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worksheets/_rels/sheet18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Explanation and FAQ" sheetId="1" state="visible" r:id="rId2"/>
    <sheet name="Country Lookup" sheetId="2" state="visible" r:id="rId3"/>
    <sheet name="ERPs by country" sheetId="3" state="visible" r:id="rId4"/>
    <sheet name="Relative Equity Volatility" sheetId="4" state="visible" r:id="rId5"/>
    <sheet name="Regional Simple Averages" sheetId="5" state="visible" r:id="rId6"/>
    <sheet name="Regional Weighted Averages" sheetId="6" state="visible" r:id="rId7"/>
    <sheet name="Regional breakdown" sheetId="7" state="visible" r:id="rId8"/>
    <sheet name="Sovereign Ratings (Moody's,S&amp;P)" sheetId="8" state="visible" r:id="rId9"/>
    <sheet name="Regional lookup table" sheetId="9" state="visible" r:id="rId10"/>
    <sheet name="Default Spreads for Ratings" sheetId="10" state="visible" r:id="rId11"/>
    <sheet name="10-year CDS Spreads" sheetId="11" state="visible" r:id="rId12"/>
    <sheet name="Equity vs Govt Bond vol" sheetId="12" state="visible" r:id="rId13"/>
    <sheet name="Country GDP" sheetId="13" state="visible" r:id="rId14"/>
    <sheet name="Ratings worksheet" sheetId="14" state="visible" r:id="rId15"/>
    <sheet name="Country Tax Rates" sheetId="15" state="visible" r:id="rId16"/>
    <sheet name="PRS Worksheet" sheetId="16" state="visible" r:id="rId17"/>
    <sheet name="Data Update Sequence" sheetId="17" state="visible" r:id="rId18"/>
    <sheet name="Data" sheetId="18" state="visible" r:id="rId19"/>
    <sheet name="Data1" sheetId="19" state="visible" r:id="rId20"/>
  </sheets>
  <definedNames>
    <definedName function="false" hidden="false" name="HTML_CodePage" vbProcedure="false">1252</definedName>
    <definedName function="false" hidden="false" name="HTML_Control" vbProcedure="false">{"'Sheet1'!$A$1:$H$145"}</definedName>
    <definedName function="false" hidden="false" name="HTML_Description" vbProcedure="false">""</definedName>
    <definedName function="false" hidden="false" name="HTML_Email" vbProcedure="false">""</definedName>
    <definedName function="false" hidden="false" name="HTML_Header" vbProcedure="false">"Country Risk Premiums"</definedName>
    <definedName function="false" hidden="false" name="HTML_LastUpdate" vbProcedure="false">"2/19/99"</definedName>
    <definedName function="false" hidden="false" name="HTML_LineAfter" vbProcedure="false">1</definedName>
    <definedName function="false" hidden="false" name="HTML_LineBefore" vbProcedure="false">1</definedName>
    <definedName function="false" hidden="false" name="HTML_Name" vbProcedure="false">"Aswath Damodaran"</definedName>
    <definedName function="false" hidden="false" name="HTML_OBDlg2" vbProcedure="false">1</definedName>
    <definedName function="false" hidden="false" name="HTML_OBDlg4" vbProcedure="false">1</definedName>
    <definedName function="false" hidden="false" name="HTML_OS" vbProcedure="false">1</definedName>
    <definedName function="false" hidden="false" name="HTML_PathFileMac" vbProcedure="false">"Macintosh HD:HomePageStuff:New_Home_Page:datafile:ctryprem.html"</definedName>
    <definedName function="false" hidden="false" name="HTML_Title" vbProcedure="false">"Country Risk Premiums"</definedName>
  </definedNames>
  <calcPr iterateCount="100" refMode="A1" iterate="true" iterateDelta="0.0001"/>
  <pivotCaches>
    <pivotCache cacheId="1" r:id="rId22"/>
  </pivotCaches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5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Aswath Damodaran:
</t>
        </r>
        <r>
          <rPr>
            <sz val="10"/>
            <color rgb="FF000000"/>
            <rFont val="Calibri"/>
            <family val="2"/>
            <charset val="1"/>
          </rPr>
          <t xml:space="preserve">See worksheet on relative equity market volatility.</t>
        </r>
      </text>
    </comment>
  </commentList>
</comments>
</file>

<file path=xl/sharedStrings.xml><?xml version="1.0" encoding="utf-8"?>
<sst xmlns="http://schemas.openxmlformats.org/spreadsheetml/2006/main" count="6757" uniqueCount="621">
  <si>
    <t xml:space="preserve">Country Risk Premiums</t>
  </si>
  <si>
    <t xml:space="preserve">To estimate the equity risk premium for a country, I start with a mature market premium and add an additional country risk premium, based upon the risk of the country in question.</t>
  </si>
  <si>
    <t xml:space="preserve">Use the look up table in the next worksheet, to look up the statistics for an individual country or region.</t>
  </si>
  <si>
    <t xml:space="preserve">Step 1: Estimating mature market risk premium</t>
  </si>
  <si>
    <t xml:space="preserve">To estimate the mature market risk premium, I compute the implied equity risk premium for the S&amp;P 500. To see the latest estimate for this number, go to my website and you can download the excel spreadsheet containing the implied premium</t>
  </si>
  <si>
    <t xml:space="preserve">Link to site:</t>
  </si>
  <si>
    <t xml:space="preserve">http://www.damodaran.com</t>
  </si>
  <si>
    <t xml:space="preserve">Historical monthly ERP:</t>
  </si>
  <si>
    <t xml:space="preserve">http://www.stern.nyu.edu/~adamodar/pc/implprem/ERPbymonth.xls</t>
  </si>
  <si>
    <t xml:space="preserve">Step 2: Estimate the default spread for the country in question. I offer two choices, one based upon the local currency sovereign rating for the country from Moody's and the other is the CDS spread for the country (if one exists)</t>
  </si>
  <si>
    <t xml:space="preserve">Moody's ratings:</t>
  </si>
  <si>
    <t xml:space="preserve">http://www.moodys.com</t>
  </si>
  <si>
    <t xml:space="preserve">(You will have to register, but it is free. Look under sovereign ratings)</t>
  </si>
  <si>
    <t xml:space="preserve">Ratings to spreads:</t>
  </si>
  <si>
    <t xml:space="preserve">Based upon my estimates of typical spreads for each ratings class. I compute these by averaging CDS spreads and sovereign US$ bond spreads by ratings class, at the start of every year.</t>
  </si>
  <si>
    <t xml:space="preserve">CDS spreads:</t>
  </si>
  <si>
    <t xml:space="preserve">Bloomberg</t>
  </si>
  <si>
    <t xml:space="preserve">If you cannot find a country on this list, it is because that country does not have a sovereign rating or a sovereign CDS spread. Try the PRS worksheet in this spreadsheet for an alternate estimate.</t>
  </si>
  <si>
    <t xml:space="preserve">Step 3: Convert the default spread into a country risk premium</t>
  </si>
  <si>
    <t xml:space="preserve">With sovereign ratings default spreads, you have two choices:</t>
  </si>
  <si>
    <r>
      <rPr>
        <i val="true"/>
        <sz val="12"/>
        <rFont val="Calibri"/>
        <family val="2"/>
        <charset val="1"/>
      </rPr>
      <t xml:space="preserve">Choice 1: </t>
    </r>
    <r>
      <rPr>
        <sz val="12"/>
        <rFont val="Calibri"/>
        <family val="2"/>
        <charset val="1"/>
      </rPr>
      <t xml:space="preserve">Use the default spread as the measure of the additional country risk premium. To make this choice, go into the ERP worksheet and set cell E5 to 1.00.</t>
    </r>
  </si>
  <si>
    <r>
      <rPr>
        <i val="true"/>
        <sz val="12"/>
        <rFont val="Calibri"/>
        <family val="2"/>
        <charset val="1"/>
      </rPr>
      <t xml:space="preserve">Choice 2: </t>
    </r>
    <r>
      <rPr>
        <sz val="12"/>
        <rFont val="Calibri"/>
        <family val="2"/>
        <charset val="1"/>
      </rPr>
      <t xml:space="preserve">Scale the default spread up to reflect the higher risk of equity in the market, relative to the default spread. I used the ratio of the S&amp;P Emerging Market Equity Index std deviation to the BAML Emerging Public Bond index standard deviation</t>
    </r>
  </si>
  <si>
    <t xml:space="preserve">You can see the relative ratios for individual countries in the worksheet "Equity vs Govt Bond" in this spreadsheet. Set cell E5 in the ERP worksheet to that number.</t>
  </si>
  <si>
    <t xml:space="preserve">With CDS spreads, I compute the base number in two steps</t>
  </si>
  <si>
    <r>
      <rPr>
        <u val="single"/>
        <sz val="12"/>
        <rFont val="Calibri"/>
        <family val="2"/>
        <charset val="1"/>
      </rPr>
      <t xml:space="preserve">Substep 1:</t>
    </r>
    <r>
      <rPr>
        <sz val="12"/>
        <rFont val="Calibri"/>
        <family val="2"/>
        <charset val="1"/>
      </rPr>
      <t xml:space="preserve"> Since the base equity premium is computed for the US, and the US has a CDS spread, I subtracted out the US CDS spread from the CDS for other markets.</t>
    </r>
  </si>
  <si>
    <t xml:space="preserve">For simplicity (and since it does not make a big difference), I assume that any country that has a CDS spread lower than the US will have a zero country risk premium and end up with a total equity risk premium equal to the US.</t>
  </si>
  <si>
    <r>
      <rPr>
        <u val="single"/>
        <sz val="12"/>
        <rFont val="Calibri"/>
        <family val="2"/>
        <charset val="1"/>
      </rPr>
      <t xml:space="preserve">Substep 2</t>
    </r>
    <r>
      <rPr>
        <sz val="12"/>
        <rFont val="Calibri"/>
        <family val="2"/>
        <charset val="1"/>
      </rPr>
      <t xml:space="preserve">: I apply the scaling factor that you chose for the default spreads to this number to get a country risk premium. The default scaling is set at the my most recent year's estimate, but you can change it to 1, if you would</t>
    </r>
  </si>
  <si>
    <t xml:space="preserve">prefer not to scale the default spread.</t>
  </si>
  <si>
    <t xml:space="preserve">Step 4: Compute a total equity risk premium</t>
  </si>
  <si>
    <t xml:space="preserve">Add the mature market premium from step 1 to the country risk premium from step 3 to get a total equity risk premium.</t>
  </si>
  <si>
    <t xml:space="preserve">Step 5: Compute regional averages and regional weighted averages</t>
  </si>
  <si>
    <t xml:space="preserve">For the regional averages, I use a simple average of the total and country risk premiums by region</t>
  </si>
  <si>
    <t xml:space="preserve">For the weighted averages, I use the World Bank GDP estimates from the most recent year. </t>
  </si>
  <si>
    <t xml:space="preserve">http://www.data.worldbank.org/data-catalog/GDP-ranking-table</t>
  </si>
  <si>
    <t xml:space="preserve">If you are interested in a fuller explanation of these concepts, try these references:</t>
  </si>
  <si>
    <t xml:space="preserve">My paper on equity risk premiums:</t>
  </si>
  <si>
    <t xml:space="preserve">https://privpapers.ssrn.com/sol3/papers.cfm?abstract_id=3825823</t>
  </si>
  <si>
    <t xml:space="preserve">My paper on country risk premiums:</t>
  </si>
  <si>
    <t xml:space="preserve">https://papers.ssrn.com/sol3/papers.cfm?abstract_id=3879109</t>
  </si>
  <si>
    <t xml:space="preserve">Watch my lectures on country risk premiums:</t>
  </si>
  <si>
    <t xml:space="preserve">https://www.youtube.com/watch?v=aIRPvY2SQ94</t>
  </si>
  <si>
    <t xml:space="preserve">https://www.youtube.com/watch?v=D3IGn6tH03c</t>
  </si>
  <si>
    <t xml:space="preserve">To look up the equity risk premium for a country, use this worksheet</t>
  </si>
  <si>
    <t xml:space="preserve">Country</t>
  </si>
  <si>
    <t xml:space="preserve">Belize</t>
  </si>
  <si>
    <t xml:space="preserve">If you cannot find a country on this list, it is because that country does not have a sovereign rating</t>
  </si>
  <si>
    <t xml:space="preserve">or a sovereign CDS spread. Try the PRS worksheet in this spreadsheet for an alternate estimate.</t>
  </si>
  <si>
    <t xml:space="preserve">Moody's sovereign rating</t>
  </si>
  <si>
    <t xml:space="preserve">Local currency</t>
  </si>
  <si>
    <t xml:space="preserve">S&amp;P sovereign rating</t>
  </si>
  <si>
    <t xml:space="preserve">CDS spread</t>
  </si>
  <si>
    <t xml:space="preserve">Excess CDS spread (over US CDS)</t>
  </si>
  <si>
    <t xml:space="preserve">Country Default Spread (based on rating)</t>
  </si>
  <si>
    <t xml:space="preserve">Country Risk Premium (Rating)</t>
  </si>
  <si>
    <t xml:space="preserve">Equity Risk Premium (Rating)</t>
  </si>
  <si>
    <t xml:space="preserve">Country Risk Premium (CDS)</t>
  </si>
  <si>
    <t xml:space="preserve">Equity Risk Premium (CDS)</t>
  </si>
  <si>
    <t xml:space="preserve">To look up the equity risk premium for a region, use this worksheet</t>
  </si>
  <si>
    <t xml:space="preserve">Region</t>
  </si>
  <si>
    <t xml:space="preserve">Caribbean</t>
  </si>
  <si>
    <t xml:space="preserve">Country Risk Premium (simple average))</t>
  </si>
  <si>
    <t xml:space="preserve">Total Equity Risk Premium (simple average)</t>
  </si>
  <si>
    <t xml:space="preserve">Country Risk Premium (GDP weighted)</t>
  </si>
  <si>
    <t xml:space="preserve">Total Equity Risk Premium (GDP weighted)</t>
  </si>
  <si>
    <t xml:space="preserve">To construct your own regional ERP, use the data on GDP and ERP for countries in the Regional Weighted Averages Worksheet</t>
  </si>
  <si>
    <t xml:space="preserve">For countries not on the list above, try this frontier market list</t>
  </si>
  <si>
    <t xml:space="preserve">Korea, D.P.R.</t>
  </si>
  <si>
    <t xml:space="preserve">PRS Score</t>
  </si>
  <si>
    <t xml:space="preserve">ERP based on PRS Score</t>
  </si>
  <si>
    <t xml:space="preserve">Country and Equity Risk Premiums</t>
  </si>
  <si>
    <t xml:space="preserve">Date of update:</t>
  </si>
  <si>
    <t xml:space="preserve">Enter the current risk premium for a mature equity market</t>
  </si>
  <si>
    <t xml:space="preserve">Updated January 1, 2021</t>
  </si>
  <si>
    <t xml:space="preserve">Do you want to adjust the country default spread for the additional volatility of the equity market to get to a country premium?</t>
  </si>
  <si>
    <t xml:space="preserve">Yes</t>
  </si>
  <si>
    <t xml:space="preserve">If yes, enter the multiplier to use on the default spread (See worksheet for volatility numbers for selected emerging markets)</t>
  </si>
  <si>
    <t xml:space="preserve">Africa</t>
  </si>
  <si>
    <t xml:space="preserve">Moody's rating</t>
  </si>
  <si>
    <t xml:space="preserve">Rating-based Default Spread</t>
  </si>
  <si>
    <t xml:space="preserve">Total Equity Risk Premium</t>
  </si>
  <si>
    <t xml:space="preserve">Country Risk Premium</t>
  </si>
  <si>
    <t xml:space="preserve">Sovereign CDS, net of US</t>
  </si>
  <si>
    <t xml:space="preserve">Total Equity Risk Premium2</t>
  </si>
  <si>
    <t xml:space="preserve">Country Risk Premium3</t>
  </si>
  <si>
    <t xml:space="preserve">Has to be sorted in ascending order</t>
  </si>
  <si>
    <t xml:space="preserve">Rating</t>
  </si>
  <si>
    <t xml:space="preserve">Default spread in basis points</t>
  </si>
  <si>
    <t xml:space="preserve">A1</t>
  </si>
  <si>
    <t xml:space="preserve">A2</t>
  </si>
  <si>
    <t xml:space="preserve">A3</t>
  </si>
  <si>
    <t xml:space="preserve">Aa1</t>
  </si>
  <si>
    <t xml:space="preserve">Aa2</t>
  </si>
  <si>
    <t xml:space="preserve">Aa3</t>
  </si>
  <si>
    <t xml:space="preserve">Aaa</t>
  </si>
  <si>
    <t xml:space="preserve">B1</t>
  </si>
  <si>
    <t xml:space="preserve">B2</t>
  </si>
  <si>
    <t xml:space="preserve">B3</t>
  </si>
  <si>
    <t xml:space="preserve">Ba1</t>
  </si>
  <si>
    <t xml:space="preserve">Ba2</t>
  </si>
  <si>
    <t xml:space="preserve">Ba3</t>
  </si>
  <si>
    <t xml:space="preserve">Baa1</t>
  </si>
  <si>
    <t xml:space="preserve">Baa2</t>
  </si>
  <si>
    <t xml:space="preserve">Baa3</t>
  </si>
  <si>
    <t xml:space="preserve">C</t>
  </si>
  <si>
    <t xml:space="preserve">Ca</t>
  </si>
  <si>
    <t xml:space="preserve">NR</t>
  </si>
  <si>
    <t xml:space="preserve">Frontier Markets (no sovereign ratings)</t>
  </si>
  <si>
    <t xml:space="preserve">PRS Composite Risk Score</t>
  </si>
  <si>
    <t xml:space="preserve">ERP</t>
  </si>
  <si>
    <t xml:space="preserve">CRP</t>
  </si>
  <si>
    <t xml:space="preserve">Default Spread</t>
  </si>
  <si>
    <t xml:space="preserve">Caa1</t>
  </si>
  <si>
    <t xml:space="preserve">Caa2</t>
  </si>
  <si>
    <t xml:space="preserve">Caa3</t>
  </si>
  <si>
    <t xml:space="preserve">NA</t>
  </si>
  <si>
    <t xml:space="preserve">Volatility</t>
  </si>
  <si>
    <t xml:space="preserve">BAML Emerging Mkt Public Bond Spread</t>
  </si>
  <si>
    <t xml:space="preserve">BAMLEMPBPUBSICRPIEY</t>
  </si>
  <si>
    <t xml:space="preserve">S&amp;P Emerging BMI (Equity Index)</t>
  </si>
  <si>
    <t xml:space="preserve">BAMLEMPUPUBSLCRPIUSEY</t>
  </si>
  <si>
    <t xml:space="preserve">Relative Volatility </t>
  </si>
  <si>
    <t xml:space="preserve">Index:</t>
  </si>
  <si>
    <t xml:space="preserve">BAML Public Sector Emerging Markets Corporate Plus Index Yield</t>
  </si>
  <si>
    <t xml:space="preserve">S&amp;P Emerging BMI Index</t>
  </si>
  <si>
    <t xml:space="preserve">Source:</t>
  </si>
  <si>
    <t xml:space="preserve">FRED (Federal Reserve St. Louis Datasets)</t>
  </si>
  <si>
    <t xml:space="preserve">S&amp;P </t>
  </si>
  <si>
    <t xml:space="preserve">https://research.stlouisfed.org/fred2/series/BAMLEMPBPUBSICRPIEY/downloaddata</t>
  </si>
  <si>
    <t xml:space="preserve">http://us.spindices.com/indices/equity/sp-emerging-bmi-us-dollar</t>
  </si>
  <si>
    <t xml:space="preserve">Period</t>
  </si>
  <si>
    <t xml:space="preserve">Five years</t>
  </si>
  <si>
    <t xml:space="preserve">Interval</t>
  </si>
  <si>
    <t xml:space="preserve">Daily</t>
  </si>
  <si>
    <t xml:space="preserve">DATE</t>
  </si>
  <si>
    <t xml:space="preserve">VALUE</t>
  </si>
  <si>
    <t xml:space="preserve">Effective date </t>
  </si>
  <si>
    <t xml:space="preserve">S&amp;P Emerging BMI (USD)</t>
  </si>
  <si>
    <t xml:space="preserve">Return</t>
  </si>
  <si>
    <t xml:space="preserve">Average =</t>
  </si>
  <si>
    <t xml:space="preserve">In spread %</t>
  </si>
  <si>
    <t xml:space="preserve">Daily Std Deviation =</t>
  </si>
  <si>
    <t xml:space="preserve">Std Dev =</t>
  </si>
  <si>
    <t xml:space="preserve">Annualized Std Deviation=</t>
  </si>
  <si>
    <t xml:space="preserve">CV =</t>
  </si>
  <si>
    <t xml:space="preserve">! Std Dev/ Average</t>
  </si>
  <si>
    <t xml:space="preserve">Data</t>
  </si>
  <si>
    <t xml:space="preserve">Average - Adj. Default Spread</t>
  </si>
  <si>
    <t xml:space="preserve">Average - Country Risk Premium</t>
  </si>
  <si>
    <t xml:space="preserve">Average - Equity Risk Premium</t>
  </si>
  <si>
    <t xml:space="preserve">Average - Corporate Tax Rate</t>
  </si>
  <si>
    <t xml:space="preserve">Angola</t>
  </si>
  <si>
    <t xml:space="preserve">Benin</t>
  </si>
  <si>
    <t xml:space="preserve">Botswana</t>
  </si>
  <si>
    <t xml:space="preserve">Burkina Faso</t>
  </si>
  <si>
    <t xml:space="preserve">Cameroon</t>
  </si>
  <si>
    <t xml:space="preserve">Cape Verde</t>
  </si>
  <si>
    <t xml:space="preserve">Congo (Democratic Republic of)</t>
  </si>
  <si>
    <t xml:space="preserve">Congo (Republic of)</t>
  </si>
  <si>
    <t xml:space="preserve">Côte d'Ivoire</t>
  </si>
  <si>
    <t xml:space="preserve">Egypt</t>
  </si>
  <si>
    <t xml:space="preserve">Ethiopia</t>
  </si>
  <si>
    <t xml:space="preserve">Gabon</t>
  </si>
  <si>
    <t xml:space="preserve">Ghana</t>
  </si>
  <si>
    <t xml:space="preserve">Kenya</t>
  </si>
  <si>
    <t xml:space="preserve">Mauritius</t>
  </si>
  <si>
    <t xml:space="preserve">Morocco</t>
  </si>
  <si>
    <t xml:space="preserve">Mozambique</t>
  </si>
  <si>
    <t xml:space="preserve">Namibia</t>
  </si>
  <si>
    <t xml:space="preserve">Nigeria</t>
  </si>
  <si>
    <t xml:space="preserve">Rwanda</t>
  </si>
  <si>
    <t xml:space="preserve">Senegal</t>
  </si>
  <si>
    <t xml:space="preserve">South Africa</t>
  </si>
  <si>
    <t xml:space="preserve">Swaziland</t>
  </si>
  <si>
    <t xml:space="preserve">Tanzania</t>
  </si>
  <si>
    <t xml:space="preserve">Tunisia</t>
  </si>
  <si>
    <t xml:space="preserve">Uganda</t>
  </si>
  <si>
    <t xml:space="preserve">Mali</t>
  </si>
  <si>
    <t xml:space="preserve">Togo</t>
  </si>
  <si>
    <t xml:space="preserve">Niger</t>
  </si>
  <si>
    <t xml:space="preserve">Asia</t>
  </si>
  <si>
    <t xml:space="preserve">Bangladesh</t>
  </si>
  <si>
    <t xml:space="preserve">Cambodia</t>
  </si>
  <si>
    <t xml:space="preserve">China</t>
  </si>
  <si>
    <t xml:space="preserve">Fiji</t>
  </si>
  <si>
    <t xml:space="preserve">Hong Kong</t>
  </si>
  <si>
    <t xml:space="preserve">India</t>
  </si>
  <si>
    <t xml:space="preserve">Indonesia</t>
  </si>
  <si>
    <t xml:space="preserve">Japan</t>
  </si>
  <si>
    <t xml:space="preserve">Korea</t>
  </si>
  <si>
    <t xml:space="preserve">Macao</t>
  </si>
  <si>
    <t xml:space="preserve">Malaysia</t>
  </si>
  <si>
    <t xml:space="preserve">Maldives</t>
  </si>
  <si>
    <t xml:space="preserve">Mongolia</t>
  </si>
  <si>
    <t xml:space="preserve">Pakistan</t>
  </si>
  <si>
    <t xml:space="preserve">Papua New Guinea</t>
  </si>
  <si>
    <t xml:space="preserve">Philippines</t>
  </si>
  <si>
    <t xml:space="preserve">Singapore</t>
  </si>
  <si>
    <t xml:space="preserve">Solomon Islands</t>
  </si>
  <si>
    <t xml:space="preserve">Sri Lanka</t>
  </si>
  <si>
    <t xml:space="preserve">Taiwan</t>
  </si>
  <si>
    <t xml:space="preserve">Thailand</t>
  </si>
  <si>
    <t xml:space="preserve">Laos</t>
  </si>
  <si>
    <t xml:space="preserve">Australia &amp; New Zealand</t>
  </si>
  <si>
    <t xml:space="preserve">Australia</t>
  </si>
  <si>
    <t xml:space="preserve">Cook Islands</t>
  </si>
  <si>
    <t xml:space="preserve">New Zealand</t>
  </si>
  <si>
    <t xml:space="preserve">Aruba</t>
  </si>
  <si>
    <t xml:space="preserve">Bahamas</t>
  </si>
  <si>
    <t xml:space="preserve">Barbados</t>
  </si>
  <si>
    <t xml:space="preserve">Bermuda</t>
  </si>
  <si>
    <t xml:space="preserve">Cayman Islands</t>
  </si>
  <si>
    <t xml:space="preserve">Cuba</t>
  </si>
  <si>
    <t xml:space="preserve">Curacao</t>
  </si>
  <si>
    <t xml:space="preserve">Dominican Republic</t>
  </si>
  <si>
    <t xml:space="preserve">Jamaica</t>
  </si>
  <si>
    <t xml:space="preserve">Montserrat</t>
  </si>
  <si>
    <t xml:space="preserve">St. Maarten</t>
  </si>
  <si>
    <t xml:space="preserve">St. Vincent &amp; the Grenadines</t>
  </si>
  <si>
    <t xml:space="preserve">Trinidad and Tobago</t>
  </si>
  <si>
    <t xml:space="preserve">Turks and Caicos</t>
  </si>
  <si>
    <t xml:space="preserve">Central and South America</t>
  </si>
  <si>
    <t xml:space="preserve">Argentina</t>
  </si>
  <si>
    <t xml:space="preserve">Bolivia</t>
  </si>
  <si>
    <t xml:space="preserve">Brazil</t>
  </si>
  <si>
    <t xml:space="preserve">Chile</t>
  </si>
  <si>
    <t xml:space="preserve">Colombia</t>
  </si>
  <si>
    <t xml:space="preserve">Costa Rica</t>
  </si>
  <si>
    <t xml:space="preserve">Ecuador</t>
  </si>
  <si>
    <t xml:space="preserve">El Salvador</t>
  </si>
  <si>
    <t xml:space="preserve">Guatemala</t>
  </si>
  <si>
    <t xml:space="preserve">Honduras</t>
  </si>
  <si>
    <t xml:space="preserve">Mexico</t>
  </si>
  <si>
    <t xml:space="preserve">Nicaragua</t>
  </si>
  <si>
    <t xml:space="preserve">Panama</t>
  </si>
  <si>
    <t xml:space="preserve">Paraguay</t>
  </si>
  <si>
    <t xml:space="preserve">Peru</t>
  </si>
  <si>
    <t xml:space="preserve">Suriname</t>
  </si>
  <si>
    <t xml:space="preserve">Uruguay</t>
  </si>
  <si>
    <t xml:space="preserve">Eastern Europe &amp; Russia</t>
  </si>
  <si>
    <t xml:space="preserve">Albania</t>
  </si>
  <si>
    <t xml:space="preserve">Armenia</t>
  </si>
  <si>
    <t xml:space="preserve">Azerbaijan</t>
  </si>
  <si>
    <t xml:space="preserve">Belarus</t>
  </si>
  <si>
    <t xml:space="preserve">Bosnia and Herzegovina</t>
  </si>
  <si>
    <t xml:space="preserve">Bulgaria</t>
  </si>
  <si>
    <t xml:space="preserve">Croatia</t>
  </si>
  <si>
    <t xml:space="preserve">Czech Republic</t>
  </si>
  <si>
    <t xml:space="preserve">Estonia</t>
  </si>
  <si>
    <t xml:space="preserve">Georgia</t>
  </si>
  <si>
    <t xml:space="preserve">Hungary</t>
  </si>
  <si>
    <t xml:space="preserve">Kazakhstan</t>
  </si>
  <si>
    <t xml:space="preserve">Kyrgyzstan</t>
  </si>
  <si>
    <t xml:space="preserve">Latvia</t>
  </si>
  <si>
    <t xml:space="preserve">Lithuania</t>
  </si>
  <si>
    <t xml:space="preserve">Macedonia</t>
  </si>
  <si>
    <t xml:space="preserve">Moldova</t>
  </si>
  <si>
    <t xml:space="preserve">Montenegro</t>
  </si>
  <si>
    <t xml:space="preserve">Poland</t>
  </si>
  <si>
    <t xml:space="preserve">Romania</t>
  </si>
  <si>
    <t xml:space="preserve">Russia</t>
  </si>
  <si>
    <t xml:space="preserve">Serbia</t>
  </si>
  <si>
    <t xml:space="preserve">Slovakia</t>
  </si>
  <si>
    <t xml:space="preserve">Slovenia</t>
  </si>
  <si>
    <t xml:space="preserve">Tajikistan</t>
  </si>
  <si>
    <t xml:space="preserve">Ukraine</t>
  </si>
  <si>
    <t xml:space="preserve">Uzbekistan</t>
  </si>
  <si>
    <t xml:space="preserve">Middle East</t>
  </si>
  <si>
    <t xml:space="preserve">Abu Dhabi</t>
  </si>
  <si>
    <t xml:space="preserve">Bahrain</t>
  </si>
  <si>
    <t xml:space="preserve">Iraq</t>
  </si>
  <si>
    <t xml:space="preserve">Israel</t>
  </si>
  <si>
    <t xml:space="preserve">Jordan</t>
  </si>
  <si>
    <t xml:space="preserve">Kuwait</t>
  </si>
  <si>
    <t xml:space="preserve">Lebanon</t>
  </si>
  <si>
    <t xml:space="preserve">Oman</t>
  </si>
  <si>
    <t xml:space="preserve">Qatar</t>
  </si>
  <si>
    <t xml:space="preserve">Saudi Arabia</t>
  </si>
  <si>
    <t xml:space="preserve">Sharjah</t>
  </si>
  <si>
    <t xml:space="preserve">United Arab Emirates</t>
  </si>
  <si>
    <t xml:space="preserve">Ras Al Kaminah</t>
  </si>
  <si>
    <t xml:space="preserve">North America</t>
  </si>
  <si>
    <t xml:space="preserve">Canada</t>
  </si>
  <si>
    <t xml:space="preserve">United States</t>
  </si>
  <si>
    <t xml:space="preserve">Western Europe</t>
  </si>
  <si>
    <t xml:space="preserve">Austria</t>
  </si>
  <si>
    <t xml:space="preserve">Belgium</t>
  </si>
  <si>
    <t xml:space="preserve">Cyprus</t>
  </si>
  <si>
    <t xml:space="preserve">Denmark</t>
  </si>
  <si>
    <t xml:space="preserve">Finland</t>
  </si>
  <si>
    <t xml:space="preserve">France</t>
  </si>
  <si>
    <t xml:space="preserve">Germany</t>
  </si>
  <si>
    <t xml:space="preserve">Greece</t>
  </si>
  <si>
    <t xml:space="preserve">Guernsey (States of)</t>
  </si>
  <si>
    <t xml:space="preserve">Iceland</t>
  </si>
  <si>
    <t xml:space="preserve">Ireland</t>
  </si>
  <si>
    <t xml:space="preserve">Isle of Man</t>
  </si>
  <si>
    <t xml:space="preserve">Italy</t>
  </si>
  <si>
    <t xml:space="preserve">Jersey (States of)</t>
  </si>
  <si>
    <t xml:space="preserve">Liechtenstein</t>
  </si>
  <si>
    <t xml:space="preserve">Luxembourg</t>
  </si>
  <si>
    <t xml:space="preserve">Malta</t>
  </si>
  <si>
    <t xml:space="preserve">Netherlands</t>
  </si>
  <si>
    <t xml:space="preserve">Norway</t>
  </si>
  <si>
    <t xml:space="preserve">Portugal</t>
  </si>
  <si>
    <t xml:space="preserve">Spain</t>
  </si>
  <si>
    <t xml:space="preserve">Sweden</t>
  </si>
  <si>
    <t xml:space="preserve">Switzerland</t>
  </si>
  <si>
    <t xml:space="preserve">Turkey</t>
  </si>
  <si>
    <t xml:space="preserve">United Kingdom</t>
  </si>
  <si>
    <t xml:space="preserve">Andorra</t>
  </si>
  <si>
    <t xml:space="preserve">Total Result</t>
  </si>
  <si>
    <t xml:space="preserve">GDP (in billions) in 2019</t>
  </si>
  <si>
    <t xml:space="preserve">Adj. Default Spread</t>
  </si>
  <si>
    <t xml:space="preserve">Equity Risk Premium</t>
  </si>
  <si>
    <t xml:space="preserve">Corporate Tax Rate</t>
  </si>
  <si>
    <t xml:space="preserve">GDP Weight</t>
  </si>
  <si>
    <t xml:space="preserve">Weight*Default Spread</t>
  </si>
  <si>
    <t xml:space="preserve">Weight*ERP</t>
  </si>
  <si>
    <t xml:space="preserve">Weight*CRP</t>
  </si>
  <si>
    <t xml:space="preserve">Weight * Tax Rate</t>
  </si>
  <si>
    <t xml:space="preserve">Zambia</t>
  </si>
  <si>
    <t xml:space="preserve">Vietnam</t>
  </si>
  <si>
    <t xml:space="preserve">Turks and Caicos Islands</t>
  </si>
  <si>
    <t xml:space="preserve">Venezuela</t>
  </si>
  <si>
    <t xml:space="preserve">Ras Al Khaimah (Emirate of)</t>
  </si>
  <si>
    <t xml:space="preserve">Andorra (Principality of)</t>
  </si>
  <si>
    <t xml:space="preserve">Weighted Average: ERP</t>
  </si>
  <si>
    <t xml:space="preserve">Weighted Average: CRP</t>
  </si>
  <si>
    <t xml:space="preserve">Weighted Average: Default Spreads</t>
  </si>
  <si>
    <t xml:space="preserve">Tax Rate</t>
  </si>
  <si>
    <t xml:space="preserve">Total GDP</t>
  </si>
  <si>
    <t xml:space="preserve">Weight</t>
  </si>
  <si>
    <t xml:space="preserve">Weight *ERP</t>
  </si>
  <si>
    <t xml:space="preserve">Weight* Tax Rate</t>
  </si>
  <si>
    <t xml:space="preserve">Global</t>
  </si>
  <si>
    <t xml:space="preserve">For updating industry average spreadsheets</t>
  </si>
  <si>
    <t xml:space="preserve">Tax rate</t>
  </si>
  <si>
    <t xml:space="preserve">Africa &amp; Mid East</t>
  </si>
  <si>
    <t xml:space="preserve">Australia, NZ &amp; Canada</t>
  </si>
  <si>
    <t xml:space="preserve">Latin America &amp; Caribbean</t>
  </si>
  <si>
    <t xml:space="preserve">US</t>
  </si>
  <si>
    <t xml:space="preserve">Europe</t>
  </si>
  <si>
    <t xml:space="preserve">Emerging Markets</t>
  </si>
  <si>
    <t xml:space="preserve">Small Asia (No India, China &amp; Japan)</t>
  </si>
  <si>
    <t xml:space="preserve">Sovereign CDS</t>
  </si>
  <si>
    <t xml:space="preserve">S&amp;P Rating</t>
  </si>
  <si>
    <t xml:space="preserve">GOVERNMENT BOND RATINGS </t>
  </si>
  <si>
    <t xml:space="preserve">In local currency</t>
  </si>
  <si>
    <t xml:space="preserve">S&amp;P: These are the S&amp;P sovereign local currency ratings</t>
  </si>
  <si>
    <t xml:space="preserve">Moody's: These are the Moody's local currency rating</t>
  </si>
  <si>
    <t xml:space="preserve">In red: These are countries where S&amp;P has a rating and Moody's does not. The following lookup table is used to estimate the</t>
  </si>
  <si>
    <t xml:space="preserve">Moody's equivalent rating for these countries.</t>
  </si>
  <si>
    <t xml:space="preserve">S&amp;P</t>
  </si>
  <si>
    <t xml:space="preserve">Moody's</t>
  </si>
  <si>
    <t xml:space="preserve">A</t>
  </si>
  <si>
    <t xml:space="preserve">A-</t>
  </si>
  <si>
    <t xml:space="preserve">A+</t>
  </si>
  <si>
    <t xml:space="preserve">AA</t>
  </si>
  <si>
    <t xml:space="preserve">AA-</t>
  </si>
  <si>
    <t xml:space="preserve">AA+</t>
  </si>
  <si>
    <t xml:space="preserve">AAA</t>
  </si>
  <si>
    <t xml:space="preserve">B</t>
  </si>
  <si>
    <t xml:space="preserve">B-</t>
  </si>
  <si>
    <t xml:space="preserve">B+</t>
  </si>
  <si>
    <t xml:space="preserve">BB</t>
  </si>
  <si>
    <t xml:space="preserve">BB-</t>
  </si>
  <si>
    <t xml:space="preserve">BB+</t>
  </si>
  <si>
    <t xml:space="preserve">BBB</t>
  </si>
  <si>
    <t xml:space="preserve">BBB-</t>
  </si>
  <si>
    <t xml:space="preserve">BBB+</t>
  </si>
  <si>
    <t xml:space="preserve">C2</t>
  </si>
  <si>
    <t xml:space="preserve">C-</t>
  </si>
  <si>
    <t xml:space="preserve">C3</t>
  </si>
  <si>
    <t xml:space="preserve">C+</t>
  </si>
  <si>
    <t xml:space="preserve">C1</t>
  </si>
  <si>
    <t xml:space="preserve">CC</t>
  </si>
  <si>
    <t xml:space="preserve">Ca2</t>
  </si>
  <si>
    <t xml:space="preserve">CC-</t>
  </si>
  <si>
    <t xml:space="preserve">Ca3</t>
  </si>
  <si>
    <t xml:space="preserve">CC+</t>
  </si>
  <si>
    <t xml:space="preserve">Ca1</t>
  </si>
  <si>
    <t xml:space="preserve">CCC</t>
  </si>
  <si>
    <t xml:space="preserve">CCC-</t>
  </si>
  <si>
    <t xml:space="preserve">CCC+</t>
  </si>
  <si>
    <t xml:space="preserve">Democratic Republic of Congo</t>
  </si>
  <si>
    <t xml:space="preserve">Republic of the Congo</t>
  </si>
  <si>
    <t xml:space="preserve">Turkmenistan</t>
  </si>
  <si>
    <t xml:space="preserve">Default Spread (1/1/21)</t>
  </si>
  <si>
    <t xml:space="preserve">Updated Default Spread (7/1/21)</t>
  </si>
  <si>
    <t xml:space="preserve">CDS Spread 1/1/2021</t>
  </si>
  <si>
    <t xml:space="preserve">CDS Spread 7/1/2021</t>
  </si>
  <si>
    <t xml:space="preserve">CDS % Change</t>
  </si>
  <si>
    <t xml:space="preserve">Algeria</t>
  </si>
  <si>
    <t xml:space="preserve">Dubai</t>
  </si>
  <si>
    <t xml:space="preserve">Average</t>
  </si>
  <si>
    <t xml:space="preserve">Median</t>
  </si>
  <si>
    <t xml:space="preserve">CDS Spread (1/1/21)</t>
  </si>
  <si>
    <t xml:space="preserve">CDS Spread adj for US</t>
  </si>
  <si>
    <t xml:space="preserve">Updated: January 2020</t>
  </si>
  <si>
    <t xml:space="preserve">CDS Spread net of US</t>
  </si>
  <si>
    <t xml:space="preserve">Guatamela</t>
  </si>
  <si>
    <t xml:space="preserve">Date:</t>
  </si>
  <si>
    <t xml:space="preserve">Std deviation in Equities (weekly)</t>
  </si>
  <si>
    <r>
      <rPr>
        <i val="true"/>
        <sz val="12"/>
        <color rgb="FF000000"/>
        <rFont val="Symbol"/>
        <family val="0"/>
        <charset val="2"/>
      </rPr>
      <t xml:space="preserve">s</t>
    </r>
    <r>
      <rPr>
        <i val="true"/>
        <vertAlign val="subscript"/>
        <sz val="12"/>
        <color rgb="FF000000"/>
        <rFont val="Calibri"/>
        <family val="2"/>
        <charset val="1"/>
      </rPr>
      <t xml:space="preserve">Bond</t>
    </r>
  </si>
  <si>
    <r>
      <rPr>
        <i val="true"/>
        <sz val="12"/>
        <color rgb="FF000000"/>
        <rFont val="Symbol"/>
        <family val="0"/>
        <charset val="2"/>
      </rPr>
      <t xml:space="preserve">s</t>
    </r>
    <r>
      <rPr>
        <i val="true"/>
        <vertAlign val="subscript"/>
        <sz val="12"/>
        <color rgb="FF000000"/>
        <rFont val="Calibri"/>
        <family val="2"/>
        <charset val="1"/>
      </rPr>
      <t xml:space="preserve">Equity/ </t>
    </r>
    <r>
      <rPr>
        <i val="true"/>
        <sz val="12"/>
        <color rgb="FF000000"/>
        <rFont val="Symbol"/>
        <family val="0"/>
        <charset val="2"/>
      </rPr>
      <t xml:space="preserve">s</t>
    </r>
    <r>
      <rPr>
        <i val="true"/>
        <vertAlign val="subscript"/>
        <sz val="12"/>
        <color rgb="FF000000"/>
        <rFont val="Calibri"/>
        <family val="2"/>
        <charset val="1"/>
      </rPr>
      <t xml:space="preserve">Bond</t>
    </r>
  </si>
  <si>
    <r>
      <rPr>
        <i val="true"/>
        <sz val="12"/>
        <color rgb="FF000000"/>
        <rFont val="Symbol"/>
        <family val="0"/>
        <charset val="2"/>
      </rPr>
      <t xml:space="preserve">s</t>
    </r>
    <r>
      <rPr>
        <i val="true"/>
        <sz val="12"/>
        <color rgb="FF000000"/>
        <rFont val="Calibri"/>
        <family val="2"/>
        <charset val="1"/>
      </rPr>
      <t xml:space="preserve"> (CDS)</t>
    </r>
  </si>
  <si>
    <t xml:space="preserve">CDS</t>
  </si>
  <si>
    <t xml:space="preserve">CV(CDS)</t>
  </si>
  <si>
    <r>
      <rPr>
        <i val="true"/>
        <sz val="12"/>
        <color rgb="FF000000"/>
        <rFont val="Symbol"/>
        <family val="0"/>
        <charset val="2"/>
      </rPr>
      <t xml:space="preserve">s</t>
    </r>
    <r>
      <rPr>
        <i val="true"/>
        <vertAlign val="subscript"/>
        <sz val="12"/>
        <color rgb="FF000000"/>
        <rFont val="Symbol"/>
        <family val="0"/>
        <charset val="2"/>
      </rPr>
      <t xml:space="preserve">E</t>
    </r>
    <r>
      <rPr>
        <i val="true"/>
        <vertAlign val="subscript"/>
        <sz val="12"/>
        <color rgb="FF000000"/>
        <rFont val="Calibri"/>
        <family val="2"/>
        <charset val="1"/>
      </rPr>
      <t xml:space="preserve">quity/</t>
    </r>
    <r>
      <rPr>
        <i val="true"/>
        <vertAlign val="subscript"/>
        <sz val="12"/>
        <color rgb="FF000000"/>
        <rFont val="Symbol"/>
        <family val="0"/>
        <charset val="2"/>
      </rPr>
      <t xml:space="preserve"> </t>
    </r>
    <r>
      <rPr>
        <i val="true"/>
        <sz val="12"/>
        <color rgb="FF000000"/>
        <rFont val="Symbol"/>
        <family val="0"/>
        <charset val="2"/>
      </rPr>
      <t xml:space="preserve">s</t>
    </r>
    <r>
      <rPr>
        <i val="true"/>
        <vertAlign val="subscript"/>
        <sz val="12"/>
        <color rgb="FF000000"/>
        <rFont val="Calibri"/>
        <family val="2"/>
        <charset val="1"/>
      </rPr>
      <t xml:space="preserve">CDS</t>
    </r>
  </si>
  <si>
    <t xml:space="preserve">Bosnia</t>
  </si>
  <si>
    <t xml:space="preserve">Guatemela</t>
  </si>
  <si>
    <t xml:space="preserve">Kazakhastan</t>
  </si>
  <si>
    <t xml:space="preserve">Palestine</t>
  </si>
  <si>
    <t xml:space="preserve">UAE</t>
  </si>
  <si>
    <t xml:space="preserve">Afghanistan</t>
  </si>
  <si>
    <t xml:space="preserve">World Bank</t>
  </si>
  <si>
    <t xml:space="preserve">Year</t>
  </si>
  <si>
    <t xml:space="preserve">American Samoa</t>
  </si>
  <si>
    <t xml:space="preserve">Antigua and Barbuda</t>
  </si>
  <si>
    <t xml:space="preserve">Bhutan</t>
  </si>
  <si>
    <t xml:space="preserve">Brunei Darussalam</t>
  </si>
  <si>
    <t xml:space="preserve">Burundi</t>
  </si>
  <si>
    <t xml:space="preserve">Central African Republic</t>
  </si>
  <si>
    <t xml:space="preserve">Chad</t>
  </si>
  <si>
    <t xml:space="preserve">Channel Islands</t>
  </si>
  <si>
    <t xml:space="preserve">..</t>
  </si>
  <si>
    <t xml:space="preserve">Comoros</t>
  </si>
  <si>
    <t xml:space="preserve">Djibouti</t>
  </si>
  <si>
    <t xml:space="preserve">Dominica</t>
  </si>
  <si>
    <t xml:space="preserve">Equatorial Guinea</t>
  </si>
  <si>
    <t xml:space="preserve">Eritrea</t>
  </si>
  <si>
    <t xml:space="preserve">Eswatini</t>
  </si>
  <si>
    <t xml:space="preserve">Faroe Islands</t>
  </si>
  <si>
    <t xml:space="preserve">French Polynesia</t>
  </si>
  <si>
    <t xml:space="preserve">Gambia, The</t>
  </si>
  <si>
    <t xml:space="preserve">Greenland</t>
  </si>
  <si>
    <t xml:space="preserve">Grenada</t>
  </si>
  <si>
    <t xml:space="preserve">Guam</t>
  </si>
  <si>
    <t xml:space="preserve">Guinea</t>
  </si>
  <si>
    <t xml:space="preserve">Guinea-Bissau</t>
  </si>
  <si>
    <t xml:space="preserve">Guyana</t>
  </si>
  <si>
    <t xml:space="preserve">Haiti</t>
  </si>
  <si>
    <t xml:space="preserve">Iran, Islamic Rep.</t>
  </si>
  <si>
    <t xml:space="preserve">Kiribati</t>
  </si>
  <si>
    <t xml:space="preserve">Korea, Dem. People’s Rep.</t>
  </si>
  <si>
    <t xml:space="preserve">Kosovo</t>
  </si>
  <si>
    <t xml:space="preserve">Lesotho</t>
  </si>
  <si>
    <t xml:space="preserve">Liberia</t>
  </si>
  <si>
    <t xml:space="preserve">Libya</t>
  </si>
  <si>
    <t xml:space="preserve">Madagascar</t>
  </si>
  <si>
    <t xml:space="preserve">Malawi</t>
  </si>
  <si>
    <t xml:space="preserve">Marshall Islands</t>
  </si>
  <si>
    <t xml:space="preserve">Mauritania</t>
  </si>
  <si>
    <t xml:space="preserve">Micronesia, Fed. Sts.</t>
  </si>
  <si>
    <t xml:space="preserve">Monaco</t>
  </si>
  <si>
    <t xml:space="preserve">Myanmar</t>
  </si>
  <si>
    <t xml:space="preserve">Nepal</t>
  </si>
  <si>
    <t xml:space="preserve">New Caledonia</t>
  </si>
  <si>
    <t xml:space="preserve">North Macedonia</t>
  </si>
  <si>
    <t xml:space="preserve">Northern Mariana Islands</t>
  </si>
  <si>
    <t xml:space="preserve">Palau</t>
  </si>
  <si>
    <t xml:space="preserve">United States of America</t>
  </si>
  <si>
    <t xml:space="preserve">Puerto Rico</t>
  </si>
  <si>
    <t xml:space="preserve">Samoa</t>
  </si>
  <si>
    <t xml:space="preserve">San Marino</t>
  </si>
  <si>
    <t xml:space="preserve">Sao Tome and Principe</t>
  </si>
  <si>
    <t xml:space="preserve">Seychelles</t>
  </si>
  <si>
    <t xml:space="preserve">Sierra Leone</t>
  </si>
  <si>
    <t xml:space="preserve">Sint Maarten (Dutch part)</t>
  </si>
  <si>
    <t xml:space="preserve">Somalia</t>
  </si>
  <si>
    <t xml:space="preserve">South Sudan</t>
  </si>
  <si>
    <t xml:space="preserve">St. Kitts and Nevis</t>
  </si>
  <si>
    <t xml:space="preserve">St. Lucia</t>
  </si>
  <si>
    <t xml:space="preserve">St. Martin (French part)</t>
  </si>
  <si>
    <t xml:space="preserve">St. Vincent and the Grenadines</t>
  </si>
  <si>
    <t xml:space="preserve">Sudan</t>
  </si>
  <si>
    <t xml:space="preserve">Syrian Arab Republic</t>
  </si>
  <si>
    <t xml:space="preserve">Timor-Leste</t>
  </si>
  <si>
    <t xml:space="preserve">Tonga</t>
  </si>
  <si>
    <t xml:space="preserve">Tuvalu</t>
  </si>
  <si>
    <t xml:space="preserve">Vanuatu</t>
  </si>
  <si>
    <t xml:space="preserve">Venezuela, RB</t>
  </si>
  <si>
    <t xml:space="preserve">Virgin Islands (U.S.)</t>
  </si>
  <si>
    <t xml:space="preserve">West Bank and Gaza</t>
  </si>
  <si>
    <t xml:space="preserve">Yemen, Rep.</t>
  </si>
  <si>
    <t xml:space="preserve">Zimbabwe</t>
  </si>
  <si>
    <t xml:space="preserve">Moody's Rating</t>
  </si>
  <si>
    <t xml:space="preserve">FC</t>
  </si>
  <si>
    <t xml:space="preserve">LC</t>
  </si>
  <si>
    <t xml:space="preserve">x</t>
  </si>
  <si>
    <t xml:space="preserve">Bahamas-Offshore Banks</t>
  </si>
  <si>
    <t xml:space="preserve">BB- </t>
  </si>
  <si>
    <t xml:space="preserve">B+ </t>
  </si>
  <si>
    <t xml:space="preserve">Bahrain-Offshore Banks [1]</t>
  </si>
  <si>
    <t xml:space="preserve">B </t>
  </si>
  <si>
    <t xml:space="preserve">SD</t>
  </si>
  <si>
    <t xml:space="preserve">BBB+ </t>
  </si>
  <si>
    <t xml:space="preserve">N/A</t>
  </si>
  <si>
    <t xml:space="preserve">Cayman Islands-Offshore Banks</t>
  </si>
  <si>
    <t xml:space="preserve">Congo</t>
  </si>
  <si>
    <t xml:space="preserve">Cote d'Ivoire</t>
  </si>
  <si>
    <t xml:space="preserve">Democratic Republic of the Congo</t>
  </si>
  <si>
    <t xml:space="preserve">B- </t>
  </si>
  <si>
    <t xml:space="preserve">eSwatini</t>
  </si>
  <si>
    <t xml:space="preserve">European Union</t>
  </si>
  <si>
    <t xml:space="preserve">BB </t>
  </si>
  <si>
    <t xml:space="preserve">SD </t>
  </si>
  <si>
    <t xml:space="preserve">Guernsey (Channel Islands)</t>
  </si>
  <si>
    <t xml:space="preserve">Hong Kong SAR, China</t>
  </si>
  <si>
    <t xml:space="preserve">-</t>
  </si>
  <si>
    <t xml:space="preserve">BBB </t>
  </si>
  <si>
    <t xml:space="preserve">Ivory Coast</t>
  </si>
  <si>
    <t xml:space="preserve">Jersey (Channel Islands)</t>
  </si>
  <si>
    <t xml:space="preserve">AA- </t>
  </si>
  <si>
    <t xml:space="preserve">Kyrgyz Republic</t>
  </si>
  <si>
    <t xml:space="preserve">D</t>
  </si>
  <si>
    <t xml:space="preserve">Macau</t>
  </si>
  <si>
    <t xml:space="preserve">Macao SAR, China</t>
  </si>
  <si>
    <t xml:space="preserve">A- </t>
  </si>
  <si>
    <t xml:space="preserve">Norway </t>
  </si>
  <si>
    <t xml:space="preserve">Panama-Offshore Banks</t>
  </si>
  <si>
    <t xml:space="preserve">D </t>
  </si>
  <si>
    <t xml:space="preserve">Singapore </t>
  </si>
  <si>
    <t xml:space="preserve">Sint Maarten</t>
  </si>
  <si>
    <t xml:space="preserve">South Korea</t>
  </si>
  <si>
    <t xml:space="preserve">A </t>
  </si>
  <si>
    <t xml:space="preserve">St Vincent and the Grenadines</t>
  </si>
  <si>
    <t xml:space="preserve">Taiwan, China</t>
  </si>
  <si>
    <t xml:space="preserve">Sweden </t>
  </si>
  <si>
    <t xml:space="preserve">AA </t>
  </si>
  <si>
    <t xml:space="preserve">Turkey </t>
  </si>
  <si>
    <t xml:space="preserve"> Export API</t>
  </si>
  <si>
    <r>
      <rPr>
        <b val="true"/>
        <sz val="14"/>
        <color rgb="FF333333"/>
        <rFont val="Helvetica Neue"/>
        <family val="2"/>
        <charset val="1"/>
      </rPr>
      <t xml:space="preserve">Credit Ratings</t>
    </r>
    <r>
      <rPr>
        <sz val="14"/>
        <color rgb="FF333333"/>
        <rFont val="Helvetica Neue"/>
        <family val="2"/>
        <charset val="1"/>
      </rPr>
      <t xml:space="preserve"> </t>
    </r>
  </si>
  <si>
    <t xml:space="preserve">TE</t>
  </si>
  <si>
    <t xml:space="preserve">/</t>
  </si>
  <si>
    <t xml:space="preserve">DD</t>
  </si>
  <si>
    <t xml:space="preserve">Looked up for 2020</t>
  </si>
  <si>
    <t xml:space="preserve">LOCATION</t>
  </si>
  <si>
    <t xml:space="preserve">Africa average</t>
  </si>
  <si>
    <t xml:space="preserve">Americas average</t>
  </si>
  <si>
    <t xml:space="preserve">Asia average</t>
  </si>
  <si>
    <t xml:space="preserve">EU average</t>
  </si>
  <si>
    <t xml:space="preserve">Europe average</t>
  </si>
  <si>
    <t xml:space="preserve">Global average</t>
  </si>
  <si>
    <t xml:space="preserve">Anguilla</t>
  </si>
  <si>
    <t xml:space="preserve">Latin America average</t>
  </si>
  <si>
    <t xml:space="preserve">North America average</t>
  </si>
  <si>
    <t xml:space="preserve">Oceania average</t>
  </si>
  <si>
    <t xml:space="preserve">OECD average</t>
  </si>
  <si>
    <t xml:space="preserve">South America average</t>
  </si>
  <si>
    <t xml:space="preserve">Bonaire, Saint Eustatius and Saba</t>
  </si>
  <si>
    <t xml:space="preserve">Congo (Democratic Republic of the)</t>
  </si>
  <si>
    <t xml:space="preserve">Gambia</t>
  </si>
  <si>
    <t xml:space="preserve">Gibraltar</t>
  </si>
  <si>
    <t xml:space="preserve">Guernsey</t>
  </si>
  <si>
    <t xml:space="preserve">Hong Kong SAR</t>
  </si>
  <si>
    <t xml:space="preserve">Jersey</t>
  </si>
  <si>
    <t xml:space="preserve">Korea, Republic of</t>
  </si>
  <si>
    <t xml:space="preserve">Palestinian Territory</t>
  </si>
  <si>
    <t xml:space="preserve">Saint Kitts and Nevis</t>
  </si>
  <si>
    <t xml:space="preserve">Saint Lucia</t>
  </si>
  <si>
    <t xml:space="preserve">Saint Vincent and the Grenadines</t>
  </si>
  <si>
    <t xml:space="preserve">St Maarten</t>
  </si>
  <si>
    <t xml:space="preserve">Syria</t>
  </si>
  <si>
    <t xml:space="preserve">Yemen</t>
  </si>
  <si>
    <t xml:space="preserve">Final ERP</t>
  </si>
  <si>
    <t xml:space="preserve">Composite Risk Rating 7/21</t>
  </si>
  <si>
    <t xml:space="preserve">More than</t>
  </si>
  <si>
    <t xml:space="preserve">Less than</t>
  </si>
  <si>
    <t xml:space="preserve">Below Ca</t>
  </si>
  <si>
    <t xml:space="preserve">Ca </t>
  </si>
  <si>
    <t xml:space="preserve">Updated Default Spread (7/1/20)</t>
  </si>
  <si>
    <t xml:space="preserve">Brunei</t>
  </si>
  <si>
    <t xml:space="preserve">China, Peoples' Rep.</t>
  </si>
  <si>
    <t xml:space="preserve">Congo, Dem. Republic</t>
  </si>
  <si>
    <t xml:space="preserve">Congo, Republic</t>
  </si>
  <si>
    <t xml:space="preserve">Iran</t>
  </si>
  <si>
    <t xml:space="preserve">Korea, Republic</t>
  </si>
  <si>
    <t xml:space="preserve">Serbia </t>
  </si>
  <si>
    <t xml:space="preserve">Trinidad &amp; Tobago</t>
  </si>
  <si>
    <t xml:space="preserve">Yemen, Republic</t>
  </si>
  <si>
    <t xml:space="preserve">Row Labels</t>
  </si>
  <si>
    <t xml:space="preserve">Average of Corporate Tax Rate</t>
  </si>
  <si>
    <t xml:space="preserve">Updating Sequence</t>
  </si>
  <si>
    <t xml:space="preserve">1. Relative Risk Worksheet</t>
  </si>
  <si>
    <t xml:space="preserve">2. Sovereign Ratings</t>
  </si>
  <si>
    <t xml:space="preserve">3. CDS Worksheet</t>
  </si>
  <si>
    <t xml:space="preserve">4. Default Spreads</t>
  </si>
  <si>
    <t xml:space="preserve">5. PRS Worksheet</t>
  </si>
  <si>
    <t xml:space="preserve">6. Country GDP</t>
  </si>
  <si>
    <t xml:space="preserve">7. Country tax rates</t>
  </si>
  <si>
    <t xml:space="preserve">8. Regional Weighted averages</t>
  </si>
  <si>
    <t xml:space="preserve">For rating folder</t>
  </si>
  <si>
    <t xml:space="preserve">Tax_rate_2020</t>
  </si>
  <si>
    <t xml:space="preserve">name</t>
  </si>
  <si>
    <t xml:space="preserve">name_calc</t>
  </si>
  <si>
    <t xml:space="preserve">empty1</t>
  </si>
  <si>
    <t xml:space="preserve">Country1</t>
  </si>
  <si>
    <t xml:space="preserve">sp_rating_2020</t>
  </si>
  <si>
    <t xml:space="preserve">Moodys_rating_2020</t>
  </si>
  <si>
    <t xml:space="preserve">gdp_2019_bil</t>
  </si>
  <si>
    <t xml:space="preserve">tax_rate_2020</t>
  </si>
  <si>
    <t xml:space="preserve">empty2</t>
  </si>
  <si>
    <t xml:space="preserve">Country2</t>
  </si>
  <si>
    <t xml:space="preserve">composite_risk_rating_7_21</t>
  </si>
  <si>
    <t xml:space="preserve">Country3</t>
  </si>
  <si>
    <t xml:space="preserve">CDS_01_01_2021</t>
  </si>
  <si>
    <t xml:space="preserve">SP</t>
  </si>
  <si>
    <t xml:space="preserve">Moodys</t>
  </si>
  <si>
    <t xml:space="preserve">sp_moodys_year</t>
  </si>
  <si>
    <t xml:space="preserve">Default_Spread_1_1_2021</t>
  </si>
  <si>
    <t xml:space="preserve">rating_year</t>
  </si>
  <si>
    <t xml:space="preserve">ME</t>
  </si>
  <si>
    <t xml:space="preserve">EUR</t>
  </si>
  <si>
    <t xml:space="preserve">WE</t>
  </si>
  <si>
    <t xml:space="preserve">AF</t>
  </si>
  <si>
    <t xml:space="preserve">CSA</t>
  </si>
  <si>
    <t xml:space="preserve">CR</t>
  </si>
  <si>
    <t xml:space="preserve">ANZ</t>
  </si>
  <si>
    <t xml:space="preserve">AS</t>
  </si>
  <si>
    <t xml:space="preserve">NOA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</si>
</sst>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0%"/>
    <numFmt numFmtId="166" formatCode="0.00%"/>
    <numFmt numFmtId="167" formatCode="0.00"/>
    <numFmt numFmtId="168" formatCode="D\-MMM\-YY;@"/>
    <numFmt numFmtId="169" formatCode="0"/>
    <numFmt numFmtId="170" formatCode="0.0"/>
    <numFmt numFmtId="171" formatCode="YYYY\-MM\-DD"/>
    <numFmt numFmtId="172" formatCode="M/D/YYYY"/>
    <numFmt numFmtId="173" formatCode="0.0000%"/>
    <numFmt numFmtId="174" formatCode="MMMM\ D&quot;, &quot;YYYY;@"/>
    <numFmt numFmtId="175" formatCode="MMM\-YY"/>
    <numFmt numFmtId="176" formatCode="_(\$* #,##0.00_);_(\$* \(#,##0.00\);_(\$* \-??_);_(@_)"/>
    <numFmt numFmtId="177" formatCode="@"/>
    <numFmt numFmtId="178" formatCode="0.000"/>
    <numFmt numFmtId="179" formatCode="&quot;TRUE&quot;;&quot;TRUE&quot;;&quot;FALSE&quot;"/>
  </numFmts>
  <fonts count="57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name val="Calibri"/>
      <family val="2"/>
      <charset val="1"/>
    </font>
    <font>
      <i val="true"/>
      <sz val="12"/>
      <name val="Calibri"/>
      <family val="2"/>
      <charset val="1"/>
    </font>
    <font>
      <u val="single"/>
      <sz val="12"/>
      <color rgb="FF0000D4"/>
      <name val="Calibri"/>
      <family val="2"/>
      <charset val="1"/>
    </font>
    <font>
      <u val="single"/>
      <sz val="9"/>
      <color rgb="FF0000D4"/>
      <name val="Geneva"/>
      <family val="2"/>
      <charset val="1"/>
    </font>
    <font>
      <i val="true"/>
      <sz val="12"/>
      <name val="Geneva"/>
      <family val="2"/>
      <charset val="1"/>
    </font>
    <font>
      <i val="true"/>
      <sz val="9"/>
      <name val="Geneva"/>
      <family val="2"/>
      <charset val="1"/>
    </font>
    <font>
      <u val="single"/>
      <sz val="12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4"/>
      <name val="Geneva"/>
      <family val="2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i val="true"/>
      <sz val="12"/>
      <name val="Times New Roman"/>
      <family val="1"/>
      <charset val="1"/>
    </font>
    <font>
      <b val="true"/>
      <i val="true"/>
      <sz val="9"/>
      <name val="Geneva"/>
      <family val="2"/>
      <charset val="1"/>
    </font>
    <font>
      <i val="true"/>
      <sz val="12"/>
      <name val="Times New Roman"/>
      <family val="1"/>
      <charset val="1"/>
    </font>
    <font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Geogrotesque Rg"/>
      <family val="0"/>
      <charset val="1"/>
    </font>
    <font>
      <b val="true"/>
      <sz val="8"/>
      <name val="Times New Roman"/>
      <family val="1"/>
      <charset val="1"/>
    </font>
    <font>
      <u val="single"/>
      <sz val="8"/>
      <name val="Times New Roman"/>
      <family val="1"/>
      <charset val="1"/>
    </font>
    <font>
      <sz val="9"/>
      <color rgb="FFFF0000"/>
      <name val="Geneva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Geneva"/>
      <family val="2"/>
      <charset val="1"/>
    </font>
    <font>
      <sz val="10"/>
      <color rgb="FFFF0000"/>
      <name val="Geneva"/>
      <family val="2"/>
      <charset val="1"/>
    </font>
    <font>
      <sz val="12"/>
      <color rgb="FFFF0000"/>
      <name val="Calibri"/>
      <family val="2"/>
      <charset val="1"/>
    </font>
    <font>
      <sz val="14"/>
      <name val="Geneva"/>
      <family val="2"/>
      <charset val="1"/>
    </font>
    <font>
      <i val="true"/>
      <sz val="12"/>
      <color rgb="FF000000"/>
      <name val="Symbol"/>
      <family val="0"/>
      <charset val="2"/>
    </font>
    <font>
      <i val="true"/>
      <vertAlign val="subscript"/>
      <sz val="12"/>
      <color rgb="FF000000"/>
      <name val="Calibri"/>
      <family val="2"/>
      <charset val="1"/>
    </font>
    <font>
      <i val="true"/>
      <vertAlign val="subscript"/>
      <sz val="12"/>
      <color rgb="FF000000"/>
      <name val="Symbol"/>
      <family val="0"/>
      <charset val="2"/>
    </font>
    <font>
      <sz val="14"/>
      <color rgb="FF000000"/>
      <name val="Calibri"/>
      <family val="2"/>
      <charset val="1"/>
    </font>
    <font>
      <sz val="12"/>
      <name val="Geneva"/>
      <family val="2"/>
      <charset val="1"/>
    </font>
    <font>
      <sz val="10"/>
      <color rgb="FF46A7F1"/>
      <name val="Calibri"/>
      <family val="2"/>
      <charset val="1"/>
    </font>
    <font>
      <b val="true"/>
      <sz val="11"/>
      <name val="Arial"/>
      <family val="2"/>
      <charset val="1"/>
    </font>
    <font>
      <b val="true"/>
      <sz val="12"/>
      <color rgb="FF000000"/>
      <name val="Helvetica Neue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2"/>
      <color rgb="FF8B0000"/>
      <name val="Helvetica Neue"/>
      <family val="2"/>
      <charset val="1"/>
    </font>
    <font>
      <b val="true"/>
      <sz val="12"/>
      <color rgb="FF006400"/>
      <name val="Helvetica Neue"/>
      <family val="2"/>
      <charset val="1"/>
    </font>
    <font>
      <sz val="12"/>
      <color rgb="FF00B050"/>
      <name val="Calibri"/>
      <family val="2"/>
      <charset val="1"/>
    </font>
    <font>
      <sz val="12"/>
      <color rgb="FFFFFFFF"/>
      <name val="Helvetica Neue"/>
      <family val="2"/>
      <charset val="1"/>
    </font>
    <font>
      <sz val="14"/>
      <color rgb="FF333333"/>
      <name val="Helvetica Neue"/>
      <family val="2"/>
      <charset val="1"/>
    </font>
    <font>
      <b val="true"/>
      <sz val="14"/>
      <color rgb="FF333333"/>
      <name val="Helvetica Neue"/>
      <family val="2"/>
      <charset val="1"/>
    </font>
    <font>
      <sz val="12"/>
      <color rgb="FF000000"/>
      <name val="Helvetica Neue"/>
      <family val="2"/>
      <charset val="1"/>
    </font>
    <font>
      <b val="true"/>
      <sz val="12"/>
      <color rgb="FF00257E"/>
      <name val="Arial"/>
      <family val="2"/>
      <charset val="1"/>
    </font>
    <font>
      <b val="true"/>
      <sz val="12"/>
      <color rgb="FF333333"/>
      <name val="Arial"/>
      <family val="2"/>
      <charset val="1"/>
    </font>
    <font>
      <sz val="12"/>
      <color rgb="FF333333"/>
      <name val="Arial"/>
      <family val="2"/>
      <charset val="1"/>
    </font>
    <font>
      <sz val="9"/>
      <color rgb="FF000000"/>
      <name val="Geneva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CF305"/>
      </patternFill>
    </fill>
    <fill>
      <patternFill patternType="solid">
        <fgColor rgb="FFCCFFCC"/>
        <bgColor rgb="FFEBF1DE"/>
      </patternFill>
    </fill>
    <fill>
      <patternFill patternType="solid">
        <fgColor rgb="FFFCF305"/>
        <bgColor rgb="FFFFF200"/>
      </patternFill>
    </fill>
    <fill>
      <patternFill patternType="solid">
        <fgColor rgb="FFFFFFFF"/>
        <bgColor rgb="FFEBF1DE"/>
      </patternFill>
    </fill>
    <fill>
      <patternFill patternType="solid">
        <fgColor rgb="FFBFBFBF"/>
        <bgColor rgb="FFC3D69B"/>
      </patternFill>
    </fill>
    <fill>
      <patternFill patternType="solid">
        <fgColor rgb="FFEEECE1"/>
        <bgColor rgb="FFEBF1DE"/>
      </patternFill>
    </fill>
    <fill>
      <patternFill patternType="solid">
        <fgColor rgb="FFD9D9D9"/>
        <bgColor rgb="FFD7E4BD"/>
      </patternFill>
    </fill>
    <fill>
      <patternFill patternType="solid">
        <fgColor rgb="FFFFF200"/>
        <bgColor rgb="FFFCF305"/>
      </patternFill>
    </fill>
    <fill>
      <patternFill patternType="solid">
        <fgColor rgb="FF77933C"/>
        <bgColor rgb="FF808080"/>
      </patternFill>
    </fill>
    <fill>
      <patternFill patternType="solid">
        <fgColor rgb="FFC3D69B"/>
        <bgColor rgb="FFD7E4BD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>
        <color rgb="FF77933C"/>
      </top>
      <bottom style="thin">
        <color rgb="FFEBF1DE"/>
      </bottom>
      <diagonal/>
    </border>
    <border diagonalUp="false" diagonalDown="false">
      <left/>
      <right/>
      <top style="thin">
        <color rgb="FF77933C"/>
      </top>
      <bottom style="thin">
        <color rgb="FFD7E4BD"/>
      </bottom>
      <diagonal/>
    </border>
    <border diagonalUp="false" diagonalDown="false">
      <left/>
      <right/>
      <top style="thin">
        <color rgb="FFEBF1DE"/>
      </top>
      <bottom style="thin">
        <color rgb="FFEBF1DE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6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21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1" fillId="0" borderId="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21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8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2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26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5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7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6" fontId="28" fillId="7" borderId="3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7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3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7" fontId="3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6" fontId="21" fillId="7" borderId="3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7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7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3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6" fontId="21" fillId="7" borderId="35" xfId="19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21" fillId="0" borderId="35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21" fillId="7" borderId="35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21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3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7" fillId="0" borderId="3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22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6" fontId="23" fillId="0" borderId="0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6" fontId="39" fillId="0" borderId="0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0" fillId="5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5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5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5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5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2" fillId="5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9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7" fillId="9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4" fillId="9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3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7" fontId="55" fillId="0" borderId="3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1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1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11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4" fillId="11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1" builtinId="53" customBuiltin="true"/>
    <cellStyle name="Pivot Table Value" xfId="22" builtinId="53" customBuiltin="true"/>
    <cellStyle name="Pivot Table Field" xfId="23" builtinId="53" customBuiltin="true"/>
    <cellStyle name="Pivot Table Category" xfId="24" builtinId="53" customBuiltin="true"/>
    <cellStyle name="Pivot Table Title" xfId="25" builtinId="53" customBuiltin="true"/>
    <cellStyle name="Pivot Table Result" xfId="26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B0000"/>
      <rgbColor rgb="FF006400"/>
      <rgbColor rgb="FF000080"/>
      <rgbColor rgb="FF77933C"/>
      <rgbColor rgb="FF800080"/>
      <rgbColor rgb="FF008080"/>
      <rgbColor rgb="FFBFBFBF"/>
      <rgbColor rgb="FF808080"/>
      <rgbColor rgb="FF9999FF"/>
      <rgbColor rgb="FF993366"/>
      <rgbColor rgb="FFEBF1DE"/>
      <rgbColor rgb="FFEEECE1"/>
      <rgbColor rgb="FF660066"/>
      <rgbColor rgb="FFFF8080"/>
      <rgbColor rgb="FF0066CC"/>
      <rgbColor rgb="FFD9D9D9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D7E4BD"/>
      <rgbColor rgb="FFCCFFCC"/>
      <rgbColor rgb="FFFFFF99"/>
      <rgbColor rgb="FF99CCFF"/>
      <rgbColor rgb="FFFF99CC"/>
      <rgbColor rgb="FFCC99FF"/>
      <rgbColor rgb="FFC3D69B"/>
      <rgbColor rgb="FF3366FF"/>
      <rgbColor rgb="FF46A7F1"/>
      <rgbColor rgb="FF99CC00"/>
      <rgbColor rgb="FFFFF200"/>
      <rgbColor rgb="FFFF9900"/>
      <rgbColor rgb="FFFF6600"/>
      <rgbColor rgb="FF666699"/>
      <rgbColor rgb="FF969696"/>
      <rgbColor rgb="FF00257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<Relationship Id="rId22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54" createdVersion="3">
  <cacheSource type="worksheet">
    <worksheetSource ref="A1:I155" sheet="Regional breakdown"/>
  </cacheSource>
  <cacheFields count="9">
    <cacheField name="Country" numFmtId="0">
      <sharedItems count="154">
        <s v="Abu Dhabi"/>
        <s v="Albania"/>
        <s v="Andorra"/>
        <s v="Angol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olivia"/>
        <s v="Bosnia and Herzegovina"/>
        <s v="Botswana"/>
        <s v="Brazil"/>
        <s v="Bulgaria"/>
        <s v="Burkina Faso"/>
        <s v="Cambodia"/>
        <s v="Cameroon"/>
        <s v="Canada"/>
        <s v="Cape Verde"/>
        <s v="Cayman Islands"/>
        <s v="Chile"/>
        <s v="China"/>
        <s v="Colombia"/>
        <s v="Congo (Democratic Republic of)"/>
        <s v="Congo (Republic of)"/>
        <s v="Cook Islands"/>
        <s v="Costa Rica"/>
        <s v="Côte d'Ivoire"/>
        <s v="Croatia"/>
        <s v="Cuba"/>
        <s v="Curacao"/>
        <s v="Cyprus"/>
        <s v="Czech Republic"/>
        <s v="Denmark"/>
        <s v="Dominican Republic"/>
        <s v="Ecuador"/>
        <s v="Egypt"/>
        <s v="El Salvador"/>
        <s v="Estonia"/>
        <s v="Ethiopia"/>
        <s v="Fiji"/>
        <s v="Finland"/>
        <s v="France"/>
        <s v="Gabon"/>
        <s v="Georgia"/>
        <s v="Germany"/>
        <s v="Ghana"/>
        <s v="Greece"/>
        <s v="Guatemala"/>
        <s v="Guernsey (States of)"/>
        <s v="Honduras"/>
        <s v="Hong Kong"/>
        <s v="Hungary"/>
        <s v="Iceland"/>
        <s v="India"/>
        <s v="Indonesia"/>
        <s v="Iraq"/>
        <s v="Ireland"/>
        <s v="Isle of Man"/>
        <s v="Israel"/>
        <s v="Italy"/>
        <s v="Jamaica"/>
        <s v="Japan"/>
        <s v="Jersey (States of)"/>
        <s v="Jordan"/>
        <s v="Kazakhstan"/>
        <s v="Kenya"/>
        <s v="Korea"/>
        <s v="Kuwait"/>
        <s v="Kyrgyzstan"/>
        <s v="Laos"/>
        <s v="Latvia"/>
        <s v="Lebanon"/>
        <s v="Liechtenstein"/>
        <s v="Lithuania"/>
        <s v="Luxembourg"/>
        <s v="Macao"/>
        <s v="Macedonia"/>
        <s v="Malaysia"/>
        <s v="Maldives"/>
        <s v="Mali"/>
        <s v="Malta"/>
        <s v="Mauritius"/>
        <s v="Mexico"/>
        <s v="Moldova"/>
        <s v="Mongolia"/>
        <s v="Montenegro"/>
        <s v="Montserrat"/>
        <s v="Morocco"/>
        <s v="Mozambique"/>
        <s v="Namibia"/>
        <s v="Netherlands"/>
        <s v="New Zealand"/>
        <s v="Nicaragua"/>
        <s v="Niger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as Al Kaminah"/>
        <s v="Romania"/>
        <s v="Russia"/>
        <s v="Rwanda"/>
        <s v="Saudi Arabia"/>
        <s v="Senegal"/>
        <s v="Serbia"/>
        <s v="Sharjah"/>
        <s v="Singapore"/>
        <s v="Slovakia"/>
        <s v="Slovenia"/>
        <s v="Solomon Islands"/>
        <s v="South Africa"/>
        <s v="Spain"/>
        <s v="Sri Lanka"/>
        <s v="St. Maarten"/>
        <s v="St. Vincent &amp; the Grenadines"/>
        <s v="Suriname"/>
        <s v="Swaziland"/>
        <s v="Sweden"/>
        <s v="Switzerland"/>
        <s v="Taiwan"/>
        <s v="Tajikistan"/>
        <s v="Tanzania"/>
        <s v="Thailand"/>
        <s v="Togo"/>
        <s v="Trinidad and Tobago"/>
        <s v="Tunisia"/>
        <s v="Turkey"/>
        <s v="Turks and Caicos"/>
        <s v="Uganda"/>
        <s v="Ukraine"/>
        <s v="United Arab Emirates"/>
        <s v="United Kingdom"/>
        <s v="United States"/>
        <s v="Uruguay"/>
        <s v="Uzbekistan"/>
      </sharedItems>
    </cacheField>
    <cacheField name="GDP (in billions) in 2019" numFmtId="0">
      <sharedItems containsSemiMixedTypes="0" containsString="0" containsNumber="1" minValue="0.8" maxValue="21374.4" count="145">
        <n v="0.8"/>
        <n v="1"/>
        <n v="1.2"/>
        <n v="1.4"/>
        <n v="1.5"/>
        <n v="1.9"/>
        <n v="2"/>
        <n v="2.5"/>
        <n v="3.1"/>
        <n v="3.2"/>
        <n v="4"/>
        <n v="4.4"/>
        <n v="5"/>
        <n v="5.2"/>
        <n v="5.5"/>
        <n v="5.7"/>
        <n v="6.6"/>
        <n v="6.8"/>
        <n v="8.1"/>
        <n v="8.5"/>
        <n v="10.1"/>
        <n v="10.8"/>
        <n v="12"/>
        <n v="12.4"/>
        <n v="12.5"/>
        <n v="12.7"/>
        <n v="12.8"/>
        <n v="12.9"/>
        <n v="13.7"/>
        <n v="13.9"/>
        <n v="14.2"/>
        <n v="14.4"/>
        <n v="14.8"/>
        <n v="14.9"/>
        <n v="15.3"/>
        <n v="15.7"/>
        <n v="16.5"/>
        <n v="16.7"/>
        <n v="17.5"/>
        <n v="17.7"/>
        <n v="18.2"/>
        <n v="18.3"/>
        <n v="20"/>
        <n v="23.6"/>
        <n v="24.1"/>
        <n v="24.2"/>
        <n v="24.6"/>
        <n v="25"/>
        <n v="25.1"/>
        <n v="27"/>
        <n v="27.1"/>
        <n v="31.4"/>
        <n v="34.1"/>
        <n v="34.4"/>
        <n v="38.1"/>
        <n v="38.6"/>
        <n v="38.8"/>
        <n v="40.9"/>
        <n v="43.7"/>
        <n v="47.3"/>
        <n v="48"/>
        <n v="51.4"/>
        <n v="53.4"/>
        <n v="53.7"/>
        <n v="53.9"/>
        <n v="54.2"/>
        <n v="56"/>
        <n v="57.9"/>
        <n v="58.8"/>
        <n v="60.4"/>
        <n v="61.8"/>
        <n v="63.1"/>
        <n v="63.2"/>
        <n v="66.8"/>
        <n v="67"/>
        <n v="67.9"/>
        <n v="71.1"/>
        <n v="76.7"/>
        <n v="77"/>
        <n v="84"/>
        <n v="88.9"/>
        <n v="94.6"/>
        <n v="95.5"/>
        <n v="96.1"/>
        <n v="100"/>
        <n v="105.4"/>
        <n v="107.4"/>
        <n v="118.7"/>
        <n v="134.8"/>
        <n v="153.8"/>
        <n v="161"/>
        <n v="180.2"/>
        <n v="183.5"/>
        <n v="206.9"/>
        <n v="209.9"/>
        <n v="226.8"/>
        <n v="234.1"/>
        <n v="237.7"/>
        <n v="246.5"/>
        <n v="249"/>
        <n v="250.1"/>
        <n v="268.8"/>
        <n v="278.2"/>
        <n v="282.3"/>
        <n v="302.6"/>
        <n v="303.2"/>
        <n v="323.8"/>
        <n v="348.1"/>
        <n v="351.4"/>
        <n v="364.7"/>
        <n v="366"/>
        <n v="372.1"/>
        <n v="376.8"/>
        <n v="388.7"/>
        <n v="395.1"/>
        <n v="403.3"/>
        <n v="421.1"/>
        <n v="446.3"/>
        <n v="448.1"/>
        <n v="449.7"/>
        <n v="529.6"/>
        <n v="530.8"/>
        <n v="543.6"/>
        <n v="592.2"/>
        <n v="703.1"/>
        <n v="754.4"/>
        <n v="793"/>
        <n v="909.1"/>
        <n v="985"/>
        <n v="1119.2"/>
        <n v="1258.3"/>
        <n v="1392.7"/>
        <n v="1394.1"/>
        <n v="1642.4"/>
        <n v="1699.9"/>
        <n v="1736.4"/>
        <n v="1839.8"/>
        <n v="2001.2"/>
        <n v="2715.5"/>
        <n v="2827.1"/>
        <n v="2875.1"/>
        <n v="3845.6"/>
        <n v="5081.8"/>
        <n v="14342.9"/>
        <n v="21374.4"/>
      </sharedItems>
    </cacheField>
    <cacheField name="Moody's rating" numFmtId="0">
      <sharedItems count="21">
        <s v="A1"/>
        <s v="A2"/>
        <s v="A3"/>
        <s v="Aa1"/>
        <s v="Aa2"/>
        <s v="Aa3"/>
        <s v="Aaa"/>
        <s v="B1"/>
        <s v="B2"/>
        <s v="B3"/>
        <s v="Ba1"/>
        <s v="Ba2"/>
        <s v="Ba3"/>
        <s v="Baa1"/>
        <s v="Baa2"/>
        <s v="Baa3"/>
        <s v="C"/>
        <s v="Ca"/>
        <s v="Caa1"/>
        <s v="Caa2"/>
        <s v="Caa3"/>
      </sharedItems>
    </cacheField>
    <cacheField name="Sovereign CDS" numFmtId="0">
      <sharedItems containsMixedTypes="1" containsNumber="1" minValue="0.0011" maxValue="0.1943" count="72">
        <n v="0.0011"/>
        <n v="0.0015"/>
        <n v="0.0016"/>
        <n v="0.0017"/>
        <n v="0.0018"/>
        <n v="0.0019"/>
        <n v="0.002"/>
        <n v="0.0021"/>
        <n v="0.0023"/>
        <n v="0.0024"/>
        <n v="0.0028"/>
        <n v="0.0031"/>
        <n v="0.0033"/>
        <n v="0.0034"/>
        <n v="0.0038"/>
        <n v="0.0042"/>
        <n v="0.0047"/>
        <n v="0.0054"/>
        <n v="0.0056"/>
        <n v="0.0058"/>
        <n v="0.0063"/>
        <n v="0.0065"/>
        <n v="0.0068"/>
        <n v="0.007"/>
        <n v="0.0071"/>
        <n v="0.0073"/>
        <n v="0.0075"/>
        <n v="0.0076"/>
        <n v="0.0079"/>
        <n v="0.0081"/>
        <n v="0.0086"/>
        <n v="0.009"/>
        <n v="0.0094"/>
        <n v="0.0097"/>
        <n v="0.01"/>
        <n v="0.0104"/>
        <n v="0.0105"/>
        <n v="0.0113"/>
        <n v="0.0118"/>
        <n v="0.0119"/>
        <n v="0.0124"/>
        <n v="0.0128"/>
        <n v="0.0133"/>
        <n v="0.0135"/>
        <n v="0.0136"/>
        <n v="0.0138"/>
        <n v="0.0141"/>
        <n v="0.0158"/>
        <n v="0.0205"/>
        <n v="0.0234"/>
        <n v="0.025"/>
        <n v="0.0252"/>
        <n v="0.0256"/>
        <n v="0.0267"/>
        <n v="0.0269"/>
        <n v="0.0288"/>
        <n v="0.034"/>
        <n v="0.0377"/>
        <n v="0.0379"/>
        <n v="0.0384"/>
        <n v="0.039"/>
        <n v="0.0391"/>
        <n v="0.0403"/>
        <n v="0.0426"/>
        <n v="0.0463"/>
        <n v="0.049"/>
        <n v="0.0555"/>
        <n v="0.0569"/>
        <n v="0.0651"/>
        <n v="0.0735"/>
        <n v="0.1943"/>
        <s v="NA"/>
      </sharedItems>
    </cacheField>
    <cacheField name="Adj. Default Spread" numFmtId="0">
      <sharedItems containsSemiMixedTypes="0" containsString="0" containsNumber="1" minValue="0" maxValue="0.175" count="21">
        <n v="0"/>
        <n v="0.0032793426067848"/>
        <n v="0.00409917825848101"/>
        <n v="0.00499354442396778"/>
        <n v="0.00581338007566397"/>
        <n v="0.00700586829631299"/>
        <n v="0.00991255833414496"/>
        <n v="0.0131919009409298"/>
        <n v="0.015725938409809"/>
        <n v="0.0181854453648976"/>
        <n v="0.0206449523199862"/>
        <n v="0.0248186610922578"/>
        <n v="0.029737675002435"/>
        <n v="0.0371907263814913"/>
        <n v="0.0454636134122439"/>
        <n v="0.0537365004429965"/>
        <n v="0.0619348569599585"/>
        <n v="0.0743814527629826"/>
        <n v="0.0825798092799447"/>
        <n v="0.0991255833414496"/>
        <n v="0.175"/>
      </sharedItems>
    </cacheField>
    <cacheField name="Equity Risk Premium" numFmtId="0">
      <sharedItems containsSemiMixedTypes="0" containsString="0" containsNumber="1" minValue="0.0438" maxValue="0.221496530897438" count="21">
        <n v="0.0438"/>
        <n v="0.0471298731705704"/>
        <n v="0.047962341463213"/>
        <n v="0.0488704886915504"/>
        <n v="0.049702956984193"/>
        <n v="0.0509138199553095"/>
        <n v="0.053865298447406"/>
        <n v="0.0571951716179764"/>
        <n v="0.059768255431599"/>
        <n v="0.0622656603095268"/>
        <n v="0.0647630651874546"/>
        <n v="0.0690010855863624"/>
        <n v="0.073995895342218"/>
        <n v="0.0815637889116962"/>
        <n v="0.0899641507738171"/>
        <n v="0.0983645126359378"/>
        <n v="0.106689195562364"/>
        <n v="0.119327577823392"/>
        <n v="0.127652260749818"/>
        <n v="0.14445298447406"/>
        <n v="0.221496530897438"/>
      </sharedItems>
    </cacheField>
    <cacheField name="Country Risk Premium" numFmtId="0">
      <sharedItems containsSemiMixedTypes="0" containsString="0" containsNumber="1" minValue="0" maxValue="0.177696530897438" count="21">
        <n v="0"/>
        <n v="0.00332987317057041"/>
        <n v="0.00416234146321301"/>
        <n v="0.0050704886915504"/>
        <n v="0.00590295698419299"/>
        <n v="0.00711381995530951"/>
        <n v="0.010065298447406"/>
        <n v="0.0133951716179764"/>
        <n v="0.015968255431599"/>
        <n v="0.0184656603095268"/>
        <n v="0.0209630651874546"/>
        <n v="0.0252010855863624"/>
        <n v="0.030195895342218"/>
        <n v="0.0377637889116962"/>
        <n v="0.0461641507738171"/>
        <n v="0.0545645126359378"/>
        <n v="0.0628891955623639"/>
        <n v="0.0755275778233924"/>
        <n v="0.0838522607498185"/>
        <n v="0.10065298447406"/>
        <n v="0.177696530897438"/>
      </sharedItems>
    </cacheField>
    <cacheField name="Corporate Tax Rate" numFmtId="0">
      <sharedItems containsMixedTypes="1" containsNumber="1" minValue="0" maxValue="0.55" count="44">
        <n v="0"/>
        <n v="0.055"/>
        <n v="0.075"/>
        <n v="0.09"/>
        <n v="0.1"/>
        <n v="0.12"/>
        <n v="0.125"/>
        <n v="0.1484"/>
        <n v="0.15"/>
        <n v="0.16"/>
        <n v="0.165"/>
        <n v="0.17"/>
        <n v="0.18"/>
        <n v="0.19"/>
        <n v="0.1912"/>
        <n v="0.2"/>
        <n v="0.21"/>
        <n v="0.2113"/>
        <n v="0.214"/>
        <n v="0.22"/>
        <n v="0.225"/>
        <n v="0.23"/>
        <n v="0.24"/>
        <n v="0.2494"/>
        <n v="0.25"/>
        <n v="0.265"/>
        <n v="0.27"/>
        <n v="0.2736"/>
        <n v="0.275"/>
        <n v="0.28"/>
        <n v="0.2825"/>
        <n v="0.2843"/>
        <n v="0.29"/>
        <n v="0.295"/>
        <n v="0.3"/>
        <n v="0.3062"/>
        <n v="0.31"/>
        <n v="0.32"/>
        <n v="0.33"/>
        <n v="0.34"/>
        <n v="0.35"/>
        <n v="0.36"/>
        <n v="0.55"/>
        <e v="#N/A"/>
      </sharedItems>
    </cacheField>
    <cacheField name="Region" numFmtId="0">
      <sharedItems count="9">
        <s v="Africa"/>
        <s v="Asia"/>
        <s v="Australia &amp; New Zealand"/>
        <s v="Caribbean"/>
        <s v="Central and South America"/>
        <s v="Eastern Europe &amp; Russia"/>
        <s v="Middle East"/>
        <s v="North America"/>
        <s v="Western Europ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x v="0"/>
    <x v="99"/>
    <x v="4"/>
    <x v="25"/>
    <x v="2"/>
    <x v="2"/>
    <x v="2"/>
    <x v="42"/>
    <x v="6"/>
  </r>
  <r>
    <x v="1"/>
    <x v="34"/>
    <x v="7"/>
    <x v="71"/>
    <x v="13"/>
    <x v="13"/>
    <x v="13"/>
    <x v="8"/>
    <x v="5"/>
  </r>
  <r>
    <x v="2"/>
    <x v="9"/>
    <x v="14"/>
    <x v="71"/>
    <x v="8"/>
    <x v="8"/>
    <x v="8"/>
    <x v="4"/>
    <x v="8"/>
  </r>
  <r>
    <x v="3"/>
    <x v="81"/>
    <x v="18"/>
    <x v="67"/>
    <x v="16"/>
    <x v="16"/>
    <x v="16"/>
    <x v="34"/>
    <x v="0"/>
  </r>
  <r>
    <x v="4"/>
    <x v="119"/>
    <x v="17"/>
    <x v="70"/>
    <x v="19"/>
    <x v="19"/>
    <x v="19"/>
    <x v="34"/>
    <x v="4"/>
  </r>
  <r>
    <x v="5"/>
    <x v="28"/>
    <x v="12"/>
    <x v="71"/>
    <x v="12"/>
    <x v="12"/>
    <x v="12"/>
    <x v="12"/>
    <x v="5"/>
  </r>
  <r>
    <x v="6"/>
    <x v="8"/>
    <x v="14"/>
    <x v="71"/>
    <x v="8"/>
    <x v="8"/>
    <x v="8"/>
    <x v="24"/>
    <x v="3"/>
  </r>
  <r>
    <x v="7"/>
    <x v="131"/>
    <x v="6"/>
    <x v="8"/>
    <x v="0"/>
    <x v="0"/>
    <x v="0"/>
    <x v="34"/>
    <x v="2"/>
  </r>
  <r>
    <x v="8"/>
    <x v="117"/>
    <x v="3"/>
    <x v="4"/>
    <x v="1"/>
    <x v="1"/>
    <x v="1"/>
    <x v="24"/>
    <x v="8"/>
  </r>
  <r>
    <x v="9"/>
    <x v="60"/>
    <x v="11"/>
    <x v="71"/>
    <x v="11"/>
    <x v="11"/>
    <x v="11"/>
    <x v="15"/>
    <x v="5"/>
  </r>
  <r>
    <x v="10"/>
    <x v="26"/>
    <x v="11"/>
    <x v="71"/>
    <x v="11"/>
    <x v="11"/>
    <x v="11"/>
    <x v="0"/>
    <x v="3"/>
  </r>
  <r>
    <x v="11"/>
    <x v="55"/>
    <x v="8"/>
    <x v="53"/>
    <x v="14"/>
    <x v="14"/>
    <x v="14"/>
    <x v="0"/>
    <x v="6"/>
  </r>
  <r>
    <x v="12"/>
    <x v="104"/>
    <x v="12"/>
    <x v="71"/>
    <x v="12"/>
    <x v="12"/>
    <x v="12"/>
    <x v="24"/>
    <x v="1"/>
  </r>
  <r>
    <x v="13"/>
    <x v="13"/>
    <x v="18"/>
    <x v="71"/>
    <x v="16"/>
    <x v="16"/>
    <x v="16"/>
    <x v="1"/>
    <x v="3"/>
  </r>
  <r>
    <x v="14"/>
    <x v="71"/>
    <x v="9"/>
    <x v="71"/>
    <x v="15"/>
    <x v="15"/>
    <x v="15"/>
    <x v="12"/>
    <x v="5"/>
  </r>
  <r>
    <x v="15"/>
    <x v="120"/>
    <x v="5"/>
    <x v="7"/>
    <x v="3"/>
    <x v="3"/>
    <x v="3"/>
    <x v="32"/>
    <x v="8"/>
  </r>
  <r>
    <x v="16"/>
    <x v="5"/>
    <x v="20"/>
    <x v="71"/>
    <x v="18"/>
    <x v="18"/>
    <x v="18"/>
    <x v="30"/>
    <x v="4"/>
  </r>
  <r>
    <x v="17"/>
    <x v="31"/>
    <x v="7"/>
    <x v="71"/>
    <x v="13"/>
    <x v="13"/>
    <x v="13"/>
    <x v="34"/>
    <x v="0"/>
  </r>
  <r>
    <x v="18"/>
    <x v="15"/>
    <x v="1"/>
    <x v="71"/>
    <x v="5"/>
    <x v="5"/>
    <x v="5"/>
    <x v="0"/>
    <x v="3"/>
  </r>
  <r>
    <x v="19"/>
    <x v="57"/>
    <x v="8"/>
    <x v="71"/>
    <x v="14"/>
    <x v="14"/>
    <x v="14"/>
    <x v="24"/>
    <x v="4"/>
  </r>
  <r>
    <x v="20"/>
    <x v="42"/>
    <x v="9"/>
    <x v="71"/>
    <x v="15"/>
    <x v="15"/>
    <x v="15"/>
    <x v="4"/>
    <x v="5"/>
  </r>
  <r>
    <x v="21"/>
    <x v="41"/>
    <x v="2"/>
    <x v="71"/>
    <x v="6"/>
    <x v="6"/>
    <x v="6"/>
    <x v="19"/>
    <x v="0"/>
  </r>
  <r>
    <x v="22"/>
    <x v="136"/>
    <x v="11"/>
    <x v="51"/>
    <x v="11"/>
    <x v="11"/>
    <x v="11"/>
    <x v="39"/>
    <x v="4"/>
  </r>
  <r>
    <x v="23"/>
    <x v="75"/>
    <x v="13"/>
    <x v="21"/>
    <x v="7"/>
    <x v="7"/>
    <x v="7"/>
    <x v="4"/>
    <x v="5"/>
  </r>
  <r>
    <x v="24"/>
    <x v="35"/>
    <x v="8"/>
    <x v="71"/>
    <x v="14"/>
    <x v="14"/>
    <x v="14"/>
    <x v="29"/>
    <x v="0"/>
  </r>
  <r>
    <x v="25"/>
    <x v="50"/>
    <x v="8"/>
    <x v="71"/>
    <x v="14"/>
    <x v="14"/>
    <x v="14"/>
    <x v="15"/>
    <x v="1"/>
  </r>
  <r>
    <x v="26"/>
    <x v="56"/>
    <x v="8"/>
    <x v="60"/>
    <x v="14"/>
    <x v="14"/>
    <x v="14"/>
    <x v="38"/>
    <x v="0"/>
  </r>
  <r>
    <x v="27"/>
    <x v="135"/>
    <x v="6"/>
    <x v="11"/>
    <x v="0"/>
    <x v="0"/>
    <x v="0"/>
    <x v="25"/>
    <x v="7"/>
  </r>
  <r>
    <x v="28"/>
    <x v="6"/>
    <x v="9"/>
    <x v="71"/>
    <x v="15"/>
    <x v="15"/>
    <x v="15"/>
    <x v="0"/>
    <x v="0"/>
  </r>
  <r>
    <x v="29"/>
    <x v="14"/>
    <x v="5"/>
    <x v="71"/>
    <x v="3"/>
    <x v="3"/>
    <x v="3"/>
    <x v="0"/>
    <x v="3"/>
  </r>
  <r>
    <x v="30"/>
    <x v="103"/>
    <x v="0"/>
    <x v="35"/>
    <x v="4"/>
    <x v="4"/>
    <x v="4"/>
    <x v="26"/>
    <x v="4"/>
  </r>
  <r>
    <x v="31"/>
    <x v="143"/>
    <x v="0"/>
    <x v="22"/>
    <x v="4"/>
    <x v="4"/>
    <x v="4"/>
    <x v="24"/>
    <x v="1"/>
  </r>
  <r>
    <x v="32"/>
    <x v="106"/>
    <x v="14"/>
    <x v="48"/>
    <x v="8"/>
    <x v="8"/>
    <x v="8"/>
    <x v="37"/>
    <x v="4"/>
  </r>
  <r>
    <x v="33"/>
    <x v="59"/>
    <x v="18"/>
    <x v="71"/>
    <x v="16"/>
    <x v="16"/>
    <x v="16"/>
    <x v="40"/>
    <x v="0"/>
  </r>
  <r>
    <x v="34"/>
    <x v="21"/>
    <x v="19"/>
    <x v="71"/>
    <x v="17"/>
    <x v="17"/>
    <x v="17"/>
    <x v="34"/>
    <x v="0"/>
  </r>
  <r>
    <x v="35"/>
    <x v="2"/>
    <x v="18"/>
    <x v="71"/>
    <x v="16"/>
    <x v="16"/>
    <x v="16"/>
    <x v="31"/>
    <x v="2"/>
  </r>
  <r>
    <x v="36"/>
    <x v="70"/>
    <x v="8"/>
    <x v="64"/>
    <x v="14"/>
    <x v="14"/>
    <x v="14"/>
    <x v="34"/>
    <x v="4"/>
  </r>
  <r>
    <x v="37"/>
    <x v="68"/>
    <x v="12"/>
    <x v="71"/>
    <x v="12"/>
    <x v="12"/>
    <x v="12"/>
    <x v="24"/>
    <x v="0"/>
  </r>
  <r>
    <x v="38"/>
    <x v="69"/>
    <x v="10"/>
    <x v="40"/>
    <x v="10"/>
    <x v="10"/>
    <x v="10"/>
    <x v="12"/>
    <x v="5"/>
  </r>
  <r>
    <x v="39"/>
    <x v="84"/>
    <x v="19"/>
    <x v="71"/>
    <x v="17"/>
    <x v="17"/>
    <x v="17"/>
    <x v="27"/>
    <x v="3"/>
  </r>
  <r>
    <x v="40"/>
    <x v="8"/>
    <x v="14"/>
    <x v="71"/>
    <x v="8"/>
    <x v="8"/>
    <x v="8"/>
    <x v="19"/>
    <x v="3"/>
  </r>
  <r>
    <x v="41"/>
    <x v="46"/>
    <x v="11"/>
    <x v="18"/>
    <x v="11"/>
    <x v="11"/>
    <x v="11"/>
    <x v="6"/>
    <x v="8"/>
  </r>
  <r>
    <x v="42"/>
    <x v="98"/>
    <x v="5"/>
    <x v="16"/>
    <x v="3"/>
    <x v="3"/>
    <x v="3"/>
    <x v="13"/>
    <x v="5"/>
  </r>
  <r>
    <x v="43"/>
    <x v="107"/>
    <x v="6"/>
    <x v="1"/>
    <x v="0"/>
    <x v="0"/>
    <x v="0"/>
    <x v="19"/>
    <x v="8"/>
  </r>
  <r>
    <x v="44"/>
    <x v="80"/>
    <x v="12"/>
    <x v="71"/>
    <x v="12"/>
    <x v="12"/>
    <x v="12"/>
    <x v="26"/>
    <x v="3"/>
  </r>
  <r>
    <x v="45"/>
    <x v="86"/>
    <x v="20"/>
    <x v="69"/>
    <x v="18"/>
    <x v="18"/>
    <x v="18"/>
    <x v="24"/>
    <x v="4"/>
  </r>
  <r>
    <x v="46"/>
    <x v="105"/>
    <x v="8"/>
    <x v="61"/>
    <x v="14"/>
    <x v="14"/>
    <x v="14"/>
    <x v="20"/>
    <x v="0"/>
  </r>
  <r>
    <x v="47"/>
    <x v="49"/>
    <x v="9"/>
    <x v="65"/>
    <x v="15"/>
    <x v="15"/>
    <x v="15"/>
    <x v="34"/>
    <x v="4"/>
  </r>
  <r>
    <x v="48"/>
    <x v="51"/>
    <x v="0"/>
    <x v="29"/>
    <x v="4"/>
    <x v="4"/>
    <x v="4"/>
    <x v="15"/>
    <x v="5"/>
  </r>
  <r>
    <x v="49"/>
    <x v="83"/>
    <x v="18"/>
    <x v="71"/>
    <x v="16"/>
    <x v="16"/>
    <x v="16"/>
    <x v="34"/>
    <x v="0"/>
  </r>
  <r>
    <x v="50"/>
    <x v="14"/>
    <x v="7"/>
    <x v="71"/>
    <x v="13"/>
    <x v="13"/>
    <x v="13"/>
    <x v="15"/>
    <x v="1"/>
  </r>
  <r>
    <x v="51"/>
    <x v="101"/>
    <x v="3"/>
    <x v="3"/>
    <x v="1"/>
    <x v="1"/>
    <x v="1"/>
    <x v="15"/>
    <x v="8"/>
  </r>
  <r>
    <x v="52"/>
    <x v="138"/>
    <x v="4"/>
    <x v="14"/>
    <x v="2"/>
    <x v="2"/>
    <x v="2"/>
    <x v="29"/>
    <x v="8"/>
  </r>
  <r>
    <x v="53"/>
    <x v="37"/>
    <x v="18"/>
    <x v="71"/>
    <x v="16"/>
    <x v="16"/>
    <x v="16"/>
    <x v="34"/>
    <x v="0"/>
  </r>
  <r>
    <x v="54"/>
    <x v="39"/>
    <x v="11"/>
    <x v="71"/>
    <x v="11"/>
    <x v="11"/>
    <x v="11"/>
    <x v="8"/>
    <x v="5"/>
  </r>
  <r>
    <x v="55"/>
    <x v="141"/>
    <x v="6"/>
    <x v="6"/>
    <x v="0"/>
    <x v="0"/>
    <x v="0"/>
    <x v="34"/>
    <x v="8"/>
  </r>
  <r>
    <x v="56"/>
    <x v="74"/>
    <x v="9"/>
    <x v="71"/>
    <x v="15"/>
    <x v="15"/>
    <x v="15"/>
    <x v="24"/>
    <x v="0"/>
  </r>
  <r>
    <x v="57"/>
    <x v="94"/>
    <x v="12"/>
    <x v="38"/>
    <x v="12"/>
    <x v="12"/>
    <x v="12"/>
    <x v="22"/>
    <x v="8"/>
  </r>
  <r>
    <x v="58"/>
    <x v="77"/>
    <x v="10"/>
    <x v="71"/>
    <x v="10"/>
    <x v="10"/>
    <x v="10"/>
    <x v="24"/>
    <x v="4"/>
  </r>
  <r>
    <x v="59"/>
    <x v="7"/>
    <x v="5"/>
    <x v="71"/>
    <x v="3"/>
    <x v="3"/>
    <x v="3"/>
    <x v="0"/>
    <x v="8"/>
  </r>
  <r>
    <x v="60"/>
    <x v="48"/>
    <x v="7"/>
    <x v="71"/>
    <x v="13"/>
    <x v="13"/>
    <x v="13"/>
    <x v="24"/>
    <x v="4"/>
  </r>
  <r>
    <x v="61"/>
    <x v="110"/>
    <x v="5"/>
    <x v="15"/>
    <x v="3"/>
    <x v="3"/>
    <x v="3"/>
    <x v="10"/>
    <x v="1"/>
  </r>
  <r>
    <x v="62"/>
    <x v="90"/>
    <x v="15"/>
    <x v="30"/>
    <x v="9"/>
    <x v="9"/>
    <x v="9"/>
    <x v="3"/>
    <x v="5"/>
  </r>
  <r>
    <x v="63"/>
    <x v="45"/>
    <x v="1"/>
    <x v="22"/>
    <x v="5"/>
    <x v="5"/>
    <x v="5"/>
    <x v="15"/>
    <x v="8"/>
  </r>
  <r>
    <x v="64"/>
    <x v="140"/>
    <x v="15"/>
    <x v="41"/>
    <x v="9"/>
    <x v="9"/>
    <x v="9"/>
    <x v="34"/>
    <x v="1"/>
  </r>
  <r>
    <x v="65"/>
    <x v="129"/>
    <x v="14"/>
    <x v="45"/>
    <x v="8"/>
    <x v="8"/>
    <x v="8"/>
    <x v="24"/>
    <x v="1"/>
  </r>
  <r>
    <x v="66"/>
    <x v="96"/>
    <x v="18"/>
    <x v="66"/>
    <x v="16"/>
    <x v="16"/>
    <x v="16"/>
    <x v="8"/>
    <x v="6"/>
  </r>
  <r>
    <x v="67"/>
    <x v="113"/>
    <x v="1"/>
    <x v="10"/>
    <x v="5"/>
    <x v="5"/>
    <x v="5"/>
    <x v="6"/>
    <x v="8"/>
  </r>
  <r>
    <x v="68"/>
    <x v="17"/>
    <x v="5"/>
    <x v="71"/>
    <x v="3"/>
    <x v="3"/>
    <x v="3"/>
    <x v="0"/>
    <x v="8"/>
  </r>
  <r>
    <x v="69"/>
    <x v="114"/>
    <x v="0"/>
    <x v="23"/>
    <x v="4"/>
    <x v="4"/>
    <x v="4"/>
    <x v="21"/>
    <x v="6"/>
  </r>
  <r>
    <x v="70"/>
    <x v="137"/>
    <x v="15"/>
    <x v="39"/>
    <x v="9"/>
    <x v="9"/>
    <x v="9"/>
    <x v="22"/>
    <x v="8"/>
  </r>
  <r>
    <x v="71"/>
    <x v="36"/>
    <x v="8"/>
    <x v="71"/>
    <x v="14"/>
    <x v="14"/>
    <x v="14"/>
    <x v="24"/>
    <x v="3"/>
  </r>
  <r>
    <x v="72"/>
    <x v="142"/>
    <x v="0"/>
    <x v="12"/>
    <x v="4"/>
    <x v="4"/>
    <x v="4"/>
    <x v="35"/>
    <x v="1"/>
  </r>
  <r>
    <x v="73"/>
    <x v="1"/>
    <x v="4"/>
    <x v="71"/>
    <x v="2"/>
    <x v="2"/>
    <x v="2"/>
    <x v="0"/>
    <x v="8"/>
  </r>
  <r>
    <x v="74"/>
    <x v="58"/>
    <x v="7"/>
    <x v="71"/>
    <x v="13"/>
    <x v="13"/>
    <x v="13"/>
    <x v="15"/>
    <x v="6"/>
  </r>
  <r>
    <x v="75"/>
    <x v="91"/>
    <x v="15"/>
    <x v="33"/>
    <x v="9"/>
    <x v="9"/>
    <x v="9"/>
    <x v="15"/>
    <x v="5"/>
  </r>
  <r>
    <x v="76"/>
    <x v="82"/>
    <x v="8"/>
    <x v="56"/>
    <x v="14"/>
    <x v="14"/>
    <x v="14"/>
    <x v="34"/>
    <x v="0"/>
  </r>
  <r>
    <x v="77"/>
    <x v="133"/>
    <x v="4"/>
    <x v="13"/>
    <x v="2"/>
    <x v="2"/>
    <x v="2"/>
    <x v="24"/>
    <x v="1"/>
  </r>
  <r>
    <x v="78"/>
    <x v="88"/>
    <x v="0"/>
    <x v="32"/>
    <x v="4"/>
    <x v="4"/>
    <x v="4"/>
    <x v="8"/>
    <x v="6"/>
  </r>
  <r>
    <x v="79"/>
    <x v="19"/>
    <x v="8"/>
    <x v="71"/>
    <x v="14"/>
    <x v="14"/>
    <x v="14"/>
    <x v="4"/>
    <x v="5"/>
  </r>
  <r>
    <x v="80"/>
    <x v="40"/>
    <x v="19"/>
    <x v="71"/>
    <x v="17"/>
    <x v="17"/>
    <x v="17"/>
    <x v="17"/>
    <x v="1"/>
  </r>
  <r>
    <x v="81"/>
    <x v="52"/>
    <x v="2"/>
    <x v="31"/>
    <x v="6"/>
    <x v="6"/>
    <x v="6"/>
    <x v="15"/>
    <x v="5"/>
  </r>
  <r>
    <x v="82"/>
    <x v="62"/>
    <x v="16"/>
    <x v="71"/>
    <x v="20"/>
    <x v="20"/>
    <x v="20"/>
    <x v="11"/>
    <x v="6"/>
  </r>
  <r>
    <x v="83"/>
    <x v="16"/>
    <x v="6"/>
    <x v="71"/>
    <x v="0"/>
    <x v="0"/>
    <x v="0"/>
    <x v="6"/>
    <x v="8"/>
  </r>
  <r>
    <x v="84"/>
    <x v="65"/>
    <x v="1"/>
    <x v="30"/>
    <x v="5"/>
    <x v="5"/>
    <x v="5"/>
    <x v="8"/>
    <x v="5"/>
  </r>
  <r>
    <x v="85"/>
    <x v="76"/>
    <x v="6"/>
    <x v="71"/>
    <x v="0"/>
    <x v="0"/>
    <x v="0"/>
    <x v="23"/>
    <x v="8"/>
  </r>
  <r>
    <x v="86"/>
    <x v="64"/>
    <x v="5"/>
    <x v="71"/>
    <x v="3"/>
    <x v="3"/>
    <x v="3"/>
    <x v="5"/>
    <x v="1"/>
  </r>
  <r>
    <x v="87"/>
    <x v="25"/>
    <x v="12"/>
    <x v="71"/>
    <x v="12"/>
    <x v="12"/>
    <x v="12"/>
    <x v="4"/>
    <x v="5"/>
  </r>
  <r>
    <x v="88"/>
    <x v="109"/>
    <x v="2"/>
    <x v="28"/>
    <x v="6"/>
    <x v="6"/>
    <x v="6"/>
    <x v="22"/>
    <x v="1"/>
  </r>
  <r>
    <x v="89"/>
    <x v="15"/>
    <x v="9"/>
    <x v="71"/>
    <x v="15"/>
    <x v="15"/>
    <x v="15"/>
    <x v="17"/>
    <x v="1"/>
  </r>
  <r>
    <x v="90"/>
    <x v="38"/>
    <x v="18"/>
    <x v="71"/>
    <x v="16"/>
    <x v="16"/>
    <x v="16"/>
    <x v="30"/>
    <x v="0"/>
  </r>
  <r>
    <x v="91"/>
    <x v="32"/>
    <x v="1"/>
    <x v="71"/>
    <x v="5"/>
    <x v="5"/>
    <x v="5"/>
    <x v="40"/>
    <x v="8"/>
  </r>
  <r>
    <x v="92"/>
    <x v="30"/>
    <x v="14"/>
    <x v="71"/>
    <x v="8"/>
    <x v="8"/>
    <x v="8"/>
    <x v="8"/>
    <x v="0"/>
  </r>
  <r>
    <x v="93"/>
    <x v="130"/>
    <x v="13"/>
    <x v="47"/>
    <x v="7"/>
    <x v="7"/>
    <x v="7"/>
    <x v="34"/>
    <x v="4"/>
  </r>
  <r>
    <x v="94"/>
    <x v="22"/>
    <x v="9"/>
    <x v="71"/>
    <x v="15"/>
    <x v="15"/>
    <x v="15"/>
    <x v="5"/>
    <x v="5"/>
  </r>
  <r>
    <x v="95"/>
    <x v="29"/>
    <x v="9"/>
    <x v="71"/>
    <x v="15"/>
    <x v="15"/>
    <x v="15"/>
    <x v="24"/>
    <x v="1"/>
  </r>
  <r>
    <x v="96"/>
    <x v="14"/>
    <x v="7"/>
    <x v="71"/>
    <x v="13"/>
    <x v="13"/>
    <x v="13"/>
    <x v="3"/>
    <x v="5"/>
  </r>
  <r>
    <x v="97"/>
    <x v="4"/>
    <x v="15"/>
    <x v="71"/>
    <x v="9"/>
    <x v="9"/>
    <x v="9"/>
    <x v="17"/>
    <x v="3"/>
  </r>
  <r>
    <x v="98"/>
    <x v="87"/>
    <x v="10"/>
    <x v="42"/>
    <x v="10"/>
    <x v="10"/>
    <x v="10"/>
    <x v="36"/>
    <x v="0"/>
  </r>
  <r>
    <x v="99"/>
    <x v="33"/>
    <x v="19"/>
    <x v="71"/>
    <x v="17"/>
    <x v="17"/>
    <x v="17"/>
    <x v="37"/>
    <x v="0"/>
  </r>
  <r>
    <x v="100"/>
    <x v="23"/>
    <x v="12"/>
    <x v="71"/>
    <x v="12"/>
    <x v="12"/>
    <x v="12"/>
    <x v="37"/>
    <x v="0"/>
  </r>
  <r>
    <x v="101"/>
    <x v="127"/>
    <x v="6"/>
    <x v="2"/>
    <x v="0"/>
    <x v="0"/>
    <x v="0"/>
    <x v="24"/>
    <x v="8"/>
  </r>
  <r>
    <x v="102"/>
    <x v="93"/>
    <x v="6"/>
    <x v="9"/>
    <x v="0"/>
    <x v="0"/>
    <x v="0"/>
    <x v="29"/>
    <x v="2"/>
  </r>
  <r>
    <x v="103"/>
    <x v="24"/>
    <x v="9"/>
    <x v="58"/>
    <x v="15"/>
    <x v="15"/>
    <x v="15"/>
    <x v="34"/>
    <x v="4"/>
  </r>
  <r>
    <x v="104"/>
    <x v="27"/>
    <x v="9"/>
    <x v="71"/>
    <x v="15"/>
    <x v="15"/>
    <x v="15"/>
    <x v="30"/>
    <x v="0"/>
  </r>
  <r>
    <x v="105"/>
    <x v="118"/>
    <x v="8"/>
    <x v="59"/>
    <x v="14"/>
    <x v="14"/>
    <x v="14"/>
    <x v="34"/>
    <x v="0"/>
  </r>
  <r>
    <x v="106"/>
    <x v="115"/>
    <x v="6"/>
    <x v="5"/>
    <x v="0"/>
    <x v="0"/>
    <x v="0"/>
    <x v="19"/>
    <x v="8"/>
  </r>
  <r>
    <x v="107"/>
    <x v="78"/>
    <x v="12"/>
    <x v="55"/>
    <x v="12"/>
    <x v="12"/>
    <x v="12"/>
    <x v="8"/>
    <x v="6"/>
  </r>
  <r>
    <x v="108"/>
    <x v="102"/>
    <x v="9"/>
    <x v="57"/>
    <x v="15"/>
    <x v="15"/>
    <x v="15"/>
    <x v="40"/>
    <x v="1"/>
  </r>
  <r>
    <x v="109"/>
    <x v="73"/>
    <x v="14"/>
    <x v="37"/>
    <x v="8"/>
    <x v="8"/>
    <x v="8"/>
    <x v="24"/>
    <x v="4"/>
  </r>
  <r>
    <x v="110"/>
    <x v="47"/>
    <x v="8"/>
    <x v="71"/>
    <x v="14"/>
    <x v="14"/>
    <x v="14"/>
    <x v="34"/>
    <x v="1"/>
  </r>
  <r>
    <x v="111"/>
    <x v="54"/>
    <x v="10"/>
    <x v="71"/>
    <x v="10"/>
    <x v="10"/>
    <x v="10"/>
    <x v="4"/>
    <x v="4"/>
  </r>
  <r>
    <x v="112"/>
    <x v="95"/>
    <x v="2"/>
    <x v="44"/>
    <x v="6"/>
    <x v="6"/>
    <x v="6"/>
    <x v="33"/>
    <x v="4"/>
  </r>
  <r>
    <x v="113"/>
    <x v="112"/>
    <x v="14"/>
    <x v="27"/>
    <x v="8"/>
    <x v="8"/>
    <x v="8"/>
    <x v="34"/>
    <x v="1"/>
  </r>
  <r>
    <x v="114"/>
    <x v="123"/>
    <x v="1"/>
    <x v="26"/>
    <x v="5"/>
    <x v="5"/>
    <x v="5"/>
    <x v="13"/>
    <x v="5"/>
  </r>
  <r>
    <x v="115"/>
    <x v="97"/>
    <x v="15"/>
    <x v="17"/>
    <x v="9"/>
    <x v="9"/>
    <x v="9"/>
    <x v="16"/>
    <x v="8"/>
  </r>
  <r>
    <x v="116"/>
    <x v="92"/>
    <x v="5"/>
    <x v="24"/>
    <x v="3"/>
    <x v="3"/>
    <x v="3"/>
    <x v="4"/>
    <x v="6"/>
  </r>
  <r>
    <x v="117"/>
    <x v="13"/>
    <x v="2"/>
    <x v="71"/>
    <x v="6"/>
    <x v="6"/>
    <x v="6"/>
    <x v="0"/>
    <x v="6"/>
  </r>
  <r>
    <x v="118"/>
    <x v="100"/>
    <x v="15"/>
    <x v="39"/>
    <x v="9"/>
    <x v="9"/>
    <x v="9"/>
    <x v="9"/>
    <x v="5"/>
  </r>
  <r>
    <x v="119"/>
    <x v="134"/>
    <x v="15"/>
    <x v="43"/>
    <x v="9"/>
    <x v="9"/>
    <x v="9"/>
    <x v="15"/>
    <x v="5"/>
  </r>
  <r>
    <x v="120"/>
    <x v="20"/>
    <x v="8"/>
    <x v="52"/>
    <x v="14"/>
    <x v="14"/>
    <x v="14"/>
    <x v="34"/>
    <x v="0"/>
  </r>
  <r>
    <x v="121"/>
    <x v="126"/>
    <x v="0"/>
    <x v="34"/>
    <x v="4"/>
    <x v="4"/>
    <x v="4"/>
    <x v="15"/>
    <x v="6"/>
  </r>
  <r>
    <x v="122"/>
    <x v="43"/>
    <x v="12"/>
    <x v="50"/>
    <x v="12"/>
    <x v="12"/>
    <x v="12"/>
    <x v="34"/>
    <x v="0"/>
  </r>
  <r>
    <x v="123"/>
    <x v="61"/>
    <x v="11"/>
    <x v="46"/>
    <x v="11"/>
    <x v="11"/>
    <x v="11"/>
    <x v="8"/>
    <x v="5"/>
  </r>
  <r>
    <x v="124"/>
    <x v="12"/>
    <x v="15"/>
    <x v="71"/>
    <x v="9"/>
    <x v="9"/>
    <x v="9"/>
    <x v="0"/>
    <x v="6"/>
  </r>
  <r>
    <x v="125"/>
    <x v="111"/>
    <x v="6"/>
    <x v="71"/>
    <x v="0"/>
    <x v="0"/>
    <x v="0"/>
    <x v="11"/>
    <x v="1"/>
  </r>
  <r>
    <x v="126"/>
    <x v="85"/>
    <x v="1"/>
    <x v="22"/>
    <x v="5"/>
    <x v="5"/>
    <x v="5"/>
    <x v="16"/>
    <x v="5"/>
  </r>
  <r>
    <x v="127"/>
    <x v="63"/>
    <x v="2"/>
    <x v="36"/>
    <x v="6"/>
    <x v="6"/>
    <x v="6"/>
    <x v="13"/>
    <x v="5"/>
  </r>
  <r>
    <x v="128"/>
    <x v="3"/>
    <x v="9"/>
    <x v="71"/>
    <x v="15"/>
    <x v="15"/>
    <x v="15"/>
    <x v="34"/>
    <x v="1"/>
  </r>
  <r>
    <x v="129"/>
    <x v="108"/>
    <x v="11"/>
    <x v="54"/>
    <x v="11"/>
    <x v="11"/>
    <x v="11"/>
    <x v="29"/>
    <x v="0"/>
  </r>
  <r>
    <x v="130"/>
    <x v="132"/>
    <x v="13"/>
    <x v="19"/>
    <x v="7"/>
    <x v="7"/>
    <x v="7"/>
    <x v="24"/>
    <x v="8"/>
  </r>
  <r>
    <x v="131"/>
    <x v="79"/>
    <x v="18"/>
    <x v="71"/>
    <x v="16"/>
    <x v="16"/>
    <x v="16"/>
    <x v="29"/>
    <x v="1"/>
  </r>
  <r>
    <x v="132"/>
    <x v="4"/>
    <x v="11"/>
    <x v="71"/>
    <x v="11"/>
    <x v="11"/>
    <x v="11"/>
    <x v="27"/>
    <x v="3"/>
  </r>
  <r>
    <x v="133"/>
    <x v="0"/>
    <x v="9"/>
    <x v="71"/>
    <x v="15"/>
    <x v="15"/>
    <x v="15"/>
    <x v="27"/>
    <x v="3"/>
  </r>
  <r>
    <x v="134"/>
    <x v="10"/>
    <x v="20"/>
    <x v="71"/>
    <x v="18"/>
    <x v="18"/>
    <x v="18"/>
    <x v="41"/>
    <x v="4"/>
  </r>
  <r>
    <x v="135"/>
    <x v="11"/>
    <x v="9"/>
    <x v="71"/>
    <x v="15"/>
    <x v="15"/>
    <x v="15"/>
    <x v="28"/>
    <x v="0"/>
  </r>
  <r>
    <x v="136"/>
    <x v="121"/>
    <x v="6"/>
    <x v="4"/>
    <x v="0"/>
    <x v="0"/>
    <x v="0"/>
    <x v="18"/>
    <x v="8"/>
  </r>
  <r>
    <x v="137"/>
    <x v="124"/>
    <x v="6"/>
    <x v="0"/>
    <x v="0"/>
    <x v="0"/>
    <x v="0"/>
    <x v="7"/>
    <x v="8"/>
  </r>
  <r>
    <x v="138"/>
    <x v="128"/>
    <x v="5"/>
    <x v="71"/>
    <x v="3"/>
    <x v="3"/>
    <x v="3"/>
    <x v="15"/>
    <x v="1"/>
  </r>
  <r>
    <x v="139"/>
    <x v="18"/>
    <x v="9"/>
    <x v="71"/>
    <x v="15"/>
    <x v="15"/>
    <x v="15"/>
    <x v="14"/>
    <x v="5"/>
  </r>
  <r>
    <x v="140"/>
    <x v="72"/>
    <x v="8"/>
    <x v="71"/>
    <x v="14"/>
    <x v="14"/>
    <x v="14"/>
    <x v="34"/>
    <x v="0"/>
  </r>
  <r>
    <x v="141"/>
    <x v="122"/>
    <x v="13"/>
    <x v="20"/>
    <x v="7"/>
    <x v="7"/>
    <x v="7"/>
    <x v="15"/>
    <x v="1"/>
  </r>
  <r>
    <x v="142"/>
    <x v="14"/>
    <x v="9"/>
    <x v="71"/>
    <x v="15"/>
    <x v="15"/>
    <x v="15"/>
    <x v="30"/>
    <x v="0"/>
  </r>
  <r>
    <x v="143"/>
    <x v="44"/>
    <x v="10"/>
    <x v="71"/>
    <x v="10"/>
    <x v="10"/>
    <x v="10"/>
    <x v="34"/>
    <x v="3"/>
  </r>
  <r>
    <x v="144"/>
    <x v="56"/>
    <x v="9"/>
    <x v="68"/>
    <x v="15"/>
    <x v="15"/>
    <x v="15"/>
    <x v="24"/>
    <x v="0"/>
  </r>
  <r>
    <x v="145"/>
    <x v="125"/>
    <x v="8"/>
    <x v="62"/>
    <x v="14"/>
    <x v="14"/>
    <x v="14"/>
    <x v="19"/>
    <x v="8"/>
  </r>
  <r>
    <x v="146"/>
    <x v="1"/>
    <x v="13"/>
    <x v="71"/>
    <x v="7"/>
    <x v="7"/>
    <x v="7"/>
    <x v="43"/>
    <x v="3"/>
  </r>
  <r>
    <x v="147"/>
    <x v="53"/>
    <x v="8"/>
    <x v="71"/>
    <x v="14"/>
    <x v="14"/>
    <x v="14"/>
    <x v="34"/>
    <x v="0"/>
  </r>
  <r>
    <x v="148"/>
    <x v="89"/>
    <x v="9"/>
    <x v="63"/>
    <x v="15"/>
    <x v="15"/>
    <x v="15"/>
    <x v="12"/>
    <x v="5"/>
  </r>
  <r>
    <x v="149"/>
    <x v="116"/>
    <x v="4"/>
    <x v="71"/>
    <x v="2"/>
    <x v="2"/>
    <x v="2"/>
    <x v="42"/>
    <x v="6"/>
  </r>
  <r>
    <x v="150"/>
    <x v="139"/>
    <x v="5"/>
    <x v="7"/>
    <x v="3"/>
    <x v="3"/>
    <x v="3"/>
    <x v="13"/>
    <x v="8"/>
  </r>
  <r>
    <x v="151"/>
    <x v="144"/>
    <x v="6"/>
    <x v="4"/>
    <x v="0"/>
    <x v="0"/>
    <x v="0"/>
    <x v="26"/>
    <x v="7"/>
  </r>
  <r>
    <x v="152"/>
    <x v="66"/>
    <x v="14"/>
    <x v="49"/>
    <x v="8"/>
    <x v="8"/>
    <x v="8"/>
    <x v="24"/>
    <x v="4"/>
  </r>
  <r>
    <x v="153"/>
    <x v="67"/>
    <x v="7"/>
    <x v="71"/>
    <x v="13"/>
    <x v="13"/>
    <x v="13"/>
    <x v="2"/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F168" firstHeaderRow="1" firstDataRow="2" firstDataCol="2"/>
  <pivotFields count="9">
    <pivotField axis="axisRow" showAll="0" compact="0">
      <items count="155"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3"/>
        <item x="144"/>
        <item x="145"/>
        <item x="147"/>
        <item x="148"/>
        <item x="149"/>
        <item x="150"/>
        <item x="151"/>
        <item x="152"/>
        <item x="90"/>
        <item x="142"/>
        <item x="153"/>
        <item x="104"/>
        <item x="80"/>
        <item x="2"/>
        <item x="117"/>
        <item x="146"/>
        <item t="default"/>
      </items>
    </pivotField>
    <pivotField showAll="0" compact="0"/>
    <pivotField showAll="0" compact="0"/>
    <pivotField showAll="0" compact="0"/>
    <pivotField dataField="1" showAll="0" compact="0"/>
    <pivotField dataField="1" showAll="0" compact="0"/>
    <pivotField dataField="1" showAll="0" compact="0"/>
    <pivotField dataField="1" showAll="0" compact="0"/>
    <pivotField axis="axisRow" showAll="0" compact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8"/>
    <field x="0"/>
  </rowFields>
  <colFields count="1">
    <field x="-2"/>
  </colFields>
  <dataFields count="4">
    <dataField fld="4" subtotal="average"/>
    <dataField fld="6" subtotal="average"/>
    <dataField fld="5" subtotal="average"/>
    <dataField fld="7" subtotal="average"/>
  </dataFields>
</pivotTableDefinition>
</file>

<file path=xl/tables/table1.xml><?xml version="1.0" encoding="utf-8"?>
<table xmlns="http://schemas.openxmlformats.org/spreadsheetml/2006/main" id="1" name="Table1" displayName="Table1" ref="A7:I186" headerRowCount="1" totalsRowCount="0" totalsRowShown="0">
  <autoFilter ref="A7:I186"/>
  <tableColumns count="9">
    <tableColumn id="1" name="Country"/>
    <tableColumn id="2" name="Africa"/>
    <tableColumn id="3" name="Moody's rating"/>
    <tableColumn id="4" name="Rating-based Default Spread"/>
    <tableColumn id="5" name="Total Equity Risk Premium"/>
    <tableColumn id="6" name="Country Risk Premium"/>
    <tableColumn id="7" name="Sovereign CDS, net of US"/>
    <tableColumn id="8" name="Total Equity Risk Premium2"/>
    <tableColumn id="9" name="Country Risk Premium3"/>
  </tableColumns>
</table>
</file>

<file path=xl/tables/table2.xml><?xml version="1.0" encoding="utf-8"?>
<table xmlns="http://schemas.openxmlformats.org/spreadsheetml/2006/main" id="2" name="Table2" displayName="Table2" ref="A166:E186" headerRowCount="1" totalsRowCount="0" totalsRowShown="0">
  <autoFilter ref="A166:E186"/>
  <tableColumns count="5">
    <tableColumn id="1" name="Country"/>
    <tableColumn id="2" name="PRS Composite Risk Score"/>
    <tableColumn id="3" name="ERP"/>
    <tableColumn id="4" name="CRP"/>
    <tableColumn id="5" name="Default Sprea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amodaran.com/" TargetMode="External"/><Relationship Id="rId2" Type="http://schemas.openxmlformats.org/officeDocument/2006/relationships/hyperlink" Target="http://www.stern.nyu.edu/~adamodar/pc/implprem/ERPbymonth.xls" TargetMode="External"/><Relationship Id="rId3" Type="http://schemas.openxmlformats.org/officeDocument/2006/relationships/hyperlink" Target="http://www.moodys.com/" TargetMode="External"/><Relationship Id="rId4" Type="http://schemas.openxmlformats.org/officeDocument/2006/relationships/hyperlink" Target="http://www.data.worldbank.org/data-catalog/GDP-ranking-table" TargetMode="External"/><Relationship Id="rId5" Type="http://schemas.openxmlformats.org/officeDocument/2006/relationships/hyperlink" Target="https://privpapers.ssrn.com/sol3/papers.cfm?abstract_id=3825823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ata.worldbank.org/data-catalog/GDP-ranking-table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tradingeconomics.com/albania/rating" TargetMode="External"/><Relationship Id="rId2" Type="http://schemas.openxmlformats.org/officeDocument/2006/relationships/hyperlink" Target="https://tradingeconomics.com/andorra/rating" TargetMode="External"/><Relationship Id="rId3" Type="http://schemas.openxmlformats.org/officeDocument/2006/relationships/hyperlink" Target="https://tradingeconomics.com/angola/rating" TargetMode="External"/><Relationship Id="rId4" Type="http://schemas.openxmlformats.org/officeDocument/2006/relationships/hyperlink" Target="https://tradingeconomics.com/argentina/rating" TargetMode="External"/><Relationship Id="rId5" Type="http://schemas.openxmlformats.org/officeDocument/2006/relationships/hyperlink" Target="https://tradingeconomics.com/armenia/rating" TargetMode="External"/><Relationship Id="rId6" Type="http://schemas.openxmlformats.org/officeDocument/2006/relationships/hyperlink" Target="https://tradingeconomics.com/aruba/rating" TargetMode="External"/><Relationship Id="rId7" Type="http://schemas.openxmlformats.org/officeDocument/2006/relationships/hyperlink" Target="https://tradingeconomics.com/australia/rating" TargetMode="External"/><Relationship Id="rId8" Type="http://schemas.openxmlformats.org/officeDocument/2006/relationships/hyperlink" Target="https://tradingeconomics.com/austria/rating" TargetMode="External"/><Relationship Id="rId9" Type="http://schemas.openxmlformats.org/officeDocument/2006/relationships/hyperlink" Target="https://tradingeconomics.com/azerbaijan/rating" TargetMode="External"/><Relationship Id="rId10" Type="http://schemas.openxmlformats.org/officeDocument/2006/relationships/hyperlink" Target="https://tradingeconomics.com/bahamas/rating" TargetMode="External"/><Relationship Id="rId11" Type="http://schemas.openxmlformats.org/officeDocument/2006/relationships/hyperlink" Target="https://tradingeconomics.com/bahrain/rating" TargetMode="External"/><Relationship Id="rId12" Type="http://schemas.openxmlformats.org/officeDocument/2006/relationships/hyperlink" Target="https://tradingeconomics.com/bangladesh/rating" TargetMode="External"/><Relationship Id="rId13" Type="http://schemas.openxmlformats.org/officeDocument/2006/relationships/hyperlink" Target="https://tradingeconomics.com/barbados/rating" TargetMode="External"/><Relationship Id="rId14" Type="http://schemas.openxmlformats.org/officeDocument/2006/relationships/hyperlink" Target="https://tradingeconomics.com/belarus/rating" TargetMode="External"/><Relationship Id="rId15" Type="http://schemas.openxmlformats.org/officeDocument/2006/relationships/hyperlink" Target="https://tradingeconomics.com/belgium/rating" TargetMode="External"/><Relationship Id="rId16" Type="http://schemas.openxmlformats.org/officeDocument/2006/relationships/hyperlink" Target="https://tradingeconomics.com/belize/rating" TargetMode="External"/><Relationship Id="rId17" Type="http://schemas.openxmlformats.org/officeDocument/2006/relationships/hyperlink" Target="https://tradingeconomics.com/benin/rating" TargetMode="External"/><Relationship Id="rId18" Type="http://schemas.openxmlformats.org/officeDocument/2006/relationships/hyperlink" Target="https://tradingeconomics.com/bermuda/rating" TargetMode="External"/><Relationship Id="rId19" Type="http://schemas.openxmlformats.org/officeDocument/2006/relationships/hyperlink" Target="https://tradingeconomics.com/bolivia/rating" TargetMode="External"/><Relationship Id="rId20" Type="http://schemas.openxmlformats.org/officeDocument/2006/relationships/hyperlink" Target="https://tradingeconomics.com/bosnia-and-herzegovina/rating" TargetMode="External"/><Relationship Id="rId21" Type="http://schemas.openxmlformats.org/officeDocument/2006/relationships/hyperlink" Target="https://tradingeconomics.com/botswana/rating" TargetMode="External"/><Relationship Id="rId22" Type="http://schemas.openxmlformats.org/officeDocument/2006/relationships/hyperlink" Target="https://tradingeconomics.com/brazil/rating" TargetMode="External"/><Relationship Id="rId23" Type="http://schemas.openxmlformats.org/officeDocument/2006/relationships/hyperlink" Target="https://tradingeconomics.com/bulgaria/rating" TargetMode="External"/><Relationship Id="rId24" Type="http://schemas.openxmlformats.org/officeDocument/2006/relationships/hyperlink" Target="https://tradingeconomics.com/burkina-faso/rating" TargetMode="External"/><Relationship Id="rId25" Type="http://schemas.openxmlformats.org/officeDocument/2006/relationships/hyperlink" Target="https://tradingeconomics.com/cambodia/rating" TargetMode="External"/><Relationship Id="rId26" Type="http://schemas.openxmlformats.org/officeDocument/2006/relationships/hyperlink" Target="https://tradingeconomics.com/cameroon/rating" TargetMode="External"/><Relationship Id="rId27" Type="http://schemas.openxmlformats.org/officeDocument/2006/relationships/hyperlink" Target="https://tradingeconomics.com/canada/rating" TargetMode="External"/><Relationship Id="rId28" Type="http://schemas.openxmlformats.org/officeDocument/2006/relationships/hyperlink" Target="https://tradingeconomics.com/cape-verde/rating" TargetMode="External"/><Relationship Id="rId29" Type="http://schemas.openxmlformats.org/officeDocument/2006/relationships/hyperlink" Target="https://tradingeconomics.com/cayman-islands/rating" TargetMode="External"/><Relationship Id="rId30" Type="http://schemas.openxmlformats.org/officeDocument/2006/relationships/hyperlink" Target="https://tradingeconomics.com/chile/rating" TargetMode="External"/><Relationship Id="rId31" Type="http://schemas.openxmlformats.org/officeDocument/2006/relationships/hyperlink" Target="https://tradingeconomics.com/china/rating" TargetMode="External"/><Relationship Id="rId32" Type="http://schemas.openxmlformats.org/officeDocument/2006/relationships/hyperlink" Target="https://tradingeconomics.com/colombia/rating" TargetMode="External"/><Relationship Id="rId33" Type="http://schemas.openxmlformats.org/officeDocument/2006/relationships/hyperlink" Target="https://tradingeconomics.com/congo/rating" TargetMode="External"/><Relationship Id="rId34" Type="http://schemas.openxmlformats.org/officeDocument/2006/relationships/hyperlink" Target="https://tradingeconomics.com/costa-rica/rating" TargetMode="External"/><Relationship Id="rId35" Type="http://schemas.openxmlformats.org/officeDocument/2006/relationships/hyperlink" Target="https://tradingeconomics.com/croatia/rating" TargetMode="External"/><Relationship Id="rId36" Type="http://schemas.openxmlformats.org/officeDocument/2006/relationships/hyperlink" Target="https://tradingeconomics.com/cuba/rating" TargetMode="External"/><Relationship Id="rId37" Type="http://schemas.openxmlformats.org/officeDocument/2006/relationships/hyperlink" Target="https://tradingeconomics.com/cyprus/rating" TargetMode="External"/><Relationship Id="rId38" Type="http://schemas.openxmlformats.org/officeDocument/2006/relationships/hyperlink" Target="https://tradingeconomics.com/czech-republic/rating" TargetMode="External"/><Relationship Id="rId39" Type="http://schemas.openxmlformats.org/officeDocument/2006/relationships/hyperlink" Target="https://tradingeconomics.com/denmark/rating" TargetMode="External"/><Relationship Id="rId40" Type="http://schemas.openxmlformats.org/officeDocument/2006/relationships/hyperlink" Target="https://tradingeconomics.com/dominican-republic/rating" TargetMode="External"/><Relationship Id="rId41" Type="http://schemas.openxmlformats.org/officeDocument/2006/relationships/hyperlink" Target="https://tradingeconomics.com/ecuador/rating" TargetMode="External"/><Relationship Id="rId42" Type="http://schemas.openxmlformats.org/officeDocument/2006/relationships/hyperlink" Target="https://tradingeconomics.com/egypt/rating" TargetMode="External"/><Relationship Id="rId43" Type="http://schemas.openxmlformats.org/officeDocument/2006/relationships/hyperlink" Target="https://tradingeconomics.com/el-salvador/rating" TargetMode="External"/><Relationship Id="rId44" Type="http://schemas.openxmlformats.org/officeDocument/2006/relationships/hyperlink" Target="https://tradingeconomics.com/estonia/rating" TargetMode="External"/><Relationship Id="rId45" Type="http://schemas.openxmlformats.org/officeDocument/2006/relationships/hyperlink" Target="https://tradingeconomics.com/ethiopia/rating" TargetMode="External"/><Relationship Id="rId46" Type="http://schemas.openxmlformats.org/officeDocument/2006/relationships/hyperlink" Target="https://tradingeconomics.com/european-union/rating" TargetMode="External"/><Relationship Id="rId47" Type="http://schemas.openxmlformats.org/officeDocument/2006/relationships/hyperlink" Target="https://tradingeconomics.com/fiji/rating" TargetMode="External"/><Relationship Id="rId48" Type="http://schemas.openxmlformats.org/officeDocument/2006/relationships/hyperlink" Target="https://tradingeconomics.com/finland/rating" TargetMode="External"/><Relationship Id="rId49" Type="http://schemas.openxmlformats.org/officeDocument/2006/relationships/hyperlink" Target="https://tradingeconomics.com/france/rating" TargetMode="External"/><Relationship Id="rId50" Type="http://schemas.openxmlformats.org/officeDocument/2006/relationships/hyperlink" Target="https://tradingeconomics.com/gabon/rating" TargetMode="External"/><Relationship Id="rId51" Type="http://schemas.openxmlformats.org/officeDocument/2006/relationships/hyperlink" Target="https://tradingeconomics.com/georgia/rating" TargetMode="External"/><Relationship Id="rId52" Type="http://schemas.openxmlformats.org/officeDocument/2006/relationships/hyperlink" Target="https://tradingeconomics.com/germany/rating" TargetMode="External"/><Relationship Id="rId53" Type="http://schemas.openxmlformats.org/officeDocument/2006/relationships/hyperlink" Target="https://tradingeconomics.com/ghana/rating" TargetMode="External"/><Relationship Id="rId54" Type="http://schemas.openxmlformats.org/officeDocument/2006/relationships/hyperlink" Target="https://tradingeconomics.com/greece/rating" TargetMode="External"/><Relationship Id="rId55" Type="http://schemas.openxmlformats.org/officeDocument/2006/relationships/hyperlink" Target="https://tradingeconomics.com/grenada/rating" TargetMode="External"/><Relationship Id="rId56" Type="http://schemas.openxmlformats.org/officeDocument/2006/relationships/hyperlink" Target="https://tradingeconomics.com/guatemala/rating" TargetMode="External"/><Relationship Id="rId57" Type="http://schemas.openxmlformats.org/officeDocument/2006/relationships/hyperlink" Target="https://tradingeconomics.com/honduras/rating" TargetMode="External"/><Relationship Id="rId58" Type="http://schemas.openxmlformats.org/officeDocument/2006/relationships/hyperlink" Target="https://tradingeconomics.com/hong-kong/rating" TargetMode="External"/><Relationship Id="rId59" Type="http://schemas.openxmlformats.org/officeDocument/2006/relationships/hyperlink" Target="https://tradingeconomics.com/hungary/rating" TargetMode="External"/><Relationship Id="rId60" Type="http://schemas.openxmlformats.org/officeDocument/2006/relationships/hyperlink" Target="https://tradingeconomics.com/iceland/rating" TargetMode="External"/><Relationship Id="rId61" Type="http://schemas.openxmlformats.org/officeDocument/2006/relationships/hyperlink" Target="https://tradingeconomics.com/india/rating" TargetMode="External"/><Relationship Id="rId62" Type="http://schemas.openxmlformats.org/officeDocument/2006/relationships/hyperlink" Target="https://tradingeconomics.com/indonesia/rating" TargetMode="External"/><Relationship Id="rId63" Type="http://schemas.openxmlformats.org/officeDocument/2006/relationships/hyperlink" Target="https://tradingeconomics.com/iraq/rating" TargetMode="External"/><Relationship Id="rId64" Type="http://schemas.openxmlformats.org/officeDocument/2006/relationships/hyperlink" Target="https://tradingeconomics.com/ireland/rating" TargetMode="External"/><Relationship Id="rId65" Type="http://schemas.openxmlformats.org/officeDocument/2006/relationships/hyperlink" Target="https://tradingeconomics.com/isle-of-man/rating" TargetMode="External"/><Relationship Id="rId66" Type="http://schemas.openxmlformats.org/officeDocument/2006/relationships/hyperlink" Target="https://tradingeconomics.com/israel/rating" TargetMode="External"/><Relationship Id="rId67" Type="http://schemas.openxmlformats.org/officeDocument/2006/relationships/hyperlink" Target="https://tradingeconomics.com/italy/rating" TargetMode="External"/><Relationship Id="rId68" Type="http://schemas.openxmlformats.org/officeDocument/2006/relationships/hyperlink" Target="https://tradingeconomics.com/ivory-coast/rating" TargetMode="External"/><Relationship Id="rId69" Type="http://schemas.openxmlformats.org/officeDocument/2006/relationships/hyperlink" Target="https://tradingeconomics.com/jamaica/rating" TargetMode="External"/><Relationship Id="rId70" Type="http://schemas.openxmlformats.org/officeDocument/2006/relationships/hyperlink" Target="https://tradingeconomics.com/japan/rating" TargetMode="External"/><Relationship Id="rId71" Type="http://schemas.openxmlformats.org/officeDocument/2006/relationships/hyperlink" Target="https://tradingeconomics.com/jordan/rating" TargetMode="External"/><Relationship Id="rId72" Type="http://schemas.openxmlformats.org/officeDocument/2006/relationships/hyperlink" Target="https://tradingeconomics.com/kazakhstan/rating" TargetMode="External"/><Relationship Id="rId73" Type="http://schemas.openxmlformats.org/officeDocument/2006/relationships/hyperlink" Target="https://tradingeconomics.com/kenya/rating" TargetMode="External"/><Relationship Id="rId74" Type="http://schemas.openxmlformats.org/officeDocument/2006/relationships/hyperlink" Target="https://tradingeconomics.com/kuwait/rating" TargetMode="External"/><Relationship Id="rId75" Type="http://schemas.openxmlformats.org/officeDocument/2006/relationships/hyperlink" Target="https://tradingeconomics.com/kyrgyzstan/rating" TargetMode="External"/><Relationship Id="rId76" Type="http://schemas.openxmlformats.org/officeDocument/2006/relationships/hyperlink" Target="https://tradingeconomics.com/laos/rating" TargetMode="External"/><Relationship Id="rId77" Type="http://schemas.openxmlformats.org/officeDocument/2006/relationships/hyperlink" Target="https://tradingeconomics.com/latvia/rating" TargetMode="External"/><Relationship Id="rId78" Type="http://schemas.openxmlformats.org/officeDocument/2006/relationships/hyperlink" Target="https://tradingeconomics.com/lebanon/rating" TargetMode="External"/><Relationship Id="rId79" Type="http://schemas.openxmlformats.org/officeDocument/2006/relationships/hyperlink" Target="https://tradingeconomics.com/lesotho/rating" TargetMode="External"/><Relationship Id="rId80" Type="http://schemas.openxmlformats.org/officeDocument/2006/relationships/hyperlink" Target="https://tradingeconomics.com/liechtenstein/rating" TargetMode="External"/><Relationship Id="rId81" Type="http://schemas.openxmlformats.org/officeDocument/2006/relationships/hyperlink" Target="https://tradingeconomics.com/lithuania/rating" TargetMode="External"/><Relationship Id="rId82" Type="http://schemas.openxmlformats.org/officeDocument/2006/relationships/hyperlink" Target="https://tradingeconomics.com/luxembourg/rating" TargetMode="External"/><Relationship Id="rId83" Type="http://schemas.openxmlformats.org/officeDocument/2006/relationships/hyperlink" Target="https://tradingeconomics.com/macau/rating" TargetMode="External"/><Relationship Id="rId84" Type="http://schemas.openxmlformats.org/officeDocument/2006/relationships/hyperlink" Target="https://tradingeconomics.com/macedonia/rating" TargetMode="External"/><Relationship Id="rId85" Type="http://schemas.openxmlformats.org/officeDocument/2006/relationships/hyperlink" Target="https://tradingeconomics.com/malaysia/rating" TargetMode="External"/><Relationship Id="rId86" Type="http://schemas.openxmlformats.org/officeDocument/2006/relationships/hyperlink" Target="https://tradingeconomics.com/maldives/rating" TargetMode="External"/><Relationship Id="rId87" Type="http://schemas.openxmlformats.org/officeDocument/2006/relationships/hyperlink" Target="https://tradingeconomics.com/mali/rating" TargetMode="External"/><Relationship Id="rId88" Type="http://schemas.openxmlformats.org/officeDocument/2006/relationships/hyperlink" Target="https://tradingeconomics.com/malta/rating" TargetMode="External"/><Relationship Id="rId89" Type="http://schemas.openxmlformats.org/officeDocument/2006/relationships/hyperlink" Target="https://tradingeconomics.com/mauritius/rating" TargetMode="External"/><Relationship Id="rId90" Type="http://schemas.openxmlformats.org/officeDocument/2006/relationships/hyperlink" Target="https://tradingeconomics.com/mexico/rating" TargetMode="External"/><Relationship Id="rId91" Type="http://schemas.openxmlformats.org/officeDocument/2006/relationships/hyperlink" Target="https://tradingeconomics.com/moldova/rating" TargetMode="External"/><Relationship Id="rId92" Type="http://schemas.openxmlformats.org/officeDocument/2006/relationships/hyperlink" Target="https://tradingeconomics.com/mongolia/rating" TargetMode="External"/><Relationship Id="rId93" Type="http://schemas.openxmlformats.org/officeDocument/2006/relationships/hyperlink" Target="https://tradingeconomics.com/montenegro/rating" TargetMode="External"/><Relationship Id="rId94" Type="http://schemas.openxmlformats.org/officeDocument/2006/relationships/hyperlink" Target="https://tradingeconomics.com/morocco/rating" TargetMode="External"/><Relationship Id="rId95" Type="http://schemas.openxmlformats.org/officeDocument/2006/relationships/hyperlink" Target="https://tradingeconomics.com/mozambique/rating" TargetMode="External"/><Relationship Id="rId96" Type="http://schemas.openxmlformats.org/officeDocument/2006/relationships/hyperlink" Target="https://tradingeconomics.com/namibia/rating" TargetMode="External"/><Relationship Id="rId97" Type="http://schemas.openxmlformats.org/officeDocument/2006/relationships/hyperlink" Target="https://tradingeconomics.com/netherlands/rating" TargetMode="External"/><Relationship Id="rId98" Type="http://schemas.openxmlformats.org/officeDocument/2006/relationships/hyperlink" Target="https://tradingeconomics.com/new-zealand/rating" TargetMode="External"/><Relationship Id="rId99" Type="http://schemas.openxmlformats.org/officeDocument/2006/relationships/hyperlink" Target="https://tradingeconomics.com/nicaragua/rating" TargetMode="External"/><Relationship Id="rId100" Type="http://schemas.openxmlformats.org/officeDocument/2006/relationships/hyperlink" Target="https://tradingeconomics.com/niger/rating" TargetMode="External"/><Relationship Id="rId101" Type="http://schemas.openxmlformats.org/officeDocument/2006/relationships/hyperlink" Target="https://tradingeconomics.com/nigeria/rating" TargetMode="External"/><Relationship Id="rId102" Type="http://schemas.openxmlformats.org/officeDocument/2006/relationships/hyperlink" Target="https://tradingeconomics.com/norway/rating" TargetMode="External"/><Relationship Id="rId103" Type="http://schemas.openxmlformats.org/officeDocument/2006/relationships/hyperlink" Target="https://tradingeconomics.com/oman/rating" TargetMode="External"/><Relationship Id="rId104" Type="http://schemas.openxmlformats.org/officeDocument/2006/relationships/hyperlink" Target="https://tradingeconomics.com/pakistan/rating" TargetMode="External"/><Relationship Id="rId105" Type="http://schemas.openxmlformats.org/officeDocument/2006/relationships/hyperlink" Target="https://tradingeconomics.com/panama/rating" TargetMode="External"/><Relationship Id="rId106" Type="http://schemas.openxmlformats.org/officeDocument/2006/relationships/hyperlink" Target="https://tradingeconomics.com/papua-new-guinea/rating" TargetMode="External"/><Relationship Id="rId107" Type="http://schemas.openxmlformats.org/officeDocument/2006/relationships/hyperlink" Target="https://tradingeconomics.com/paraguay/rating" TargetMode="External"/><Relationship Id="rId108" Type="http://schemas.openxmlformats.org/officeDocument/2006/relationships/hyperlink" Target="https://tradingeconomics.com/peru/rating" TargetMode="External"/><Relationship Id="rId109" Type="http://schemas.openxmlformats.org/officeDocument/2006/relationships/hyperlink" Target="https://tradingeconomics.com/philippines/rating" TargetMode="External"/><Relationship Id="rId110" Type="http://schemas.openxmlformats.org/officeDocument/2006/relationships/hyperlink" Target="https://tradingeconomics.com/poland/rating" TargetMode="External"/><Relationship Id="rId111" Type="http://schemas.openxmlformats.org/officeDocument/2006/relationships/hyperlink" Target="https://tradingeconomics.com/portugal/rating" TargetMode="External"/><Relationship Id="rId112" Type="http://schemas.openxmlformats.org/officeDocument/2006/relationships/hyperlink" Target="https://tradingeconomics.com/puerto-rico/rating" TargetMode="External"/><Relationship Id="rId113" Type="http://schemas.openxmlformats.org/officeDocument/2006/relationships/hyperlink" Target="https://tradingeconomics.com/qatar/rating" TargetMode="External"/><Relationship Id="rId114" Type="http://schemas.openxmlformats.org/officeDocument/2006/relationships/hyperlink" Target="https://tradingeconomics.com/republic-of-the-congo/rating" TargetMode="External"/><Relationship Id="rId115" Type="http://schemas.openxmlformats.org/officeDocument/2006/relationships/hyperlink" Target="https://tradingeconomics.com/romania/rating" TargetMode="External"/><Relationship Id="rId116" Type="http://schemas.openxmlformats.org/officeDocument/2006/relationships/hyperlink" Target="https://tradingeconomics.com/russia/rating" TargetMode="External"/><Relationship Id="rId117" Type="http://schemas.openxmlformats.org/officeDocument/2006/relationships/hyperlink" Target="https://tradingeconomics.com/rwanda/rating" TargetMode="External"/><Relationship Id="rId118" Type="http://schemas.openxmlformats.org/officeDocument/2006/relationships/hyperlink" Target="https://tradingeconomics.com/san-marino/rating" TargetMode="External"/><Relationship Id="rId119" Type="http://schemas.openxmlformats.org/officeDocument/2006/relationships/hyperlink" Target="https://tradingeconomics.com/saudi-arabia/rating" TargetMode="External"/><Relationship Id="rId120" Type="http://schemas.openxmlformats.org/officeDocument/2006/relationships/hyperlink" Target="https://tradingeconomics.com/senegal/rating" TargetMode="External"/><Relationship Id="rId121" Type="http://schemas.openxmlformats.org/officeDocument/2006/relationships/hyperlink" Target="https://tradingeconomics.com/serbia/rating" TargetMode="External"/><Relationship Id="rId122" Type="http://schemas.openxmlformats.org/officeDocument/2006/relationships/hyperlink" Target="https://tradingeconomics.com/seychelles/rating" TargetMode="External"/><Relationship Id="rId123" Type="http://schemas.openxmlformats.org/officeDocument/2006/relationships/hyperlink" Target="https://tradingeconomics.com/singapore/rating" TargetMode="External"/><Relationship Id="rId124" Type="http://schemas.openxmlformats.org/officeDocument/2006/relationships/hyperlink" Target="https://tradingeconomics.com/slovakia/rating" TargetMode="External"/><Relationship Id="rId125" Type="http://schemas.openxmlformats.org/officeDocument/2006/relationships/hyperlink" Target="https://tradingeconomics.com/slovenia/rating" TargetMode="External"/><Relationship Id="rId126" Type="http://schemas.openxmlformats.org/officeDocument/2006/relationships/hyperlink" Target="https://tradingeconomics.com/solomon-islands/rating" TargetMode="External"/><Relationship Id="rId127" Type="http://schemas.openxmlformats.org/officeDocument/2006/relationships/hyperlink" Target="https://tradingeconomics.com/south-africa/rating" TargetMode="External"/><Relationship Id="rId128" Type="http://schemas.openxmlformats.org/officeDocument/2006/relationships/hyperlink" Target="https://tradingeconomics.com/south-korea/rating" TargetMode="External"/><Relationship Id="rId129" Type="http://schemas.openxmlformats.org/officeDocument/2006/relationships/hyperlink" Target="https://tradingeconomics.com/spain/rating" TargetMode="External"/><Relationship Id="rId130" Type="http://schemas.openxmlformats.org/officeDocument/2006/relationships/hyperlink" Target="https://tradingeconomics.com/sri-lanka/rating" TargetMode="External"/><Relationship Id="rId131" Type="http://schemas.openxmlformats.org/officeDocument/2006/relationships/hyperlink" Target="https://tradingeconomics.com/st-vincent-and-the-grenadines/rating" TargetMode="External"/><Relationship Id="rId132" Type="http://schemas.openxmlformats.org/officeDocument/2006/relationships/hyperlink" Target="https://tradingeconomics.com/suriname/rating" TargetMode="External"/><Relationship Id="rId133" Type="http://schemas.openxmlformats.org/officeDocument/2006/relationships/hyperlink" Target="https://tradingeconomics.com/swaziland/rating" TargetMode="External"/><Relationship Id="rId134" Type="http://schemas.openxmlformats.org/officeDocument/2006/relationships/hyperlink" Target="https://tradingeconomics.com/sweden/rating" TargetMode="External"/><Relationship Id="rId135" Type="http://schemas.openxmlformats.org/officeDocument/2006/relationships/hyperlink" Target="https://tradingeconomics.com/switzerland/rating" TargetMode="External"/><Relationship Id="rId136" Type="http://schemas.openxmlformats.org/officeDocument/2006/relationships/hyperlink" Target="https://tradingeconomics.com/taiwan/rating" TargetMode="External"/><Relationship Id="rId137" Type="http://schemas.openxmlformats.org/officeDocument/2006/relationships/hyperlink" Target="https://tradingeconomics.com/tajikistan/rating" TargetMode="External"/><Relationship Id="rId138" Type="http://schemas.openxmlformats.org/officeDocument/2006/relationships/hyperlink" Target="https://tradingeconomics.com/tanzania/rating" TargetMode="External"/><Relationship Id="rId139" Type="http://schemas.openxmlformats.org/officeDocument/2006/relationships/hyperlink" Target="https://tradingeconomics.com/thailand/rating" TargetMode="External"/><Relationship Id="rId140" Type="http://schemas.openxmlformats.org/officeDocument/2006/relationships/hyperlink" Target="https://tradingeconomics.com/togo/rating" TargetMode="External"/><Relationship Id="rId141" Type="http://schemas.openxmlformats.org/officeDocument/2006/relationships/hyperlink" Target="https://tradingeconomics.com/trinidad-and-tobago/rating" TargetMode="External"/><Relationship Id="rId142" Type="http://schemas.openxmlformats.org/officeDocument/2006/relationships/hyperlink" Target="https://tradingeconomics.com/tunisia/rating" TargetMode="External"/><Relationship Id="rId143" Type="http://schemas.openxmlformats.org/officeDocument/2006/relationships/hyperlink" Target="https://tradingeconomics.com/turkey/rating" TargetMode="External"/><Relationship Id="rId144" Type="http://schemas.openxmlformats.org/officeDocument/2006/relationships/hyperlink" Target="https://tradingeconomics.com/uganda/rating" TargetMode="External"/><Relationship Id="rId145" Type="http://schemas.openxmlformats.org/officeDocument/2006/relationships/hyperlink" Target="https://tradingeconomics.com/ukraine/rating" TargetMode="External"/><Relationship Id="rId146" Type="http://schemas.openxmlformats.org/officeDocument/2006/relationships/hyperlink" Target="https://tradingeconomics.com/united-arab-emirates/rating" TargetMode="External"/><Relationship Id="rId147" Type="http://schemas.openxmlformats.org/officeDocument/2006/relationships/hyperlink" Target="https://tradingeconomics.com/united-kingdom/rating" TargetMode="External"/><Relationship Id="rId148" Type="http://schemas.openxmlformats.org/officeDocument/2006/relationships/hyperlink" Target="https://tradingeconomics.com/united-states/rating" TargetMode="External"/><Relationship Id="rId149" Type="http://schemas.openxmlformats.org/officeDocument/2006/relationships/hyperlink" Target="https://tradingeconomics.com/uruguay/rating" TargetMode="External"/><Relationship Id="rId150" Type="http://schemas.openxmlformats.org/officeDocument/2006/relationships/hyperlink" Target="https://tradingeconomics.com/uzbekistan/rating" TargetMode="External"/><Relationship Id="rId151" Type="http://schemas.openxmlformats.org/officeDocument/2006/relationships/hyperlink" Target="https://tradingeconomics.com/venezuela/rating" TargetMode="External"/><Relationship Id="rId152" Type="http://schemas.openxmlformats.org/officeDocument/2006/relationships/hyperlink" Target="https://tradingeconomics.com/vietnam/rating" TargetMode="External"/><Relationship Id="rId153" Type="http://schemas.openxmlformats.org/officeDocument/2006/relationships/hyperlink" Target="https://tradingeconomics.com/zambia/rating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https://tradingeconomics.com/albania/rating" TargetMode="External"/><Relationship Id="rId2" Type="http://schemas.openxmlformats.org/officeDocument/2006/relationships/hyperlink" Target="https://tradingeconomics.com/andorra/rating" TargetMode="External"/><Relationship Id="rId3" Type="http://schemas.openxmlformats.org/officeDocument/2006/relationships/hyperlink" Target="https://tradingeconomics.com/angola/rating" TargetMode="External"/><Relationship Id="rId4" Type="http://schemas.openxmlformats.org/officeDocument/2006/relationships/hyperlink" Target="https://tradingeconomics.com/argentina/rating" TargetMode="External"/><Relationship Id="rId5" Type="http://schemas.openxmlformats.org/officeDocument/2006/relationships/hyperlink" Target="https://tradingeconomics.com/armenia/rating" TargetMode="External"/><Relationship Id="rId6" Type="http://schemas.openxmlformats.org/officeDocument/2006/relationships/hyperlink" Target="https://tradingeconomics.com/aruba/rating" TargetMode="External"/><Relationship Id="rId7" Type="http://schemas.openxmlformats.org/officeDocument/2006/relationships/hyperlink" Target="https://tradingeconomics.com/australia/rating" TargetMode="External"/><Relationship Id="rId8" Type="http://schemas.openxmlformats.org/officeDocument/2006/relationships/hyperlink" Target="https://tradingeconomics.com/austria/rating" TargetMode="External"/><Relationship Id="rId9" Type="http://schemas.openxmlformats.org/officeDocument/2006/relationships/hyperlink" Target="https://tradingeconomics.com/azerbaijan/rating" TargetMode="External"/><Relationship Id="rId10" Type="http://schemas.openxmlformats.org/officeDocument/2006/relationships/hyperlink" Target="https://tradingeconomics.com/bahamas/rating" TargetMode="External"/><Relationship Id="rId11" Type="http://schemas.openxmlformats.org/officeDocument/2006/relationships/hyperlink" Target="https://tradingeconomics.com/bahrain/rating" TargetMode="External"/><Relationship Id="rId12" Type="http://schemas.openxmlformats.org/officeDocument/2006/relationships/hyperlink" Target="https://tradingeconomics.com/bangladesh/rating" TargetMode="External"/><Relationship Id="rId13" Type="http://schemas.openxmlformats.org/officeDocument/2006/relationships/hyperlink" Target="https://tradingeconomics.com/barbados/rating" TargetMode="External"/><Relationship Id="rId14" Type="http://schemas.openxmlformats.org/officeDocument/2006/relationships/hyperlink" Target="https://tradingeconomics.com/belarus/rating" TargetMode="External"/><Relationship Id="rId15" Type="http://schemas.openxmlformats.org/officeDocument/2006/relationships/hyperlink" Target="https://tradingeconomics.com/belgium/rating" TargetMode="External"/><Relationship Id="rId16" Type="http://schemas.openxmlformats.org/officeDocument/2006/relationships/hyperlink" Target="https://tradingeconomics.com/belize/rating" TargetMode="External"/><Relationship Id="rId17" Type="http://schemas.openxmlformats.org/officeDocument/2006/relationships/hyperlink" Target="https://tradingeconomics.com/benin/rating" TargetMode="External"/><Relationship Id="rId18" Type="http://schemas.openxmlformats.org/officeDocument/2006/relationships/hyperlink" Target="https://tradingeconomics.com/bermuda/rating" TargetMode="External"/><Relationship Id="rId19" Type="http://schemas.openxmlformats.org/officeDocument/2006/relationships/hyperlink" Target="https://tradingeconomics.com/bolivia/rating" TargetMode="External"/><Relationship Id="rId20" Type="http://schemas.openxmlformats.org/officeDocument/2006/relationships/hyperlink" Target="https://tradingeconomics.com/bosnia-and-herzegovina/rating" TargetMode="External"/><Relationship Id="rId21" Type="http://schemas.openxmlformats.org/officeDocument/2006/relationships/hyperlink" Target="https://tradingeconomics.com/botswana/rating" TargetMode="External"/><Relationship Id="rId22" Type="http://schemas.openxmlformats.org/officeDocument/2006/relationships/hyperlink" Target="https://tradingeconomics.com/brazil/rating" TargetMode="External"/><Relationship Id="rId23" Type="http://schemas.openxmlformats.org/officeDocument/2006/relationships/hyperlink" Target="https://tradingeconomics.com/bulgaria/rating" TargetMode="External"/><Relationship Id="rId24" Type="http://schemas.openxmlformats.org/officeDocument/2006/relationships/hyperlink" Target="https://tradingeconomics.com/burkina-faso/rating" TargetMode="External"/><Relationship Id="rId25" Type="http://schemas.openxmlformats.org/officeDocument/2006/relationships/hyperlink" Target="https://tradingeconomics.com/cambodia/rating" TargetMode="External"/><Relationship Id="rId26" Type="http://schemas.openxmlformats.org/officeDocument/2006/relationships/hyperlink" Target="https://tradingeconomics.com/cameroon/rating" TargetMode="External"/><Relationship Id="rId27" Type="http://schemas.openxmlformats.org/officeDocument/2006/relationships/hyperlink" Target="https://tradingeconomics.com/canada/rating" TargetMode="External"/><Relationship Id="rId28" Type="http://schemas.openxmlformats.org/officeDocument/2006/relationships/hyperlink" Target="https://tradingeconomics.com/cape-verde/rating" TargetMode="External"/><Relationship Id="rId29" Type="http://schemas.openxmlformats.org/officeDocument/2006/relationships/hyperlink" Target="https://tradingeconomics.com/cayman-islands/rating" TargetMode="External"/><Relationship Id="rId30" Type="http://schemas.openxmlformats.org/officeDocument/2006/relationships/hyperlink" Target="https://tradingeconomics.com/chile/rating" TargetMode="External"/><Relationship Id="rId31" Type="http://schemas.openxmlformats.org/officeDocument/2006/relationships/hyperlink" Target="https://tradingeconomics.com/china/rating" TargetMode="External"/><Relationship Id="rId32" Type="http://schemas.openxmlformats.org/officeDocument/2006/relationships/hyperlink" Target="https://tradingeconomics.com/colombia/rating" TargetMode="External"/><Relationship Id="rId33" Type="http://schemas.openxmlformats.org/officeDocument/2006/relationships/hyperlink" Target="https://tradingeconomics.com/congo/rating" TargetMode="External"/><Relationship Id="rId34" Type="http://schemas.openxmlformats.org/officeDocument/2006/relationships/hyperlink" Target="https://tradingeconomics.com/costa-rica/rating" TargetMode="External"/><Relationship Id="rId35" Type="http://schemas.openxmlformats.org/officeDocument/2006/relationships/hyperlink" Target="https://tradingeconomics.com/croatia/rating" TargetMode="External"/><Relationship Id="rId36" Type="http://schemas.openxmlformats.org/officeDocument/2006/relationships/hyperlink" Target="https://tradingeconomics.com/cuba/rating" TargetMode="External"/><Relationship Id="rId37" Type="http://schemas.openxmlformats.org/officeDocument/2006/relationships/hyperlink" Target="https://tradingeconomics.com/cyprus/rating" TargetMode="External"/><Relationship Id="rId38" Type="http://schemas.openxmlformats.org/officeDocument/2006/relationships/hyperlink" Target="https://tradingeconomics.com/czech-republic/rating" TargetMode="External"/><Relationship Id="rId39" Type="http://schemas.openxmlformats.org/officeDocument/2006/relationships/hyperlink" Target="https://tradingeconomics.com/denmark/rating" TargetMode="External"/><Relationship Id="rId40" Type="http://schemas.openxmlformats.org/officeDocument/2006/relationships/hyperlink" Target="https://tradingeconomics.com/dominican-republic/rating" TargetMode="External"/><Relationship Id="rId41" Type="http://schemas.openxmlformats.org/officeDocument/2006/relationships/hyperlink" Target="https://tradingeconomics.com/ecuador/rating" TargetMode="External"/><Relationship Id="rId42" Type="http://schemas.openxmlformats.org/officeDocument/2006/relationships/hyperlink" Target="https://tradingeconomics.com/egypt/rating" TargetMode="External"/><Relationship Id="rId43" Type="http://schemas.openxmlformats.org/officeDocument/2006/relationships/hyperlink" Target="https://tradingeconomics.com/el-salvador/rating" TargetMode="External"/><Relationship Id="rId44" Type="http://schemas.openxmlformats.org/officeDocument/2006/relationships/hyperlink" Target="https://tradingeconomics.com/estonia/rating" TargetMode="External"/><Relationship Id="rId45" Type="http://schemas.openxmlformats.org/officeDocument/2006/relationships/hyperlink" Target="https://tradingeconomics.com/ethiopia/rating" TargetMode="External"/><Relationship Id="rId46" Type="http://schemas.openxmlformats.org/officeDocument/2006/relationships/hyperlink" Target="https://tradingeconomics.com/european-union/rating" TargetMode="External"/><Relationship Id="rId47" Type="http://schemas.openxmlformats.org/officeDocument/2006/relationships/hyperlink" Target="https://tradingeconomics.com/fiji/rating" TargetMode="External"/><Relationship Id="rId48" Type="http://schemas.openxmlformats.org/officeDocument/2006/relationships/hyperlink" Target="https://tradingeconomics.com/finland/rating" TargetMode="External"/><Relationship Id="rId49" Type="http://schemas.openxmlformats.org/officeDocument/2006/relationships/hyperlink" Target="https://tradingeconomics.com/france/rating" TargetMode="External"/><Relationship Id="rId50" Type="http://schemas.openxmlformats.org/officeDocument/2006/relationships/hyperlink" Target="https://tradingeconomics.com/gabon/rating" TargetMode="External"/><Relationship Id="rId51" Type="http://schemas.openxmlformats.org/officeDocument/2006/relationships/hyperlink" Target="https://tradingeconomics.com/georgia/rating" TargetMode="External"/><Relationship Id="rId52" Type="http://schemas.openxmlformats.org/officeDocument/2006/relationships/hyperlink" Target="https://tradingeconomics.com/germany/rating" TargetMode="External"/><Relationship Id="rId53" Type="http://schemas.openxmlformats.org/officeDocument/2006/relationships/hyperlink" Target="https://tradingeconomics.com/ghana/rating" TargetMode="External"/><Relationship Id="rId54" Type="http://schemas.openxmlformats.org/officeDocument/2006/relationships/hyperlink" Target="https://tradingeconomics.com/greece/rating" TargetMode="External"/><Relationship Id="rId55" Type="http://schemas.openxmlformats.org/officeDocument/2006/relationships/hyperlink" Target="https://tradingeconomics.com/grenada/rating" TargetMode="External"/><Relationship Id="rId56" Type="http://schemas.openxmlformats.org/officeDocument/2006/relationships/hyperlink" Target="https://tradingeconomics.com/guatemala/rating" TargetMode="External"/><Relationship Id="rId57" Type="http://schemas.openxmlformats.org/officeDocument/2006/relationships/hyperlink" Target="https://tradingeconomics.com/honduras/rating" TargetMode="External"/><Relationship Id="rId58" Type="http://schemas.openxmlformats.org/officeDocument/2006/relationships/hyperlink" Target="https://tradingeconomics.com/hong-kong/rating" TargetMode="External"/><Relationship Id="rId59" Type="http://schemas.openxmlformats.org/officeDocument/2006/relationships/hyperlink" Target="https://tradingeconomics.com/hungary/rating" TargetMode="External"/><Relationship Id="rId60" Type="http://schemas.openxmlformats.org/officeDocument/2006/relationships/hyperlink" Target="https://tradingeconomics.com/iceland/rating" TargetMode="External"/><Relationship Id="rId61" Type="http://schemas.openxmlformats.org/officeDocument/2006/relationships/hyperlink" Target="https://tradingeconomics.com/india/rating" TargetMode="External"/><Relationship Id="rId62" Type="http://schemas.openxmlformats.org/officeDocument/2006/relationships/hyperlink" Target="https://tradingeconomics.com/indonesia/rating" TargetMode="External"/><Relationship Id="rId63" Type="http://schemas.openxmlformats.org/officeDocument/2006/relationships/hyperlink" Target="https://tradingeconomics.com/iraq/rating" TargetMode="External"/><Relationship Id="rId64" Type="http://schemas.openxmlformats.org/officeDocument/2006/relationships/hyperlink" Target="https://tradingeconomics.com/ireland/rating" TargetMode="External"/><Relationship Id="rId65" Type="http://schemas.openxmlformats.org/officeDocument/2006/relationships/hyperlink" Target="https://tradingeconomics.com/isle-of-man/rating" TargetMode="External"/><Relationship Id="rId66" Type="http://schemas.openxmlformats.org/officeDocument/2006/relationships/hyperlink" Target="https://tradingeconomics.com/israel/rating" TargetMode="External"/><Relationship Id="rId67" Type="http://schemas.openxmlformats.org/officeDocument/2006/relationships/hyperlink" Target="https://tradingeconomics.com/italy/rating" TargetMode="External"/><Relationship Id="rId68" Type="http://schemas.openxmlformats.org/officeDocument/2006/relationships/hyperlink" Target="https://tradingeconomics.com/ivory-coast/rating" TargetMode="External"/><Relationship Id="rId69" Type="http://schemas.openxmlformats.org/officeDocument/2006/relationships/hyperlink" Target="https://tradingeconomics.com/jamaica/rating" TargetMode="External"/><Relationship Id="rId70" Type="http://schemas.openxmlformats.org/officeDocument/2006/relationships/hyperlink" Target="https://tradingeconomics.com/japan/rating" TargetMode="External"/><Relationship Id="rId71" Type="http://schemas.openxmlformats.org/officeDocument/2006/relationships/hyperlink" Target="https://tradingeconomics.com/jordan/rating" TargetMode="External"/><Relationship Id="rId72" Type="http://schemas.openxmlformats.org/officeDocument/2006/relationships/hyperlink" Target="https://tradingeconomics.com/kazakhstan/rating" TargetMode="External"/><Relationship Id="rId73" Type="http://schemas.openxmlformats.org/officeDocument/2006/relationships/hyperlink" Target="https://tradingeconomics.com/kenya/rating" TargetMode="External"/><Relationship Id="rId74" Type="http://schemas.openxmlformats.org/officeDocument/2006/relationships/hyperlink" Target="https://tradingeconomics.com/kuwait/rating" TargetMode="External"/><Relationship Id="rId75" Type="http://schemas.openxmlformats.org/officeDocument/2006/relationships/hyperlink" Target="https://tradingeconomics.com/kyrgyzstan/rating" TargetMode="External"/><Relationship Id="rId76" Type="http://schemas.openxmlformats.org/officeDocument/2006/relationships/hyperlink" Target="https://tradingeconomics.com/laos/rating" TargetMode="External"/><Relationship Id="rId77" Type="http://schemas.openxmlformats.org/officeDocument/2006/relationships/hyperlink" Target="https://tradingeconomics.com/latvia/rating" TargetMode="External"/><Relationship Id="rId78" Type="http://schemas.openxmlformats.org/officeDocument/2006/relationships/hyperlink" Target="https://tradingeconomics.com/lebanon/rating" TargetMode="External"/><Relationship Id="rId79" Type="http://schemas.openxmlformats.org/officeDocument/2006/relationships/hyperlink" Target="https://tradingeconomics.com/lesotho/rating" TargetMode="External"/><Relationship Id="rId80" Type="http://schemas.openxmlformats.org/officeDocument/2006/relationships/hyperlink" Target="https://tradingeconomics.com/liechtenstein/rating" TargetMode="External"/><Relationship Id="rId81" Type="http://schemas.openxmlformats.org/officeDocument/2006/relationships/hyperlink" Target="https://tradingeconomics.com/lithuania/rating" TargetMode="External"/><Relationship Id="rId82" Type="http://schemas.openxmlformats.org/officeDocument/2006/relationships/hyperlink" Target="https://tradingeconomics.com/luxembourg/rating" TargetMode="External"/><Relationship Id="rId83" Type="http://schemas.openxmlformats.org/officeDocument/2006/relationships/hyperlink" Target="https://tradingeconomics.com/macau/rating" TargetMode="External"/><Relationship Id="rId84" Type="http://schemas.openxmlformats.org/officeDocument/2006/relationships/hyperlink" Target="https://tradingeconomics.com/macedonia/rating" TargetMode="External"/><Relationship Id="rId85" Type="http://schemas.openxmlformats.org/officeDocument/2006/relationships/hyperlink" Target="https://tradingeconomics.com/malaysia/rating" TargetMode="External"/><Relationship Id="rId86" Type="http://schemas.openxmlformats.org/officeDocument/2006/relationships/hyperlink" Target="https://tradingeconomics.com/maldives/rating" TargetMode="External"/><Relationship Id="rId87" Type="http://schemas.openxmlformats.org/officeDocument/2006/relationships/hyperlink" Target="https://tradingeconomics.com/mali/rating" TargetMode="External"/><Relationship Id="rId88" Type="http://schemas.openxmlformats.org/officeDocument/2006/relationships/hyperlink" Target="https://tradingeconomics.com/malta/rating" TargetMode="External"/><Relationship Id="rId89" Type="http://schemas.openxmlformats.org/officeDocument/2006/relationships/hyperlink" Target="https://tradingeconomics.com/mauritius/rating" TargetMode="External"/><Relationship Id="rId90" Type="http://schemas.openxmlformats.org/officeDocument/2006/relationships/hyperlink" Target="https://tradingeconomics.com/mexico/rating" TargetMode="External"/><Relationship Id="rId91" Type="http://schemas.openxmlformats.org/officeDocument/2006/relationships/hyperlink" Target="https://tradingeconomics.com/moldova/rating" TargetMode="External"/><Relationship Id="rId92" Type="http://schemas.openxmlformats.org/officeDocument/2006/relationships/hyperlink" Target="https://tradingeconomics.com/mongolia/rating" TargetMode="External"/><Relationship Id="rId93" Type="http://schemas.openxmlformats.org/officeDocument/2006/relationships/hyperlink" Target="https://tradingeconomics.com/montenegro/rating" TargetMode="External"/><Relationship Id="rId94" Type="http://schemas.openxmlformats.org/officeDocument/2006/relationships/hyperlink" Target="https://tradingeconomics.com/morocco/rating" TargetMode="External"/><Relationship Id="rId95" Type="http://schemas.openxmlformats.org/officeDocument/2006/relationships/hyperlink" Target="https://tradingeconomics.com/mozambique/rating" TargetMode="External"/><Relationship Id="rId96" Type="http://schemas.openxmlformats.org/officeDocument/2006/relationships/hyperlink" Target="https://tradingeconomics.com/namibia/rating" TargetMode="External"/><Relationship Id="rId97" Type="http://schemas.openxmlformats.org/officeDocument/2006/relationships/hyperlink" Target="https://tradingeconomics.com/netherlands/rating" TargetMode="External"/><Relationship Id="rId98" Type="http://schemas.openxmlformats.org/officeDocument/2006/relationships/hyperlink" Target="https://tradingeconomics.com/new-zealand/rating" TargetMode="External"/><Relationship Id="rId99" Type="http://schemas.openxmlformats.org/officeDocument/2006/relationships/hyperlink" Target="https://tradingeconomics.com/nicaragua/rating" TargetMode="External"/><Relationship Id="rId100" Type="http://schemas.openxmlformats.org/officeDocument/2006/relationships/hyperlink" Target="https://tradingeconomics.com/niger/rating" TargetMode="External"/><Relationship Id="rId101" Type="http://schemas.openxmlformats.org/officeDocument/2006/relationships/hyperlink" Target="https://tradingeconomics.com/nigeria/rating" TargetMode="External"/><Relationship Id="rId102" Type="http://schemas.openxmlformats.org/officeDocument/2006/relationships/hyperlink" Target="https://tradingeconomics.com/norway/rating" TargetMode="External"/><Relationship Id="rId103" Type="http://schemas.openxmlformats.org/officeDocument/2006/relationships/hyperlink" Target="https://tradingeconomics.com/oman/rating" TargetMode="External"/><Relationship Id="rId104" Type="http://schemas.openxmlformats.org/officeDocument/2006/relationships/hyperlink" Target="https://tradingeconomics.com/pakistan/rating" TargetMode="External"/><Relationship Id="rId105" Type="http://schemas.openxmlformats.org/officeDocument/2006/relationships/hyperlink" Target="https://tradingeconomics.com/panama/rating" TargetMode="External"/><Relationship Id="rId106" Type="http://schemas.openxmlformats.org/officeDocument/2006/relationships/hyperlink" Target="https://tradingeconomics.com/papua-new-guinea/rating" TargetMode="External"/><Relationship Id="rId107" Type="http://schemas.openxmlformats.org/officeDocument/2006/relationships/hyperlink" Target="https://tradingeconomics.com/paraguay/rating" TargetMode="External"/><Relationship Id="rId108" Type="http://schemas.openxmlformats.org/officeDocument/2006/relationships/hyperlink" Target="https://tradingeconomics.com/peru/rating" TargetMode="External"/><Relationship Id="rId109" Type="http://schemas.openxmlformats.org/officeDocument/2006/relationships/hyperlink" Target="https://tradingeconomics.com/philippines/rating" TargetMode="External"/><Relationship Id="rId110" Type="http://schemas.openxmlformats.org/officeDocument/2006/relationships/hyperlink" Target="https://tradingeconomics.com/poland/rating" TargetMode="External"/><Relationship Id="rId111" Type="http://schemas.openxmlformats.org/officeDocument/2006/relationships/hyperlink" Target="https://tradingeconomics.com/portugal/rating" TargetMode="External"/><Relationship Id="rId112" Type="http://schemas.openxmlformats.org/officeDocument/2006/relationships/hyperlink" Target="https://tradingeconomics.com/puerto-rico/rating" TargetMode="External"/><Relationship Id="rId113" Type="http://schemas.openxmlformats.org/officeDocument/2006/relationships/hyperlink" Target="https://tradingeconomics.com/qatar/rating" TargetMode="External"/><Relationship Id="rId114" Type="http://schemas.openxmlformats.org/officeDocument/2006/relationships/hyperlink" Target="https://tradingeconomics.com/republic-of-the-congo/rating" TargetMode="External"/><Relationship Id="rId115" Type="http://schemas.openxmlformats.org/officeDocument/2006/relationships/hyperlink" Target="https://tradingeconomics.com/romania/rating" TargetMode="External"/><Relationship Id="rId116" Type="http://schemas.openxmlformats.org/officeDocument/2006/relationships/hyperlink" Target="https://tradingeconomics.com/russia/rating" TargetMode="External"/><Relationship Id="rId117" Type="http://schemas.openxmlformats.org/officeDocument/2006/relationships/hyperlink" Target="https://tradingeconomics.com/rwanda/rating" TargetMode="External"/><Relationship Id="rId118" Type="http://schemas.openxmlformats.org/officeDocument/2006/relationships/hyperlink" Target="https://tradingeconomics.com/san-marino/rating" TargetMode="External"/><Relationship Id="rId119" Type="http://schemas.openxmlformats.org/officeDocument/2006/relationships/hyperlink" Target="https://tradingeconomics.com/saudi-arabia/rating" TargetMode="External"/><Relationship Id="rId120" Type="http://schemas.openxmlformats.org/officeDocument/2006/relationships/hyperlink" Target="https://tradingeconomics.com/senegal/rating" TargetMode="External"/><Relationship Id="rId121" Type="http://schemas.openxmlformats.org/officeDocument/2006/relationships/hyperlink" Target="https://tradingeconomics.com/serbia/rating" TargetMode="External"/><Relationship Id="rId122" Type="http://schemas.openxmlformats.org/officeDocument/2006/relationships/hyperlink" Target="https://tradingeconomics.com/seychelles/rating" TargetMode="External"/><Relationship Id="rId123" Type="http://schemas.openxmlformats.org/officeDocument/2006/relationships/hyperlink" Target="https://tradingeconomics.com/singapore/rating" TargetMode="External"/><Relationship Id="rId124" Type="http://schemas.openxmlformats.org/officeDocument/2006/relationships/hyperlink" Target="https://tradingeconomics.com/slovakia/rating" TargetMode="External"/><Relationship Id="rId125" Type="http://schemas.openxmlformats.org/officeDocument/2006/relationships/hyperlink" Target="https://tradingeconomics.com/slovenia/rating" TargetMode="External"/><Relationship Id="rId126" Type="http://schemas.openxmlformats.org/officeDocument/2006/relationships/hyperlink" Target="https://tradingeconomics.com/solomon-islands/rating" TargetMode="External"/><Relationship Id="rId127" Type="http://schemas.openxmlformats.org/officeDocument/2006/relationships/hyperlink" Target="https://tradingeconomics.com/south-africa/rating" TargetMode="External"/><Relationship Id="rId128" Type="http://schemas.openxmlformats.org/officeDocument/2006/relationships/hyperlink" Target="https://tradingeconomics.com/south-korea/rating" TargetMode="External"/><Relationship Id="rId129" Type="http://schemas.openxmlformats.org/officeDocument/2006/relationships/hyperlink" Target="https://tradingeconomics.com/spain/rating" TargetMode="External"/><Relationship Id="rId130" Type="http://schemas.openxmlformats.org/officeDocument/2006/relationships/hyperlink" Target="https://tradingeconomics.com/sri-lanka/rating" TargetMode="External"/><Relationship Id="rId131" Type="http://schemas.openxmlformats.org/officeDocument/2006/relationships/hyperlink" Target="https://tradingeconomics.com/st-vincent-and-the-grenadines/rating" TargetMode="External"/><Relationship Id="rId132" Type="http://schemas.openxmlformats.org/officeDocument/2006/relationships/hyperlink" Target="https://tradingeconomics.com/suriname/rating" TargetMode="External"/><Relationship Id="rId133" Type="http://schemas.openxmlformats.org/officeDocument/2006/relationships/hyperlink" Target="https://tradingeconomics.com/swaziland/rating" TargetMode="External"/><Relationship Id="rId134" Type="http://schemas.openxmlformats.org/officeDocument/2006/relationships/hyperlink" Target="https://tradingeconomics.com/sweden/rating" TargetMode="External"/><Relationship Id="rId135" Type="http://schemas.openxmlformats.org/officeDocument/2006/relationships/hyperlink" Target="https://tradingeconomics.com/switzerland/rating" TargetMode="External"/><Relationship Id="rId136" Type="http://schemas.openxmlformats.org/officeDocument/2006/relationships/hyperlink" Target="https://tradingeconomics.com/taiwan/rating" TargetMode="External"/><Relationship Id="rId137" Type="http://schemas.openxmlformats.org/officeDocument/2006/relationships/hyperlink" Target="https://tradingeconomics.com/tajikistan/rating" TargetMode="External"/><Relationship Id="rId138" Type="http://schemas.openxmlformats.org/officeDocument/2006/relationships/hyperlink" Target="https://tradingeconomics.com/tanzania/rating" TargetMode="External"/><Relationship Id="rId139" Type="http://schemas.openxmlformats.org/officeDocument/2006/relationships/hyperlink" Target="https://tradingeconomics.com/thailand/rating" TargetMode="External"/><Relationship Id="rId140" Type="http://schemas.openxmlformats.org/officeDocument/2006/relationships/hyperlink" Target="https://tradingeconomics.com/togo/rating" TargetMode="External"/><Relationship Id="rId141" Type="http://schemas.openxmlformats.org/officeDocument/2006/relationships/hyperlink" Target="https://tradingeconomics.com/trinidad-and-tobago/rating" TargetMode="External"/><Relationship Id="rId142" Type="http://schemas.openxmlformats.org/officeDocument/2006/relationships/hyperlink" Target="https://tradingeconomics.com/tunisia/rating" TargetMode="External"/><Relationship Id="rId143" Type="http://schemas.openxmlformats.org/officeDocument/2006/relationships/hyperlink" Target="https://tradingeconomics.com/turkey/rating" TargetMode="External"/><Relationship Id="rId144" Type="http://schemas.openxmlformats.org/officeDocument/2006/relationships/hyperlink" Target="https://tradingeconomics.com/uganda/rating" TargetMode="External"/><Relationship Id="rId145" Type="http://schemas.openxmlformats.org/officeDocument/2006/relationships/hyperlink" Target="https://tradingeconomics.com/ukraine/rating" TargetMode="External"/><Relationship Id="rId146" Type="http://schemas.openxmlformats.org/officeDocument/2006/relationships/hyperlink" Target="https://tradingeconomics.com/united-arab-emirates/rating" TargetMode="External"/><Relationship Id="rId147" Type="http://schemas.openxmlformats.org/officeDocument/2006/relationships/hyperlink" Target="https://tradingeconomics.com/united-kingdom/rating" TargetMode="External"/><Relationship Id="rId148" Type="http://schemas.openxmlformats.org/officeDocument/2006/relationships/hyperlink" Target="https://tradingeconomics.com/united-states/rating" TargetMode="External"/><Relationship Id="rId149" Type="http://schemas.openxmlformats.org/officeDocument/2006/relationships/hyperlink" Target="https://tradingeconomics.com/uruguay/rating" TargetMode="External"/><Relationship Id="rId150" Type="http://schemas.openxmlformats.org/officeDocument/2006/relationships/hyperlink" Target="https://tradingeconomics.com/uzbekistan/rating" TargetMode="External"/><Relationship Id="rId151" Type="http://schemas.openxmlformats.org/officeDocument/2006/relationships/hyperlink" Target="https://tradingeconomics.com/venezuela/rating" TargetMode="External"/><Relationship Id="rId152" Type="http://schemas.openxmlformats.org/officeDocument/2006/relationships/hyperlink" Target="https://tradingeconomics.com/vietnam/rating" TargetMode="External"/><Relationship Id="rId153" Type="http://schemas.openxmlformats.org/officeDocument/2006/relationships/hyperlink" Target="https://tradingeconomics.com/zambia/rating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<Relationship Id="rId4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research.stlouisfed.org/fred2/series/BAMLEMPBPUBSICRPIEY/downloaddata" TargetMode="External"/><Relationship Id="rId2" Type="http://schemas.openxmlformats.org/officeDocument/2006/relationships/hyperlink" Target="http://us.spindices.com/indices/equity/sp-emerging-bmi-us-dollar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2" activeCellId="0" sqref="A12"/>
    </sheetView>
  </sheetViews>
  <sheetFormatPr defaultRowHeight="13" zeroHeight="false" outlineLevelRow="0" outlineLevelCol="0"/>
  <cols>
    <col collapsed="false" customWidth="true" hidden="false" outlineLevel="0" max="1" min="1" style="0" width="24.66"/>
    <col collapsed="false" customWidth="true" hidden="false" outlineLevel="0" max="1025" min="2" style="0" width="10.65"/>
  </cols>
  <sheetData>
    <row r="1" s="2" customFormat="true" ht="16" hidden="false" customHeight="false" outlineLevel="0" collapsed="false">
      <c r="A1" s="1" t="s">
        <v>0</v>
      </c>
    </row>
    <row r="2" s="2" customFormat="true" ht="16" hidden="false" customHeight="false" outlineLevel="0" collapsed="false">
      <c r="A2" s="2" t="s">
        <v>1</v>
      </c>
    </row>
    <row r="3" s="2" customFormat="true" ht="16" hidden="false" customHeight="false" outlineLevel="0" collapsed="false">
      <c r="A3" s="2" t="s">
        <v>2</v>
      </c>
    </row>
    <row r="4" s="2" customFormat="true" ht="16" hidden="false" customHeight="false" outlineLevel="0" collapsed="false"/>
    <row r="5" s="4" customFormat="true" ht="16" hidden="false" customHeight="false" outlineLevel="0" collapsed="false">
      <c r="A5" s="3" t="s">
        <v>3</v>
      </c>
    </row>
    <row r="6" s="2" customFormat="true" ht="16" hidden="false" customHeight="false" outlineLevel="0" collapsed="false">
      <c r="A6" s="2" t="s">
        <v>4</v>
      </c>
    </row>
    <row r="7" s="2" customFormat="true" ht="16" hidden="false" customHeight="false" outlineLevel="0" collapsed="false">
      <c r="A7" s="2" t="s">
        <v>5</v>
      </c>
      <c r="B7" s="5" t="s">
        <v>6</v>
      </c>
    </row>
    <row r="8" s="2" customFormat="true" ht="16" hidden="false" customHeight="false" outlineLevel="0" collapsed="false">
      <c r="A8" s="2" t="s">
        <v>7</v>
      </c>
      <c r="B8" s="5" t="s">
        <v>8</v>
      </c>
    </row>
    <row r="9" s="2" customFormat="true" ht="16" hidden="false" customHeight="false" outlineLevel="0" collapsed="false"/>
    <row r="10" s="4" customFormat="true" ht="16" hidden="false" customHeight="false" outlineLevel="0" collapsed="false">
      <c r="A10" s="3" t="s">
        <v>9</v>
      </c>
    </row>
    <row r="11" s="2" customFormat="true" ht="16" hidden="false" customHeight="false" outlineLevel="0" collapsed="false">
      <c r="A11" s="2" t="s">
        <v>10</v>
      </c>
      <c r="B11" s="5" t="s">
        <v>11</v>
      </c>
      <c r="D11" s="2" t="s">
        <v>12</v>
      </c>
    </row>
    <row r="12" s="2" customFormat="true" ht="16" hidden="false" customHeight="false" outlineLevel="0" collapsed="false">
      <c r="A12" s="2" t="s">
        <v>13</v>
      </c>
      <c r="B12" s="2" t="s">
        <v>14</v>
      </c>
    </row>
    <row r="13" s="2" customFormat="true" ht="16" hidden="false" customHeight="false" outlineLevel="0" collapsed="false">
      <c r="A13" s="2" t="s">
        <v>15</v>
      </c>
      <c r="B13" s="2" t="s">
        <v>16</v>
      </c>
    </row>
    <row r="14" s="2" customFormat="true" ht="16" hidden="false" customHeight="false" outlineLevel="0" collapsed="false">
      <c r="A14" s="6" t="s">
        <v>17</v>
      </c>
    </row>
    <row r="15" s="2" customFormat="true" ht="16" hidden="false" customHeight="false" outlineLevel="0" collapsed="false">
      <c r="A15" s="7"/>
    </row>
    <row r="16" s="4" customFormat="true" ht="16" hidden="false" customHeight="false" outlineLevel="0" collapsed="false">
      <c r="A16" s="3" t="s">
        <v>18</v>
      </c>
    </row>
    <row r="17" s="4" customFormat="true" ht="16" hidden="false" customHeight="false" outlineLevel="0" collapsed="false">
      <c r="A17" s="4" t="s">
        <v>19</v>
      </c>
    </row>
    <row r="18" s="2" customFormat="true" ht="16" hidden="false" customHeight="false" outlineLevel="0" collapsed="false">
      <c r="A18" s="4" t="s">
        <v>20</v>
      </c>
    </row>
    <row r="19" s="2" customFormat="true" ht="16" hidden="false" customHeight="false" outlineLevel="0" collapsed="false">
      <c r="A19" s="4" t="s">
        <v>21</v>
      </c>
    </row>
    <row r="20" s="2" customFormat="true" ht="16" hidden="false" customHeight="false" outlineLevel="0" collapsed="false">
      <c r="A20" s="2" t="s">
        <v>22</v>
      </c>
    </row>
    <row r="21" s="4" customFormat="true" ht="16" hidden="false" customHeight="false" outlineLevel="0" collapsed="false">
      <c r="A21" s="4" t="s">
        <v>23</v>
      </c>
    </row>
    <row r="22" s="2" customFormat="true" ht="16" hidden="false" customHeight="false" outlineLevel="0" collapsed="false">
      <c r="A22" s="8" t="s">
        <v>24</v>
      </c>
    </row>
    <row r="23" s="2" customFormat="true" ht="16" hidden="false" customHeight="false" outlineLevel="0" collapsed="false">
      <c r="A23" s="2" t="s">
        <v>25</v>
      </c>
    </row>
    <row r="24" s="2" customFormat="true" ht="16" hidden="false" customHeight="false" outlineLevel="0" collapsed="false">
      <c r="A24" s="8" t="s">
        <v>26</v>
      </c>
    </row>
    <row r="25" s="2" customFormat="true" ht="16" hidden="false" customHeight="false" outlineLevel="0" collapsed="false">
      <c r="A25" s="2" t="s">
        <v>27</v>
      </c>
    </row>
    <row r="26" s="2" customFormat="true" ht="16" hidden="false" customHeight="false" outlineLevel="0" collapsed="false"/>
    <row r="27" s="4" customFormat="true" ht="16" hidden="false" customHeight="false" outlineLevel="0" collapsed="false">
      <c r="A27" s="3" t="s">
        <v>28</v>
      </c>
    </row>
    <row r="28" s="2" customFormat="true" ht="16" hidden="false" customHeight="false" outlineLevel="0" collapsed="false">
      <c r="A28" s="2" t="s">
        <v>29</v>
      </c>
    </row>
    <row r="29" s="2" customFormat="true" ht="16" hidden="false" customHeight="false" outlineLevel="0" collapsed="false"/>
    <row r="30" s="3" customFormat="true" ht="16" hidden="false" customHeight="false" outlineLevel="0" collapsed="false">
      <c r="A30" s="3" t="s">
        <v>30</v>
      </c>
    </row>
    <row r="31" s="2" customFormat="true" ht="16" hidden="false" customHeight="false" outlineLevel="0" collapsed="false">
      <c r="A31" s="2" t="s">
        <v>31</v>
      </c>
    </row>
    <row r="32" s="2" customFormat="true" ht="16" hidden="false" customHeight="false" outlineLevel="0" collapsed="false">
      <c r="A32" s="2" t="s">
        <v>32</v>
      </c>
      <c r="I32" s="9" t="s">
        <v>33</v>
      </c>
    </row>
    <row r="33" s="2" customFormat="true" ht="16" hidden="false" customHeight="false" outlineLevel="0" collapsed="false"/>
    <row r="34" s="2" customFormat="true" ht="16" hidden="false" customHeight="false" outlineLevel="0" collapsed="false">
      <c r="A34" s="2" t="s">
        <v>34</v>
      </c>
    </row>
    <row r="35" s="2" customFormat="true" ht="22" hidden="false" customHeight="true" outlineLevel="0" collapsed="false">
      <c r="A35" s="4" t="s">
        <v>35</v>
      </c>
      <c r="E35" s="10" t="s">
        <v>36</v>
      </c>
      <c r="F35" s="10"/>
      <c r="G35" s="10"/>
      <c r="H35" s="10"/>
      <c r="I35" s="10"/>
      <c r="J35" s="10"/>
      <c r="K35" s="10"/>
      <c r="L35" s="10"/>
    </row>
    <row r="36" s="2" customFormat="true" ht="16" hidden="false" customHeight="false" outlineLevel="0" collapsed="false">
      <c r="A36" s="4" t="s">
        <v>37</v>
      </c>
      <c r="E36" s="5" t="s">
        <v>38</v>
      </c>
    </row>
    <row r="37" s="2" customFormat="true" ht="16" hidden="false" customHeight="false" outlineLevel="0" collapsed="false">
      <c r="A37" s="4" t="s">
        <v>39</v>
      </c>
      <c r="E37" s="5" t="s">
        <v>40</v>
      </c>
    </row>
    <row r="38" s="2" customFormat="true" ht="16" hidden="false" customHeight="false" outlineLevel="0" collapsed="false">
      <c r="E38" s="5" t="s">
        <v>41</v>
      </c>
    </row>
  </sheetData>
  <mergeCells count="1">
    <mergeCell ref="E35:L35"/>
  </mergeCells>
  <hyperlinks>
    <hyperlink ref="B7" r:id="rId1" display="http://www.damodaran.com"/>
    <hyperlink ref="B8" r:id="rId2" display="http://www.stern.nyu.edu/~adamodar/pc/implprem/ERPbymonth.xls"/>
    <hyperlink ref="B11" r:id="rId3" display="http://www.moodys.com"/>
    <hyperlink ref="I32" r:id="rId4" display="http://www.data.worldbank.org/data-catalog/GDP-ranking-table"/>
    <hyperlink ref="E35" r:id="rId5" display="https://privpapers.ssrn.com/sol3/papers.cfm?abstract_id=3825823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30" activeCellId="0" sqref="L30"/>
    </sheetView>
  </sheetViews>
  <sheetFormatPr defaultRowHeight="13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123" width="16.33"/>
    <col collapsed="false" customWidth="true" hidden="false" outlineLevel="0" max="3" min="3" style="123" width="19"/>
    <col collapsed="false" customWidth="true" hidden="false" outlineLevel="0" max="4" min="4" style="0" width="10.65"/>
    <col collapsed="false" customWidth="true" hidden="false" outlineLevel="0" max="5" min="5" style="0" width="19.68"/>
    <col collapsed="false" customWidth="true" hidden="false" outlineLevel="0" max="6" min="6" style="0" width="10.65"/>
    <col collapsed="false" customWidth="true" hidden="false" outlineLevel="0" max="7" min="7" style="123" width="10.83"/>
    <col collapsed="false" customWidth="true" hidden="false" outlineLevel="0" max="1025" min="8" style="0" width="10.65"/>
  </cols>
  <sheetData>
    <row r="1" customFormat="false" ht="34" hidden="false" customHeight="false" outlineLevel="0" collapsed="false">
      <c r="A1" s="46" t="s">
        <v>85</v>
      </c>
      <c r="B1" s="160" t="s">
        <v>387</v>
      </c>
      <c r="C1" s="160" t="s">
        <v>388</v>
      </c>
      <c r="E1" s="149" t="s">
        <v>43</v>
      </c>
      <c r="F1" s="150" t="s">
        <v>77</v>
      </c>
      <c r="G1" s="161" t="s">
        <v>389</v>
      </c>
      <c r="H1" s="161" t="s">
        <v>390</v>
      </c>
      <c r="I1" s="150" t="s">
        <v>391</v>
      </c>
    </row>
    <row r="2" customFormat="false" ht="16" hidden="false" customHeight="false" outlineLevel="0" collapsed="false">
      <c r="A2" s="47" t="s">
        <v>87</v>
      </c>
      <c r="B2" s="76" t="n">
        <v>62.1857101315345</v>
      </c>
      <c r="C2" s="76" t="n">
        <f aca="false">B2*(1+$I$83)</f>
        <v>58.1338007566397</v>
      </c>
      <c r="E2" s="68" t="s">
        <v>267</v>
      </c>
      <c r="F2" s="69" t="s">
        <v>91</v>
      </c>
      <c r="G2" s="162" t="n">
        <v>0.0069</v>
      </c>
      <c r="H2" s="162" t="n">
        <v>0.0073</v>
      </c>
      <c r="I2" s="145" t="n">
        <f aca="false">IF(H2="NA","NA",H2/G2-1)</f>
        <v>0.0579710144927534</v>
      </c>
    </row>
    <row r="3" customFormat="false" ht="16" hidden="false" customHeight="false" outlineLevel="0" collapsed="false">
      <c r="A3" s="47" t="s">
        <v>88</v>
      </c>
      <c r="B3" s="76" t="n">
        <v>74.941753235439</v>
      </c>
      <c r="C3" s="76" t="n">
        <f aca="false">B3*(1+$I$83)</f>
        <v>70.0586829631299</v>
      </c>
      <c r="E3" s="68" t="s">
        <v>392</v>
      </c>
      <c r="F3" s="69" t="s">
        <v>114</v>
      </c>
      <c r="G3" s="162" t="n">
        <v>0.011</v>
      </c>
      <c r="H3" s="162" t="n">
        <v>0.0091</v>
      </c>
      <c r="I3" s="145" t="n">
        <f aca="false">IF(H3="NA","NA",H3/G3-1)</f>
        <v>-0.172727272727273</v>
      </c>
    </row>
    <row r="4" customFormat="false" ht="16" hidden="false" customHeight="false" outlineLevel="0" collapsed="false">
      <c r="A4" s="47" t="s">
        <v>89</v>
      </c>
      <c r="B4" s="76" t="n">
        <v>106.034608301206</v>
      </c>
      <c r="C4" s="76" t="n">
        <f aca="false">B4*(1+$I$83)</f>
        <v>99.1255833414496</v>
      </c>
      <c r="E4" s="68" t="s">
        <v>150</v>
      </c>
      <c r="F4" s="69" t="s">
        <v>96</v>
      </c>
      <c r="G4" s="162" t="n">
        <v>0.075</v>
      </c>
      <c r="H4" s="162" t="n">
        <v>0.0569</v>
      </c>
      <c r="I4" s="145" t="n">
        <f aca="false">IF(H4="NA","NA",H4/G4-1)</f>
        <v>-0.241333333333333</v>
      </c>
    </row>
    <row r="5" customFormat="false" ht="16" hidden="false" customHeight="false" outlineLevel="0" collapsed="false">
      <c r="A5" s="47" t="s">
        <v>90</v>
      </c>
      <c r="B5" s="76" t="n">
        <v>35.0791185357374</v>
      </c>
      <c r="C5" s="76" t="n">
        <f aca="false">B5*(1+$I$83)</f>
        <v>32.793426067848</v>
      </c>
      <c r="E5" s="68" t="s">
        <v>203</v>
      </c>
      <c r="F5" s="69" t="s">
        <v>93</v>
      </c>
      <c r="G5" s="162" t="n">
        <v>0.0023</v>
      </c>
      <c r="H5" s="162" t="n">
        <v>0.0023</v>
      </c>
      <c r="I5" s="145" t="n">
        <f aca="false">IF(H5="NA","NA",H5/G5-1)</f>
        <v>0</v>
      </c>
    </row>
    <row r="6" customFormat="false" ht="16" hidden="false" customHeight="false" outlineLevel="0" collapsed="false">
      <c r="A6" s="47" t="s">
        <v>91</v>
      </c>
      <c r="B6" s="76" t="n">
        <v>43.8488981696718</v>
      </c>
      <c r="C6" s="76" t="n">
        <f aca="false">B6*(1+$I$83)</f>
        <v>40.9917825848101</v>
      </c>
      <c r="E6" s="68" t="s">
        <v>284</v>
      </c>
      <c r="F6" s="69" t="s">
        <v>90</v>
      </c>
      <c r="G6" s="162" t="n">
        <v>0.0018</v>
      </c>
      <c r="H6" s="162" t="n">
        <v>0.0018</v>
      </c>
      <c r="I6" s="145" t="n">
        <f aca="false">IF(H6="NA","NA",H6/G6-1)</f>
        <v>0</v>
      </c>
    </row>
    <row r="7" customFormat="false" ht="16" hidden="false" customHeight="false" outlineLevel="0" collapsed="false">
      <c r="A7" s="47" t="s">
        <v>92</v>
      </c>
      <c r="B7" s="76" t="n">
        <v>53.4159304976002</v>
      </c>
      <c r="C7" s="76" t="n">
        <f aca="false">B7*(1+$I$83)</f>
        <v>49.9354442396778</v>
      </c>
      <c r="E7" s="68" t="s">
        <v>268</v>
      </c>
      <c r="F7" s="69" t="s">
        <v>95</v>
      </c>
      <c r="G7" s="162" t="n">
        <v>0.0318</v>
      </c>
      <c r="H7" s="162" t="n">
        <v>0.0267</v>
      </c>
      <c r="I7" s="145" t="n">
        <f aca="false">IF(H7="NA","NA",H7/G7-1)</f>
        <v>-0.160377358490566</v>
      </c>
    </row>
    <row r="8" customFormat="false" ht="16" hidden="false" customHeight="false" outlineLevel="0" collapsed="false">
      <c r="A8" s="47" t="s">
        <v>93</v>
      </c>
      <c r="B8" s="76" t="n">
        <v>0</v>
      </c>
      <c r="C8" s="76" t="n">
        <f aca="false">B8*(1+$I$83)</f>
        <v>0</v>
      </c>
      <c r="E8" s="68" t="s">
        <v>285</v>
      </c>
      <c r="F8" s="69" t="s">
        <v>92</v>
      </c>
      <c r="G8" s="162" t="n">
        <v>0.0027</v>
      </c>
      <c r="H8" s="162" t="n">
        <v>0.0021</v>
      </c>
      <c r="I8" s="145" t="n">
        <f aca="false">IF(H8="NA","NA",H8/G8-1)</f>
        <v>-0.222222222222222</v>
      </c>
    </row>
    <row r="9" customFormat="false" ht="16" hidden="false" customHeight="false" outlineLevel="0" collapsed="false">
      <c r="A9" s="47" t="s">
        <v>94</v>
      </c>
      <c r="B9" s="76" t="n">
        <v>397.829094303022</v>
      </c>
      <c r="C9" s="76" t="n">
        <f aca="false">B9*(1+$I$83)</f>
        <v>371.907263814913</v>
      </c>
      <c r="E9" s="68" t="s">
        <v>223</v>
      </c>
      <c r="F9" s="69" t="s">
        <v>98</v>
      </c>
      <c r="G9" s="162" t="n">
        <v>0.0215</v>
      </c>
      <c r="H9" s="162" t="n">
        <v>0.0252</v>
      </c>
      <c r="I9" s="145" t="n">
        <f aca="false">IF(H9="NA","NA",H9/G9-1)</f>
        <v>0.172093023255814</v>
      </c>
    </row>
    <row r="10" customFormat="false" ht="16" hidden="false" customHeight="false" outlineLevel="0" collapsed="false">
      <c r="A10" s="47" t="s">
        <v>95</v>
      </c>
      <c r="B10" s="76" t="n">
        <v>486.32414333636</v>
      </c>
      <c r="C10" s="76" t="n">
        <f aca="false">B10*(1+$I$83)</f>
        <v>454.636134122439</v>
      </c>
      <c r="E10" s="68" t="s">
        <v>244</v>
      </c>
      <c r="F10" s="69" t="s">
        <v>101</v>
      </c>
      <c r="G10" s="162" t="n">
        <v>0.007</v>
      </c>
      <c r="H10" s="162" t="n">
        <v>0.0065</v>
      </c>
      <c r="I10" s="145" t="n">
        <f aca="false">IF(H10="NA","NA",H10/G10-1)</f>
        <v>-0.0714285714285714</v>
      </c>
    </row>
    <row r="11" customFormat="false" ht="16" hidden="false" customHeight="false" outlineLevel="0" collapsed="false">
      <c r="A11" s="47" t="s">
        <v>96</v>
      </c>
      <c r="B11" s="76" t="n">
        <v>574.819192369697</v>
      </c>
      <c r="C11" s="76" t="n">
        <f aca="false">B11*(1+$I$83)</f>
        <v>537.365004429965</v>
      </c>
      <c r="E11" s="68" t="s">
        <v>154</v>
      </c>
      <c r="F11" s="69" t="s">
        <v>95</v>
      </c>
      <c r="G11" s="162" t="n">
        <v>0.0587</v>
      </c>
      <c r="H11" s="162" t="n">
        <v>0.039</v>
      </c>
      <c r="I11" s="145" t="n">
        <f aca="false">IF(H11="NA","NA",H11/G11-1)</f>
        <v>-0.335604770017036</v>
      </c>
    </row>
    <row r="12" customFormat="false" ht="16" hidden="false" customHeight="false" outlineLevel="0" collapsed="false">
      <c r="A12" s="47" t="s">
        <v>97</v>
      </c>
      <c r="B12" s="76" t="n">
        <v>220.838996236347</v>
      </c>
      <c r="C12" s="76" t="n">
        <f aca="false">B12*(1+$I$83)</f>
        <v>206.449523199862</v>
      </c>
      <c r="E12" s="68" t="s">
        <v>281</v>
      </c>
      <c r="F12" s="69" t="s">
        <v>93</v>
      </c>
      <c r="G12" s="162" t="n">
        <v>0.0042</v>
      </c>
      <c r="H12" s="162" t="n">
        <v>0.0031</v>
      </c>
      <c r="I12" s="145" t="n">
        <f aca="false">IF(H12="NA","NA",H12/G12-1)</f>
        <v>-0.261904761904762</v>
      </c>
    </row>
    <row r="13" customFormat="false" ht="16" hidden="false" customHeight="false" outlineLevel="0" collapsed="false">
      <c r="A13" s="47" t="s">
        <v>98</v>
      </c>
      <c r="B13" s="76" t="n">
        <v>265.485147100013</v>
      </c>
      <c r="C13" s="76" t="n">
        <f aca="false">B13*(1+$I$83)</f>
        <v>248.186610922578</v>
      </c>
      <c r="E13" s="68" t="s">
        <v>224</v>
      </c>
      <c r="F13" s="69" t="s">
        <v>87</v>
      </c>
      <c r="G13" s="162" t="n">
        <v>0.009</v>
      </c>
      <c r="H13" s="162" t="n">
        <v>0.0104</v>
      </c>
      <c r="I13" s="145" t="n">
        <f aca="false">IF(H13="NA","NA",H13/G13-1)</f>
        <v>0.155555555555556</v>
      </c>
    </row>
    <row r="14" customFormat="false" ht="16" hidden="false" customHeight="false" outlineLevel="0" collapsed="false">
      <c r="A14" s="47" t="s">
        <v>99</v>
      </c>
      <c r="B14" s="76" t="n">
        <v>318.103824903619</v>
      </c>
      <c r="C14" s="76" t="n">
        <f aca="false">B14*(1+$I$83)</f>
        <v>297.37675002435</v>
      </c>
      <c r="E14" s="68" t="s">
        <v>182</v>
      </c>
      <c r="F14" s="69" t="s">
        <v>87</v>
      </c>
      <c r="G14" s="162" t="n">
        <v>0.0056</v>
      </c>
      <c r="H14" s="162" t="n">
        <v>0.0068</v>
      </c>
      <c r="I14" s="145" t="n">
        <f aca="false">IF(H14="NA","NA",H14/G14-1)</f>
        <v>0.214285714285714</v>
      </c>
    </row>
    <row r="15" customFormat="false" ht="16" hidden="false" customHeight="false" outlineLevel="0" collapsed="false">
      <c r="A15" s="47" t="s">
        <v>100</v>
      </c>
      <c r="B15" s="76" t="n">
        <v>141.113726836944</v>
      </c>
      <c r="C15" s="76" t="n">
        <f aca="false">B15*(1+$I$83)</f>
        <v>131.919009409298</v>
      </c>
      <c r="E15" s="68" t="s">
        <v>225</v>
      </c>
      <c r="F15" s="69" t="s">
        <v>101</v>
      </c>
      <c r="G15" s="162" t="n">
        <v>0.0152</v>
      </c>
      <c r="H15" s="162" t="n">
        <v>0.0205</v>
      </c>
      <c r="I15" s="145" t="n">
        <f aca="false">IF(H15="NA","NA",H15/G15-1)</f>
        <v>0.348684210526316</v>
      </c>
    </row>
    <row r="16" customFormat="false" ht="16" hidden="false" customHeight="false" outlineLevel="0" collapsed="false">
      <c r="A16" s="47" t="s">
        <v>101</v>
      </c>
      <c r="B16" s="76" t="n">
        <v>168.220318432741</v>
      </c>
      <c r="C16" s="76" t="n">
        <f aca="false">B16*(1+$I$83)</f>
        <v>157.25938409809</v>
      </c>
      <c r="E16" s="68" t="s">
        <v>226</v>
      </c>
      <c r="F16" s="69" t="s">
        <v>94</v>
      </c>
      <c r="G16" s="162" t="n">
        <v>0.0613</v>
      </c>
      <c r="H16" s="162" t="n">
        <v>0.0463</v>
      </c>
      <c r="I16" s="145" t="n">
        <f aca="false">IF(H16="NA","NA",H16/G16-1)</f>
        <v>-0.244698205546493</v>
      </c>
    </row>
    <row r="17" customFormat="false" ht="16" hidden="false" customHeight="false" outlineLevel="0" collapsed="false">
      <c r="A17" s="47" t="s">
        <v>102</v>
      </c>
      <c r="B17" s="76" t="n">
        <v>194.529657334544</v>
      </c>
      <c r="C17" s="76" t="n">
        <f aca="false">B17*(1+$I$83)</f>
        <v>181.854453648976</v>
      </c>
      <c r="E17" s="68" t="s">
        <v>245</v>
      </c>
      <c r="F17" s="69" t="s">
        <v>98</v>
      </c>
      <c r="G17" s="162" t="n">
        <v>0.0128</v>
      </c>
      <c r="H17" s="162" t="n">
        <v>0.0124</v>
      </c>
      <c r="I17" s="145" t="n">
        <f aca="false">IF(H17="NA","NA",H17/G17-1)</f>
        <v>-0.03125</v>
      </c>
    </row>
    <row r="18" customFormat="false" ht="16" hidden="false" customHeight="false" outlineLevel="0" collapsed="false">
      <c r="A18" s="47" t="s">
        <v>104</v>
      </c>
      <c r="B18" s="76" t="n">
        <v>1060.34608301206</v>
      </c>
      <c r="C18" s="76" t="n">
        <f aca="false">B18*(1+$I$83)</f>
        <v>991.255833414496</v>
      </c>
      <c r="E18" s="68" t="s">
        <v>286</v>
      </c>
      <c r="F18" s="69" t="s">
        <v>98</v>
      </c>
      <c r="G18" s="162" t="n">
        <v>0.0119</v>
      </c>
      <c r="H18" s="162" t="n">
        <v>0.0056</v>
      </c>
      <c r="I18" s="145" t="n">
        <f aca="false">IF(H18="NA","NA",H18/G18-1)</f>
        <v>-0.529411764705882</v>
      </c>
    </row>
    <row r="19" customFormat="false" ht="16" hidden="false" customHeight="false" outlineLevel="0" collapsed="false">
      <c r="A19" s="47" t="s">
        <v>111</v>
      </c>
      <c r="B19" s="76" t="n">
        <v>662.516988709041</v>
      </c>
      <c r="C19" s="76" t="n">
        <f aca="false">B19*(1+$I$83)</f>
        <v>619.348569599585</v>
      </c>
      <c r="E19" s="68" t="s">
        <v>246</v>
      </c>
      <c r="F19" s="69" t="s">
        <v>87</v>
      </c>
      <c r="G19" s="162" t="n">
        <v>0.0051</v>
      </c>
      <c r="H19" s="162" t="n">
        <v>0.0047</v>
      </c>
      <c r="I19" s="145" t="n">
        <f aca="false">IF(H19="NA","NA",H19/G19-1)</f>
        <v>-0.0784313725490197</v>
      </c>
    </row>
    <row r="20" customFormat="false" ht="16" hidden="false" customHeight="false" outlineLevel="0" collapsed="false">
      <c r="A20" s="47" t="s">
        <v>112</v>
      </c>
      <c r="B20" s="76" t="n">
        <v>795.658188606044</v>
      </c>
      <c r="C20" s="76" t="n">
        <f aca="false">B20*(1+$I$83)</f>
        <v>743.814527629826</v>
      </c>
      <c r="E20" s="68" t="s">
        <v>287</v>
      </c>
      <c r="F20" s="69" t="s">
        <v>93</v>
      </c>
      <c r="G20" s="162" t="n">
        <v>0.0016</v>
      </c>
      <c r="H20" s="162" t="n">
        <v>0.0015</v>
      </c>
      <c r="I20" s="145" t="n">
        <f aca="false">IF(H20="NA","NA",H20/G20-1)</f>
        <v>-0.0625</v>
      </c>
    </row>
    <row r="21" customFormat="false" ht="16" hidden="false" customHeight="false" outlineLevel="0" collapsed="false">
      <c r="A21" s="47" t="s">
        <v>113</v>
      </c>
      <c r="B21" s="76" t="n">
        <v>883.355984945388</v>
      </c>
      <c r="C21" s="76" t="n">
        <f aca="false">B21*(1+$I$83)</f>
        <v>825.798092799447</v>
      </c>
      <c r="E21" s="68" t="s">
        <v>393</v>
      </c>
      <c r="F21" s="69" t="s">
        <v>91</v>
      </c>
      <c r="G21" s="162" t="n">
        <v>0.0146</v>
      </c>
      <c r="H21" s="162" t="n">
        <v>0.0131</v>
      </c>
      <c r="I21" s="145" t="n">
        <f aca="false">IF(H21="NA","NA",H21/G21-1)</f>
        <v>-0.102739726027397</v>
      </c>
    </row>
    <row r="22" customFormat="false" ht="16" hidden="false" customHeight="false" outlineLevel="0" collapsed="false">
      <c r="A22" s="163" t="s">
        <v>105</v>
      </c>
      <c r="B22" s="163" t="s">
        <v>114</v>
      </c>
      <c r="C22" s="163" t="s">
        <v>114</v>
      </c>
      <c r="E22" s="68" t="s">
        <v>227</v>
      </c>
      <c r="F22" s="69" t="s">
        <v>113</v>
      </c>
      <c r="G22" s="162" t="n">
        <v>0.1036</v>
      </c>
      <c r="H22" s="162" t="n">
        <v>0.0735</v>
      </c>
      <c r="I22" s="145" t="n">
        <f aca="false">IF(H22="NA","NA",H22/G22-1)</f>
        <v>-0.290540540540541</v>
      </c>
    </row>
    <row r="23" customFormat="false" ht="16" hidden="false" customHeight="false" outlineLevel="0" collapsed="false">
      <c r="E23" s="68" t="s">
        <v>159</v>
      </c>
      <c r="F23" s="69" t="s">
        <v>95</v>
      </c>
      <c r="G23" s="162" t="n">
        <v>0.0408</v>
      </c>
      <c r="H23" s="162" t="n">
        <v>0.0391</v>
      </c>
      <c r="I23" s="145" t="n">
        <f aca="false">IF(H23="NA","NA",H23/G23-1)</f>
        <v>-0.0416666666666666</v>
      </c>
    </row>
    <row r="24" customFormat="false" ht="16" hidden="false" customHeight="false" outlineLevel="0" collapsed="false">
      <c r="E24" s="68" t="s">
        <v>228</v>
      </c>
      <c r="F24" s="69" t="s">
        <v>96</v>
      </c>
      <c r="G24" s="162" t="n">
        <v>0.0778</v>
      </c>
      <c r="H24" s="162" t="n">
        <v>0.049</v>
      </c>
      <c r="I24" s="145" t="n">
        <f aca="false">IF(H24="NA","NA",H24/G24-1)</f>
        <v>-0.370179948586118</v>
      </c>
    </row>
    <row r="25" customFormat="false" ht="16" hidden="false" customHeight="false" outlineLevel="0" collapsed="false">
      <c r="E25" s="68" t="s">
        <v>247</v>
      </c>
      <c r="F25" s="69" t="s">
        <v>87</v>
      </c>
      <c r="G25" s="162" t="n">
        <v>0.007</v>
      </c>
      <c r="H25" s="162" t="n">
        <v>0.0081</v>
      </c>
      <c r="I25" s="145" t="n">
        <f aca="false">IF(H25="NA","NA",H25/G25-1)</f>
        <v>0.157142857142857</v>
      </c>
    </row>
    <row r="26" customFormat="false" ht="16" hidden="false" customHeight="false" outlineLevel="0" collapsed="false">
      <c r="E26" s="68" t="s">
        <v>288</v>
      </c>
      <c r="F26" s="69" t="s">
        <v>90</v>
      </c>
      <c r="G26" s="162" t="n">
        <v>0.0025</v>
      </c>
      <c r="H26" s="162" t="n">
        <v>0.0017</v>
      </c>
      <c r="I26" s="145" t="n">
        <f aca="false">IF(H26="NA","NA",H26/G26-1)</f>
        <v>-0.32</v>
      </c>
    </row>
    <row r="27" customFormat="false" ht="16" hidden="false" customHeight="false" outlineLevel="0" collapsed="false">
      <c r="E27" s="68" t="s">
        <v>289</v>
      </c>
      <c r="F27" s="69" t="s">
        <v>91</v>
      </c>
      <c r="G27" s="162" t="n">
        <v>0.0032</v>
      </c>
      <c r="H27" s="162" t="n">
        <v>0.0038</v>
      </c>
      <c r="I27" s="145" t="n">
        <f aca="false">IF(H27="NA","NA",H27/G27-1)</f>
        <v>0.1875</v>
      </c>
    </row>
    <row r="28" customFormat="false" ht="16" hidden="false" customHeight="false" outlineLevel="0" collapsed="false">
      <c r="E28" s="68" t="s">
        <v>290</v>
      </c>
      <c r="F28" s="69" t="s">
        <v>93</v>
      </c>
      <c r="G28" s="162" t="n">
        <v>0.0023</v>
      </c>
      <c r="H28" s="162" t="n">
        <v>0.002</v>
      </c>
      <c r="I28" s="145" t="n">
        <f aca="false">IF(H28="NA","NA",H28/G28-1)</f>
        <v>-0.130434782608696</v>
      </c>
    </row>
    <row r="29" customFormat="false" ht="16" hidden="false" customHeight="false" outlineLevel="0" collapsed="false">
      <c r="E29" s="68" t="s">
        <v>291</v>
      </c>
      <c r="F29" s="69" t="s">
        <v>94</v>
      </c>
      <c r="G29" s="162" t="n">
        <v>0.0161</v>
      </c>
      <c r="H29" s="162" t="n">
        <v>0.0118</v>
      </c>
      <c r="I29" s="145" t="n">
        <f aca="false">IF(H29="NA","NA",H29/G29-1)</f>
        <v>-0.267080745341615</v>
      </c>
    </row>
    <row r="30" customFormat="false" ht="16" hidden="false" customHeight="false" outlineLevel="0" collapsed="false">
      <c r="E30" s="68" t="s">
        <v>229</v>
      </c>
      <c r="F30" s="69" t="s">
        <v>97</v>
      </c>
      <c r="G30" s="162" t="n">
        <v>0.0215</v>
      </c>
      <c r="H30" s="162" t="n">
        <v>0.0157</v>
      </c>
      <c r="I30" s="145" t="n">
        <f aca="false">IF(H30="NA","NA",H30/G30-1)</f>
        <v>-0.269767441860465</v>
      </c>
    </row>
    <row r="31" customFormat="false" ht="16" hidden="false" customHeight="false" outlineLevel="0" collapsed="false">
      <c r="E31" s="68" t="s">
        <v>184</v>
      </c>
      <c r="F31" s="69" t="s">
        <v>91</v>
      </c>
      <c r="G31" s="162" t="n">
        <v>0.0073</v>
      </c>
      <c r="H31" s="162" t="n">
        <v>0.0042</v>
      </c>
      <c r="I31" s="145" t="n">
        <f aca="false">IF(H31="NA","NA",H31/G31-1)</f>
        <v>-0.424657534246575</v>
      </c>
    </row>
    <row r="32" customFormat="false" ht="16" hidden="false" customHeight="false" outlineLevel="0" collapsed="false">
      <c r="E32" s="68" t="s">
        <v>249</v>
      </c>
      <c r="F32" s="69" t="s">
        <v>102</v>
      </c>
      <c r="G32" s="162" t="n">
        <v>0.0094</v>
      </c>
      <c r="H32" s="162" t="n">
        <v>0.0086</v>
      </c>
      <c r="I32" s="145" t="n">
        <f aca="false">IF(H32="NA","NA",H32/G32-1)</f>
        <v>-0.0851063829787234</v>
      </c>
    </row>
    <row r="33" customFormat="false" ht="16" hidden="false" customHeight="false" outlineLevel="0" collapsed="false">
      <c r="E33" s="68" t="s">
        <v>293</v>
      </c>
      <c r="F33" s="69" t="s">
        <v>89</v>
      </c>
      <c r="G33" s="162" t="n">
        <v>0.0085</v>
      </c>
      <c r="H33" s="162" t="n">
        <v>0.0068</v>
      </c>
      <c r="I33" s="145" t="n">
        <f aca="false">IF(H33="NA","NA",H33/G33-1)</f>
        <v>-0.2</v>
      </c>
    </row>
    <row r="34" customFormat="false" ht="16" hidden="false" customHeight="false" outlineLevel="0" collapsed="false">
      <c r="E34" s="68" t="s">
        <v>185</v>
      </c>
      <c r="F34" s="69" t="s">
        <v>101</v>
      </c>
      <c r="G34" s="162" t="n">
        <v>0.0124</v>
      </c>
      <c r="H34" s="162" t="n">
        <v>0.0128</v>
      </c>
      <c r="I34" s="145" t="n">
        <f aca="false">IF(H34="NA","NA",H34/G34-1)</f>
        <v>0.032258064516129</v>
      </c>
    </row>
    <row r="35" customFormat="false" ht="16" hidden="false" customHeight="false" outlineLevel="0" collapsed="false">
      <c r="E35" s="68" t="s">
        <v>186</v>
      </c>
      <c r="F35" s="69" t="s">
        <v>101</v>
      </c>
      <c r="G35" s="162" t="n">
        <v>0.0128</v>
      </c>
      <c r="H35" s="162" t="n">
        <v>0.0138</v>
      </c>
      <c r="I35" s="145" t="n">
        <f aca="false">IF(H35="NA","NA",H35/G35-1)</f>
        <v>0.078125</v>
      </c>
    </row>
    <row r="36" customFormat="false" ht="16" hidden="false" customHeight="false" outlineLevel="0" collapsed="false">
      <c r="E36" s="68" t="s">
        <v>269</v>
      </c>
      <c r="F36" s="69" t="s">
        <v>111</v>
      </c>
      <c r="G36" s="162" t="n">
        <v>0.0698</v>
      </c>
      <c r="H36" s="162" t="n">
        <v>0.0555</v>
      </c>
      <c r="I36" s="145" t="n">
        <f aca="false">IF(H36="NA","NA",H36/G36-1)</f>
        <v>-0.20487106017192</v>
      </c>
    </row>
    <row r="37" customFormat="false" ht="16" hidden="false" customHeight="false" outlineLevel="0" collapsed="false">
      <c r="E37" s="68" t="s">
        <v>294</v>
      </c>
      <c r="F37" s="69" t="s">
        <v>88</v>
      </c>
      <c r="G37" s="162" t="n">
        <v>0.0032</v>
      </c>
      <c r="H37" s="162" t="n">
        <v>0.0028</v>
      </c>
      <c r="I37" s="145" t="n">
        <f aca="false">IF(H37="NA","NA",H37/G37-1)</f>
        <v>-0.125</v>
      </c>
    </row>
    <row r="38" customFormat="false" ht="16" hidden="false" customHeight="false" outlineLevel="0" collapsed="false">
      <c r="E38" s="68" t="s">
        <v>270</v>
      </c>
      <c r="F38" s="69" t="s">
        <v>87</v>
      </c>
      <c r="G38" s="162" t="n">
        <v>0.0077</v>
      </c>
      <c r="H38" s="162" t="n">
        <v>0.007</v>
      </c>
      <c r="I38" s="145" t="n">
        <f aca="false">IF(H38="NA","NA",H38/G38-1)</f>
        <v>-0.0909090909090909</v>
      </c>
    </row>
    <row r="39" customFormat="false" ht="16" hidden="false" customHeight="false" outlineLevel="0" collapsed="false">
      <c r="E39" s="68" t="s">
        <v>296</v>
      </c>
      <c r="F39" s="69" t="s">
        <v>102</v>
      </c>
      <c r="G39" s="162" t="n">
        <v>0.0143</v>
      </c>
      <c r="H39" s="162" t="n">
        <v>0.0119</v>
      </c>
      <c r="I39" s="145" t="n">
        <f aca="false">IF(H39="NA","NA",H39/G39-1)</f>
        <v>-0.167832167832168</v>
      </c>
    </row>
    <row r="40" customFormat="false" ht="16" hidden="false" customHeight="false" outlineLevel="0" collapsed="false">
      <c r="E40" s="68" t="s">
        <v>187</v>
      </c>
      <c r="F40" s="69" t="s">
        <v>87</v>
      </c>
      <c r="G40" s="162" t="n">
        <v>0.0028</v>
      </c>
      <c r="H40" s="162" t="n">
        <v>0.0033</v>
      </c>
      <c r="I40" s="145" t="n">
        <f aca="false">IF(H40="NA","NA",H40/G40-1)</f>
        <v>0.178571428571429</v>
      </c>
    </row>
    <row r="41" customFormat="false" ht="16" hidden="false" customHeight="false" outlineLevel="0" collapsed="false">
      <c r="E41" s="68" t="s">
        <v>250</v>
      </c>
      <c r="F41" s="69" t="s">
        <v>102</v>
      </c>
      <c r="G41" s="162" t="n">
        <v>0.0096</v>
      </c>
      <c r="H41" s="162" t="n">
        <v>0.0097</v>
      </c>
      <c r="I41" s="145" t="n">
        <f aca="false">IF(H41="NA","NA",H41/G41-1)</f>
        <v>0.0104166666666665</v>
      </c>
    </row>
    <row r="42" customFormat="false" ht="16" hidden="false" customHeight="false" outlineLevel="0" collapsed="false">
      <c r="E42" s="68" t="s">
        <v>163</v>
      </c>
      <c r="F42" s="69" t="s">
        <v>95</v>
      </c>
      <c r="G42" s="162" t="n">
        <v>0.0406</v>
      </c>
      <c r="H42" s="162" t="n">
        <v>0.034</v>
      </c>
      <c r="I42" s="145" t="n">
        <f aca="false">IF(H42="NA","NA",H42/G42-1)</f>
        <v>-0.16256157635468</v>
      </c>
    </row>
    <row r="43" customFormat="false" ht="16" hidden="false" customHeight="false" outlineLevel="0" collapsed="false">
      <c r="E43" s="68" t="s">
        <v>188</v>
      </c>
      <c r="F43" s="69" t="s">
        <v>91</v>
      </c>
      <c r="G43" s="162" t="n">
        <v>0.0042</v>
      </c>
      <c r="H43" s="162" t="n">
        <v>0.0034</v>
      </c>
      <c r="I43" s="145" t="n">
        <f aca="false">IF(H43="NA","NA",H43/G43-1)</f>
        <v>-0.190476190476191</v>
      </c>
    </row>
    <row r="44" customFormat="false" ht="16" hidden="false" customHeight="false" outlineLevel="0" collapsed="false">
      <c r="E44" s="68" t="s">
        <v>272</v>
      </c>
      <c r="F44" s="69" t="s">
        <v>91</v>
      </c>
      <c r="G44" s="162" t="n">
        <v>0.0075</v>
      </c>
      <c r="H44" s="162" t="n">
        <v>0.0094</v>
      </c>
      <c r="I44" s="145" t="n">
        <f aca="false">IF(H44="NA","NA",H44/G44-1)</f>
        <v>0.253333333333333</v>
      </c>
    </row>
    <row r="45" customFormat="false" ht="16" hidden="false" customHeight="false" outlineLevel="0" collapsed="false">
      <c r="E45" s="68" t="s">
        <v>252</v>
      </c>
      <c r="F45" s="69" t="s">
        <v>89</v>
      </c>
      <c r="G45" s="162" t="n">
        <v>0.0093</v>
      </c>
      <c r="H45" s="162" t="n">
        <v>0.009</v>
      </c>
      <c r="I45" s="145" t="n">
        <f aca="false">IF(H45="NA","NA",H45/G45-1)</f>
        <v>-0.032258064516129</v>
      </c>
    </row>
    <row r="46" customFormat="false" ht="16" hidden="false" customHeight="false" outlineLevel="0" collapsed="false">
      <c r="E46" s="68" t="s">
        <v>253</v>
      </c>
      <c r="F46" s="69" t="s">
        <v>89</v>
      </c>
      <c r="G46" s="162" t="n">
        <v>0.009</v>
      </c>
      <c r="H46" s="162" t="n">
        <v>0.0086</v>
      </c>
      <c r="I46" s="145" t="n">
        <f aca="false">IF(H46="NA","NA",H46/G46-1)</f>
        <v>-0.0444444444444445</v>
      </c>
    </row>
    <row r="47" customFormat="false" ht="16" hidden="false" customHeight="false" outlineLevel="0" collapsed="false">
      <c r="E47" s="68" t="s">
        <v>190</v>
      </c>
      <c r="F47" s="69" t="s">
        <v>89</v>
      </c>
      <c r="G47" s="162" t="n">
        <v>0.007</v>
      </c>
      <c r="H47" s="162" t="n">
        <v>0.0079</v>
      </c>
      <c r="I47" s="145" t="n">
        <f aca="false">IF(H47="NA","NA",H47/G47-1)</f>
        <v>0.128571428571429</v>
      </c>
    </row>
    <row r="48" customFormat="false" ht="16" hidden="false" customHeight="false" outlineLevel="0" collapsed="false">
      <c r="E48" s="68" t="s">
        <v>231</v>
      </c>
      <c r="F48" s="69" t="s">
        <v>89</v>
      </c>
      <c r="G48" s="162" t="n">
        <v>0.0145</v>
      </c>
      <c r="H48" s="162" t="n">
        <v>0.0158</v>
      </c>
      <c r="I48" s="145" t="n">
        <f aca="false">IF(H48="NA","NA",H48/G48-1)</f>
        <v>0.0896551724137931</v>
      </c>
    </row>
    <row r="49" customFormat="false" ht="16" hidden="false" customHeight="false" outlineLevel="0" collapsed="false">
      <c r="E49" s="68" t="s">
        <v>165</v>
      </c>
      <c r="F49" s="69" t="s">
        <v>97</v>
      </c>
      <c r="G49" s="162" t="n">
        <v>0.0156</v>
      </c>
      <c r="H49" s="162" t="n">
        <v>0.0133</v>
      </c>
      <c r="I49" s="145" t="n">
        <f aca="false">IF(H49="NA","NA",H49/G49-1)</f>
        <v>-0.147435897435897</v>
      </c>
    </row>
    <row r="50" customFormat="false" ht="16" hidden="false" customHeight="false" outlineLevel="0" collapsed="false">
      <c r="E50" s="68" t="s">
        <v>301</v>
      </c>
      <c r="F50" s="69" t="s">
        <v>93</v>
      </c>
      <c r="G50" s="162" t="n">
        <v>0.002</v>
      </c>
      <c r="H50" s="162" t="n">
        <v>0.0016</v>
      </c>
      <c r="I50" s="145" t="n">
        <f aca="false">IF(H50="NA","NA",H50/G50-1)</f>
        <v>-0.2</v>
      </c>
    </row>
    <row r="51" customFormat="false" ht="16" hidden="false" customHeight="false" outlineLevel="0" collapsed="false">
      <c r="E51" s="68" t="s">
        <v>205</v>
      </c>
      <c r="F51" s="69" t="s">
        <v>93</v>
      </c>
      <c r="G51" s="162" t="n">
        <v>0.0025</v>
      </c>
      <c r="H51" s="162" t="n">
        <v>0.0024</v>
      </c>
      <c r="I51" s="145" t="n">
        <f aca="false">IF(H51="NA","NA",H51/G51-1)</f>
        <v>-0.0399999999999999</v>
      </c>
    </row>
    <row r="52" customFormat="false" ht="16" hidden="false" customHeight="false" outlineLevel="0" collapsed="false">
      <c r="E52" s="68" t="s">
        <v>232</v>
      </c>
      <c r="F52" s="69" t="s">
        <v>96</v>
      </c>
      <c r="G52" s="162" t="n">
        <v>0.0452</v>
      </c>
      <c r="H52" s="164" t="n">
        <v>0.0379</v>
      </c>
      <c r="I52" s="145" t="n">
        <f aca="false">IF(H52="NA","NA",H52/G52-1)</f>
        <v>-0.161504424778761</v>
      </c>
    </row>
    <row r="53" customFormat="false" ht="16" hidden="false" customHeight="false" outlineLevel="0" collapsed="false">
      <c r="E53" s="68" t="s">
        <v>168</v>
      </c>
      <c r="F53" s="69" t="s">
        <v>95</v>
      </c>
      <c r="G53" s="162" t="n">
        <v>0.0359</v>
      </c>
      <c r="H53" s="162" t="n">
        <v>0.0384</v>
      </c>
      <c r="I53" s="145" t="n">
        <f aca="false">IF(H53="NA","NA",H53/G53-1)</f>
        <v>0.0696378830083566</v>
      </c>
    </row>
    <row r="54" customFormat="false" ht="16" hidden="false" customHeight="false" outlineLevel="0" collapsed="false">
      <c r="E54" s="68" t="s">
        <v>302</v>
      </c>
      <c r="F54" s="69" t="s">
        <v>93</v>
      </c>
      <c r="G54" s="162" t="n">
        <v>0.0023</v>
      </c>
      <c r="H54" s="162" t="n">
        <v>0.0019</v>
      </c>
      <c r="I54" s="145" t="n">
        <f aca="false">IF(H54="NA","NA",H54/G54-1)</f>
        <v>-0.173913043478261</v>
      </c>
    </row>
    <row r="55" customFormat="false" ht="16" hidden="false" customHeight="false" outlineLevel="0" collapsed="false">
      <c r="E55" s="68" t="s">
        <v>274</v>
      </c>
      <c r="F55" s="69" t="s">
        <v>97</v>
      </c>
      <c r="G55" s="162" t="n">
        <v>0.039</v>
      </c>
      <c r="H55" s="162" t="n">
        <v>0.0288</v>
      </c>
      <c r="I55" s="145" t="n">
        <f aca="false">IF(H55="NA","NA",H55/G55-1)</f>
        <v>-0.261538461538461</v>
      </c>
    </row>
    <row r="56" customFormat="false" ht="16" hidden="false" customHeight="false" outlineLevel="0" collapsed="false">
      <c r="E56" s="68" t="s">
        <v>193</v>
      </c>
      <c r="F56" s="69" t="s">
        <v>96</v>
      </c>
      <c r="G56" s="162" t="n">
        <v>0.0451</v>
      </c>
      <c r="H56" s="162" t="n">
        <v>0.0377</v>
      </c>
      <c r="I56" s="145" t="n">
        <f aca="false">IF(H56="NA","NA",H56/G56-1)</f>
        <v>-0.164079822616408</v>
      </c>
    </row>
    <row r="57" customFormat="false" ht="16" hidden="false" customHeight="false" outlineLevel="0" collapsed="false">
      <c r="E57" s="68" t="s">
        <v>233</v>
      </c>
      <c r="F57" s="69" t="s">
        <v>100</v>
      </c>
      <c r="G57" s="162" t="n">
        <v>0.0095</v>
      </c>
      <c r="H57" s="162" t="n">
        <v>0.0113</v>
      </c>
      <c r="I57" s="145" t="n">
        <f aca="false">IF(H57="NA","NA",H57/G57-1)</f>
        <v>0.189473684210526</v>
      </c>
    </row>
    <row r="58" customFormat="false" ht="16" hidden="false" customHeight="false" outlineLevel="0" collapsed="false">
      <c r="E58" s="68" t="s">
        <v>235</v>
      </c>
      <c r="F58" s="69" t="s">
        <v>89</v>
      </c>
      <c r="G58" s="162" t="n">
        <v>0.0104</v>
      </c>
      <c r="H58" s="162" t="n">
        <v>0.0136</v>
      </c>
      <c r="I58" s="145" t="n">
        <f aca="false">IF(H58="NA","NA",H58/G58-1)</f>
        <v>0.307692307692308</v>
      </c>
    </row>
    <row r="59" customFormat="false" ht="16" hidden="false" customHeight="false" outlineLevel="0" collapsed="false">
      <c r="E59" s="68" t="s">
        <v>195</v>
      </c>
      <c r="F59" s="69" t="s">
        <v>101</v>
      </c>
      <c r="G59" s="162" t="n">
        <v>0.0067</v>
      </c>
      <c r="H59" s="162" t="n">
        <v>0.0076</v>
      </c>
      <c r="I59" s="145" t="n">
        <f aca="false">IF(H59="NA","NA",H59/G59-1)</f>
        <v>0.134328358208955</v>
      </c>
    </row>
    <row r="60" customFormat="false" ht="16" hidden="false" customHeight="false" outlineLevel="0" collapsed="false">
      <c r="E60" s="68" t="s">
        <v>257</v>
      </c>
      <c r="F60" s="69" t="s">
        <v>88</v>
      </c>
      <c r="G60" s="162" t="n">
        <v>0.0091</v>
      </c>
      <c r="H60" s="162" t="n">
        <v>0.0075</v>
      </c>
      <c r="I60" s="145" t="n">
        <f aca="false">IF(H60="NA","NA",H60/G60-1)</f>
        <v>-0.175824175824176</v>
      </c>
    </row>
    <row r="61" customFormat="false" ht="16" hidden="false" customHeight="false" outlineLevel="0" collapsed="false">
      <c r="E61" s="68" t="s">
        <v>303</v>
      </c>
      <c r="F61" s="69" t="s">
        <v>102</v>
      </c>
      <c r="G61" s="162" t="n">
        <v>0.0065</v>
      </c>
      <c r="H61" s="162" t="n">
        <v>0.0054</v>
      </c>
      <c r="I61" s="145" t="n">
        <f aca="false">IF(H61="NA","NA",H61/G61-1)</f>
        <v>-0.169230769230769</v>
      </c>
    </row>
    <row r="62" customFormat="false" ht="16" hidden="false" customHeight="false" outlineLevel="0" collapsed="false">
      <c r="E62" s="68" t="s">
        <v>275</v>
      </c>
      <c r="F62" s="69" t="s">
        <v>92</v>
      </c>
      <c r="G62" s="162" t="n">
        <v>0.0074</v>
      </c>
      <c r="H62" s="162" t="n">
        <v>0.0071</v>
      </c>
      <c r="I62" s="145" t="n">
        <f aca="false">IF(H62="NA","NA",H62/G62-1)</f>
        <v>-0.0405405405405406</v>
      </c>
    </row>
    <row r="63" customFormat="false" ht="16" hidden="false" customHeight="false" outlineLevel="0" collapsed="false">
      <c r="E63" s="68" t="s">
        <v>258</v>
      </c>
      <c r="F63" s="69" t="s">
        <v>102</v>
      </c>
      <c r="G63" s="162" t="n">
        <v>0.0122</v>
      </c>
      <c r="H63" s="162" t="n">
        <v>0.0119</v>
      </c>
      <c r="I63" s="145" t="n">
        <f aca="false">IF(H63="NA","NA",H63/G63-1)</f>
        <v>-0.0245901639344263</v>
      </c>
    </row>
    <row r="64" customFormat="false" ht="16" hidden="false" customHeight="false" outlineLevel="0" collapsed="false">
      <c r="E64" s="68" t="s">
        <v>259</v>
      </c>
      <c r="F64" s="69" t="s">
        <v>102</v>
      </c>
      <c r="G64" s="162" t="n">
        <v>0.0147</v>
      </c>
      <c r="H64" s="162" t="n">
        <v>0.0135</v>
      </c>
      <c r="I64" s="145" t="n">
        <f aca="false">IF(H64="NA","NA",H64/G64-1)</f>
        <v>-0.0816326530612246</v>
      </c>
    </row>
    <row r="65" customFormat="false" ht="16" hidden="false" customHeight="false" outlineLevel="0" collapsed="false">
      <c r="E65" s="68" t="s">
        <v>169</v>
      </c>
      <c r="F65" s="69" t="s">
        <v>95</v>
      </c>
      <c r="G65" s="162" t="n">
        <v>0.0372</v>
      </c>
      <c r="H65" s="162" t="n">
        <v>0.0256</v>
      </c>
      <c r="I65" s="145" t="n">
        <f aca="false">IF(H65="NA","NA",H65/G65-1)</f>
        <v>-0.311827956989247</v>
      </c>
    </row>
    <row r="66" customFormat="false" ht="16" hidden="false" customHeight="false" outlineLevel="0" collapsed="false">
      <c r="E66" s="68" t="s">
        <v>276</v>
      </c>
      <c r="F66" s="69" t="s">
        <v>87</v>
      </c>
      <c r="G66" s="162" t="n">
        <v>0.0112</v>
      </c>
      <c r="H66" s="162" t="n">
        <v>0.01</v>
      </c>
      <c r="I66" s="145" t="n">
        <f aca="false">IF(H66="NA","NA",H66/G66-1)</f>
        <v>-0.107142857142857</v>
      </c>
    </row>
    <row r="67" customFormat="false" ht="16" hidden="false" customHeight="false" outlineLevel="0" collapsed="false">
      <c r="E67" s="68" t="s">
        <v>170</v>
      </c>
      <c r="F67" s="69" t="s">
        <v>99</v>
      </c>
      <c r="G67" s="162" t="n">
        <v>0.0294</v>
      </c>
      <c r="H67" s="162" t="n">
        <v>0.025</v>
      </c>
      <c r="I67" s="145" t="n">
        <f aca="false">IF(H67="NA","NA",H67/G67-1)</f>
        <v>-0.149659863945578</v>
      </c>
    </row>
    <row r="68" customFormat="false" ht="16" hidden="false" customHeight="false" outlineLevel="0" collapsed="false">
      <c r="E68" s="68" t="s">
        <v>260</v>
      </c>
      <c r="F68" s="69" t="s">
        <v>99</v>
      </c>
      <c r="G68" s="162" t="n">
        <v>0.0161</v>
      </c>
      <c r="H68" s="162" t="n">
        <v>0.0141</v>
      </c>
      <c r="I68" s="145" t="n">
        <f aca="false">IF(H68="NA","NA",H68/G68-1)</f>
        <v>-0.124223602484472</v>
      </c>
    </row>
    <row r="69" customFormat="false" ht="16" hidden="false" customHeight="false" outlineLevel="0" collapsed="false">
      <c r="E69" s="68" t="s">
        <v>261</v>
      </c>
      <c r="F69" s="69" t="s">
        <v>88</v>
      </c>
      <c r="G69" s="162" t="n">
        <v>0.0079</v>
      </c>
      <c r="H69" s="162" t="n">
        <v>0.0068</v>
      </c>
      <c r="I69" s="145" t="n">
        <f aca="false">IF(H69="NA","NA",H69/G69-1)</f>
        <v>-0.139240506329114</v>
      </c>
    </row>
    <row r="70" customFormat="false" ht="16" hidden="false" customHeight="false" outlineLevel="0" collapsed="false">
      <c r="E70" s="68" t="s">
        <v>262</v>
      </c>
      <c r="F70" s="69" t="s">
        <v>100</v>
      </c>
      <c r="G70" s="162" t="n">
        <v>0.0106</v>
      </c>
      <c r="H70" s="162" t="n">
        <v>0.0105</v>
      </c>
      <c r="I70" s="145" t="n">
        <f aca="false">IF(H70="NA","NA",H70/G70-1)</f>
        <v>-0.00943396226415094</v>
      </c>
    </row>
    <row r="71" customFormat="false" ht="16" hidden="false" customHeight="false" outlineLevel="0" collapsed="false">
      <c r="E71" s="68" t="s">
        <v>171</v>
      </c>
      <c r="F71" s="69" t="s">
        <v>102</v>
      </c>
      <c r="G71" s="162" t="n">
        <v>0.0293</v>
      </c>
      <c r="H71" s="162" t="n">
        <v>0.0269</v>
      </c>
      <c r="I71" s="145" t="n">
        <f aca="false">IF(H71="NA","NA",H71/G71-1)</f>
        <v>-0.0819112627986349</v>
      </c>
    </row>
    <row r="72" customFormat="false" ht="16" hidden="false" customHeight="false" outlineLevel="0" collapsed="false">
      <c r="E72" s="68" t="s">
        <v>304</v>
      </c>
      <c r="F72" s="69" t="s">
        <v>100</v>
      </c>
      <c r="G72" s="162" t="n">
        <v>0.0072</v>
      </c>
      <c r="H72" s="162" t="n">
        <v>0.0058</v>
      </c>
      <c r="I72" s="145" t="n">
        <f aca="false">IF(H72="NA","NA",H72/G72-1)</f>
        <v>-0.194444444444444</v>
      </c>
    </row>
    <row r="73" customFormat="false" ht="16" hidden="false" customHeight="false" outlineLevel="0" collapsed="false">
      <c r="E73" s="68" t="s">
        <v>305</v>
      </c>
      <c r="F73" s="69" t="s">
        <v>93</v>
      </c>
      <c r="G73" s="162" t="n">
        <v>0.002</v>
      </c>
      <c r="H73" s="162" t="n">
        <v>0.0018</v>
      </c>
      <c r="I73" s="145" t="n">
        <f aca="false">IF(H73="NA","NA",H73/G73-1)</f>
        <v>-0.1</v>
      </c>
    </row>
    <row r="74" customFormat="false" ht="16" hidden="false" customHeight="false" outlineLevel="0" collapsed="false">
      <c r="E74" s="68" t="s">
        <v>306</v>
      </c>
      <c r="F74" s="69" t="s">
        <v>93</v>
      </c>
      <c r="G74" s="162" t="n">
        <v>0.0015</v>
      </c>
      <c r="H74" s="162" t="n">
        <v>0.0011</v>
      </c>
      <c r="I74" s="145" t="n">
        <f aca="false">IF(H74="NA","NA",H74/G74-1)</f>
        <v>-0.266666666666667</v>
      </c>
    </row>
    <row r="75" customFormat="false" ht="16" hidden="false" customHeight="false" outlineLevel="0" collapsed="false">
      <c r="E75" s="68" t="s">
        <v>200</v>
      </c>
      <c r="F75" s="69" t="s">
        <v>100</v>
      </c>
      <c r="G75" s="162" t="n">
        <v>0.0062</v>
      </c>
      <c r="H75" s="162" t="n">
        <v>0.0063</v>
      </c>
      <c r="I75" s="145" t="n">
        <f aca="false">IF(H75="NA","NA",H75/G75-1)</f>
        <v>0.0161290322580645</v>
      </c>
    </row>
    <row r="76" customFormat="false" ht="16" hidden="false" customHeight="false" outlineLevel="0" collapsed="false">
      <c r="E76" s="68" t="s">
        <v>174</v>
      </c>
      <c r="F76" s="69" t="s">
        <v>95</v>
      </c>
      <c r="G76" s="162" t="n">
        <v>0.0485</v>
      </c>
      <c r="H76" s="162" t="n">
        <v>0.0651</v>
      </c>
      <c r="I76" s="145" t="n">
        <f aca="false">IF(H76="NA","NA",H76/G76-1)</f>
        <v>0.342268041237114</v>
      </c>
    </row>
    <row r="77" customFormat="false" ht="16" hidden="false" customHeight="false" outlineLevel="0" collapsed="false">
      <c r="E77" s="68" t="s">
        <v>307</v>
      </c>
      <c r="F77" s="69" t="s">
        <v>94</v>
      </c>
      <c r="G77" s="162" t="n">
        <v>0.0331</v>
      </c>
      <c r="H77" s="162" t="n">
        <v>0.0403</v>
      </c>
      <c r="I77" s="145" t="n">
        <f aca="false">IF(H77="NA","NA",H77/G77-1)</f>
        <v>0.217522658610272</v>
      </c>
    </row>
    <row r="78" customFormat="false" ht="16" hidden="false" customHeight="false" outlineLevel="0" collapsed="false">
      <c r="E78" s="68" t="s">
        <v>264</v>
      </c>
      <c r="F78" s="69" t="s">
        <v>111</v>
      </c>
      <c r="G78" s="162" t="n">
        <v>0.0418</v>
      </c>
      <c r="H78" s="162" t="n">
        <v>0.0426</v>
      </c>
      <c r="I78" s="145" t="n">
        <f aca="false">IF(H78="NA","NA",H78/G78-1)</f>
        <v>0.0191387559808611</v>
      </c>
    </row>
    <row r="79" customFormat="false" ht="16" hidden="false" customHeight="false" outlineLevel="0" collapsed="false">
      <c r="E79" s="68" t="s">
        <v>308</v>
      </c>
      <c r="F79" s="69" t="s">
        <v>91</v>
      </c>
      <c r="G79" s="162" t="n">
        <v>0.003</v>
      </c>
      <c r="H79" s="162" t="n">
        <v>0.0021</v>
      </c>
      <c r="I79" s="145" t="n">
        <f aca="false">IF(H79="NA","NA",H79/G79-1)</f>
        <v>-0.3</v>
      </c>
    </row>
    <row r="80" customFormat="false" ht="16" hidden="false" customHeight="false" outlineLevel="0" collapsed="false">
      <c r="E80" s="68" t="s">
        <v>282</v>
      </c>
      <c r="F80" s="69" t="s">
        <v>93</v>
      </c>
      <c r="G80" s="162" t="n">
        <v>0.0023</v>
      </c>
      <c r="H80" s="162" t="n">
        <v>0.0018</v>
      </c>
      <c r="I80" s="145" t="n">
        <f aca="false">IF(H80="NA","NA",H80/G80-1)</f>
        <v>-0.217391304347826</v>
      </c>
    </row>
    <row r="81" customFormat="false" ht="16" hidden="false" customHeight="false" outlineLevel="0" collapsed="false">
      <c r="E81" s="68" t="s">
        <v>237</v>
      </c>
      <c r="F81" s="69" t="s">
        <v>101</v>
      </c>
      <c r="G81" s="162" t="n">
        <v>0.0127</v>
      </c>
      <c r="H81" s="162" t="n">
        <v>0.0234</v>
      </c>
      <c r="I81" s="145" t="n">
        <f aca="false">IF(H81="NA","NA",H81/G81-1)</f>
        <v>0.84251968503937</v>
      </c>
    </row>
    <row r="82" customFormat="false" ht="16" hidden="false" customHeight="false" outlineLevel="0" collapsed="false">
      <c r="E82" s="68" t="s">
        <v>321</v>
      </c>
      <c r="F82" s="69" t="s">
        <v>99</v>
      </c>
      <c r="G82" s="162" t="n">
        <v>0.0149</v>
      </c>
      <c r="H82" s="162" t="n">
        <v>0.0163</v>
      </c>
      <c r="I82" s="145" t="n">
        <f aca="false">IF(H82="NA","NA",H82/G82-1)</f>
        <v>0.0939597315436243</v>
      </c>
    </row>
    <row r="83" customFormat="false" ht="16" hidden="false" customHeight="false" outlineLevel="0" collapsed="false">
      <c r="E83" s="165" t="s">
        <v>394</v>
      </c>
      <c r="F83" s="165"/>
      <c r="I83" s="166" t="n">
        <f aca="false">AVERAGE(I2:I82)</f>
        <v>-0.0651582070273735</v>
      </c>
    </row>
    <row r="84" customFormat="false" ht="16" hidden="false" customHeight="false" outlineLevel="0" collapsed="false">
      <c r="E84" s="165" t="s">
        <v>395</v>
      </c>
      <c r="F84" s="165"/>
      <c r="I84" s="166" t="n">
        <f aca="false">MEDIAN(I2:I82)</f>
        <v>-0.0909090909090909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23" activeCellId="0" sqref="J23"/>
    </sheetView>
  </sheetViews>
  <sheetFormatPr defaultRowHeight="14" zeroHeight="false" outlineLevelRow="0" outlineLevelCol="0"/>
  <cols>
    <col collapsed="false" customWidth="true" hidden="false" outlineLevel="0" max="1" min="1" style="167" width="24.85"/>
    <col collapsed="false" customWidth="true" hidden="false" outlineLevel="0" max="2" min="2" style="167" width="19"/>
    <col collapsed="false" customWidth="true" hidden="false" outlineLevel="0" max="3" min="3" style="167" width="19.33"/>
    <col collapsed="false" customWidth="true" hidden="false" outlineLevel="0" max="4" min="4" style="167" width="28.16"/>
    <col collapsed="false" customWidth="true" hidden="false" outlineLevel="0" max="7" min="5" style="0" width="10.65"/>
    <col collapsed="false" customWidth="true" hidden="false" outlineLevel="0" max="8" min="8" style="0" width="19.68"/>
    <col collapsed="false" customWidth="true" hidden="false" outlineLevel="0" max="9" min="9" style="141" width="12.16"/>
    <col collapsed="false" customWidth="true" hidden="false" outlineLevel="0" max="10" min="10" style="123" width="10.83"/>
    <col collapsed="false" customWidth="true" hidden="false" outlineLevel="0" max="1025" min="11" style="0" width="10.65"/>
  </cols>
  <sheetData>
    <row r="1" customFormat="false" ht="27.15" hidden="false" customHeight="true" outlineLevel="0" collapsed="false">
      <c r="A1" s="149" t="s">
        <v>43</v>
      </c>
      <c r="B1" s="150" t="s">
        <v>77</v>
      </c>
      <c r="C1" s="168" t="s">
        <v>396</v>
      </c>
      <c r="D1" s="150" t="s">
        <v>397</v>
      </c>
      <c r="E1" s="169" t="s">
        <v>398</v>
      </c>
    </row>
    <row r="2" customFormat="false" ht="16" hidden="false" customHeight="false" outlineLevel="0" collapsed="false">
      <c r="A2" s="68" t="str">
        <f aca="false">'Sovereign Ratings (Moody''s,S&amp;P)'!A2</f>
        <v>Abu Dhabi</v>
      </c>
      <c r="B2" s="69" t="str">
        <f aca="false">'Sovereign Ratings (Moody''s,S&amp;P)'!C2</f>
        <v>Aa2</v>
      </c>
      <c r="C2" s="71" t="n">
        <f aca="false">VLOOKUP(A2,$H$24:$J$108,2,0)</f>
        <v>0.0073</v>
      </c>
      <c r="D2" s="71" t="n">
        <f aca="false">IF(C2="NA","NA",IF(C2&gt;$C$153,C2-$C$153,0))</f>
        <v>0.0055</v>
      </c>
    </row>
    <row r="3" customFormat="false" ht="16" hidden="false" customHeight="false" outlineLevel="0" collapsed="false">
      <c r="A3" s="68" t="str">
        <f aca="false">'Sovereign Ratings (Moody''s,S&amp;P)'!A3</f>
        <v>Albania</v>
      </c>
      <c r="B3" s="69" t="str">
        <f aca="false">'Sovereign Ratings (Moody''s,S&amp;P)'!C3</f>
        <v>B1</v>
      </c>
      <c r="C3" s="71" t="s">
        <v>114</v>
      </c>
      <c r="D3" s="71" t="str">
        <f aca="false">IF(C3="NA","NA",IF(C3&gt;$C$153,C3-$C$153,0))</f>
        <v>NA</v>
      </c>
    </row>
    <row r="4" customFormat="false" ht="16" hidden="false" customHeight="false" outlineLevel="0" collapsed="false">
      <c r="A4" s="68" t="str">
        <f aca="false">'Sovereign Ratings (Moody''s,S&amp;P)'!A4</f>
        <v>Andorra</v>
      </c>
      <c r="B4" s="69" t="str">
        <f aca="false">'Sovereign Ratings (Moody''s,S&amp;P)'!C4</f>
        <v>Baa2</v>
      </c>
      <c r="C4" s="71" t="s">
        <v>114</v>
      </c>
      <c r="D4" s="71" t="str">
        <f aca="false">IF(C4="NA","NA",IF(C4&gt;$C$153,C4-$C$153,0))</f>
        <v>NA</v>
      </c>
    </row>
    <row r="5" customFormat="false" ht="16" hidden="false" customHeight="false" outlineLevel="0" collapsed="false">
      <c r="A5" s="68" t="str">
        <f aca="false">'Sovereign Ratings (Moody''s,S&amp;P)'!A5</f>
        <v>Angola</v>
      </c>
      <c r="B5" s="69" t="str">
        <f aca="false">'Sovereign Ratings (Moody''s,S&amp;P)'!C5</f>
        <v>Caa1</v>
      </c>
      <c r="C5" s="71" t="n">
        <f aca="false">VLOOKUP(A5,$H$24:$J$107,2,0)</f>
        <v>0.0569</v>
      </c>
      <c r="D5" s="71" t="n">
        <f aca="false">IF(C5="NA","NA",IF(C5&gt;$C$153,C5-$C$153,0))</f>
        <v>0.0551</v>
      </c>
    </row>
    <row r="6" customFormat="false" ht="16" hidden="false" customHeight="false" outlineLevel="0" collapsed="false">
      <c r="A6" s="68" t="str">
        <f aca="false">'Sovereign Ratings (Moody''s,S&amp;P)'!A6</f>
        <v>Argentina</v>
      </c>
      <c r="B6" s="69" t="str">
        <f aca="false">'Sovereign Ratings (Moody''s,S&amp;P)'!C6</f>
        <v>Ca</v>
      </c>
      <c r="C6" s="71" t="n">
        <f aca="false">VLOOKUP(A6,$H$24:$J$107,2,0)</f>
        <v>0.1943</v>
      </c>
      <c r="D6" s="71" t="n">
        <f aca="false">IF(C6="NA","NA",IF(C6&gt;$C$153,C6-$C$153,0))</f>
        <v>0.1925</v>
      </c>
    </row>
    <row r="7" customFormat="false" ht="16" hidden="false" customHeight="false" outlineLevel="0" collapsed="false">
      <c r="A7" s="68" t="str">
        <f aca="false">'Sovereign Ratings (Moody''s,S&amp;P)'!A7</f>
        <v>Armenia</v>
      </c>
      <c r="B7" s="69" t="str">
        <f aca="false">'Sovereign Ratings (Moody''s,S&amp;P)'!C7</f>
        <v>Ba3</v>
      </c>
      <c r="C7" s="71" t="s">
        <v>114</v>
      </c>
      <c r="D7" s="71" t="str">
        <f aca="false">IF(C7="NA","NA",IF(C7&gt;$C$153,C7-$C$153,0))</f>
        <v>NA</v>
      </c>
    </row>
    <row r="8" customFormat="false" ht="16" hidden="false" customHeight="false" outlineLevel="0" collapsed="false">
      <c r="A8" s="68" t="str">
        <f aca="false">'Sovereign Ratings (Moody''s,S&amp;P)'!A8</f>
        <v>Aruba</v>
      </c>
      <c r="B8" s="69" t="str">
        <f aca="false">'Sovereign Ratings (Moody''s,S&amp;P)'!C8</f>
        <v>Baa2</v>
      </c>
      <c r="C8" s="71" t="s">
        <v>114</v>
      </c>
      <c r="D8" s="71" t="str">
        <f aca="false">IF(C8="NA","NA",IF(C8&gt;$C$153,C8-$C$153,0))</f>
        <v>NA</v>
      </c>
    </row>
    <row r="9" customFormat="false" ht="16" hidden="false" customHeight="false" outlineLevel="0" collapsed="false">
      <c r="A9" s="68" t="str">
        <f aca="false">'Sovereign Ratings (Moody''s,S&amp;P)'!A9</f>
        <v>Australia</v>
      </c>
      <c r="B9" s="69" t="str">
        <f aca="false">'Sovereign Ratings (Moody''s,S&amp;P)'!C9</f>
        <v>Aaa</v>
      </c>
      <c r="C9" s="71" t="n">
        <f aca="false">VLOOKUP(A9,$H$24:$J$107,2,0)</f>
        <v>0.0023</v>
      </c>
      <c r="D9" s="71" t="n">
        <f aca="false">IF(C9="NA","NA",IF(C9&gt;$C$153,C9-$C$153,0))</f>
        <v>0.0005</v>
      </c>
    </row>
    <row r="10" customFormat="false" ht="16" hidden="false" customHeight="false" outlineLevel="0" collapsed="false">
      <c r="A10" s="68" t="str">
        <f aca="false">'Sovereign Ratings (Moody''s,S&amp;P)'!A10</f>
        <v>Austria</v>
      </c>
      <c r="B10" s="69" t="str">
        <f aca="false">'Sovereign Ratings (Moody''s,S&amp;P)'!C10</f>
        <v>Aa1</v>
      </c>
      <c r="C10" s="71" t="n">
        <f aca="false">VLOOKUP(A10,$H$24:$J$107,2,0)</f>
        <v>0.0018</v>
      </c>
      <c r="D10" s="71" t="n">
        <f aca="false">IF(C10="NA","NA",IF(C10&gt;$C$153,C10-$C$153,0))</f>
        <v>0</v>
      </c>
    </row>
    <row r="11" customFormat="false" ht="16" hidden="false" customHeight="false" outlineLevel="0" collapsed="false">
      <c r="A11" s="68" t="str">
        <f aca="false">'Sovereign Ratings (Moody''s,S&amp;P)'!A11</f>
        <v>Azerbaijan</v>
      </c>
      <c r="B11" s="69" t="str">
        <f aca="false">'Sovereign Ratings (Moody''s,S&amp;P)'!C11</f>
        <v>Ba2</v>
      </c>
      <c r="C11" s="71" t="s">
        <v>114</v>
      </c>
      <c r="D11" s="71" t="str">
        <f aca="false">IF(C11="NA","NA",IF(C11&gt;$C$153,C11-$C$153,0))</f>
        <v>NA</v>
      </c>
    </row>
    <row r="12" customFormat="false" ht="16" hidden="false" customHeight="false" outlineLevel="0" collapsed="false">
      <c r="A12" s="68" t="str">
        <f aca="false">'Sovereign Ratings (Moody''s,S&amp;P)'!A12</f>
        <v>Bahamas</v>
      </c>
      <c r="B12" s="69" t="str">
        <f aca="false">'Sovereign Ratings (Moody''s,S&amp;P)'!C12</f>
        <v>Ba2</v>
      </c>
      <c r="C12" s="71" t="s">
        <v>114</v>
      </c>
      <c r="D12" s="71" t="str">
        <f aca="false">IF(C12="NA","NA",IF(C12&gt;$C$153,C12-$C$153,0))</f>
        <v>NA</v>
      </c>
    </row>
    <row r="13" customFormat="false" ht="16" hidden="false" customHeight="false" outlineLevel="0" collapsed="false">
      <c r="A13" s="68" t="str">
        <f aca="false">'Sovereign Ratings (Moody''s,S&amp;P)'!A13</f>
        <v>Bahrain</v>
      </c>
      <c r="B13" s="69" t="str">
        <f aca="false">'Sovereign Ratings (Moody''s,S&amp;P)'!C13</f>
        <v>B2</v>
      </c>
      <c r="C13" s="71" t="n">
        <f aca="false">VLOOKUP(A13,$H$24:$J$107,2,0)</f>
        <v>0.0267</v>
      </c>
      <c r="D13" s="71" t="n">
        <f aca="false">IF(C13="NA","NA",IF(C13&gt;$C$153,C13-$C$153,0))</f>
        <v>0.0249</v>
      </c>
    </row>
    <row r="14" customFormat="false" ht="16" hidden="false" customHeight="false" outlineLevel="0" collapsed="false">
      <c r="A14" s="68" t="str">
        <f aca="false">'Sovereign Ratings (Moody''s,S&amp;P)'!A14</f>
        <v>Bangladesh</v>
      </c>
      <c r="B14" s="69" t="str">
        <f aca="false">'Sovereign Ratings (Moody''s,S&amp;P)'!C14</f>
        <v>Ba3</v>
      </c>
      <c r="C14" s="71" t="s">
        <v>114</v>
      </c>
      <c r="D14" s="71" t="str">
        <f aca="false">IF(C14="NA","NA",IF(C14&gt;$C$153,C14-$C$153,0))</f>
        <v>NA</v>
      </c>
    </row>
    <row r="15" customFormat="false" ht="16" hidden="false" customHeight="false" outlineLevel="0" collapsed="false">
      <c r="A15" s="68" t="str">
        <f aca="false">'Sovereign Ratings (Moody''s,S&amp;P)'!A15</f>
        <v>Barbados</v>
      </c>
      <c r="B15" s="69" t="str">
        <f aca="false">'Sovereign Ratings (Moody''s,S&amp;P)'!C15</f>
        <v>Caa1</v>
      </c>
      <c r="C15" s="71" t="s">
        <v>114</v>
      </c>
      <c r="D15" s="71" t="str">
        <f aca="false">IF(C15="NA","NA",IF(C15&gt;$C$153,C15-$C$153,0))</f>
        <v>NA</v>
      </c>
    </row>
    <row r="16" customFormat="false" ht="16" hidden="false" customHeight="false" outlineLevel="0" collapsed="false">
      <c r="A16" s="68" t="str">
        <f aca="false">'Sovereign Ratings (Moody''s,S&amp;P)'!A16</f>
        <v>Belarus</v>
      </c>
      <c r="B16" s="69" t="str">
        <f aca="false">'Sovereign Ratings (Moody''s,S&amp;P)'!C16</f>
        <v>B3</v>
      </c>
      <c r="C16" s="71" t="s">
        <v>114</v>
      </c>
      <c r="D16" s="71" t="str">
        <f aca="false">IF(C16="NA","NA",IF(C16&gt;$C$153,C16-$C$153,0))</f>
        <v>NA</v>
      </c>
    </row>
    <row r="17" customFormat="false" ht="16" hidden="false" customHeight="false" outlineLevel="0" collapsed="false">
      <c r="A17" s="68" t="str">
        <f aca="false">'Sovereign Ratings (Moody''s,S&amp;P)'!A17</f>
        <v>Belgium</v>
      </c>
      <c r="B17" s="69" t="str">
        <f aca="false">'Sovereign Ratings (Moody''s,S&amp;P)'!C17</f>
        <v>Aa3</v>
      </c>
      <c r="C17" s="71" t="n">
        <f aca="false">VLOOKUP(A17,$H$24:$J$107,2,0)</f>
        <v>0.0021</v>
      </c>
      <c r="D17" s="71" t="n">
        <f aca="false">IF(C17="NA","NA",IF(C17&gt;$C$153,C17-$C$153,0))</f>
        <v>0.0003</v>
      </c>
    </row>
    <row r="18" customFormat="false" ht="16" hidden="false" customHeight="false" outlineLevel="0" collapsed="false">
      <c r="A18" s="68" t="str">
        <f aca="false">'Sovereign Ratings (Moody''s,S&amp;P)'!A18</f>
        <v>Belize</v>
      </c>
      <c r="B18" s="69" t="str">
        <f aca="false">'Sovereign Ratings (Moody''s,S&amp;P)'!C18</f>
        <v>Caa3</v>
      </c>
      <c r="C18" s="71" t="s">
        <v>114</v>
      </c>
      <c r="D18" s="71" t="str">
        <f aca="false">IF(C18="NA","NA",IF(C18&gt;$C$153,C18-$C$153,0))</f>
        <v>NA</v>
      </c>
    </row>
    <row r="19" customFormat="false" ht="16" hidden="false" customHeight="false" outlineLevel="0" collapsed="false">
      <c r="A19" s="68" t="str">
        <f aca="false">'Sovereign Ratings (Moody''s,S&amp;P)'!A19</f>
        <v>Benin</v>
      </c>
      <c r="B19" s="69" t="str">
        <f aca="false">'Sovereign Ratings (Moody''s,S&amp;P)'!C19</f>
        <v>B1</v>
      </c>
      <c r="C19" s="71" t="s">
        <v>114</v>
      </c>
      <c r="D19" s="71" t="str">
        <f aca="false">IF(C19="NA","NA",IF(C19&gt;$C$153,C19-$C$153,0))</f>
        <v>NA</v>
      </c>
    </row>
    <row r="20" customFormat="false" ht="16" hidden="false" customHeight="false" outlineLevel="0" collapsed="false">
      <c r="A20" s="68" t="str">
        <f aca="false">'Sovereign Ratings (Moody''s,S&amp;P)'!A20</f>
        <v>Bermuda</v>
      </c>
      <c r="B20" s="69" t="str">
        <f aca="false">'Sovereign Ratings (Moody''s,S&amp;P)'!C20</f>
        <v>A2</v>
      </c>
      <c r="C20" s="71" t="s">
        <v>114</v>
      </c>
      <c r="D20" s="71" t="str">
        <f aca="false">IF(C20="NA","NA",IF(C20&gt;$C$153,C20-$C$153,0))</f>
        <v>NA</v>
      </c>
    </row>
    <row r="21" customFormat="false" ht="16" hidden="false" customHeight="false" outlineLevel="0" collapsed="false">
      <c r="A21" s="68" t="str">
        <f aca="false">'Sovereign Ratings (Moody''s,S&amp;P)'!A21</f>
        <v>Bolivia</v>
      </c>
      <c r="B21" s="69" t="str">
        <f aca="false">'Sovereign Ratings (Moody''s,S&amp;P)'!C21</f>
        <v>B2</v>
      </c>
      <c r="C21" s="71" t="s">
        <v>114</v>
      </c>
      <c r="D21" s="71" t="str">
        <f aca="false">IF(C21="NA","NA",IF(C21&gt;$C$153,C21-$C$153,0))</f>
        <v>NA</v>
      </c>
    </row>
    <row r="22" customFormat="false" ht="16" hidden="false" customHeight="false" outlineLevel="0" collapsed="false">
      <c r="A22" s="68" t="str">
        <f aca="false">'Sovereign Ratings (Moody''s,S&amp;P)'!A22</f>
        <v>Bosnia and Herzegovina</v>
      </c>
      <c r="B22" s="69" t="str">
        <f aca="false">'Sovereign Ratings (Moody''s,S&amp;P)'!C22</f>
        <v>B3</v>
      </c>
      <c r="C22" s="71" t="s">
        <v>114</v>
      </c>
      <c r="D22" s="71" t="str">
        <f aca="false">IF(C22="NA","NA",IF(C22&gt;$C$153,C22-$C$153,0))</f>
        <v>NA</v>
      </c>
    </row>
    <row r="23" customFormat="false" ht="19" hidden="false" customHeight="true" outlineLevel="0" collapsed="false">
      <c r="A23" s="68" t="str">
        <f aca="false">'Sovereign Ratings (Moody''s,S&amp;P)'!A23</f>
        <v>Botswana</v>
      </c>
      <c r="B23" s="69" t="str">
        <f aca="false">'Sovereign Ratings (Moody''s,S&amp;P)'!C23</f>
        <v>A3</v>
      </c>
      <c r="C23" s="71" t="s">
        <v>114</v>
      </c>
      <c r="D23" s="71" t="str">
        <f aca="false">IF(C23="NA","NA",IF(C23&gt;$C$153,C23-$C$153,0))</f>
        <v>NA</v>
      </c>
      <c r="H23" s="149" t="s">
        <v>43</v>
      </c>
      <c r="I23" s="161" t="n">
        <v>42916</v>
      </c>
      <c r="J23" s="170" t="s">
        <v>399</v>
      </c>
    </row>
    <row r="24" customFormat="false" ht="15" hidden="false" customHeight="false" outlineLevel="0" collapsed="false">
      <c r="A24" s="68" t="str">
        <f aca="false">'Sovereign Ratings (Moody''s,S&amp;P)'!A24</f>
        <v>Brazil</v>
      </c>
      <c r="B24" s="69" t="str">
        <f aca="false">'Sovereign Ratings (Moody''s,S&amp;P)'!C24</f>
        <v>Ba2</v>
      </c>
      <c r="C24" s="71" t="n">
        <f aca="false">VLOOKUP(A24,$H$24:$J$107,2,0)</f>
        <v>0.0252</v>
      </c>
      <c r="D24" s="71" t="n">
        <f aca="false">IF(C24="NA","NA",IF(C24&gt;$C$153,C24-$C$153,0))</f>
        <v>0.0234</v>
      </c>
      <c r="H24" s="68" t="s">
        <v>267</v>
      </c>
      <c r="I24" s="162" t="n">
        <v>0.0073</v>
      </c>
      <c r="J24" s="171" t="n">
        <f aca="false">IF(I24&lt;$I$104,0,I24-$I$104)</f>
        <v>0.0055</v>
      </c>
    </row>
    <row r="25" customFormat="false" ht="15" hidden="false" customHeight="false" outlineLevel="0" collapsed="false">
      <c r="A25" s="68" t="str">
        <f aca="false">'Sovereign Ratings (Moody''s,S&amp;P)'!A25</f>
        <v>Bulgaria</v>
      </c>
      <c r="B25" s="69" t="str">
        <f aca="false">'Sovereign Ratings (Moody''s,S&amp;P)'!C25</f>
        <v>Baa1</v>
      </c>
      <c r="C25" s="71" t="n">
        <f aca="false">VLOOKUP(A25,$H$24:$J$107,2,0)</f>
        <v>0.0065</v>
      </c>
      <c r="D25" s="71" t="n">
        <f aca="false">IF(C25="NA","NA",IF(C25&gt;$C$153,C25-$C$153,0))</f>
        <v>0.0047</v>
      </c>
      <c r="H25" s="68" t="s">
        <v>392</v>
      </c>
      <c r="I25" s="162" t="n">
        <v>0.0091</v>
      </c>
      <c r="J25" s="171" t="n">
        <f aca="false">IF(I25&lt;$I$104,0,I25-$I$104)</f>
        <v>0.0073</v>
      </c>
    </row>
    <row r="26" customFormat="false" ht="15" hidden="false" customHeight="false" outlineLevel="0" collapsed="false">
      <c r="A26" s="68" t="str">
        <f aca="false">'Sovereign Ratings (Moody''s,S&amp;P)'!A26</f>
        <v>Burkina Faso</v>
      </c>
      <c r="B26" s="69" t="str">
        <f aca="false">'Sovereign Ratings (Moody''s,S&amp;P)'!C26</f>
        <v>B2</v>
      </c>
      <c r="C26" s="71" t="s">
        <v>114</v>
      </c>
      <c r="D26" s="71" t="str">
        <f aca="false">IF(C26="NA","NA",IF(C26&gt;$C$153,C26-$C$153,0))</f>
        <v>NA</v>
      </c>
      <c r="H26" s="68" t="s">
        <v>150</v>
      </c>
      <c r="I26" s="162" t="n">
        <v>0.0569</v>
      </c>
      <c r="J26" s="171" t="n">
        <f aca="false">IF(I26&lt;$I$104,0,I26-$I$104)</f>
        <v>0.0551</v>
      </c>
    </row>
    <row r="27" customFormat="false" ht="15" hidden="false" customHeight="false" outlineLevel="0" collapsed="false">
      <c r="A27" s="68" t="str">
        <f aca="false">'Sovereign Ratings (Moody''s,S&amp;P)'!A27</f>
        <v>Cambodia</v>
      </c>
      <c r="B27" s="69" t="str">
        <f aca="false">'Sovereign Ratings (Moody''s,S&amp;P)'!C27</f>
        <v>B2</v>
      </c>
      <c r="C27" s="71" t="s">
        <v>114</v>
      </c>
      <c r="D27" s="71" t="str">
        <f aca="false">IF(C27="NA","NA",IF(C27&gt;$C$153,C27-$C$153,0))</f>
        <v>NA</v>
      </c>
      <c r="H27" s="68" t="s">
        <v>221</v>
      </c>
      <c r="I27" s="162" t="n">
        <v>0.1943</v>
      </c>
      <c r="J27" s="171" t="n">
        <f aca="false">IF(I27&lt;$I$104,0,I27-$I$104)</f>
        <v>0.1925</v>
      </c>
    </row>
    <row r="28" customFormat="false" ht="15" hidden="false" customHeight="false" outlineLevel="0" collapsed="false">
      <c r="A28" s="68" t="str">
        <f aca="false">'Sovereign Ratings (Moody''s,S&amp;P)'!A28</f>
        <v>Cameroon</v>
      </c>
      <c r="B28" s="69" t="str">
        <f aca="false">'Sovereign Ratings (Moody''s,S&amp;P)'!C28</f>
        <v>B2</v>
      </c>
      <c r="C28" s="71" t="n">
        <f aca="false">VLOOKUP(A28,$H$24:$J$107,2,0)</f>
        <v>0.039</v>
      </c>
      <c r="D28" s="71" t="n">
        <f aca="false">IF(C28="NA","NA",IF(C28&gt;$C$153,C28-$C$153,0))</f>
        <v>0.0372</v>
      </c>
      <c r="H28" s="68" t="s">
        <v>203</v>
      </c>
      <c r="I28" s="162" t="n">
        <v>0.0023</v>
      </c>
      <c r="J28" s="171" t="n">
        <f aca="false">IF(I28&lt;$I$104,0,I28-$I$104)</f>
        <v>0.0005</v>
      </c>
    </row>
    <row r="29" customFormat="false" ht="15" hidden="false" customHeight="false" outlineLevel="0" collapsed="false">
      <c r="A29" s="68" t="str">
        <f aca="false">'Sovereign Ratings (Moody''s,S&amp;P)'!A29</f>
        <v>Canada</v>
      </c>
      <c r="B29" s="69" t="str">
        <f aca="false">'Sovereign Ratings (Moody''s,S&amp;P)'!C29</f>
        <v>Aaa</v>
      </c>
      <c r="C29" s="71" t="n">
        <f aca="false">VLOOKUP(A29,$H$24:$J$107,2,0)</f>
        <v>0.0031</v>
      </c>
      <c r="D29" s="71" t="n">
        <f aca="false">IF(C29="NA","NA",IF(C29&gt;$C$153,C29-$C$153,0))</f>
        <v>0.0013</v>
      </c>
      <c r="H29" s="68" t="s">
        <v>284</v>
      </c>
      <c r="I29" s="162" t="n">
        <v>0.0018</v>
      </c>
      <c r="J29" s="171" t="n">
        <f aca="false">IF(I29&lt;$I$104,0,I29-$I$104)</f>
        <v>0</v>
      </c>
    </row>
    <row r="30" customFormat="false" ht="15" hidden="false" customHeight="false" outlineLevel="0" collapsed="false">
      <c r="A30" s="68" t="str">
        <f aca="false">'Sovereign Ratings (Moody''s,S&amp;P)'!A30</f>
        <v>Cape Verde</v>
      </c>
      <c r="B30" s="69" t="str">
        <f aca="false">'Sovereign Ratings (Moody''s,S&amp;P)'!C30</f>
        <v>B3</v>
      </c>
      <c r="C30" s="71" t="s">
        <v>114</v>
      </c>
      <c r="D30" s="71" t="str">
        <f aca="false">IF(C30="NA","NA",IF(C30&gt;$C$153,C30-$C$153,0))</f>
        <v>NA</v>
      </c>
      <c r="H30" s="68" t="s">
        <v>268</v>
      </c>
      <c r="I30" s="162" t="n">
        <v>0.0267</v>
      </c>
      <c r="J30" s="171" t="n">
        <f aca="false">IF(I30&lt;$I$104,0,I30-$I$104)</f>
        <v>0.0249</v>
      </c>
    </row>
    <row r="31" customFormat="false" ht="15" hidden="false" customHeight="false" outlineLevel="0" collapsed="false">
      <c r="A31" s="68" t="str">
        <f aca="false">'Sovereign Ratings (Moody''s,S&amp;P)'!A31</f>
        <v>Cayman Islands</v>
      </c>
      <c r="B31" s="69" t="str">
        <f aca="false">'Sovereign Ratings (Moody''s,S&amp;P)'!C31</f>
        <v>Aa3</v>
      </c>
      <c r="C31" s="71" t="s">
        <v>114</v>
      </c>
      <c r="D31" s="71" t="str">
        <f aca="false">IF(C31="NA","NA",IF(C31&gt;$C$153,C31-$C$153,0))</f>
        <v>NA</v>
      </c>
      <c r="H31" s="68" t="s">
        <v>285</v>
      </c>
      <c r="I31" s="162" t="n">
        <v>0.0021</v>
      </c>
      <c r="J31" s="171" t="n">
        <f aca="false">IF(I31&lt;$I$104,0,I31-$I$104)</f>
        <v>0.0003</v>
      </c>
    </row>
    <row r="32" customFormat="false" ht="15" hidden="false" customHeight="false" outlineLevel="0" collapsed="false">
      <c r="A32" s="68" t="str">
        <f aca="false">'Sovereign Ratings (Moody''s,S&amp;P)'!A32</f>
        <v>Chile</v>
      </c>
      <c r="B32" s="69" t="str">
        <f aca="false">'Sovereign Ratings (Moody''s,S&amp;P)'!C32</f>
        <v>A1</v>
      </c>
      <c r="C32" s="71" t="n">
        <f aca="false">VLOOKUP(A32,$H$24:$J$107,2,0)</f>
        <v>0.0104</v>
      </c>
      <c r="D32" s="71" t="n">
        <f aca="false">IF(C32="NA","NA",IF(C32&gt;$C$153,C32-$C$153,0))</f>
        <v>0.0086</v>
      </c>
      <c r="H32" s="68" t="s">
        <v>223</v>
      </c>
      <c r="I32" s="162" t="n">
        <v>0.0252</v>
      </c>
      <c r="J32" s="171" t="n">
        <f aca="false">IF(I32&lt;$I$104,0,I32-$I$104)</f>
        <v>0.0234</v>
      </c>
    </row>
    <row r="33" customFormat="false" ht="15" hidden="false" customHeight="false" outlineLevel="0" collapsed="false">
      <c r="A33" s="68" t="str">
        <f aca="false">'Sovereign Ratings (Moody''s,S&amp;P)'!A33</f>
        <v>China</v>
      </c>
      <c r="B33" s="69" t="str">
        <f aca="false">'Sovereign Ratings (Moody''s,S&amp;P)'!C33</f>
        <v>A1</v>
      </c>
      <c r="C33" s="71" t="n">
        <f aca="false">VLOOKUP(A33,$H$24:$J$107,2,0)</f>
        <v>0.0068</v>
      </c>
      <c r="D33" s="71" t="n">
        <f aca="false">IF(C33="NA","NA",IF(C33&gt;$C$153,C33-$C$153,0))</f>
        <v>0.005</v>
      </c>
      <c r="H33" s="68" t="s">
        <v>244</v>
      </c>
      <c r="I33" s="162" t="n">
        <v>0.0065</v>
      </c>
      <c r="J33" s="171" t="n">
        <f aca="false">IF(I33&lt;$I$104,0,I33-$I$104)</f>
        <v>0.0047</v>
      </c>
    </row>
    <row r="34" customFormat="false" ht="15" hidden="false" customHeight="false" outlineLevel="0" collapsed="false">
      <c r="A34" s="68" t="str">
        <f aca="false">'Sovereign Ratings (Moody''s,S&amp;P)'!A34</f>
        <v>Colombia</v>
      </c>
      <c r="B34" s="69" t="str">
        <f aca="false">'Sovereign Ratings (Moody''s,S&amp;P)'!C34</f>
        <v>Baa2</v>
      </c>
      <c r="C34" s="71" t="n">
        <f aca="false">VLOOKUP(A34,$H$24:$J$107,2,0)</f>
        <v>0.0205</v>
      </c>
      <c r="D34" s="71" t="n">
        <f aca="false">IF(C34="NA","NA",IF(C34&gt;$C$153,C34-$C$153,0))</f>
        <v>0.0187</v>
      </c>
      <c r="H34" s="68" t="s">
        <v>154</v>
      </c>
      <c r="I34" s="162" t="n">
        <v>0.039</v>
      </c>
      <c r="J34" s="171" t="n">
        <f aca="false">IF(I34&lt;$I$104,0,I34-$I$104)</f>
        <v>0.0372</v>
      </c>
    </row>
    <row r="35" customFormat="false" ht="15" hidden="false" customHeight="false" outlineLevel="0" collapsed="false">
      <c r="A35" s="68" t="str">
        <f aca="false">'Sovereign Ratings (Moody''s,S&amp;P)'!A35</f>
        <v>Congo (Democratic Republic of)</v>
      </c>
      <c r="B35" s="69" t="str">
        <f aca="false">'Sovereign Ratings (Moody''s,S&amp;P)'!C35</f>
        <v>Caa1</v>
      </c>
      <c r="C35" s="71" t="s">
        <v>114</v>
      </c>
      <c r="D35" s="71" t="str">
        <f aca="false">IF(C35="NA","NA",IF(C35&gt;$C$153,C35-$C$153,0))</f>
        <v>NA</v>
      </c>
      <c r="H35" s="68" t="s">
        <v>281</v>
      </c>
      <c r="I35" s="162" t="n">
        <v>0.0031</v>
      </c>
      <c r="J35" s="171" t="n">
        <f aca="false">IF(I35&lt;$I$104,0,I35-$I$104)</f>
        <v>0.0013</v>
      </c>
    </row>
    <row r="36" customFormat="false" ht="15" hidden="false" customHeight="false" outlineLevel="0" collapsed="false">
      <c r="A36" s="68" t="str">
        <f aca="false">'Sovereign Ratings (Moody''s,S&amp;P)'!A36</f>
        <v>Congo (Republic of)</v>
      </c>
      <c r="B36" s="69" t="str">
        <f aca="false">'Sovereign Ratings (Moody''s,S&amp;P)'!C36</f>
        <v>Caa2</v>
      </c>
      <c r="C36" s="71" t="s">
        <v>114</v>
      </c>
      <c r="D36" s="71" t="str">
        <f aca="false">IF(C36="NA","NA",IF(C36&gt;$C$153,C36-$C$153,0))</f>
        <v>NA</v>
      </c>
      <c r="H36" s="68" t="s">
        <v>224</v>
      </c>
      <c r="I36" s="162" t="n">
        <v>0.0104</v>
      </c>
      <c r="J36" s="171" t="n">
        <f aca="false">IF(I36&lt;$I$104,0,I36-$I$104)</f>
        <v>0.0086</v>
      </c>
    </row>
    <row r="37" customFormat="false" ht="15" hidden="false" customHeight="false" outlineLevel="0" collapsed="false">
      <c r="A37" s="68" t="str">
        <f aca="false">'Sovereign Ratings (Moody''s,S&amp;P)'!A37</f>
        <v>Cook Islands</v>
      </c>
      <c r="B37" s="69" t="str">
        <f aca="false">'Sovereign Ratings (Moody''s,S&amp;P)'!C37</f>
        <v>Caa1</v>
      </c>
      <c r="C37" s="71" t="s">
        <v>114</v>
      </c>
      <c r="D37" s="71" t="str">
        <f aca="false">IF(C37="NA","NA",IF(C37&gt;$C$153,C37-$C$153,0))</f>
        <v>NA</v>
      </c>
      <c r="H37" s="68" t="s">
        <v>182</v>
      </c>
      <c r="I37" s="162" t="n">
        <v>0.0068</v>
      </c>
      <c r="J37" s="171" t="n">
        <f aca="false">IF(I37&lt;$I$104,0,I37-$I$104)</f>
        <v>0.005</v>
      </c>
    </row>
    <row r="38" customFormat="false" ht="15" hidden="false" customHeight="false" outlineLevel="0" collapsed="false">
      <c r="A38" s="68" t="str">
        <f aca="false">'Sovereign Ratings (Moody''s,S&amp;P)'!A38</f>
        <v>Costa Rica</v>
      </c>
      <c r="B38" s="69" t="str">
        <f aca="false">'Sovereign Ratings (Moody''s,S&amp;P)'!C38</f>
        <v>B2</v>
      </c>
      <c r="C38" s="71" t="n">
        <f aca="false">VLOOKUP(A38,$H$24:$J$107,2,0)</f>
        <v>0.0463</v>
      </c>
      <c r="D38" s="71" t="n">
        <f aca="false">IF(C38="NA","NA",IF(C38&gt;$C$153,C38-$C$153,0))</f>
        <v>0.0445</v>
      </c>
      <c r="H38" s="68" t="s">
        <v>225</v>
      </c>
      <c r="I38" s="162" t="n">
        <v>0.0205</v>
      </c>
      <c r="J38" s="171" t="n">
        <f aca="false">IF(I38&lt;$I$104,0,I38-$I$104)</f>
        <v>0.0187</v>
      </c>
    </row>
    <row r="39" customFormat="false" ht="15" hidden="false" customHeight="false" outlineLevel="0" collapsed="false">
      <c r="A39" s="68" t="str">
        <f aca="false">'Sovereign Ratings (Moody''s,S&amp;P)'!A39</f>
        <v>Côte d'Ivoire</v>
      </c>
      <c r="B39" s="69" t="str">
        <f aca="false">'Sovereign Ratings (Moody''s,S&amp;P)'!C39</f>
        <v>Ba3</v>
      </c>
      <c r="C39" s="71" t="s">
        <v>114</v>
      </c>
      <c r="D39" s="71" t="str">
        <f aca="false">IF(C39="NA","NA",IF(C39&gt;$C$153,C39-$C$153,0))</f>
        <v>NA</v>
      </c>
      <c r="H39" s="68" t="s">
        <v>226</v>
      </c>
      <c r="I39" s="162" t="n">
        <v>0.0463</v>
      </c>
      <c r="J39" s="171" t="n">
        <f aca="false">IF(I39&lt;$I$104,0,I39-$I$104)</f>
        <v>0.0445</v>
      </c>
    </row>
    <row r="40" customFormat="false" ht="15" hidden="false" customHeight="false" outlineLevel="0" collapsed="false">
      <c r="A40" s="68" t="str">
        <f aca="false">'Sovereign Ratings (Moody''s,S&amp;P)'!A40</f>
        <v>Croatia</v>
      </c>
      <c r="B40" s="69" t="str">
        <f aca="false">'Sovereign Ratings (Moody''s,S&amp;P)'!C40</f>
        <v>Ba1</v>
      </c>
      <c r="C40" s="71" t="n">
        <f aca="false">VLOOKUP(A40,$H$24:$J$107,2,0)</f>
        <v>0.0124</v>
      </c>
      <c r="D40" s="71" t="n">
        <f aca="false">IF(C40="NA","NA",IF(C40&gt;$C$153,C40-$C$153,0))</f>
        <v>0.0106</v>
      </c>
      <c r="H40" s="68" t="s">
        <v>245</v>
      </c>
      <c r="I40" s="162" t="n">
        <v>0.0124</v>
      </c>
      <c r="J40" s="171" t="n">
        <f aca="false">IF(I40&lt;$I$104,0,I40-$I$104)</f>
        <v>0.0106</v>
      </c>
    </row>
    <row r="41" customFormat="false" ht="15" hidden="false" customHeight="false" outlineLevel="0" collapsed="false">
      <c r="A41" s="68" t="str">
        <f aca="false">'Sovereign Ratings (Moody''s,S&amp;P)'!A41</f>
        <v>Cuba</v>
      </c>
      <c r="B41" s="69" t="str">
        <f aca="false">'Sovereign Ratings (Moody''s,S&amp;P)'!C41</f>
        <v>Caa2</v>
      </c>
      <c r="C41" s="71" t="s">
        <v>114</v>
      </c>
      <c r="D41" s="71" t="str">
        <f aca="false">IF(C41="NA","NA",IF(C41&gt;$C$153,C41-$C$153,0))</f>
        <v>NA</v>
      </c>
      <c r="H41" s="68" t="s">
        <v>286</v>
      </c>
      <c r="I41" s="162" t="n">
        <v>0.0056</v>
      </c>
      <c r="J41" s="171" t="n">
        <f aca="false">IF(I41&lt;$I$104,0,I41-$I$104)</f>
        <v>0.0038</v>
      </c>
    </row>
    <row r="42" customFormat="false" ht="15" hidden="false" customHeight="false" outlineLevel="0" collapsed="false">
      <c r="A42" s="68" t="str">
        <f aca="false">'Sovereign Ratings (Moody''s,S&amp;P)'!A42</f>
        <v>Curacao</v>
      </c>
      <c r="B42" s="69" t="str">
        <f aca="false">'Sovereign Ratings (Moody''s,S&amp;P)'!C42</f>
        <v>Baa2</v>
      </c>
      <c r="C42" s="71" t="s">
        <v>114</v>
      </c>
      <c r="D42" s="71" t="str">
        <f aca="false">IF(C42="NA","NA",IF(C42&gt;$C$153,C42-$C$153,0))</f>
        <v>NA</v>
      </c>
      <c r="H42" s="68" t="s">
        <v>246</v>
      </c>
      <c r="I42" s="162" t="n">
        <v>0.0047</v>
      </c>
      <c r="J42" s="171" t="n">
        <f aca="false">IF(I42&lt;$I$104,0,I42-$I$104)</f>
        <v>0.0029</v>
      </c>
    </row>
    <row r="43" customFormat="false" ht="15" hidden="false" customHeight="false" outlineLevel="0" collapsed="false">
      <c r="A43" s="68" t="str">
        <f aca="false">'Sovereign Ratings (Moody''s,S&amp;P)'!A43</f>
        <v>Cyprus</v>
      </c>
      <c r="B43" s="69" t="str">
        <f aca="false">'Sovereign Ratings (Moody''s,S&amp;P)'!C43</f>
        <v>Ba2</v>
      </c>
      <c r="C43" s="71" t="n">
        <f aca="false">VLOOKUP(A43,$H$24:$J$107,2,0)</f>
        <v>0.0056</v>
      </c>
      <c r="D43" s="71" t="n">
        <f aca="false">IF(C43="NA","NA",IF(C43&gt;$C$153,C43-$C$153,0))</f>
        <v>0.0038</v>
      </c>
      <c r="H43" s="68" t="s">
        <v>287</v>
      </c>
      <c r="I43" s="162" t="n">
        <v>0.0015</v>
      </c>
      <c r="J43" s="171" t="n">
        <f aca="false">IF(I43&lt;$I$104,0,I43-$I$104)</f>
        <v>0</v>
      </c>
    </row>
    <row r="44" customFormat="false" ht="15" hidden="false" customHeight="false" outlineLevel="0" collapsed="false">
      <c r="A44" s="68" t="str">
        <f aca="false">'Sovereign Ratings (Moody''s,S&amp;P)'!A44</f>
        <v>Czech Republic</v>
      </c>
      <c r="B44" s="69" t="str">
        <f aca="false">'Sovereign Ratings (Moody''s,S&amp;P)'!C44</f>
        <v>Aa3</v>
      </c>
      <c r="C44" s="71" t="n">
        <f aca="false">VLOOKUP(A44,$H$24:$J$107,2,0)</f>
        <v>0.0047</v>
      </c>
      <c r="D44" s="71" t="n">
        <f aca="false">IF(C44="NA","NA",IF(C44&gt;$C$153,C44-$C$153,0))</f>
        <v>0.0029</v>
      </c>
      <c r="H44" s="68" t="s">
        <v>393</v>
      </c>
      <c r="I44" s="162" t="n">
        <v>0.0131</v>
      </c>
      <c r="J44" s="171" t="n">
        <f aca="false">IF(I44&lt;$I$104,0,I44-$I$104)</f>
        <v>0.0113</v>
      </c>
    </row>
    <row r="45" customFormat="false" ht="15" hidden="false" customHeight="false" outlineLevel="0" collapsed="false">
      <c r="A45" s="68" t="str">
        <f aca="false">'Sovereign Ratings (Moody''s,S&amp;P)'!A45</f>
        <v>Denmark</v>
      </c>
      <c r="B45" s="69" t="str">
        <f aca="false">'Sovereign Ratings (Moody''s,S&amp;P)'!C45</f>
        <v>Aaa</v>
      </c>
      <c r="C45" s="71" t="n">
        <f aca="false">VLOOKUP(A45,$H$24:$J$107,2,0)</f>
        <v>0.0015</v>
      </c>
      <c r="D45" s="71" t="n">
        <f aca="false">IF(C45="NA","NA",IF(C45&gt;$C$153,C45-$C$153,0))</f>
        <v>0</v>
      </c>
      <c r="H45" s="172" t="s">
        <v>227</v>
      </c>
      <c r="I45" s="164" t="n">
        <v>0.0735</v>
      </c>
      <c r="J45" s="173" t="n">
        <f aca="false">IF(I45&lt;$I$104,0,I45-$I$104)</f>
        <v>0.0717</v>
      </c>
    </row>
    <row r="46" customFormat="false" ht="15" hidden="false" customHeight="false" outlineLevel="0" collapsed="false">
      <c r="A46" s="68" t="str">
        <f aca="false">'Sovereign Ratings (Moody''s,S&amp;P)'!A46</f>
        <v>Dominican Republic</v>
      </c>
      <c r="B46" s="69" t="str">
        <f aca="false">'Sovereign Ratings (Moody''s,S&amp;P)'!C46</f>
        <v>Ba3</v>
      </c>
      <c r="C46" s="71" t="s">
        <v>114</v>
      </c>
      <c r="D46" s="71" t="str">
        <f aca="false">IF(C46="NA","NA",IF(C46&gt;$C$153,C46-$C$153,0))</f>
        <v>NA</v>
      </c>
      <c r="H46" s="155" t="s">
        <v>159</v>
      </c>
      <c r="I46" s="162" t="n">
        <v>0.0391</v>
      </c>
      <c r="J46" s="171" t="n">
        <f aca="false">IF(I46&lt;$I$104,0,I46-$I$104)</f>
        <v>0.0373</v>
      </c>
    </row>
    <row r="47" customFormat="false" ht="15" hidden="false" customHeight="false" outlineLevel="0" collapsed="false">
      <c r="A47" s="68" t="str">
        <f aca="false">'Sovereign Ratings (Moody''s,S&amp;P)'!A47</f>
        <v>Ecuador</v>
      </c>
      <c r="B47" s="69" t="str">
        <f aca="false">'Sovereign Ratings (Moody''s,S&amp;P)'!C47</f>
        <v>Caa3</v>
      </c>
      <c r="C47" s="71" t="n">
        <f aca="false">VLOOKUP(A47,$H$24:$J$107,2,0)</f>
        <v>0.0735</v>
      </c>
      <c r="D47" s="71" t="n">
        <f aca="false">IF(C47="NA","NA",IF(C47&gt;$C$153,C47-$C$153,0))</f>
        <v>0.0717</v>
      </c>
      <c r="H47" s="68" t="s">
        <v>228</v>
      </c>
      <c r="I47" s="162" t="n">
        <v>0.049</v>
      </c>
      <c r="J47" s="171" t="n">
        <f aca="false">IF(I47&lt;$I$104,0,I47-$I$104)</f>
        <v>0.0472</v>
      </c>
    </row>
    <row r="48" customFormat="false" ht="15" hidden="false" customHeight="false" outlineLevel="0" collapsed="false">
      <c r="A48" s="68" t="str">
        <f aca="false">'Sovereign Ratings (Moody''s,S&amp;P)'!A48</f>
        <v>Egypt</v>
      </c>
      <c r="B48" s="69" t="str">
        <f aca="false">'Sovereign Ratings (Moody''s,S&amp;P)'!C48</f>
        <v>B2</v>
      </c>
      <c r="C48" s="71" t="n">
        <f aca="false">VLOOKUP(A48,$H$24:$J$107,2,0)</f>
        <v>0.0391</v>
      </c>
      <c r="D48" s="71" t="n">
        <f aca="false">IF(C48="NA","NA",IF(C48&gt;$C$153,C48-$C$153,0))</f>
        <v>0.0373</v>
      </c>
      <c r="H48" s="68" t="s">
        <v>247</v>
      </c>
      <c r="I48" s="162" t="n">
        <v>0.0081</v>
      </c>
      <c r="J48" s="171" t="n">
        <f aca="false">IF(I48&lt;$I$104,0,I48-$I$104)</f>
        <v>0.0063</v>
      </c>
    </row>
    <row r="49" customFormat="false" ht="15" hidden="false" customHeight="false" outlineLevel="0" collapsed="false">
      <c r="A49" s="68" t="str">
        <f aca="false">'Sovereign Ratings (Moody''s,S&amp;P)'!A49</f>
        <v>El Salvador</v>
      </c>
      <c r="B49" s="69" t="str">
        <f aca="false">'Sovereign Ratings (Moody''s,S&amp;P)'!C49</f>
        <v>B3</v>
      </c>
      <c r="C49" s="71" t="n">
        <f aca="false">VLOOKUP(A49,$H$24:$J$107,2,0)</f>
        <v>0.049</v>
      </c>
      <c r="D49" s="71" t="n">
        <f aca="false">IF(C49="NA","NA",IF(C49&gt;$C$153,C49-$C$153,0))</f>
        <v>0.0472</v>
      </c>
      <c r="H49" s="68" t="s">
        <v>288</v>
      </c>
      <c r="I49" s="162" t="n">
        <v>0.0017</v>
      </c>
      <c r="J49" s="171" t="n">
        <f aca="false">IF(I49&lt;$I$104,0,I49-$I$104)</f>
        <v>0</v>
      </c>
    </row>
    <row r="50" customFormat="false" ht="15" hidden="false" customHeight="false" outlineLevel="0" collapsed="false">
      <c r="A50" s="68" t="str">
        <f aca="false">'Sovereign Ratings (Moody''s,S&amp;P)'!A50</f>
        <v>Estonia</v>
      </c>
      <c r="B50" s="69" t="str">
        <f aca="false">'Sovereign Ratings (Moody''s,S&amp;P)'!C50</f>
        <v>A1</v>
      </c>
      <c r="C50" s="71" t="n">
        <f aca="false">VLOOKUP(A50,$H$24:$J$107,2,0)</f>
        <v>0.0081</v>
      </c>
      <c r="D50" s="71" t="n">
        <f aca="false">IF(C50="NA","NA",IF(C50&gt;$C$153,C50-$C$153,0))</f>
        <v>0.0063</v>
      </c>
      <c r="H50" s="68" t="s">
        <v>289</v>
      </c>
      <c r="I50" s="162" t="n">
        <v>0.0038</v>
      </c>
      <c r="J50" s="171" t="n">
        <f aca="false">IF(I50&lt;$I$104,0,I50-$I$104)</f>
        <v>0.002</v>
      </c>
    </row>
    <row r="51" customFormat="false" ht="15" hidden="false" customHeight="false" outlineLevel="0" collapsed="false">
      <c r="A51" s="68" t="str">
        <f aca="false">'Sovereign Ratings (Moody''s,S&amp;P)'!A51</f>
        <v>Ethiopia</v>
      </c>
      <c r="B51" s="69" t="str">
        <f aca="false">'Sovereign Ratings (Moody''s,S&amp;P)'!C51</f>
        <v>Caa1</v>
      </c>
      <c r="C51" s="71" t="s">
        <v>114</v>
      </c>
      <c r="D51" s="71" t="str">
        <f aca="false">IF(C51="NA","NA",IF(C51&gt;$C$153,C51-$C$153,0))</f>
        <v>NA</v>
      </c>
      <c r="H51" s="68" t="s">
        <v>290</v>
      </c>
      <c r="I51" s="162" t="n">
        <v>0.002</v>
      </c>
      <c r="J51" s="171" t="n">
        <f aca="false">IF(I51&lt;$I$104,0,I51-$I$104)</f>
        <v>0.0002</v>
      </c>
    </row>
    <row r="52" customFormat="false" ht="15" hidden="false" customHeight="false" outlineLevel="0" collapsed="false">
      <c r="A52" s="68" t="str">
        <f aca="false">'Sovereign Ratings (Moody''s,S&amp;P)'!A52</f>
        <v>Fiji</v>
      </c>
      <c r="B52" s="69" t="str">
        <f aca="false">'Sovereign Ratings (Moody''s,S&amp;P)'!C52</f>
        <v>B1</v>
      </c>
      <c r="C52" s="71" t="s">
        <v>114</v>
      </c>
      <c r="D52" s="71" t="str">
        <f aca="false">IF(C52="NA","NA",IF(C52&gt;$C$153,C52-$C$153,0))</f>
        <v>NA</v>
      </c>
      <c r="H52" s="68" t="s">
        <v>291</v>
      </c>
      <c r="I52" s="162" t="n">
        <v>0.0118</v>
      </c>
      <c r="J52" s="171" t="n">
        <f aca="false">IF(I52&lt;$I$104,0,I52-$I$104)</f>
        <v>0.01</v>
      </c>
    </row>
    <row r="53" customFormat="false" ht="15" hidden="false" customHeight="false" outlineLevel="0" collapsed="false">
      <c r="A53" s="68" t="str">
        <f aca="false">'Sovereign Ratings (Moody''s,S&amp;P)'!A53</f>
        <v>Finland</v>
      </c>
      <c r="B53" s="69" t="str">
        <f aca="false">'Sovereign Ratings (Moody''s,S&amp;P)'!C53</f>
        <v>Aa1</v>
      </c>
      <c r="C53" s="71" t="n">
        <f aca="false">VLOOKUP(A53,$H$24:$J$107,2,0)</f>
        <v>0.0017</v>
      </c>
      <c r="D53" s="71" t="n">
        <f aca="false">IF(C53="NA","NA",IF(C53&gt;$C$153,C53-$C$153,0))</f>
        <v>0</v>
      </c>
      <c r="H53" s="68" t="s">
        <v>400</v>
      </c>
      <c r="I53" s="162" t="n">
        <v>0.0157</v>
      </c>
      <c r="J53" s="171" t="n">
        <f aca="false">IF(I53&lt;$I$104,0,I53-$I$104)</f>
        <v>0.0139</v>
      </c>
    </row>
    <row r="54" customFormat="false" ht="15" hidden="false" customHeight="false" outlineLevel="0" collapsed="false">
      <c r="A54" s="68" t="str">
        <f aca="false">'Sovereign Ratings (Moody''s,S&amp;P)'!A54</f>
        <v>France</v>
      </c>
      <c r="B54" s="69" t="str">
        <f aca="false">'Sovereign Ratings (Moody''s,S&amp;P)'!C54</f>
        <v>Aa2</v>
      </c>
      <c r="C54" s="71" t="n">
        <f aca="false">VLOOKUP(A54,$H$24:$J$107,2,0)</f>
        <v>0.0038</v>
      </c>
      <c r="D54" s="71" t="n">
        <f aca="false">IF(C54="NA","NA",IF(C54&gt;$C$153,C54-$C$153,0))</f>
        <v>0.002</v>
      </c>
      <c r="H54" s="68" t="s">
        <v>184</v>
      </c>
      <c r="I54" s="162" t="n">
        <v>0.0042</v>
      </c>
      <c r="J54" s="171" t="n">
        <f aca="false">IF(I54&lt;$I$104,0,I54-$I$104)</f>
        <v>0.0024</v>
      </c>
    </row>
    <row r="55" customFormat="false" ht="15" hidden="false" customHeight="false" outlineLevel="0" collapsed="false">
      <c r="A55" s="68" t="str">
        <f aca="false">'Sovereign Ratings (Moody''s,S&amp;P)'!A55</f>
        <v>Gabon</v>
      </c>
      <c r="B55" s="69" t="str">
        <f aca="false">'Sovereign Ratings (Moody''s,S&amp;P)'!C55</f>
        <v>Caa1</v>
      </c>
      <c r="C55" s="71" t="s">
        <v>114</v>
      </c>
      <c r="D55" s="71" t="str">
        <f aca="false">IF(C55="NA","NA",IF(C55&gt;$C$153,C55-$C$153,0))</f>
        <v>NA</v>
      </c>
      <c r="H55" s="68" t="s">
        <v>249</v>
      </c>
      <c r="I55" s="162" t="n">
        <v>0.0086</v>
      </c>
      <c r="J55" s="171" t="n">
        <f aca="false">IF(I55&lt;$I$104,0,I55-$I$104)</f>
        <v>0.0068</v>
      </c>
    </row>
    <row r="56" customFormat="false" ht="15" hidden="false" customHeight="false" outlineLevel="0" collapsed="false">
      <c r="A56" s="68" t="str">
        <f aca="false">'Sovereign Ratings (Moody''s,S&amp;P)'!A56</f>
        <v>Georgia</v>
      </c>
      <c r="B56" s="69" t="str">
        <f aca="false">'Sovereign Ratings (Moody''s,S&amp;P)'!C56</f>
        <v>Ba2</v>
      </c>
      <c r="C56" s="71" t="s">
        <v>114</v>
      </c>
      <c r="D56" s="71" t="str">
        <f aca="false">IF(C56="NA","NA",IF(C56&gt;$C$153,C56-$C$153,0))</f>
        <v>NA</v>
      </c>
      <c r="H56" s="68" t="s">
        <v>293</v>
      </c>
      <c r="I56" s="162" t="n">
        <v>0.0068</v>
      </c>
      <c r="J56" s="171" t="n">
        <f aca="false">IF(I56&lt;$I$104,0,I56-$I$104)</f>
        <v>0.005</v>
      </c>
    </row>
    <row r="57" customFormat="false" ht="15" hidden="false" customHeight="false" outlineLevel="0" collapsed="false">
      <c r="A57" s="68" t="str">
        <f aca="false">'Sovereign Ratings (Moody''s,S&amp;P)'!A57</f>
        <v>Germany</v>
      </c>
      <c r="B57" s="69" t="str">
        <f aca="false">'Sovereign Ratings (Moody''s,S&amp;P)'!C57</f>
        <v>Aaa</v>
      </c>
      <c r="C57" s="71" t="n">
        <f aca="false">VLOOKUP(A57,$H$24:$J$107,2,0)</f>
        <v>0.002</v>
      </c>
      <c r="D57" s="71" t="n">
        <f aca="false">IF(C57="NA","NA",IF(C57&gt;$C$153,C57-$C$153,0))</f>
        <v>0.0002</v>
      </c>
      <c r="H57" s="68" t="s">
        <v>185</v>
      </c>
      <c r="I57" s="162" t="n">
        <v>0.0128</v>
      </c>
      <c r="J57" s="171" t="n">
        <f aca="false">IF(I57&lt;$I$104,0,I57-$I$104)</f>
        <v>0.011</v>
      </c>
    </row>
    <row r="58" customFormat="false" ht="15" hidden="false" customHeight="false" outlineLevel="0" collapsed="false">
      <c r="A58" s="68" t="str">
        <f aca="false">'Sovereign Ratings (Moody''s,S&amp;P)'!A58</f>
        <v>Ghana</v>
      </c>
      <c r="B58" s="69" t="str">
        <f aca="false">'Sovereign Ratings (Moody''s,S&amp;P)'!C58</f>
        <v>B3</v>
      </c>
      <c r="C58" s="71" t="s">
        <v>114</v>
      </c>
      <c r="D58" s="71" t="str">
        <f aca="false">IF(C58="NA","NA",IF(C58&gt;$C$153,C58-$C$153,0))</f>
        <v>NA</v>
      </c>
      <c r="H58" s="68" t="s">
        <v>186</v>
      </c>
      <c r="I58" s="162" t="n">
        <v>0.0138</v>
      </c>
      <c r="J58" s="171" t="n">
        <f aca="false">IF(I58&lt;$I$104,0,I58-$I$104)</f>
        <v>0.012</v>
      </c>
    </row>
    <row r="59" customFormat="false" ht="15" hidden="false" customHeight="false" outlineLevel="0" collapsed="false">
      <c r="A59" s="68" t="str">
        <f aca="false">'Sovereign Ratings (Moody''s,S&amp;P)'!A59</f>
        <v>Greece</v>
      </c>
      <c r="B59" s="69" t="str">
        <f aca="false">'Sovereign Ratings (Moody''s,S&amp;P)'!C59</f>
        <v>Ba3</v>
      </c>
      <c r="C59" s="71" t="n">
        <f aca="false">VLOOKUP(A59,$H$24:$J$107,2,0)</f>
        <v>0.0118</v>
      </c>
      <c r="D59" s="71" t="n">
        <f aca="false">IF(C59="NA","NA",IF(C59&gt;$C$153,C59-$C$153,0))</f>
        <v>0.01</v>
      </c>
      <c r="H59" s="68" t="s">
        <v>269</v>
      </c>
      <c r="I59" s="162" t="n">
        <v>0.0555</v>
      </c>
      <c r="J59" s="171" t="n">
        <f aca="false">IF(I59&lt;$I$104,0,I59-$I$104)</f>
        <v>0.0537</v>
      </c>
    </row>
    <row r="60" customFormat="false" ht="15" hidden="false" customHeight="false" outlineLevel="0" collapsed="false">
      <c r="A60" s="68" t="str">
        <f aca="false">'Sovereign Ratings (Moody''s,S&amp;P)'!A60</f>
        <v>Guatemala</v>
      </c>
      <c r="B60" s="69" t="str">
        <f aca="false">'Sovereign Ratings (Moody''s,S&amp;P)'!C60</f>
        <v>Ba1</v>
      </c>
      <c r="C60" s="71" t="s">
        <v>114</v>
      </c>
      <c r="D60" s="71" t="str">
        <f aca="false">IF(C60="NA","NA",IF(C60&gt;$C$153,C60-$C$153,0))</f>
        <v>NA</v>
      </c>
      <c r="H60" s="68" t="s">
        <v>294</v>
      </c>
      <c r="I60" s="162" t="n">
        <v>0.0028</v>
      </c>
      <c r="J60" s="171" t="n">
        <f aca="false">IF(I60&lt;$I$104,0,I60-$I$104)</f>
        <v>0.001</v>
      </c>
    </row>
    <row r="61" customFormat="false" ht="15" hidden="false" customHeight="false" outlineLevel="0" collapsed="false">
      <c r="A61" s="68" t="str">
        <f aca="false">'Sovereign Ratings (Moody''s,S&amp;P)'!A61</f>
        <v>Guernsey (States of)</v>
      </c>
      <c r="B61" s="69" t="str">
        <f aca="false">'Sovereign Ratings (Moody''s,S&amp;P)'!C61</f>
        <v>Aa3</v>
      </c>
      <c r="C61" s="71" t="s">
        <v>114</v>
      </c>
      <c r="D61" s="71" t="str">
        <f aca="false">IF(C61="NA","NA",IF(C61&gt;$C$153,C61-$C$153,0))</f>
        <v>NA</v>
      </c>
      <c r="H61" s="68" t="s">
        <v>270</v>
      </c>
      <c r="I61" s="162" t="n">
        <v>0.007</v>
      </c>
      <c r="J61" s="171" t="n">
        <f aca="false">IF(I61&lt;$I$104,0,I61-$I$104)</f>
        <v>0.0052</v>
      </c>
    </row>
    <row r="62" customFormat="false" ht="15" hidden="false" customHeight="false" outlineLevel="0" collapsed="false">
      <c r="A62" s="68" t="str">
        <f aca="false">'Sovereign Ratings (Moody''s,S&amp;P)'!A62</f>
        <v>Honduras</v>
      </c>
      <c r="B62" s="69" t="str">
        <f aca="false">'Sovereign Ratings (Moody''s,S&amp;P)'!C62</f>
        <v>B1</v>
      </c>
      <c r="C62" s="71" t="s">
        <v>114</v>
      </c>
      <c r="D62" s="71" t="str">
        <f aca="false">IF(C62="NA","NA",IF(C62&gt;$C$153,C62-$C$153,0))</f>
        <v>NA</v>
      </c>
      <c r="H62" s="68" t="s">
        <v>296</v>
      </c>
      <c r="I62" s="162" t="n">
        <v>0.0119</v>
      </c>
      <c r="J62" s="171" t="n">
        <f aca="false">IF(I62&lt;$I$104,0,I62-$I$104)</f>
        <v>0.0101</v>
      </c>
    </row>
    <row r="63" customFormat="false" ht="15" hidden="false" customHeight="false" outlineLevel="0" collapsed="false">
      <c r="A63" s="68" t="str">
        <f aca="false">'Sovereign Ratings (Moody''s,S&amp;P)'!A63</f>
        <v>Hong Kong</v>
      </c>
      <c r="B63" s="69" t="str">
        <f aca="false">'Sovereign Ratings (Moody''s,S&amp;P)'!C63</f>
        <v>Aa3</v>
      </c>
      <c r="C63" s="71" t="n">
        <f aca="false">VLOOKUP(A63,$H$24:$J$107,2,0)</f>
        <v>0.0042</v>
      </c>
      <c r="D63" s="71" t="n">
        <f aca="false">IF(C63="NA","NA",IF(C63&gt;$C$153,C63-$C$153,0))</f>
        <v>0.0024</v>
      </c>
      <c r="H63" s="68" t="s">
        <v>187</v>
      </c>
      <c r="I63" s="162" t="n">
        <v>0.0033</v>
      </c>
      <c r="J63" s="171" t="n">
        <f aca="false">IF(I63&lt;$I$104,0,I63-$I$104)</f>
        <v>0.0015</v>
      </c>
    </row>
    <row r="64" customFormat="false" ht="15" hidden="false" customHeight="false" outlineLevel="0" collapsed="false">
      <c r="A64" s="68" t="str">
        <f aca="false">'Sovereign Ratings (Moody''s,S&amp;P)'!A64</f>
        <v>Hungary</v>
      </c>
      <c r="B64" s="69" t="str">
        <f aca="false">'Sovereign Ratings (Moody''s,S&amp;P)'!C64</f>
        <v>Baa3</v>
      </c>
      <c r="C64" s="71" t="n">
        <f aca="false">VLOOKUP(A64,$H$24:$J$107,2,0)</f>
        <v>0.0086</v>
      </c>
      <c r="D64" s="71" t="n">
        <f aca="false">IF(C64="NA","NA",IF(C64&gt;$C$153,C64-$C$153,0))</f>
        <v>0.0068</v>
      </c>
      <c r="H64" s="68" t="s">
        <v>250</v>
      </c>
      <c r="I64" s="162" t="n">
        <v>0.0097</v>
      </c>
      <c r="J64" s="171" t="n">
        <f aca="false">IF(I64&lt;$I$104,0,I64-$I$104)</f>
        <v>0.0079</v>
      </c>
    </row>
    <row r="65" customFormat="false" ht="15" hidden="false" customHeight="false" outlineLevel="0" collapsed="false">
      <c r="A65" s="68" t="str">
        <f aca="false">'Sovereign Ratings (Moody''s,S&amp;P)'!A65</f>
        <v>Iceland</v>
      </c>
      <c r="B65" s="69" t="str">
        <f aca="false">'Sovereign Ratings (Moody''s,S&amp;P)'!C65</f>
        <v>A2</v>
      </c>
      <c r="C65" s="71" t="n">
        <f aca="false">VLOOKUP(A65,$H$24:$J$107,2,0)</f>
        <v>0.0068</v>
      </c>
      <c r="D65" s="71" t="n">
        <f aca="false">IF(C65="NA","NA",IF(C65&gt;$C$153,C65-$C$153,0))</f>
        <v>0.005</v>
      </c>
      <c r="H65" s="68" t="s">
        <v>163</v>
      </c>
      <c r="I65" s="162" t="n">
        <v>0.034</v>
      </c>
      <c r="J65" s="171" t="n">
        <f aca="false">IF(I65&lt;$I$104,0,I65-$I$104)</f>
        <v>0.0322</v>
      </c>
    </row>
    <row r="66" customFormat="false" ht="15" hidden="false" customHeight="false" outlineLevel="0" collapsed="false">
      <c r="A66" s="68" t="str">
        <f aca="false">'Sovereign Ratings (Moody''s,S&amp;P)'!A66</f>
        <v>India</v>
      </c>
      <c r="B66" s="69" t="str">
        <f aca="false">'Sovereign Ratings (Moody''s,S&amp;P)'!C66</f>
        <v>Baa3</v>
      </c>
      <c r="C66" s="71" t="n">
        <f aca="false">VLOOKUP(A66,$H$24:$J$107,2,0)</f>
        <v>0.0128</v>
      </c>
      <c r="D66" s="71" t="n">
        <f aca="false">IF(C66="NA","NA",IF(C66&gt;$C$153,C66-$C$153,0))</f>
        <v>0.011</v>
      </c>
      <c r="H66" s="68" t="s">
        <v>188</v>
      </c>
      <c r="I66" s="162" t="n">
        <v>0.0034</v>
      </c>
      <c r="J66" s="171" t="n">
        <f aca="false">IF(I66&lt;$I$104,0,I66-$I$104)</f>
        <v>0.0016</v>
      </c>
    </row>
    <row r="67" customFormat="false" ht="15" hidden="false" customHeight="false" outlineLevel="0" collapsed="false">
      <c r="A67" s="68" t="str">
        <f aca="false">'Sovereign Ratings (Moody''s,S&amp;P)'!A67</f>
        <v>Indonesia</v>
      </c>
      <c r="B67" s="69" t="str">
        <f aca="false">'Sovereign Ratings (Moody''s,S&amp;P)'!C67</f>
        <v>Baa2</v>
      </c>
      <c r="C67" s="71" t="n">
        <f aca="false">VLOOKUP(A67,$H$24:$J$107,2,0)</f>
        <v>0.0138</v>
      </c>
      <c r="D67" s="71" t="n">
        <f aca="false">IF(C67="NA","NA",IF(C67&gt;$C$153,C67-$C$153,0))</f>
        <v>0.012</v>
      </c>
      <c r="H67" s="68" t="s">
        <v>272</v>
      </c>
      <c r="I67" s="162" t="n">
        <v>0.0094</v>
      </c>
      <c r="J67" s="171" t="n">
        <f aca="false">IF(I67&lt;$I$104,0,I67-$I$104)</f>
        <v>0.0076</v>
      </c>
    </row>
    <row r="68" customFormat="false" ht="15" hidden="false" customHeight="false" outlineLevel="0" collapsed="false">
      <c r="A68" s="68" t="str">
        <f aca="false">'Sovereign Ratings (Moody''s,S&amp;P)'!A68</f>
        <v>Iraq</v>
      </c>
      <c r="B68" s="69" t="str">
        <f aca="false">'Sovereign Ratings (Moody''s,S&amp;P)'!C68</f>
        <v>Caa1</v>
      </c>
      <c r="C68" s="71" t="n">
        <f aca="false">VLOOKUP(A68,$H$24:$J$107,2,0)</f>
        <v>0.0555</v>
      </c>
      <c r="D68" s="71" t="n">
        <f aca="false">IF(C68="NA","NA",IF(C68&gt;$C$153,C68-$C$153,0))</f>
        <v>0.0537</v>
      </c>
      <c r="H68" s="68" t="s">
        <v>252</v>
      </c>
      <c r="I68" s="162" t="n">
        <v>0.009</v>
      </c>
      <c r="J68" s="171" t="n">
        <f aca="false">IF(I68&lt;$I$104,0,I68-$I$104)</f>
        <v>0.0072</v>
      </c>
    </row>
    <row r="69" customFormat="false" ht="15" hidden="false" customHeight="false" outlineLevel="0" collapsed="false">
      <c r="A69" s="68" t="str">
        <f aca="false">'Sovereign Ratings (Moody''s,S&amp;P)'!A69</f>
        <v>Ireland</v>
      </c>
      <c r="B69" s="69" t="str">
        <f aca="false">'Sovereign Ratings (Moody''s,S&amp;P)'!C69</f>
        <v>A2</v>
      </c>
      <c r="C69" s="71" t="n">
        <f aca="false">VLOOKUP(A69,$H$24:$J$107,2,0)</f>
        <v>0.0028</v>
      </c>
      <c r="D69" s="71" t="n">
        <f aca="false">IF(C69="NA","NA",IF(C69&gt;$C$153,C69-$C$153,0))</f>
        <v>0.001</v>
      </c>
      <c r="H69" s="68" t="s">
        <v>273</v>
      </c>
      <c r="I69" s="162" t="s">
        <v>114</v>
      </c>
      <c r="J69" s="171" t="s">
        <v>114</v>
      </c>
    </row>
    <row r="70" customFormat="false" ht="15" hidden="false" customHeight="false" outlineLevel="0" collapsed="false">
      <c r="A70" s="68" t="str">
        <f aca="false">'Sovereign Ratings (Moody''s,S&amp;P)'!A70</f>
        <v>Isle of Man</v>
      </c>
      <c r="B70" s="69" t="str">
        <f aca="false">'Sovereign Ratings (Moody''s,S&amp;P)'!C70</f>
        <v>Aa3</v>
      </c>
      <c r="C70" s="71" t="s">
        <v>114</v>
      </c>
      <c r="D70" s="71" t="str">
        <f aca="false">IF(C70="NA","NA",IF(C70&gt;$C$153,C70-$C$153,0))</f>
        <v>NA</v>
      </c>
      <c r="H70" s="68" t="s">
        <v>253</v>
      </c>
      <c r="I70" s="162" t="n">
        <v>0.0086</v>
      </c>
      <c r="J70" s="171" t="n">
        <f aca="false">IF(I70&lt;$I$104,0,I70-$I$104)</f>
        <v>0.0068</v>
      </c>
    </row>
    <row r="71" customFormat="false" ht="15" hidden="false" customHeight="false" outlineLevel="0" collapsed="false">
      <c r="A71" s="68" t="str">
        <f aca="false">'Sovereign Ratings (Moody''s,S&amp;P)'!A71</f>
        <v>Israel</v>
      </c>
      <c r="B71" s="69" t="str">
        <f aca="false">'Sovereign Ratings (Moody''s,S&amp;P)'!C71</f>
        <v>A1</v>
      </c>
      <c r="C71" s="71" t="n">
        <f aca="false">VLOOKUP(A71,$H$24:$J$107,2,0)</f>
        <v>0.007</v>
      </c>
      <c r="D71" s="71" t="n">
        <f aca="false">IF(C71="NA","NA",IF(C71&gt;$C$153,C71-$C$153,0))</f>
        <v>0.0052</v>
      </c>
      <c r="H71" s="68" t="s">
        <v>190</v>
      </c>
      <c r="I71" s="162" t="n">
        <v>0.0079</v>
      </c>
      <c r="J71" s="171" t="n">
        <f aca="false">IF(I71&lt;$I$104,0,I71-$I$104)</f>
        <v>0.0061</v>
      </c>
    </row>
    <row r="72" customFormat="false" ht="15" hidden="false" customHeight="false" outlineLevel="0" collapsed="false">
      <c r="A72" s="68" t="str">
        <f aca="false">'Sovereign Ratings (Moody''s,S&amp;P)'!A72</f>
        <v>Italy</v>
      </c>
      <c r="B72" s="69" t="str">
        <f aca="false">'Sovereign Ratings (Moody''s,S&amp;P)'!C72</f>
        <v>Baa3</v>
      </c>
      <c r="C72" s="71" t="n">
        <f aca="false">VLOOKUP(A72,$H$24:$J$107,2,0)</f>
        <v>0.0119</v>
      </c>
      <c r="D72" s="71" t="n">
        <f aca="false">IF(C72="NA","NA",IF(C72&gt;$C$153,C72-$C$153,0))</f>
        <v>0.0101</v>
      </c>
      <c r="H72" s="68" t="s">
        <v>231</v>
      </c>
      <c r="I72" s="162" t="n">
        <v>0.0158</v>
      </c>
      <c r="J72" s="171" t="n">
        <f aca="false">IF(I72&lt;$I$104,0,I72-$I$104)</f>
        <v>0.014</v>
      </c>
    </row>
    <row r="73" customFormat="false" ht="15" hidden="false" customHeight="false" outlineLevel="0" collapsed="false">
      <c r="A73" s="68" t="str">
        <f aca="false">'Sovereign Ratings (Moody''s,S&amp;P)'!A73</f>
        <v>Jamaica</v>
      </c>
      <c r="B73" s="69" t="str">
        <f aca="false">'Sovereign Ratings (Moody''s,S&amp;P)'!C73</f>
        <v>B2</v>
      </c>
      <c r="C73" s="71" t="s">
        <v>114</v>
      </c>
      <c r="D73" s="71" t="str">
        <f aca="false">IF(C73="NA","NA",IF(C73&gt;$C$153,C73-$C$153,0))</f>
        <v>NA</v>
      </c>
      <c r="H73" s="68" t="s">
        <v>165</v>
      </c>
      <c r="I73" s="162" t="n">
        <v>0.0133</v>
      </c>
      <c r="J73" s="171" t="n">
        <f aca="false">IF(I73&lt;$I$104,0,I73-$I$104)</f>
        <v>0.0115</v>
      </c>
    </row>
    <row r="74" customFormat="false" ht="15" hidden="false" customHeight="false" outlineLevel="0" collapsed="false">
      <c r="A74" s="68" t="str">
        <f aca="false">'Sovereign Ratings (Moody''s,S&amp;P)'!A74</f>
        <v>Japan</v>
      </c>
      <c r="B74" s="69" t="str">
        <f aca="false">'Sovereign Ratings (Moody''s,S&amp;P)'!C74</f>
        <v>A1</v>
      </c>
      <c r="C74" s="71" t="n">
        <f aca="false">VLOOKUP(A74,$H$24:$J$107,2,0)</f>
        <v>0.0033</v>
      </c>
      <c r="D74" s="71" t="n">
        <f aca="false">IF(C74="NA","NA",IF(C74&gt;$C$153,C74-$C$153,0))</f>
        <v>0.0015</v>
      </c>
      <c r="H74" s="68" t="s">
        <v>301</v>
      </c>
      <c r="I74" s="162" t="n">
        <v>0.0016</v>
      </c>
      <c r="J74" s="171" t="n">
        <f aca="false">IF(I74&lt;$I$104,0,I74-$I$104)</f>
        <v>0</v>
      </c>
    </row>
    <row r="75" customFormat="false" ht="15" hidden="false" customHeight="false" outlineLevel="0" collapsed="false">
      <c r="A75" s="68" t="str">
        <f aca="false">'Sovereign Ratings (Moody''s,S&amp;P)'!A75</f>
        <v>Jersey (States of)</v>
      </c>
      <c r="B75" s="69" t="str">
        <f aca="false">'Sovereign Ratings (Moody''s,S&amp;P)'!C75</f>
        <v>Aa2</v>
      </c>
      <c r="C75" s="71" t="s">
        <v>114</v>
      </c>
      <c r="D75" s="71" t="str">
        <f aca="false">IF(C75="NA","NA",IF(C75&gt;$C$153,C75-$C$153,0))</f>
        <v>NA</v>
      </c>
      <c r="H75" s="68" t="s">
        <v>205</v>
      </c>
      <c r="I75" s="162" t="n">
        <v>0.0024</v>
      </c>
      <c r="J75" s="171" t="n">
        <f aca="false">IF(I75&lt;$I$104,0,I75-$I$104)</f>
        <v>0.0006</v>
      </c>
    </row>
    <row r="76" customFormat="false" ht="15" hidden="false" customHeight="false" outlineLevel="0" collapsed="false">
      <c r="A76" s="68" t="str">
        <f aca="false">'Sovereign Ratings (Moody''s,S&amp;P)'!A76</f>
        <v>Jordan</v>
      </c>
      <c r="B76" s="69" t="str">
        <f aca="false">'Sovereign Ratings (Moody''s,S&amp;P)'!C76</f>
        <v>B1</v>
      </c>
      <c r="C76" s="71" t="s">
        <v>114</v>
      </c>
      <c r="D76" s="71" t="str">
        <f aca="false">IF(C76="NA","NA",IF(C76&gt;$C$153,C76-$C$153,0))</f>
        <v>NA</v>
      </c>
      <c r="H76" s="172" t="s">
        <v>232</v>
      </c>
      <c r="I76" s="164" t="n">
        <v>0.0379</v>
      </c>
      <c r="J76" s="173" t="n">
        <f aca="false">IF(I76&lt;$I$104,0,I76-$I$104)</f>
        <v>0.0361</v>
      </c>
    </row>
    <row r="77" customFormat="false" ht="15" hidden="false" customHeight="false" outlineLevel="0" collapsed="false">
      <c r="A77" s="68" t="str">
        <f aca="false">'Sovereign Ratings (Moody''s,S&amp;P)'!A77</f>
        <v>Kazakhstan</v>
      </c>
      <c r="B77" s="69" t="str">
        <f aca="false">'Sovereign Ratings (Moody''s,S&amp;P)'!C77</f>
        <v>Baa3</v>
      </c>
      <c r="C77" s="71" t="n">
        <f aca="false">VLOOKUP(A77,$H$24:$J$107,2,0)</f>
        <v>0.0097</v>
      </c>
      <c r="D77" s="71" t="n">
        <f aca="false">IF(C77="NA","NA",IF(C77&gt;$C$153,C77-$C$153,0))</f>
        <v>0.0079</v>
      </c>
      <c r="H77" s="68" t="s">
        <v>168</v>
      </c>
      <c r="I77" s="162" t="n">
        <v>0.0384</v>
      </c>
      <c r="J77" s="171" t="n">
        <f aca="false">IF(I77&lt;$I$104,0,I77-$I$104)</f>
        <v>0.0366</v>
      </c>
    </row>
    <row r="78" customFormat="false" ht="15" hidden="false" customHeight="false" outlineLevel="0" collapsed="false">
      <c r="A78" s="68" t="str">
        <f aca="false">'Sovereign Ratings (Moody''s,S&amp;P)'!A78</f>
        <v>Kenya</v>
      </c>
      <c r="B78" s="69" t="str">
        <f aca="false">'Sovereign Ratings (Moody''s,S&amp;P)'!C78</f>
        <v>B2</v>
      </c>
      <c r="C78" s="71" t="n">
        <f aca="false">VLOOKUP(A78,$H$24:$J$107,2,0)</f>
        <v>0.034</v>
      </c>
      <c r="D78" s="71" t="n">
        <f aca="false">IF(C78="NA","NA",IF(C78&gt;$C$153,C78-$C$153,0))</f>
        <v>0.0322</v>
      </c>
      <c r="H78" s="68" t="s">
        <v>302</v>
      </c>
      <c r="I78" s="162" t="n">
        <v>0.0019</v>
      </c>
      <c r="J78" s="171" t="n">
        <f aca="false">IF(I78&lt;$I$104,0,I78-$I$104)</f>
        <v>9.99999999999998E-005</v>
      </c>
    </row>
    <row r="79" customFormat="false" ht="15" hidden="false" customHeight="false" outlineLevel="0" collapsed="false">
      <c r="A79" s="68" t="str">
        <f aca="false">'Sovereign Ratings (Moody''s,S&amp;P)'!A79</f>
        <v>Korea</v>
      </c>
      <c r="B79" s="69" t="str">
        <f aca="false">'Sovereign Ratings (Moody''s,S&amp;P)'!C79</f>
        <v>Aa2</v>
      </c>
      <c r="C79" s="71" t="n">
        <f aca="false">VLOOKUP(A79,$H$24:$J$107,2,0)</f>
        <v>0.0034</v>
      </c>
      <c r="D79" s="71" t="n">
        <f aca="false">IF(C79="NA","NA",IF(C79&gt;$C$153,C79-$C$153,0))</f>
        <v>0.0016</v>
      </c>
      <c r="H79" s="68" t="s">
        <v>274</v>
      </c>
      <c r="I79" s="162" t="n">
        <v>0.0288</v>
      </c>
      <c r="J79" s="171" t="n">
        <f aca="false">IF(I79&lt;$I$104,0,I79-$I$104)</f>
        <v>0.027</v>
      </c>
    </row>
    <row r="80" customFormat="false" ht="15" hidden="false" customHeight="false" outlineLevel="0" collapsed="false">
      <c r="A80" s="68" t="str">
        <f aca="false">'Sovereign Ratings (Moody''s,S&amp;P)'!A80</f>
        <v>Kuwait</v>
      </c>
      <c r="B80" s="69" t="str">
        <f aca="false">'Sovereign Ratings (Moody''s,S&amp;P)'!C80</f>
        <v>A1</v>
      </c>
      <c r="C80" s="71" t="n">
        <f aca="false">VLOOKUP(A80,$H$24:$J$107,2,0)</f>
        <v>0.0094</v>
      </c>
      <c r="D80" s="71" t="n">
        <f aca="false">IF(C80="NA","NA",IF(C80&gt;$C$153,C80-$C$153,0))</f>
        <v>0.0076</v>
      </c>
      <c r="H80" s="68" t="s">
        <v>193</v>
      </c>
      <c r="I80" s="162" t="n">
        <v>0.0377</v>
      </c>
      <c r="J80" s="171" t="n">
        <f aca="false">IF(I80&lt;$I$104,0,I80-$I$104)</f>
        <v>0.0359</v>
      </c>
    </row>
    <row r="81" customFormat="false" ht="15" hidden="false" customHeight="false" outlineLevel="0" collapsed="false">
      <c r="A81" s="68" t="str">
        <f aca="false">'Sovereign Ratings (Moody''s,S&amp;P)'!A81</f>
        <v>Kyrgyzstan</v>
      </c>
      <c r="B81" s="69" t="str">
        <f aca="false">'Sovereign Ratings (Moody''s,S&amp;P)'!C81</f>
        <v>B2</v>
      </c>
      <c r="C81" s="71" t="s">
        <v>114</v>
      </c>
      <c r="D81" s="71" t="str">
        <f aca="false">IF(C81="NA","NA",IF(C81&gt;$C$153,C81-$C$153,0))</f>
        <v>NA</v>
      </c>
      <c r="H81" s="68" t="s">
        <v>233</v>
      </c>
      <c r="I81" s="162" t="n">
        <v>0.0113</v>
      </c>
      <c r="J81" s="171" t="n">
        <f aca="false">IF(I81&lt;$I$104,0,I81-$I$104)</f>
        <v>0.0095</v>
      </c>
    </row>
    <row r="82" customFormat="false" ht="15" hidden="false" customHeight="false" outlineLevel="0" collapsed="false">
      <c r="A82" s="68" t="str">
        <f aca="false">'Sovereign Ratings (Moody''s,S&amp;P)'!A82</f>
        <v>Laos</v>
      </c>
      <c r="B82" s="69" t="str">
        <f aca="false">'Sovereign Ratings (Moody''s,S&amp;P)'!C82</f>
        <v>Caa2</v>
      </c>
      <c r="C82" s="71" t="s">
        <v>114</v>
      </c>
      <c r="D82" s="71" t="str">
        <f aca="false">IF(C82="NA","NA",IF(C82&gt;$C$153,C82-$C$153,0))</f>
        <v>NA</v>
      </c>
      <c r="H82" s="68" t="s">
        <v>235</v>
      </c>
      <c r="I82" s="162" t="n">
        <v>0.0136</v>
      </c>
      <c r="J82" s="171" t="n">
        <f aca="false">IF(I82&lt;$I$104,0,I82-$I$104)</f>
        <v>0.0118</v>
      </c>
    </row>
    <row r="83" customFormat="false" ht="15" hidden="false" customHeight="false" outlineLevel="0" collapsed="false">
      <c r="A83" s="68" t="str">
        <f aca="false">'Sovereign Ratings (Moody''s,S&amp;P)'!A83</f>
        <v>Latvia</v>
      </c>
      <c r="B83" s="69" t="str">
        <f aca="false">'Sovereign Ratings (Moody''s,S&amp;P)'!C83</f>
        <v>A3</v>
      </c>
      <c r="C83" s="71" t="n">
        <f aca="false">VLOOKUP(A83,$H$24:$J$107,2,0)</f>
        <v>0.009</v>
      </c>
      <c r="D83" s="71" t="n">
        <f aca="false">IF(C83="NA","NA",IF(C83&gt;$C$153,C83-$C$153,0))</f>
        <v>0.0072</v>
      </c>
      <c r="H83" s="68" t="s">
        <v>195</v>
      </c>
      <c r="I83" s="162" t="n">
        <v>0.0076</v>
      </c>
      <c r="J83" s="171" t="n">
        <f aca="false">IF(I83&lt;$I$104,0,I83-$I$104)</f>
        <v>0.0058</v>
      </c>
    </row>
    <row r="84" customFormat="false" ht="15" hidden="false" customHeight="false" outlineLevel="0" collapsed="false">
      <c r="A84" s="68" t="str">
        <f aca="false">'Sovereign Ratings (Moody''s,S&amp;P)'!A84</f>
        <v>Lebanon</v>
      </c>
      <c r="B84" s="69" t="str">
        <f aca="false">'Sovereign Ratings (Moody''s,S&amp;P)'!C84</f>
        <v>C</v>
      </c>
      <c r="C84" s="71" t="s">
        <v>114</v>
      </c>
      <c r="D84" s="71" t="str">
        <f aca="false">IF(C84="NA","NA",IF(C84&gt;$C$153,C84-$C$153,0))</f>
        <v>NA</v>
      </c>
      <c r="H84" s="68" t="s">
        <v>257</v>
      </c>
      <c r="I84" s="162" t="n">
        <v>0.0075</v>
      </c>
      <c r="J84" s="171" t="n">
        <f aca="false">IF(I84&lt;$I$104,0,I84-$I$104)</f>
        <v>0.0057</v>
      </c>
    </row>
    <row r="85" customFormat="false" ht="15" hidden="false" customHeight="false" outlineLevel="0" collapsed="false">
      <c r="A85" s="68" t="str">
        <f aca="false">'Sovereign Ratings (Moody''s,S&amp;P)'!A85</f>
        <v>Liechtenstein</v>
      </c>
      <c r="B85" s="69" t="str">
        <f aca="false">'Sovereign Ratings (Moody''s,S&amp;P)'!C85</f>
        <v>Aaa</v>
      </c>
      <c r="C85" s="71" t="s">
        <v>114</v>
      </c>
      <c r="D85" s="71" t="str">
        <f aca="false">IF(C85="NA","NA",IF(C85&gt;$C$153,C85-$C$153,0))</f>
        <v>NA</v>
      </c>
      <c r="H85" s="68" t="s">
        <v>303</v>
      </c>
      <c r="I85" s="162" t="n">
        <v>0.0054</v>
      </c>
      <c r="J85" s="171" t="n">
        <f aca="false">IF(I85&lt;$I$104,0,I85-$I$104)</f>
        <v>0.0036</v>
      </c>
    </row>
    <row r="86" customFormat="false" ht="15" hidden="false" customHeight="false" outlineLevel="0" collapsed="false">
      <c r="A86" s="68" t="str">
        <f aca="false">'Sovereign Ratings (Moody''s,S&amp;P)'!A86</f>
        <v>Lithuania</v>
      </c>
      <c r="B86" s="69" t="str">
        <f aca="false">'Sovereign Ratings (Moody''s,S&amp;P)'!C86</f>
        <v>A2</v>
      </c>
      <c r="C86" s="71" t="n">
        <f aca="false">VLOOKUP(A86,$H$24:$J$107,2,0)</f>
        <v>0.0086</v>
      </c>
      <c r="D86" s="71" t="n">
        <f aca="false">IF(C86="NA","NA",IF(C86&gt;$C$153,C86-$C$153,0))</f>
        <v>0.0068</v>
      </c>
      <c r="H86" s="68" t="s">
        <v>275</v>
      </c>
      <c r="I86" s="162" t="n">
        <v>0.0071</v>
      </c>
      <c r="J86" s="171" t="n">
        <f aca="false">IF(I86&lt;$I$104,0,I86-$I$104)</f>
        <v>0.0053</v>
      </c>
    </row>
    <row r="87" customFormat="false" ht="15" hidden="false" customHeight="false" outlineLevel="0" collapsed="false">
      <c r="A87" s="68" t="str">
        <f aca="false">'Sovereign Ratings (Moody''s,S&amp;P)'!A87</f>
        <v>Luxembourg</v>
      </c>
      <c r="B87" s="69" t="str">
        <f aca="false">'Sovereign Ratings (Moody''s,S&amp;P)'!C87</f>
        <v>Aaa</v>
      </c>
      <c r="C87" s="71" t="s">
        <v>114</v>
      </c>
      <c r="D87" s="71" t="str">
        <f aca="false">IF(C87="NA","NA",IF(C87&gt;$C$153,C87-$C$153,0))</f>
        <v>NA</v>
      </c>
      <c r="H87" s="68" t="s">
        <v>258</v>
      </c>
      <c r="I87" s="162" t="n">
        <v>0.0119</v>
      </c>
      <c r="J87" s="171" t="n">
        <f aca="false">IF(I87&lt;$I$104,0,I87-$I$104)</f>
        <v>0.0101</v>
      </c>
    </row>
    <row r="88" customFormat="false" ht="15" hidden="false" customHeight="false" outlineLevel="0" collapsed="false">
      <c r="A88" s="68" t="str">
        <f aca="false">'Sovereign Ratings (Moody''s,S&amp;P)'!A88</f>
        <v>Macao</v>
      </c>
      <c r="B88" s="69" t="str">
        <f aca="false">'Sovereign Ratings (Moody''s,S&amp;P)'!C88</f>
        <v>Aa3</v>
      </c>
      <c r="C88" s="71" t="s">
        <v>114</v>
      </c>
      <c r="D88" s="71" t="str">
        <f aca="false">IF(C88="NA","NA",IF(C88&gt;$C$153,C88-$C$153,0))</f>
        <v>NA</v>
      </c>
      <c r="H88" s="68" t="s">
        <v>259</v>
      </c>
      <c r="I88" s="162" t="n">
        <v>0.0135</v>
      </c>
      <c r="J88" s="171" t="n">
        <f aca="false">IF(I88&lt;$I$104,0,I88-$I$104)</f>
        <v>0.0117</v>
      </c>
    </row>
    <row r="89" customFormat="false" ht="15" hidden="false" customHeight="false" outlineLevel="0" collapsed="false">
      <c r="A89" s="68" t="str">
        <f aca="false">'Sovereign Ratings (Moody''s,S&amp;P)'!A89</f>
        <v>Macedonia</v>
      </c>
      <c r="B89" s="69" t="str">
        <f aca="false">'Sovereign Ratings (Moody''s,S&amp;P)'!C89</f>
        <v>Ba3</v>
      </c>
      <c r="C89" s="71" t="s">
        <v>114</v>
      </c>
      <c r="D89" s="71" t="str">
        <f aca="false">IF(C89="NA","NA",IF(C89&gt;$C$153,C89-$C$153,0))</f>
        <v>NA</v>
      </c>
      <c r="H89" s="68" t="s">
        <v>169</v>
      </c>
      <c r="I89" s="162" t="n">
        <v>0.0256</v>
      </c>
      <c r="J89" s="171" t="n">
        <f aca="false">IF(I89&lt;$I$104,0,I89-$I$104)</f>
        <v>0.0238</v>
      </c>
    </row>
    <row r="90" customFormat="false" ht="15" hidden="false" customHeight="false" outlineLevel="0" collapsed="false">
      <c r="A90" s="68" t="str">
        <f aca="false">'Sovereign Ratings (Moody''s,S&amp;P)'!A90</f>
        <v>Malaysia</v>
      </c>
      <c r="B90" s="69" t="str">
        <f aca="false">'Sovereign Ratings (Moody''s,S&amp;P)'!C90</f>
        <v>A3</v>
      </c>
      <c r="C90" s="71" t="n">
        <f aca="false">VLOOKUP(A90,$H$24:$J$107,2,0)</f>
        <v>0.0079</v>
      </c>
      <c r="D90" s="71" t="n">
        <f aca="false">IF(C90="NA","NA",IF(C90&gt;$C$153,C90-$C$153,0))</f>
        <v>0.0061</v>
      </c>
      <c r="H90" s="68" t="s">
        <v>276</v>
      </c>
      <c r="I90" s="162" t="n">
        <v>0.01</v>
      </c>
      <c r="J90" s="171" t="n">
        <f aca="false">IF(I90&lt;$I$104,0,I90-$I$104)</f>
        <v>0.0082</v>
      </c>
    </row>
    <row r="91" customFormat="false" ht="15" hidden="false" customHeight="false" outlineLevel="0" collapsed="false">
      <c r="A91" s="68" t="str">
        <f aca="false">'Sovereign Ratings (Moody''s,S&amp;P)'!A91</f>
        <v>Maldives</v>
      </c>
      <c r="B91" s="69" t="str">
        <f aca="false">'Sovereign Ratings (Moody''s,S&amp;P)'!C91</f>
        <v>B3</v>
      </c>
      <c r="C91" s="71" t="s">
        <v>114</v>
      </c>
      <c r="D91" s="71" t="str">
        <f aca="false">IF(C91="NA","NA",IF(C91&gt;$C$153,C91-$C$153,0))</f>
        <v>NA</v>
      </c>
      <c r="H91" s="68" t="s">
        <v>170</v>
      </c>
      <c r="I91" s="162" t="n">
        <v>0.025</v>
      </c>
      <c r="J91" s="171" t="n">
        <f aca="false">IF(I91&lt;$I$104,0,I91-$I$104)</f>
        <v>0.0232</v>
      </c>
    </row>
    <row r="92" customFormat="false" ht="15" hidden="false" customHeight="false" outlineLevel="0" collapsed="false">
      <c r="A92" s="68" t="str">
        <f aca="false">'Sovereign Ratings (Moody''s,S&amp;P)'!A92</f>
        <v>Mali</v>
      </c>
      <c r="B92" s="69" t="str">
        <f aca="false">'Sovereign Ratings (Moody''s,S&amp;P)'!C92</f>
        <v>Caa1</v>
      </c>
      <c r="C92" s="71" t="s">
        <v>114</v>
      </c>
      <c r="D92" s="71" t="str">
        <f aca="false">IF(C92="NA","NA",IF(C92&gt;$C$153,C92-$C$153,0))</f>
        <v>NA</v>
      </c>
      <c r="H92" s="68" t="s">
        <v>260</v>
      </c>
      <c r="I92" s="162" t="n">
        <v>0.0141</v>
      </c>
      <c r="J92" s="171" t="n">
        <f aca="false">IF(I92&lt;$I$104,0,I92-$I$104)</f>
        <v>0.0123</v>
      </c>
    </row>
    <row r="93" customFormat="false" ht="15" hidden="false" customHeight="false" outlineLevel="0" collapsed="false">
      <c r="A93" s="68" t="str">
        <f aca="false">'Sovereign Ratings (Moody''s,S&amp;P)'!A93</f>
        <v>Malta</v>
      </c>
      <c r="B93" s="69" t="str">
        <f aca="false">'Sovereign Ratings (Moody''s,S&amp;P)'!C93</f>
        <v>A2</v>
      </c>
      <c r="C93" s="71" t="s">
        <v>114</v>
      </c>
      <c r="D93" s="71" t="str">
        <f aca="false">IF(C93="NA","NA",IF(C93&gt;$C$153,C93-$C$153,0))</f>
        <v>NA</v>
      </c>
      <c r="H93" s="68" t="s">
        <v>261</v>
      </c>
      <c r="I93" s="162" t="n">
        <v>0.0068</v>
      </c>
      <c r="J93" s="171" t="n">
        <f aca="false">IF(I93&lt;$I$104,0,I93-$I$104)</f>
        <v>0.005</v>
      </c>
    </row>
    <row r="94" customFormat="false" ht="15" hidden="false" customHeight="false" outlineLevel="0" collapsed="false">
      <c r="A94" s="68" t="str">
        <f aca="false">'Sovereign Ratings (Moody''s,S&amp;P)'!A94</f>
        <v>Mauritius</v>
      </c>
      <c r="B94" s="69" t="str">
        <f aca="false">'Sovereign Ratings (Moody''s,S&amp;P)'!C94</f>
        <v>Baa2</v>
      </c>
      <c r="C94" s="71" t="s">
        <v>114</v>
      </c>
      <c r="D94" s="71" t="str">
        <f aca="false">IF(C94="NA","NA",IF(C94&gt;$C$153,C94-$C$153,0))</f>
        <v>NA</v>
      </c>
      <c r="H94" s="68" t="s">
        <v>262</v>
      </c>
      <c r="I94" s="162" t="n">
        <v>0.0105</v>
      </c>
      <c r="J94" s="171" t="n">
        <f aca="false">IF(I94&lt;$I$104,0,I94-$I$104)</f>
        <v>0.0087</v>
      </c>
    </row>
    <row r="95" customFormat="false" ht="15" hidden="false" customHeight="false" outlineLevel="0" collapsed="false">
      <c r="A95" s="68" t="str">
        <f aca="false">'Sovereign Ratings (Moody''s,S&amp;P)'!A95</f>
        <v>Mexico</v>
      </c>
      <c r="B95" s="69" t="str">
        <f aca="false">'Sovereign Ratings (Moody''s,S&amp;P)'!C95</f>
        <v>Baa1</v>
      </c>
      <c r="C95" s="71" t="n">
        <f aca="false">VLOOKUP(A95,$H$24:$J$107,2,0)</f>
        <v>0.0158</v>
      </c>
      <c r="D95" s="71" t="n">
        <f aca="false">IF(C95="NA","NA",IF(C95&gt;$C$153,C95-$C$153,0))</f>
        <v>0.014</v>
      </c>
      <c r="H95" s="68" t="s">
        <v>171</v>
      </c>
      <c r="I95" s="162" t="n">
        <v>0.0269</v>
      </c>
      <c r="J95" s="171" t="n">
        <f aca="false">IF(I95&lt;$I$104,0,I95-$I$104)</f>
        <v>0.0251</v>
      </c>
    </row>
    <row r="96" customFormat="false" ht="15" hidden="false" customHeight="false" outlineLevel="0" collapsed="false">
      <c r="A96" s="68" t="str">
        <f aca="false">'Sovereign Ratings (Moody''s,S&amp;P)'!A96</f>
        <v>Moldova</v>
      </c>
      <c r="B96" s="69" t="str">
        <f aca="false">'Sovereign Ratings (Moody''s,S&amp;P)'!C96</f>
        <v>B3</v>
      </c>
      <c r="C96" s="71" t="s">
        <v>114</v>
      </c>
      <c r="D96" s="71" t="str">
        <f aca="false">IF(C96="NA","NA",IF(C96&gt;$C$153,C96-$C$153,0))</f>
        <v>NA</v>
      </c>
      <c r="H96" s="68" t="s">
        <v>304</v>
      </c>
      <c r="I96" s="162" t="n">
        <v>0.0058</v>
      </c>
      <c r="J96" s="171" t="n">
        <f aca="false">IF(I96&lt;$I$104,0,I96-$I$104)</f>
        <v>0.004</v>
      </c>
    </row>
    <row r="97" customFormat="false" ht="15" hidden="false" customHeight="false" outlineLevel="0" collapsed="false">
      <c r="A97" s="68" t="str">
        <f aca="false">'Sovereign Ratings (Moody''s,S&amp;P)'!A97</f>
        <v>Mongolia</v>
      </c>
      <c r="B97" s="69" t="str">
        <f aca="false">'Sovereign Ratings (Moody''s,S&amp;P)'!C97</f>
        <v>B3</v>
      </c>
      <c r="C97" s="71" t="s">
        <v>114</v>
      </c>
      <c r="D97" s="71" t="str">
        <f aca="false">IF(C97="NA","NA",IF(C97&gt;$C$153,C97-$C$153,0))</f>
        <v>NA</v>
      </c>
      <c r="H97" s="68" t="s">
        <v>305</v>
      </c>
      <c r="I97" s="162" t="n">
        <v>0.0018</v>
      </c>
      <c r="J97" s="171" t="n">
        <f aca="false">IF(I97&lt;$I$104,0,I97-$I$104)</f>
        <v>0</v>
      </c>
    </row>
    <row r="98" customFormat="false" ht="15" hidden="false" customHeight="false" outlineLevel="0" collapsed="false">
      <c r="A98" s="68" t="str">
        <f aca="false">'Sovereign Ratings (Moody''s,S&amp;P)'!A98</f>
        <v>Montenegro</v>
      </c>
      <c r="B98" s="69" t="str">
        <f aca="false">'Sovereign Ratings (Moody''s,S&amp;P)'!C98</f>
        <v>B1</v>
      </c>
      <c r="C98" s="71" t="s">
        <v>114</v>
      </c>
      <c r="D98" s="71" t="str">
        <f aca="false">IF(C98="NA","NA",IF(C98&gt;$C$153,C98-$C$153,0))</f>
        <v>NA</v>
      </c>
      <c r="H98" s="68" t="s">
        <v>306</v>
      </c>
      <c r="I98" s="162" t="n">
        <v>0.0011</v>
      </c>
      <c r="J98" s="171" t="n">
        <f aca="false">IF(I98&lt;$I$104,0,I98-$I$104)</f>
        <v>0</v>
      </c>
    </row>
    <row r="99" customFormat="false" ht="15" hidden="false" customHeight="false" outlineLevel="0" collapsed="false">
      <c r="A99" s="68" t="str">
        <f aca="false">'Sovereign Ratings (Moody''s,S&amp;P)'!A99</f>
        <v>Montserrat</v>
      </c>
      <c r="B99" s="69" t="str">
        <f aca="false">'Sovereign Ratings (Moody''s,S&amp;P)'!C99</f>
        <v>Baa3</v>
      </c>
      <c r="C99" s="71" t="s">
        <v>114</v>
      </c>
      <c r="D99" s="71" t="str">
        <f aca="false">IF(C99="NA","NA",IF(C99&gt;$C$153,C99-$C$153,0))</f>
        <v>NA</v>
      </c>
      <c r="H99" s="68" t="s">
        <v>200</v>
      </c>
      <c r="I99" s="162" t="n">
        <v>0.0063</v>
      </c>
      <c r="J99" s="171" t="n">
        <f aca="false">IF(I99&lt;$I$104,0,I99-$I$104)</f>
        <v>0.0045</v>
      </c>
    </row>
    <row r="100" customFormat="false" ht="15" hidden="false" customHeight="false" outlineLevel="0" collapsed="false">
      <c r="A100" s="68" t="str">
        <f aca="false">'Sovereign Ratings (Moody''s,S&amp;P)'!A100</f>
        <v>Morocco</v>
      </c>
      <c r="B100" s="69" t="str">
        <f aca="false">'Sovereign Ratings (Moody''s,S&amp;P)'!C100</f>
        <v>Ba1</v>
      </c>
      <c r="C100" s="71" t="n">
        <f aca="false">VLOOKUP(A100,$H$24:$J$107,2,0)</f>
        <v>0.0133</v>
      </c>
      <c r="D100" s="71" t="n">
        <f aca="false">IF(C100="NA","NA",IF(C100&gt;$C$153,C100-$C$153,0))</f>
        <v>0.0115</v>
      </c>
      <c r="H100" s="68" t="s">
        <v>174</v>
      </c>
      <c r="I100" s="162" t="n">
        <v>0.0651</v>
      </c>
      <c r="J100" s="171" t="n">
        <f aca="false">IF(I100&lt;$I$104,0,I100-$I$104)</f>
        <v>0.0633</v>
      </c>
    </row>
    <row r="101" customFormat="false" ht="15" hidden="false" customHeight="false" outlineLevel="0" collapsed="false">
      <c r="A101" s="68" t="str">
        <f aca="false">'Sovereign Ratings (Moody''s,S&amp;P)'!A101</f>
        <v>Mozambique</v>
      </c>
      <c r="B101" s="69" t="str">
        <f aca="false">'Sovereign Ratings (Moody''s,S&amp;P)'!C101</f>
        <v>Caa2</v>
      </c>
      <c r="C101" s="71" t="s">
        <v>114</v>
      </c>
      <c r="D101" s="71" t="str">
        <f aca="false">IF(C101="NA","NA",IF(C101&gt;$C$153,C101-$C$153,0))</f>
        <v>NA</v>
      </c>
      <c r="H101" s="68" t="s">
        <v>307</v>
      </c>
      <c r="I101" s="162" t="n">
        <v>0.0403</v>
      </c>
      <c r="J101" s="171" t="n">
        <f aca="false">IF(I101&lt;$I$104,0,I101-$I$104)</f>
        <v>0.0385</v>
      </c>
    </row>
    <row r="102" customFormat="false" ht="15" hidden="false" customHeight="false" outlineLevel="0" collapsed="false">
      <c r="A102" s="68" t="str">
        <f aca="false">'Sovereign Ratings (Moody''s,S&amp;P)'!A102</f>
        <v>Namibia</v>
      </c>
      <c r="B102" s="69" t="str">
        <f aca="false">'Sovereign Ratings (Moody''s,S&amp;P)'!C102</f>
        <v>Ba3</v>
      </c>
      <c r="C102" s="71" t="s">
        <v>114</v>
      </c>
      <c r="D102" s="71" t="str">
        <f aca="false">IF(C102="NA","NA",IF(C102&gt;$C$153,C102-$C$153,0))</f>
        <v>NA</v>
      </c>
      <c r="H102" s="68" t="s">
        <v>264</v>
      </c>
      <c r="I102" s="162" t="n">
        <v>0.0426</v>
      </c>
      <c r="J102" s="171" t="n">
        <f aca="false">IF(I102&lt;$I$104,0,I102-$I$104)</f>
        <v>0.0408</v>
      </c>
    </row>
    <row r="103" customFormat="false" ht="15" hidden="false" customHeight="false" outlineLevel="0" collapsed="false">
      <c r="A103" s="68" t="str">
        <f aca="false">'Sovereign Ratings (Moody''s,S&amp;P)'!A103</f>
        <v>Netherlands</v>
      </c>
      <c r="B103" s="69" t="str">
        <f aca="false">'Sovereign Ratings (Moody''s,S&amp;P)'!C103</f>
        <v>Aaa</v>
      </c>
      <c r="C103" s="71" t="n">
        <f aca="false">VLOOKUP(A103,$H$24:$J$107,2,0)</f>
        <v>0.0016</v>
      </c>
      <c r="D103" s="71" t="n">
        <f aca="false">IF(C103="NA","NA",IF(C103&gt;$C$153,C103-$C$153,0))</f>
        <v>0</v>
      </c>
      <c r="H103" s="68" t="s">
        <v>308</v>
      </c>
      <c r="I103" s="162" t="n">
        <v>0.0021</v>
      </c>
      <c r="J103" s="171" t="n">
        <f aca="false">IF(I103&lt;$I$104,0,I103-$I$104)</f>
        <v>0.0003</v>
      </c>
    </row>
    <row r="104" customFormat="false" ht="15" hidden="false" customHeight="false" outlineLevel="0" collapsed="false">
      <c r="A104" s="68" t="str">
        <f aca="false">'Sovereign Ratings (Moody''s,S&amp;P)'!A104</f>
        <v>New Zealand</v>
      </c>
      <c r="B104" s="69" t="str">
        <f aca="false">'Sovereign Ratings (Moody''s,S&amp;P)'!C104</f>
        <v>Aaa</v>
      </c>
      <c r="C104" s="71" t="n">
        <f aca="false">VLOOKUP(A104,$H$24:$J$107,2,0)</f>
        <v>0.0024</v>
      </c>
      <c r="D104" s="71" t="n">
        <f aca="false">IF(C104="NA","NA",IF(C104&gt;$C$153,C104-$C$153,0))</f>
        <v>0.0006</v>
      </c>
      <c r="H104" s="68" t="s">
        <v>282</v>
      </c>
      <c r="I104" s="162" t="n">
        <v>0.0018</v>
      </c>
      <c r="J104" s="171" t="n">
        <f aca="false">IF(I104&lt;$I$104,0,I104-$I$104)</f>
        <v>0</v>
      </c>
    </row>
    <row r="105" customFormat="false" ht="15" hidden="false" customHeight="false" outlineLevel="0" collapsed="false">
      <c r="A105" s="68" t="str">
        <f aca="false">'Sovereign Ratings (Moody''s,S&amp;P)'!A105</f>
        <v>Nicaragua</v>
      </c>
      <c r="B105" s="69" t="str">
        <f aca="false">'Sovereign Ratings (Moody''s,S&amp;P)'!C105</f>
        <v>B3</v>
      </c>
      <c r="C105" s="71" t="n">
        <f aca="false">VLOOKUP(A105,$H$24:$J$107,2,0)</f>
        <v>0.0379</v>
      </c>
      <c r="D105" s="71" t="n">
        <f aca="false">IF(C105="NA","NA",IF(C105&gt;$C$153,C105-$C$153,0))</f>
        <v>0.0361</v>
      </c>
      <c r="H105" s="68" t="s">
        <v>237</v>
      </c>
      <c r="I105" s="162" t="n">
        <v>0.0234</v>
      </c>
      <c r="J105" s="171" t="n">
        <f aca="false">IF(I105&lt;$I$104,0,I105-$I$104)</f>
        <v>0.0216</v>
      </c>
    </row>
    <row r="106" customFormat="false" ht="15" hidden="false" customHeight="false" outlineLevel="0" collapsed="false">
      <c r="A106" s="68" t="s">
        <v>178</v>
      </c>
      <c r="B106" s="69" t="str">
        <f aca="false">'Sovereign Ratings (Moody''s,S&amp;P)'!C106</f>
        <v>B3</v>
      </c>
      <c r="C106" s="71" t="s">
        <v>114</v>
      </c>
      <c r="D106" s="71" t="str">
        <f aca="false">IF(C106="NA","NA",IF(C106&gt;$C$153,C106-$C$153,0))</f>
        <v>NA</v>
      </c>
      <c r="H106" s="68" t="s">
        <v>323</v>
      </c>
      <c r="I106" s="162" t="s">
        <v>114</v>
      </c>
      <c r="J106" s="171" t="s">
        <v>114</v>
      </c>
    </row>
    <row r="107" customFormat="false" ht="16" hidden="false" customHeight="false" outlineLevel="0" collapsed="false">
      <c r="A107" s="68" t="str">
        <f aca="false">'Sovereign Ratings (Moody''s,S&amp;P)'!A107</f>
        <v>Nigeria</v>
      </c>
      <c r="B107" s="69" t="str">
        <f aca="false">'Sovereign Ratings (Moody''s,S&amp;P)'!C107</f>
        <v>B2</v>
      </c>
      <c r="C107" s="71" t="n">
        <f aca="false">VLOOKUP(A107,$H$24:$J$107,2,0)</f>
        <v>0.0384</v>
      </c>
      <c r="D107" s="71" t="n">
        <f aca="false">IF(C107="NA","NA",IF(C107&gt;$C$153,C107-$C$153,0))</f>
        <v>0.0366</v>
      </c>
      <c r="H107" s="68" t="s">
        <v>321</v>
      </c>
      <c r="I107" s="162" t="n">
        <v>0.0163</v>
      </c>
      <c r="J107" s="171" t="n">
        <f aca="false">IF(I107&lt;$I$104,0,I107-$I$104)</f>
        <v>0.0145</v>
      </c>
    </row>
    <row r="108" customFormat="false" ht="16" hidden="false" customHeight="false" outlineLevel="0" collapsed="false">
      <c r="A108" s="68" t="str">
        <f aca="false">'Sovereign Ratings (Moody''s,S&amp;P)'!A108</f>
        <v>Norway</v>
      </c>
      <c r="B108" s="69" t="str">
        <f aca="false">'Sovereign Ratings (Moody''s,S&amp;P)'!C108</f>
        <v>Aaa</v>
      </c>
      <c r="C108" s="71" t="n">
        <f aca="false">VLOOKUP(A108,$H$24:$J$107,2,0)</f>
        <v>0.0019</v>
      </c>
      <c r="D108" s="71" t="n">
        <f aca="false">IF(C108="NA","NA",IF(C108&gt;$C$153,C108-$C$153,0))</f>
        <v>9.99999999999998E-005</v>
      </c>
      <c r="H108" s="68" t="s">
        <v>320</v>
      </c>
      <c r="I108" s="162" t="s">
        <v>114</v>
      </c>
      <c r="J108" s="171" t="s">
        <v>114</v>
      </c>
    </row>
    <row r="109" customFormat="false" ht="16" hidden="false" customHeight="false" outlineLevel="0" collapsed="false">
      <c r="A109" s="68" t="str">
        <f aca="false">'Sovereign Ratings (Moody''s,S&amp;P)'!A109</f>
        <v>Oman</v>
      </c>
      <c r="B109" s="69" t="str">
        <f aca="false">'Sovereign Ratings (Moody''s,S&amp;P)'!C109</f>
        <v>Ba3</v>
      </c>
      <c r="C109" s="71" t="n">
        <f aca="false">VLOOKUP(A109,$H$24:$J$107,2,0)</f>
        <v>0.0288</v>
      </c>
      <c r="D109" s="71" t="n">
        <f aca="false">IF(C109="NA","NA",IF(C109&gt;$C$153,C109-$C$153,0))</f>
        <v>0.027</v>
      </c>
    </row>
    <row r="110" customFormat="false" ht="16" hidden="false" customHeight="false" outlineLevel="0" collapsed="false">
      <c r="A110" s="68" t="str">
        <f aca="false">'Sovereign Ratings (Moody''s,S&amp;P)'!A110</f>
        <v>Pakistan</v>
      </c>
      <c r="B110" s="69" t="str">
        <f aca="false">'Sovereign Ratings (Moody''s,S&amp;P)'!C110</f>
        <v>B3</v>
      </c>
      <c r="C110" s="71" t="n">
        <f aca="false">VLOOKUP(A110,$H$24:$J$107,2,0)</f>
        <v>0.0377</v>
      </c>
      <c r="D110" s="71" t="n">
        <f aca="false">IF(C110="NA","NA",IF(C110&gt;$C$153,C110-$C$153,0))</f>
        <v>0.0359</v>
      </c>
    </row>
    <row r="111" customFormat="false" ht="16" hidden="false" customHeight="false" outlineLevel="0" collapsed="false">
      <c r="A111" s="68" t="str">
        <f aca="false">'Sovereign Ratings (Moody''s,S&amp;P)'!A111</f>
        <v>Panama</v>
      </c>
      <c r="B111" s="69" t="str">
        <f aca="false">'Sovereign Ratings (Moody''s,S&amp;P)'!C111</f>
        <v>Baa2</v>
      </c>
      <c r="C111" s="71" t="n">
        <f aca="false">VLOOKUP(A111,$H$24:$J$107,2,0)</f>
        <v>0.0113</v>
      </c>
      <c r="D111" s="71" t="n">
        <f aca="false">IF(C111="NA","NA",IF(C111&gt;$C$153,C111-$C$153,0))</f>
        <v>0.0095</v>
      </c>
    </row>
    <row r="112" customFormat="false" ht="16" hidden="false" customHeight="false" outlineLevel="0" collapsed="false">
      <c r="A112" s="68" t="str">
        <f aca="false">'Sovereign Ratings (Moody''s,S&amp;P)'!A112</f>
        <v>Papua New Guinea</v>
      </c>
      <c r="B112" s="69" t="str">
        <f aca="false">'Sovereign Ratings (Moody''s,S&amp;P)'!C112</f>
        <v>B2</v>
      </c>
      <c r="C112" s="71" t="s">
        <v>114</v>
      </c>
      <c r="D112" s="71" t="str">
        <f aca="false">IF(C112="NA","NA",IF(C112&gt;$C$153,C112-$C$153,0))</f>
        <v>NA</v>
      </c>
    </row>
    <row r="113" customFormat="false" ht="16" hidden="false" customHeight="false" outlineLevel="0" collapsed="false">
      <c r="A113" s="68" t="str">
        <f aca="false">'Sovereign Ratings (Moody''s,S&amp;P)'!A113</f>
        <v>Paraguay</v>
      </c>
      <c r="B113" s="69" t="str">
        <f aca="false">'Sovereign Ratings (Moody''s,S&amp;P)'!C113</f>
        <v>Ba1</v>
      </c>
      <c r="C113" s="71" t="s">
        <v>114</v>
      </c>
      <c r="D113" s="71" t="str">
        <f aca="false">IF(C113="NA","NA",IF(C113&gt;$C$153,C113-$C$153,0))</f>
        <v>NA</v>
      </c>
    </row>
    <row r="114" customFormat="false" ht="16" hidden="false" customHeight="false" outlineLevel="0" collapsed="false">
      <c r="A114" s="68" t="str">
        <f aca="false">'Sovereign Ratings (Moody''s,S&amp;P)'!A114</f>
        <v>Peru</v>
      </c>
      <c r="B114" s="69" t="str">
        <f aca="false">'Sovereign Ratings (Moody''s,S&amp;P)'!C114</f>
        <v>A3</v>
      </c>
      <c r="C114" s="71" t="n">
        <f aca="false">VLOOKUP(A114,$H$24:$J$107,2,0)</f>
        <v>0.0136</v>
      </c>
      <c r="D114" s="71" t="n">
        <f aca="false">IF(C114="NA","NA",IF(C114&gt;$C$153,C114-$C$153,0))</f>
        <v>0.0118</v>
      </c>
    </row>
    <row r="115" customFormat="false" ht="16" hidden="false" customHeight="false" outlineLevel="0" collapsed="false">
      <c r="A115" s="68" t="str">
        <f aca="false">'Sovereign Ratings (Moody''s,S&amp;P)'!A115</f>
        <v>Philippines</v>
      </c>
      <c r="B115" s="69" t="str">
        <f aca="false">'Sovereign Ratings (Moody''s,S&amp;P)'!C115</f>
        <v>Baa2</v>
      </c>
      <c r="C115" s="71" t="n">
        <f aca="false">VLOOKUP(A115,$H$24:$J$107,2,0)</f>
        <v>0.0076</v>
      </c>
      <c r="D115" s="71" t="n">
        <f aca="false">IF(C115="NA","NA",IF(C115&gt;$C$153,C115-$C$153,0))</f>
        <v>0.0058</v>
      </c>
    </row>
    <row r="116" customFormat="false" ht="16" hidden="false" customHeight="false" outlineLevel="0" collapsed="false">
      <c r="A116" s="68" t="str">
        <f aca="false">'Sovereign Ratings (Moody''s,S&amp;P)'!A116</f>
        <v>Poland</v>
      </c>
      <c r="B116" s="69" t="str">
        <f aca="false">'Sovereign Ratings (Moody''s,S&amp;P)'!C116</f>
        <v>A2</v>
      </c>
      <c r="C116" s="71" t="n">
        <f aca="false">VLOOKUP(A116,$H$24:$J$107,2,0)</f>
        <v>0.0075</v>
      </c>
      <c r="D116" s="71" t="n">
        <f aca="false">IF(C116="NA","NA",IF(C116&gt;$C$153,C116-$C$153,0))</f>
        <v>0.0057</v>
      </c>
    </row>
    <row r="117" customFormat="false" ht="16" hidden="false" customHeight="false" outlineLevel="0" collapsed="false">
      <c r="A117" s="68" t="str">
        <f aca="false">'Sovereign Ratings (Moody''s,S&amp;P)'!A117</f>
        <v>Portugal</v>
      </c>
      <c r="B117" s="69" t="str">
        <f aca="false">'Sovereign Ratings (Moody''s,S&amp;P)'!C117</f>
        <v>Baa3</v>
      </c>
      <c r="C117" s="71" t="n">
        <f aca="false">VLOOKUP(A117,$H$24:$J$107,2,0)</f>
        <v>0.0054</v>
      </c>
      <c r="D117" s="71" t="n">
        <f aca="false">IF(C117="NA","NA",IF(C117&gt;$C$153,C117-$C$153,0))</f>
        <v>0.0036</v>
      </c>
    </row>
    <row r="118" customFormat="false" ht="16" hidden="false" customHeight="false" outlineLevel="0" collapsed="false">
      <c r="A118" s="68" t="str">
        <f aca="false">'Sovereign Ratings (Moody''s,S&amp;P)'!A118</f>
        <v>Qatar</v>
      </c>
      <c r="B118" s="69" t="str">
        <f aca="false">'Sovereign Ratings (Moody''s,S&amp;P)'!C118</f>
        <v>Aa3</v>
      </c>
      <c r="C118" s="71" t="n">
        <f aca="false">VLOOKUP(A118,$H$24:$J$107,2,0)</f>
        <v>0.0071</v>
      </c>
      <c r="D118" s="71" t="n">
        <f aca="false">IF(C118="NA","NA",IF(C118&gt;$C$153,C118-$C$153,0))</f>
        <v>0.0053</v>
      </c>
    </row>
    <row r="119" customFormat="false" ht="16" hidden="false" customHeight="false" outlineLevel="0" collapsed="false">
      <c r="A119" s="68" t="str">
        <f aca="false">'Sovereign Ratings (Moody''s,S&amp;P)'!A119</f>
        <v>Ras Al Kaminah</v>
      </c>
      <c r="B119" s="69" t="str">
        <f aca="false">'Sovereign Ratings (Moody''s,S&amp;P)'!C119</f>
        <v>A3</v>
      </c>
      <c r="C119" s="71" t="s">
        <v>114</v>
      </c>
      <c r="D119" s="71" t="str">
        <f aca="false">IF(C119="NA","NA",IF(C119&gt;$C$153,C119-$C$153,0))</f>
        <v>NA</v>
      </c>
    </row>
    <row r="120" customFormat="false" ht="16" hidden="false" customHeight="false" outlineLevel="0" collapsed="false">
      <c r="A120" s="68" t="str">
        <f aca="false">'Sovereign Ratings (Moody''s,S&amp;P)'!A120</f>
        <v>Romania</v>
      </c>
      <c r="B120" s="69" t="str">
        <f aca="false">'Sovereign Ratings (Moody''s,S&amp;P)'!C120</f>
        <v>Baa3</v>
      </c>
      <c r="C120" s="71" t="n">
        <f aca="false">VLOOKUP(A120,$H$24:$J$107,2,0)</f>
        <v>0.0119</v>
      </c>
      <c r="D120" s="71" t="n">
        <f aca="false">IF(C120="NA","NA",IF(C120&gt;$C$153,C120-$C$153,0))</f>
        <v>0.0101</v>
      </c>
    </row>
    <row r="121" customFormat="false" ht="16" hidden="false" customHeight="false" outlineLevel="0" collapsed="false">
      <c r="A121" s="68" t="str">
        <f aca="false">'Sovereign Ratings (Moody''s,S&amp;P)'!A121</f>
        <v>Russia</v>
      </c>
      <c r="B121" s="69" t="str">
        <f aca="false">'Sovereign Ratings (Moody''s,S&amp;P)'!C121</f>
        <v>Baa3</v>
      </c>
      <c r="C121" s="71" t="n">
        <f aca="false">VLOOKUP(A121,$H$24:$J$107,2,0)</f>
        <v>0.0135</v>
      </c>
      <c r="D121" s="71" t="n">
        <f aca="false">IF(C121="NA","NA",IF(C121&gt;$C$153,C121-$C$153,0))</f>
        <v>0.0117</v>
      </c>
    </row>
    <row r="122" customFormat="false" ht="16" hidden="false" customHeight="false" outlineLevel="0" collapsed="false">
      <c r="A122" s="68" t="str">
        <f aca="false">'Sovereign Ratings (Moody''s,S&amp;P)'!A122</f>
        <v>Rwanda</v>
      </c>
      <c r="B122" s="69" t="str">
        <f aca="false">'Sovereign Ratings (Moody''s,S&amp;P)'!C122</f>
        <v>B2</v>
      </c>
      <c r="C122" s="71" t="n">
        <f aca="false">VLOOKUP(A122,$H$24:$J$107,2,0)</f>
        <v>0.0256</v>
      </c>
      <c r="D122" s="71" t="n">
        <f aca="false">IF(C122="NA","NA",IF(C122&gt;$C$153,C122-$C$153,0))</f>
        <v>0.0238</v>
      </c>
    </row>
    <row r="123" customFormat="false" ht="16" hidden="false" customHeight="false" outlineLevel="0" collapsed="false">
      <c r="A123" s="68" t="str">
        <f aca="false">'Sovereign Ratings (Moody''s,S&amp;P)'!A123</f>
        <v>Saudi Arabia</v>
      </c>
      <c r="B123" s="69" t="str">
        <f aca="false">'Sovereign Ratings (Moody''s,S&amp;P)'!C123</f>
        <v>A1</v>
      </c>
      <c r="C123" s="71" t="n">
        <f aca="false">VLOOKUP(A123,$H$24:$J$107,2,0)</f>
        <v>0.01</v>
      </c>
      <c r="D123" s="71" t="n">
        <f aca="false">IF(C123="NA","NA",IF(C123&gt;$C$153,C123-$C$153,0))</f>
        <v>0.0082</v>
      </c>
    </row>
    <row r="124" customFormat="false" ht="16" hidden="false" customHeight="false" outlineLevel="0" collapsed="false">
      <c r="A124" s="68" t="str">
        <f aca="false">'Sovereign Ratings (Moody''s,S&amp;P)'!A124</f>
        <v>Senegal</v>
      </c>
      <c r="B124" s="69" t="str">
        <f aca="false">'Sovereign Ratings (Moody''s,S&amp;P)'!C124</f>
        <v>Ba3</v>
      </c>
      <c r="C124" s="71" t="n">
        <f aca="false">VLOOKUP(A124,$H$24:$J$107,2,0)</f>
        <v>0.025</v>
      </c>
      <c r="D124" s="71" t="n">
        <f aca="false">IF(C124="NA","NA",IF(C124&gt;$C$153,C124-$C$153,0))</f>
        <v>0.0232</v>
      </c>
    </row>
    <row r="125" customFormat="false" ht="16" hidden="false" customHeight="false" outlineLevel="0" collapsed="false">
      <c r="A125" s="68" t="str">
        <f aca="false">'Sovereign Ratings (Moody''s,S&amp;P)'!A125</f>
        <v>Serbia</v>
      </c>
      <c r="B125" s="69" t="str">
        <f aca="false">'Sovereign Ratings (Moody''s,S&amp;P)'!C125</f>
        <v>Ba2</v>
      </c>
      <c r="C125" s="71" t="n">
        <f aca="false">VLOOKUP(A125,$H$24:$J$107,2,0)</f>
        <v>0.0141</v>
      </c>
      <c r="D125" s="71" t="n">
        <f aca="false">IF(C125="NA","NA",IF(C125&gt;$C$153,C125-$C$153,0))</f>
        <v>0.0123</v>
      </c>
    </row>
    <row r="126" customFormat="false" ht="16" hidden="false" customHeight="false" outlineLevel="0" collapsed="false">
      <c r="A126" s="68" t="str">
        <f aca="false">'Sovereign Ratings (Moody''s,S&amp;P)'!A126</f>
        <v>Sharjah</v>
      </c>
      <c r="B126" s="69" t="str">
        <f aca="false">'Sovereign Ratings (Moody''s,S&amp;P)'!C126</f>
        <v>Baa3</v>
      </c>
      <c r="C126" s="71" t="s">
        <v>114</v>
      </c>
      <c r="D126" s="71" t="str">
        <f aca="false">IF(C126="NA","NA",IF(C126&gt;$C$153,C126-$C$153,0))</f>
        <v>NA</v>
      </c>
    </row>
    <row r="127" customFormat="false" ht="16" hidden="false" customHeight="false" outlineLevel="0" collapsed="false">
      <c r="A127" s="68" t="str">
        <f aca="false">'Sovereign Ratings (Moody''s,S&amp;P)'!A127</f>
        <v>Singapore</v>
      </c>
      <c r="B127" s="69" t="str">
        <f aca="false">'Sovereign Ratings (Moody''s,S&amp;P)'!C127</f>
        <v>Aaa</v>
      </c>
      <c r="C127" s="71" t="s">
        <v>114</v>
      </c>
      <c r="D127" s="71" t="str">
        <f aca="false">IF(C127="NA","NA",IF(C127&gt;$C$153,C127-$C$153,0))</f>
        <v>NA</v>
      </c>
    </row>
    <row r="128" customFormat="false" ht="16" hidden="false" customHeight="false" outlineLevel="0" collapsed="false">
      <c r="A128" s="68" t="str">
        <f aca="false">'Sovereign Ratings (Moody''s,S&amp;P)'!A128</f>
        <v>Slovakia</v>
      </c>
      <c r="B128" s="69" t="str">
        <f aca="false">'Sovereign Ratings (Moody''s,S&amp;P)'!C128</f>
        <v>A2</v>
      </c>
      <c r="C128" s="71" t="n">
        <f aca="false">VLOOKUP(A128,$H$24:$J$107,2,0)</f>
        <v>0.0068</v>
      </c>
      <c r="D128" s="71" t="n">
        <f aca="false">IF(C128="NA","NA",IF(C128&gt;$C$153,C128-$C$153,0))</f>
        <v>0.005</v>
      </c>
    </row>
    <row r="129" customFormat="false" ht="16" hidden="false" customHeight="false" outlineLevel="0" collapsed="false">
      <c r="A129" s="68" t="str">
        <f aca="false">'Sovereign Ratings (Moody''s,S&amp;P)'!A129</f>
        <v>Slovenia</v>
      </c>
      <c r="B129" s="69" t="str">
        <f aca="false">'Sovereign Ratings (Moody''s,S&amp;P)'!C129</f>
        <v>A3</v>
      </c>
      <c r="C129" s="71" t="n">
        <f aca="false">VLOOKUP(A129,$H$24:$J$107,2,0)</f>
        <v>0.0105</v>
      </c>
      <c r="D129" s="71" t="n">
        <f aca="false">IF(C129="NA","NA",IF(C129&gt;$C$153,C129-$C$153,0))</f>
        <v>0.0087</v>
      </c>
    </row>
    <row r="130" customFormat="false" ht="16" hidden="false" customHeight="false" outlineLevel="0" collapsed="false">
      <c r="A130" s="68" t="str">
        <f aca="false">'Sovereign Ratings (Moody''s,S&amp;P)'!A130</f>
        <v>Solomon Islands</v>
      </c>
      <c r="B130" s="69" t="str">
        <f aca="false">'Sovereign Ratings (Moody''s,S&amp;P)'!C130</f>
        <v>B3</v>
      </c>
      <c r="C130" s="71" t="s">
        <v>114</v>
      </c>
      <c r="D130" s="71" t="str">
        <f aca="false">IF(C130="NA","NA",IF(C130&gt;$C$153,C130-$C$153,0))</f>
        <v>NA</v>
      </c>
    </row>
    <row r="131" customFormat="false" ht="16" hidden="false" customHeight="false" outlineLevel="0" collapsed="false">
      <c r="A131" s="68" t="str">
        <f aca="false">'Sovereign Ratings (Moody''s,S&amp;P)'!A131</f>
        <v>South Africa</v>
      </c>
      <c r="B131" s="69" t="str">
        <f aca="false">'Sovereign Ratings (Moody''s,S&amp;P)'!C131</f>
        <v>Ba2</v>
      </c>
      <c r="C131" s="71" t="n">
        <f aca="false">VLOOKUP(A131,$H$24:$J$107,2,0)</f>
        <v>0.0269</v>
      </c>
      <c r="D131" s="71" t="n">
        <f aca="false">IF(C131="NA","NA",IF(C131&gt;$C$153,C131-$C$153,0))</f>
        <v>0.0251</v>
      </c>
    </row>
    <row r="132" customFormat="false" ht="16" hidden="false" customHeight="false" outlineLevel="0" collapsed="false">
      <c r="A132" s="68" t="str">
        <f aca="false">'Sovereign Ratings (Moody''s,S&amp;P)'!A132</f>
        <v>Spain</v>
      </c>
      <c r="B132" s="69" t="str">
        <f aca="false">'Sovereign Ratings (Moody''s,S&amp;P)'!C132</f>
        <v>Baa1</v>
      </c>
      <c r="C132" s="71" t="n">
        <f aca="false">VLOOKUP(A132,$H$24:$J$107,2,0)</f>
        <v>0.0058</v>
      </c>
      <c r="D132" s="71" t="n">
        <f aca="false">IF(C132="NA","NA",IF(C132&gt;$C$153,C132-$C$153,0))</f>
        <v>0.004</v>
      </c>
    </row>
    <row r="133" customFormat="false" ht="16" hidden="false" customHeight="false" outlineLevel="0" collapsed="false">
      <c r="A133" s="68" t="str">
        <f aca="false">'Sovereign Ratings (Moody''s,S&amp;P)'!A133</f>
        <v>Sri Lanka</v>
      </c>
      <c r="B133" s="69" t="str">
        <f aca="false">'Sovereign Ratings (Moody''s,S&amp;P)'!C133</f>
        <v>Caa1</v>
      </c>
      <c r="C133" s="71" t="s">
        <v>114</v>
      </c>
      <c r="D133" s="71" t="str">
        <f aca="false">IF(C133="NA","NA",IF(C133&gt;$C$153,C133-$C$153,0))</f>
        <v>NA</v>
      </c>
    </row>
    <row r="134" customFormat="false" ht="16" hidden="false" customHeight="false" outlineLevel="0" collapsed="false">
      <c r="A134" s="68" t="str">
        <f aca="false">'Sovereign Ratings (Moody''s,S&amp;P)'!A134</f>
        <v>St. Maarten</v>
      </c>
      <c r="B134" s="69" t="str">
        <f aca="false">'Sovereign Ratings (Moody''s,S&amp;P)'!C134</f>
        <v>Ba2</v>
      </c>
      <c r="C134" s="71" t="s">
        <v>114</v>
      </c>
      <c r="D134" s="71" t="str">
        <f aca="false">IF(C134="NA","NA",IF(C134&gt;$C$153,C134-$C$153,0))</f>
        <v>NA</v>
      </c>
    </row>
    <row r="135" customFormat="false" ht="16" hidden="false" customHeight="false" outlineLevel="0" collapsed="false">
      <c r="A135" s="68" t="str">
        <f aca="false">'Sovereign Ratings (Moody''s,S&amp;P)'!A135</f>
        <v>St. Vincent &amp; the Grenadines</v>
      </c>
      <c r="B135" s="69" t="str">
        <f aca="false">'Sovereign Ratings (Moody''s,S&amp;P)'!C135</f>
        <v>B3</v>
      </c>
      <c r="C135" s="71" t="s">
        <v>114</v>
      </c>
      <c r="D135" s="71" t="str">
        <f aca="false">IF(C135="NA","NA",IF(C135&gt;$C$153,C135-$C$153,0))</f>
        <v>NA</v>
      </c>
    </row>
    <row r="136" customFormat="false" ht="16" hidden="false" customHeight="false" outlineLevel="0" collapsed="false">
      <c r="A136" s="68" t="str">
        <f aca="false">'Sovereign Ratings (Moody''s,S&amp;P)'!A136</f>
        <v>Suriname</v>
      </c>
      <c r="B136" s="69" t="str">
        <f aca="false">'Sovereign Ratings (Moody''s,S&amp;P)'!C136</f>
        <v>Caa3</v>
      </c>
      <c r="C136" s="71" t="s">
        <v>114</v>
      </c>
      <c r="D136" s="71" t="str">
        <f aca="false">IF(C136="NA","NA",IF(C136&gt;$C$153,C136-$C$153,0))</f>
        <v>NA</v>
      </c>
    </row>
    <row r="137" customFormat="false" ht="16" hidden="false" customHeight="false" outlineLevel="0" collapsed="false">
      <c r="A137" s="68" t="str">
        <f aca="false">'Sovereign Ratings (Moody''s,S&amp;P)'!A137</f>
        <v>Swaziland</v>
      </c>
      <c r="B137" s="69" t="str">
        <f aca="false">'Sovereign Ratings (Moody''s,S&amp;P)'!C137</f>
        <v>B3</v>
      </c>
      <c r="C137" s="71" t="s">
        <v>114</v>
      </c>
      <c r="D137" s="71" t="str">
        <f aca="false">IF(C137="NA","NA",IF(C137&gt;$C$153,C137-$C$153,0))</f>
        <v>NA</v>
      </c>
    </row>
    <row r="138" customFormat="false" ht="16" hidden="false" customHeight="false" outlineLevel="0" collapsed="false">
      <c r="A138" s="68" t="str">
        <f aca="false">'Sovereign Ratings (Moody''s,S&amp;P)'!A138</f>
        <v>Sweden</v>
      </c>
      <c r="B138" s="69" t="str">
        <f aca="false">'Sovereign Ratings (Moody''s,S&amp;P)'!C138</f>
        <v>Aaa</v>
      </c>
      <c r="C138" s="71" t="n">
        <f aca="false">VLOOKUP(A138,$H$24:$J$107,2,0)</f>
        <v>0.0018</v>
      </c>
      <c r="D138" s="71" t="n">
        <f aca="false">IF(C138="NA","NA",IF(C138&gt;$C$153,C138-$C$153,0))</f>
        <v>0</v>
      </c>
    </row>
    <row r="139" customFormat="false" ht="16" hidden="false" customHeight="false" outlineLevel="0" collapsed="false">
      <c r="A139" s="68" t="str">
        <f aca="false">'Sovereign Ratings (Moody''s,S&amp;P)'!A139</f>
        <v>Switzerland</v>
      </c>
      <c r="B139" s="69" t="str">
        <f aca="false">'Sovereign Ratings (Moody''s,S&amp;P)'!C139</f>
        <v>Aaa</v>
      </c>
      <c r="C139" s="71" t="n">
        <f aca="false">VLOOKUP(A139,$H$24:$J$107,2,0)</f>
        <v>0.0011</v>
      </c>
      <c r="D139" s="71" t="n">
        <f aca="false">IF(C139="NA","NA",IF(C139&gt;$C$153,C139-$C$153,0))</f>
        <v>0</v>
      </c>
    </row>
    <row r="140" customFormat="false" ht="16" hidden="false" customHeight="false" outlineLevel="0" collapsed="false">
      <c r="A140" s="68" t="str">
        <f aca="false">'Sovereign Ratings (Moody''s,S&amp;P)'!A140</f>
        <v>Taiwan</v>
      </c>
      <c r="B140" s="69" t="str">
        <f aca="false">'Sovereign Ratings (Moody''s,S&amp;P)'!C140</f>
        <v>Aa3</v>
      </c>
      <c r="C140" s="71" t="s">
        <v>114</v>
      </c>
      <c r="D140" s="71" t="str">
        <f aca="false">IF(C140="NA","NA",IF(C140&gt;$C$153,C140-$C$153,0))</f>
        <v>NA</v>
      </c>
    </row>
    <row r="141" customFormat="false" ht="16" hidden="false" customHeight="false" outlineLevel="0" collapsed="false">
      <c r="A141" s="68" t="str">
        <f aca="false">'Sovereign Ratings (Moody''s,S&amp;P)'!A141</f>
        <v>Tajikistan</v>
      </c>
      <c r="B141" s="69" t="str">
        <f aca="false">'Sovereign Ratings (Moody''s,S&amp;P)'!C141</f>
        <v>B3</v>
      </c>
      <c r="C141" s="71" t="s">
        <v>114</v>
      </c>
      <c r="D141" s="71" t="str">
        <f aca="false">IF(C141="NA","NA",IF(C141&gt;$C$153,C141-$C$153,0))</f>
        <v>NA</v>
      </c>
    </row>
    <row r="142" customFormat="false" ht="16" hidden="false" customHeight="false" outlineLevel="0" collapsed="false">
      <c r="A142" s="68" t="str">
        <f aca="false">'Sovereign Ratings (Moody''s,S&amp;P)'!A142</f>
        <v>Tanzania</v>
      </c>
      <c r="B142" s="69" t="str">
        <f aca="false">'Sovereign Ratings (Moody''s,S&amp;P)'!C142</f>
        <v>B2</v>
      </c>
      <c r="C142" s="71" t="s">
        <v>114</v>
      </c>
      <c r="D142" s="71" t="str">
        <f aca="false">IF(C142="NA","NA",IF(C142&gt;$C$153,C142-$C$153,0))</f>
        <v>NA</v>
      </c>
    </row>
    <row r="143" customFormat="false" ht="16" hidden="false" customHeight="false" outlineLevel="0" collapsed="false">
      <c r="A143" s="68" t="str">
        <f aca="false">'Sovereign Ratings (Moody''s,S&amp;P)'!A143</f>
        <v>Thailand</v>
      </c>
      <c r="B143" s="69" t="str">
        <f aca="false">'Sovereign Ratings (Moody''s,S&amp;P)'!C143</f>
        <v>Baa1</v>
      </c>
      <c r="C143" s="71" t="n">
        <f aca="false">VLOOKUP(A143,$H$24:$J$107,2,0)</f>
        <v>0.0063</v>
      </c>
      <c r="D143" s="71" t="n">
        <f aca="false">IF(C143="NA","NA",IF(C143&gt;$C$153,C143-$C$153,0))</f>
        <v>0.0045</v>
      </c>
    </row>
    <row r="144" customFormat="false" ht="16" hidden="false" customHeight="false" outlineLevel="0" collapsed="false">
      <c r="A144" s="68" t="str">
        <f aca="false">'Sovereign Ratings (Moody''s,S&amp;P)'!A144</f>
        <v>Togo</v>
      </c>
      <c r="B144" s="69" t="str">
        <f aca="false">'Sovereign Ratings (Moody''s,S&amp;P)'!C144</f>
        <v>B3</v>
      </c>
      <c r="C144" s="71" t="s">
        <v>114</v>
      </c>
      <c r="D144" s="71" t="str">
        <f aca="false">IF(C144="NA","NA",IF(C144&gt;$C$153,C144-$C$153,0))</f>
        <v>NA</v>
      </c>
    </row>
    <row r="145" customFormat="false" ht="16" hidden="false" customHeight="false" outlineLevel="0" collapsed="false">
      <c r="A145" s="68" t="str">
        <f aca="false">'Sovereign Ratings (Moody''s,S&amp;P)'!A145</f>
        <v>Trinidad and Tobago</v>
      </c>
      <c r="B145" s="69" t="str">
        <f aca="false">'Sovereign Ratings (Moody''s,S&amp;P)'!C145</f>
        <v>Ba1</v>
      </c>
      <c r="C145" s="71" t="s">
        <v>114</v>
      </c>
      <c r="D145" s="71" t="str">
        <f aca="false">IF(C145="NA","NA",IF(C145&gt;$C$153,C145-$C$153,0))</f>
        <v>NA</v>
      </c>
    </row>
    <row r="146" customFormat="false" ht="16" hidden="false" customHeight="false" outlineLevel="0" collapsed="false">
      <c r="A146" s="68" t="str">
        <f aca="false">'Sovereign Ratings (Moody''s,S&amp;P)'!A146</f>
        <v>Tunisia</v>
      </c>
      <c r="B146" s="69" t="str">
        <f aca="false">'Sovereign Ratings (Moody''s,S&amp;P)'!C146</f>
        <v>B3</v>
      </c>
      <c r="C146" s="71" t="n">
        <f aca="false">VLOOKUP(A146,$H$24:$J$107,2,0)</f>
        <v>0.0651</v>
      </c>
      <c r="D146" s="71" t="n">
        <f aca="false">IF(C146="NA","NA",IF(C146&gt;$C$153,C146-$C$153,0))</f>
        <v>0.0633</v>
      </c>
    </row>
    <row r="147" customFormat="false" ht="16" hidden="false" customHeight="false" outlineLevel="0" collapsed="false">
      <c r="A147" s="68" t="str">
        <f aca="false">'Sovereign Ratings (Moody''s,S&amp;P)'!A147</f>
        <v>Turkey</v>
      </c>
      <c r="B147" s="69" t="str">
        <f aca="false">'Sovereign Ratings (Moody''s,S&amp;P)'!C147</f>
        <v>B2</v>
      </c>
      <c r="C147" s="71" t="n">
        <f aca="false">VLOOKUP(A147,$H$24:$J$107,2,0)</f>
        <v>0.0403</v>
      </c>
      <c r="D147" s="71" t="n">
        <f aca="false">IF(C147="NA","NA",IF(C147&gt;$C$153,C147-$C$153,0))</f>
        <v>0.0385</v>
      </c>
    </row>
    <row r="148" customFormat="false" ht="16" hidden="false" customHeight="false" outlineLevel="0" collapsed="false">
      <c r="A148" s="68" t="str">
        <f aca="false">'Sovereign Ratings (Moody''s,S&amp;P)'!A148</f>
        <v>Turks and Caicos</v>
      </c>
      <c r="B148" s="69" t="str">
        <f aca="false">'Sovereign Ratings (Moody''s,S&amp;P)'!C148</f>
        <v>Baa1</v>
      </c>
      <c r="C148" s="71" t="s">
        <v>114</v>
      </c>
      <c r="D148" s="71" t="str">
        <f aca="false">IF(C148="NA","NA",IF(C148&gt;$C$153,C148-$C$153,0))</f>
        <v>NA</v>
      </c>
    </row>
    <row r="149" customFormat="false" ht="16" hidden="false" customHeight="false" outlineLevel="0" collapsed="false">
      <c r="A149" s="68" t="str">
        <f aca="false">'Sovereign Ratings (Moody''s,S&amp;P)'!A149</f>
        <v>Uganda</v>
      </c>
      <c r="B149" s="69" t="str">
        <f aca="false">'Sovereign Ratings (Moody''s,S&amp;P)'!C149</f>
        <v>B2</v>
      </c>
      <c r="C149" s="71" t="s">
        <v>114</v>
      </c>
      <c r="D149" s="71" t="str">
        <f aca="false">IF(C149="NA","NA",IF(C149&gt;$C$153,C149-$C$153,0))</f>
        <v>NA</v>
      </c>
    </row>
    <row r="150" customFormat="false" ht="16" hidden="false" customHeight="false" outlineLevel="0" collapsed="false">
      <c r="A150" s="68" t="str">
        <f aca="false">'Sovereign Ratings (Moody''s,S&amp;P)'!A150</f>
        <v>Ukraine</v>
      </c>
      <c r="B150" s="69" t="str">
        <f aca="false">'Sovereign Ratings (Moody''s,S&amp;P)'!C150</f>
        <v>B3</v>
      </c>
      <c r="C150" s="71" t="n">
        <f aca="false">VLOOKUP(A150,$H$24:$J$107,2,0)</f>
        <v>0.0426</v>
      </c>
      <c r="D150" s="71" t="n">
        <f aca="false">IF(C150="NA","NA",IF(C150&gt;$C$153,C150-$C$153,0))</f>
        <v>0.0408</v>
      </c>
    </row>
    <row r="151" customFormat="false" ht="16" hidden="false" customHeight="false" outlineLevel="0" collapsed="false">
      <c r="A151" s="68" t="str">
        <f aca="false">'Sovereign Ratings (Moody''s,S&amp;P)'!A151</f>
        <v>United Arab Emirates</v>
      </c>
      <c r="B151" s="69" t="str">
        <f aca="false">'Sovereign Ratings (Moody''s,S&amp;P)'!C151</f>
        <v>Aa2</v>
      </c>
      <c r="C151" s="71" t="s">
        <v>114</v>
      </c>
      <c r="D151" s="71" t="str">
        <f aca="false">IF(C151="NA","NA",IF(C151&gt;$C$153,C151-$C$153,0))</f>
        <v>NA</v>
      </c>
    </row>
    <row r="152" customFormat="false" ht="16" hidden="false" customHeight="false" outlineLevel="0" collapsed="false">
      <c r="A152" s="68" t="str">
        <f aca="false">'Sovereign Ratings (Moody''s,S&amp;P)'!A152</f>
        <v>United Kingdom</v>
      </c>
      <c r="B152" s="69" t="str">
        <f aca="false">'Sovereign Ratings (Moody''s,S&amp;P)'!C152</f>
        <v>Aa3</v>
      </c>
      <c r="C152" s="71" t="n">
        <f aca="false">VLOOKUP(A152,$H$24:$J$107,2,0)</f>
        <v>0.0021</v>
      </c>
      <c r="D152" s="71" t="n">
        <f aca="false">IF(C152="NA","NA",IF(C152&gt;$C$153,C152-$C$153,0))</f>
        <v>0.0003</v>
      </c>
    </row>
    <row r="153" customFormat="false" ht="16" hidden="false" customHeight="false" outlineLevel="0" collapsed="false">
      <c r="A153" s="68" t="str">
        <f aca="false">'Sovereign Ratings (Moody''s,S&amp;P)'!A153</f>
        <v>United States</v>
      </c>
      <c r="B153" s="69" t="str">
        <f aca="false">'Sovereign Ratings (Moody''s,S&amp;P)'!C153</f>
        <v>Aaa</v>
      </c>
      <c r="C153" s="71" t="n">
        <f aca="false">VLOOKUP(A153,$H$24:$J$107,2,0)</f>
        <v>0.0018</v>
      </c>
      <c r="D153" s="71" t="n">
        <f aca="false">IF(C153="NA","NA",IF(C153&gt;$C$153,C153-$C$153,0))</f>
        <v>0</v>
      </c>
    </row>
    <row r="154" customFormat="false" ht="16" hidden="false" customHeight="false" outlineLevel="0" collapsed="false">
      <c r="A154" s="68" t="str">
        <f aca="false">'Sovereign Ratings (Moody''s,S&amp;P)'!A154</f>
        <v>Uruguay</v>
      </c>
      <c r="B154" s="69" t="str">
        <f aca="false">'Sovereign Ratings (Moody''s,S&amp;P)'!C154</f>
        <v>Baa2</v>
      </c>
      <c r="C154" s="71" t="n">
        <f aca="false">VLOOKUP(A154,$H$24:$J$107,2,0)</f>
        <v>0.0234</v>
      </c>
      <c r="D154" s="71" t="n">
        <f aca="false">IF(C154="NA","NA",IF(C154&gt;$C$153,C154-$C$153,0))</f>
        <v>0.0216</v>
      </c>
    </row>
    <row r="155" customFormat="false" ht="16" hidden="false" customHeight="false" outlineLevel="0" collapsed="false">
      <c r="A155" s="68" t="str">
        <f aca="false">'Sovereign Ratings (Moody''s,S&amp;P)'!A155</f>
        <v>Uzbekistan</v>
      </c>
      <c r="B155" s="69" t="str">
        <f aca="false">'Sovereign Ratings (Moody''s,S&amp;P)'!C155</f>
        <v>B1</v>
      </c>
      <c r="C155" s="71" t="s">
        <v>114</v>
      </c>
      <c r="D155" s="71" t="str">
        <f aca="false">IF(C155="NA","NA",IF(C155&gt;$C$153,C155-$C$153,0))</f>
        <v>NA</v>
      </c>
    </row>
    <row r="156" customFormat="false" ht="16" hidden="false" customHeight="false" outlineLevel="0" collapsed="false">
      <c r="A156" s="68" t="str">
        <f aca="false">'Sovereign Ratings (Moody''s,S&amp;P)'!A156</f>
        <v>Venezuela</v>
      </c>
      <c r="B156" s="69" t="str">
        <f aca="false">'Sovereign Ratings (Moody''s,S&amp;P)'!C156</f>
        <v>C</v>
      </c>
      <c r="C156" s="71" t="s">
        <v>114</v>
      </c>
      <c r="D156" s="71" t="str">
        <f aca="false">IF(C156="NA","NA",IF(C156&gt;$C$153,C156-$C$153,0))</f>
        <v>NA</v>
      </c>
    </row>
    <row r="157" customFormat="false" ht="16" hidden="false" customHeight="false" outlineLevel="0" collapsed="false">
      <c r="A157" s="68" t="str">
        <f aca="false">'Sovereign Ratings (Moody''s,S&amp;P)'!A157</f>
        <v>Vietnam</v>
      </c>
      <c r="B157" s="69" t="str">
        <f aca="false">'Sovereign Ratings (Moody''s,S&amp;P)'!C157</f>
        <v>Ba3</v>
      </c>
      <c r="C157" s="71" t="n">
        <f aca="false">VLOOKUP(A157,$H$24:$J$109,2,0)</f>
        <v>0.0163</v>
      </c>
      <c r="D157" s="71" t="n">
        <f aca="false">IF(C157="NA","NA",IF(C157&gt;$C$153,C157-$C$153,0))</f>
        <v>0.0145</v>
      </c>
    </row>
    <row r="158" customFormat="false" ht="16" hidden="false" customHeight="false" outlineLevel="0" collapsed="false">
      <c r="A158" s="68" t="str">
        <f aca="false">'Sovereign Ratings (Moody''s,S&amp;P)'!A158</f>
        <v>Zambia</v>
      </c>
      <c r="B158" s="69" t="str">
        <f aca="false">'Sovereign Ratings (Moody''s,S&amp;P)'!C158</f>
        <v>Ca</v>
      </c>
      <c r="C158" s="71" t="str">
        <f aca="false">VLOOKUP(A158,$H$24:$J$109,2,0)</f>
        <v>NA</v>
      </c>
      <c r="D158" s="71" t="str">
        <f aca="false">IF(C158="NA","NA",IF(C158&gt;$C$153,C158-$C$153,0))</f>
        <v>NA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5" activeCellId="0" sqref="H15"/>
    </sheetView>
  </sheetViews>
  <sheetFormatPr defaultRowHeight="13" zeroHeight="false" outlineLevelRow="0" outlineLevelCol="0"/>
  <cols>
    <col collapsed="false" customWidth="true" hidden="false" outlineLevel="0" max="1" min="1" style="22" width="20.66"/>
    <col collapsed="false" customWidth="true" hidden="false" outlineLevel="0" max="2" min="2" style="0" width="35.51"/>
    <col collapsed="false" customWidth="true" hidden="false" outlineLevel="0" max="3" min="3" style="0" width="21"/>
    <col collapsed="false" customWidth="true" hidden="false" outlineLevel="0" max="4" min="4" style="0" width="21.31"/>
    <col collapsed="false" customWidth="true" hidden="false" outlineLevel="0" max="1025" min="5" style="0" width="10.65"/>
  </cols>
  <sheetData>
    <row r="1" s="176" customFormat="true" ht="25.3" hidden="false" customHeight="true" outlineLevel="0" collapsed="false">
      <c r="A1" s="174" t="s">
        <v>401</v>
      </c>
      <c r="B1" s="175" t="n">
        <v>42766</v>
      </c>
    </row>
    <row r="2" customFormat="false" ht="14" hidden="false" customHeight="false" outlineLevel="0" collapsed="false">
      <c r="A2" s="177"/>
      <c r="B2" s="178"/>
    </row>
    <row r="3" customFormat="false" ht="33.75" hidden="false" customHeight="true" outlineLevel="0" collapsed="false">
      <c r="A3" s="179" t="s">
        <v>43</v>
      </c>
      <c r="B3" s="180" t="s">
        <v>402</v>
      </c>
      <c r="C3" s="181" t="s">
        <v>403</v>
      </c>
      <c r="D3" s="181" t="s">
        <v>404</v>
      </c>
      <c r="E3" s="181" t="s">
        <v>405</v>
      </c>
      <c r="F3" s="182" t="s">
        <v>406</v>
      </c>
      <c r="G3" s="183" t="s">
        <v>407</v>
      </c>
      <c r="H3" s="184" t="s">
        <v>408</v>
      </c>
    </row>
    <row r="4" customFormat="false" ht="18" hidden="false" customHeight="false" outlineLevel="0" collapsed="false">
      <c r="A4" s="185" t="s">
        <v>392</v>
      </c>
      <c r="B4" s="186" t="s">
        <v>114</v>
      </c>
      <c r="C4" s="187" t="s">
        <v>114</v>
      </c>
      <c r="D4" s="187" t="str">
        <f aca="false">IF(C4="NA","NA",IF(B4="NA","NA",B4/C4))</f>
        <v>NA</v>
      </c>
      <c r="E4" s="188" t="n">
        <v>0.0017</v>
      </c>
      <c r="F4" s="189" t="n">
        <v>0.011</v>
      </c>
      <c r="G4" s="188" t="n">
        <f aca="false">IF(F4="NA","NA",E4/F4)</f>
        <v>0.154545454545455</v>
      </c>
      <c r="H4" s="190" t="str">
        <f aca="false">IF(G4="NA","NA",IF(B4="NA","NA",B4/G4))</f>
        <v>NA</v>
      </c>
    </row>
    <row r="5" customFormat="false" ht="18" hidden="false" customHeight="false" outlineLevel="0" collapsed="false">
      <c r="A5" s="185" t="s">
        <v>150</v>
      </c>
      <c r="B5" s="186" t="s">
        <v>114</v>
      </c>
      <c r="C5" s="187" t="s">
        <v>114</v>
      </c>
      <c r="D5" s="191" t="str">
        <f aca="false">IF(C5="NA","NA",IF(B5="NA","NA",B5/C5))</f>
        <v>NA</v>
      </c>
      <c r="E5" s="188" t="n">
        <v>0.0068</v>
      </c>
      <c r="F5" s="189" t="n">
        <v>0.075</v>
      </c>
      <c r="G5" s="189" t="n">
        <f aca="false">IF(F5="NA","NA",E5/F5)</f>
        <v>0.0906666666666667</v>
      </c>
      <c r="H5" s="190" t="str">
        <f aca="false">IF(G5="NA","NA",IF(B5="NA","NA",B5/G5))</f>
        <v>NA</v>
      </c>
    </row>
    <row r="6" customFormat="false" ht="18" hidden="false" customHeight="false" outlineLevel="0" collapsed="false">
      <c r="A6" s="185" t="s">
        <v>221</v>
      </c>
      <c r="B6" s="186" t="n">
        <v>0.5316</v>
      </c>
      <c r="C6" s="187" t="s">
        <v>114</v>
      </c>
      <c r="D6" s="191" t="str">
        <f aca="false">IF(C6="NA","NA",IF(B6="NA","NA",B6/C6))</f>
        <v>NA</v>
      </c>
      <c r="E6" s="188" t="n">
        <v>0.037</v>
      </c>
      <c r="F6" s="189" t="n">
        <v>0.1955</v>
      </c>
      <c r="G6" s="189" t="n">
        <f aca="false">IF(F6="NA","NA",E6/F6)</f>
        <v>0.18925831202046</v>
      </c>
      <c r="H6" s="190" t="n">
        <f aca="false">IF(G6="NA","NA",IF(B6="NA","NA",B6/G6))</f>
        <v>2.80885945945946</v>
      </c>
    </row>
    <row r="7" customFormat="false" ht="18" hidden="false" customHeight="false" outlineLevel="0" collapsed="false">
      <c r="A7" s="185" t="s">
        <v>268</v>
      </c>
      <c r="B7" s="186" t="n">
        <v>0.1276</v>
      </c>
      <c r="C7" s="187" t="s">
        <v>114</v>
      </c>
      <c r="D7" s="191" t="str">
        <f aca="false">IF(C7="NA","NA",IF(B7="NA","NA",B7/C7))</f>
        <v>NA</v>
      </c>
      <c r="E7" s="188" t="n">
        <v>0.0045</v>
      </c>
      <c r="F7" s="189" t="n">
        <v>0.0318</v>
      </c>
      <c r="G7" s="189" t="n">
        <f aca="false">IF(F7="NA","NA",E7/F7)</f>
        <v>0.141509433962264</v>
      </c>
      <c r="H7" s="190" t="n">
        <f aca="false">IF(G7="NA","NA",IF(B7="NA","NA",B7/G7))</f>
        <v>0.901706666666667</v>
      </c>
    </row>
    <row r="8" customFormat="false" ht="18" hidden="false" customHeight="false" outlineLevel="0" collapsed="false">
      <c r="A8" s="185" t="s">
        <v>180</v>
      </c>
      <c r="B8" s="186" t="n">
        <v>0.1355</v>
      </c>
      <c r="C8" s="187" t="s">
        <v>114</v>
      </c>
      <c r="D8" s="191" t="str">
        <f aca="false">IF(C8="NA","NA",IF(B8="NA","NA",B8/C8))</f>
        <v>NA</v>
      </c>
      <c r="E8" s="187" t="s">
        <v>114</v>
      </c>
      <c r="F8" s="189" t="s">
        <v>114</v>
      </c>
      <c r="G8" s="189" t="str">
        <f aca="false">IF(F8="NA","NA",E8/F8)</f>
        <v>NA</v>
      </c>
      <c r="H8" s="190" t="str">
        <f aca="false">IF(G8="NA","NA",IF(B8="NA","NA",B8/G8))</f>
        <v>NA</v>
      </c>
    </row>
    <row r="9" customFormat="false" ht="18" hidden="false" customHeight="false" outlineLevel="0" collapsed="false">
      <c r="A9" s="185" t="s">
        <v>409</v>
      </c>
      <c r="B9" s="186" t="n">
        <v>0.1569</v>
      </c>
      <c r="C9" s="187" t="s">
        <v>114</v>
      </c>
      <c r="D9" s="191" t="str">
        <f aca="false">IF(C9="NA","NA",IF(B9="NA","NA",B9/C9))</f>
        <v>NA</v>
      </c>
      <c r="E9" s="187" t="s">
        <v>114</v>
      </c>
      <c r="F9" s="189" t="s">
        <v>114</v>
      </c>
      <c r="G9" s="189" t="str">
        <f aca="false">IF(F9="NA","NA",E9/F9)</f>
        <v>NA</v>
      </c>
      <c r="H9" s="190" t="str">
        <f aca="false">IF(G9="NA","NA",IF(B9="NA","NA",B9/G9))</f>
        <v>NA</v>
      </c>
    </row>
    <row r="10" customFormat="false" ht="18" hidden="false" customHeight="false" outlineLevel="0" collapsed="false">
      <c r="A10" s="185" t="s">
        <v>152</v>
      </c>
      <c r="B10" s="186" t="n">
        <v>0.0291</v>
      </c>
      <c r="C10" s="187" t="s">
        <v>114</v>
      </c>
      <c r="D10" s="191" t="str">
        <f aca="false">IF(C10="NA","NA",IF(B10="NA","NA",B10/C10))</f>
        <v>NA</v>
      </c>
      <c r="E10" s="187" t="s">
        <v>114</v>
      </c>
      <c r="F10" s="189" t="s">
        <v>114</v>
      </c>
      <c r="G10" s="189" t="str">
        <f aca="false">IF(F10="NA","NA",E10/F10)</f>
        <v>NA</v>
      </c>
      <c r="H10" s="190" t="str">
        <f aca="false">IF(G10="NA","NA",IF(B10="NA","NA",B10/G10))</f>
        <v>NA</v>
      </c>
    </row>
    <row r="11" customFormat="false" ht="18" hidden="false" customHeight="false" outlineLevel="0" collapsed="false">
      <c r="A11" s="185" t="s">
        <v>223</v>
      </c>
      <c r="B11" s="186" t="n">
        <v>0.4537</v>
      </c>
      <c r="C11" s="188" t="n">
        <v>0.2662</v>
      </c>
      <c r="D11" s="191" t="n">
        <f aca="false">IF(C11="NA","NA",IF(B11="NA","NA",B11/C11))</f>
        <v>1.70435762584523</v>
      </c>
      <c r="E11" s="188" t="n">
        <v>0.0038</v>
      </c>
      <c r="F11" s="189" t="n">
        <v>0.0215</v>
      </c>
      <c r="G11" s="189" t="n">
        <f aca="false">IF(F11="NA","NA",E11/F11)</f>
        <v>0.176744186046512</v>
      </c>
      <c r="H11" s="190" t="n">
        <f aca="false">IF(G11="NA","NA",IF(B11="NA","NA",B11/G11))</f>
        <v>2.56698684210526</v>
      </c>
    </row>
    <row r="12" customFormat="false" ht="18" hidden="false" customHeight="false" outlineLevel="0" collapsed="false">
      <c r="A12" s="185" t="s">
        <v>244</v>
      </c>
      <c r="B12" s="186" t="n">
        <v>0.198</v>
      </c>
      <c r="C12" s="188" t="n">
        <v>0.0537</v>
      </c>
      <c r="D12" s="191" t="n">
        <f aca="false">IF(C12="NA","NA",IF(B12="NA","NA",B12/C12))</f>
        <v>3.68715083798883</v>
      </c>
      <c r="E12" s="188" t="n">
        <v>0.0043</v>
      </c>
      <c r="F12" s="189" t="n">
        <v>0.007</v>
      </c>
      <c r="G12" s="189" t="n">
        <f aca="false">IF(F12="NA","NA",E12/F12)</f>
        <v>0.614285714285714</v>
      </c>
      <c r="H12" s="190" t="n">
        <f aca="false">IF(G12="NA","NA",IF(B12="NA","NA",B12/G12))</f>
        <v>0.322325581395349</v>
      </c>
    </row>
    <row r="13" customFormat="false" ht="18" hidden="false" customHeight="false" outlineLevel="0" collapsed="false">
      <c r="A13" s="185" t="s">
        <v>154</v>
      </c>
      <c r="B13" s="186" t="s">
        <v>114</v>
      </c>
      <c r="C13" s="187" t="s">
        <v>114</v>
      </c>
      <c r="D13" s="191" t="str">
        <f aca="false">IF(C13="NA","NA",IF(B13="NA","NA",B13/C13))</f>
        <v>NA</v>
      </c>
      <c r="E13" s="188" t="n">
        <v>0.0034</v>
      </c>
      <c r="F13" s="189" t="n">
        <v>0.0587</v>
      </c>
      <c r="G13" s="189" t="n">
        <f aca="false">IF(F13="NA","NA",E13/F13)</f>
        <v>0.0579216354344123</v>
      </c>
      <c r="H13" s="190" t="str">
        <f aca="false">IF(G13="NA","NA",IF(B13="NA","NA",B13/G13))</f>
        <v>NA</v>
      </c>
    </row>
    <row r="14" customFormat="false" ht="18" hidden="false" customHeight="false" outlineLevel="0" collapsed="false">
      <c r="A14" s="185" t="s">
        <v>224</v>
      </c>
      <c r="B14" s="186" t="n">
        <v>0.3537</v>
      </c>
      <c r="C14" s="188" t="n">
        <v>0.3158</v>
      </c>
      <c r="D14" s="191" t="n">
        <f aca="false">IF(C14="NA","NA",IF(B14="NA","NA",B14/C14))</f>
        <v>1.12001266624446</v>
      </c>
      <c r="E14" s="188" t="n">
        <v>0.0031</v>
      </c>
      <c r="F14" s="189" t="n">
        <v>0.009</v>
      </c>
      <c r="G14" s="189" t="n">
        <f aca="false">IF(F14="NA","NA",E14/F14)</f>
        <v>0.344444444444444</v>
      </c>
      <c r="H14" s="190" t="n">
        <f aca="false">IF(G14="NA","NA",IF(B14="NA","NA",B14/G14))</f>
        <v>1.02687096774194</v>
      </c>
    </row>
    <row r="15" customFormat="false" ht="18" hidden="false" customHeight="false" outlineLevel="0" collapsed="false">
      <c r="A15" s="185" t="s">
        <v>182</v>
      </c>
      <c r="B15" s="186" t="n">
        <v>0.2506</v>
      </c>
      <c r="C15" s="187" t="s">
        <v>114</v>
      </c>
      <c r="D15" s="191" t="str">
        <f aca="false">IF(C15="NA","NA",IF(B15="NA","NA",B15/C15))</f>
        <v>NA</v>
      </c>
      <c r="E15" s="188" t="n">
        <v>0.0051</v>
      </c>
      <c r="F15" s="189" t="n">
        <v>0.0056</v>
      </c>
      <c r="G15" s="189" t="n">
        <f aca="false">IF(F15="NA","NA",E15/F15)</f>
        <v>0.910714285714286</v>
      </c>
      <c r="H15" s="190" t="n">
        <f aca="false">IF(G15="NA","NA",IF(B15="NA","NA",B15/G15))</f>
        <v>0.27516862745098</v>
      </c>
    </row>
    <row r="16" customFormat="false" ht="18" hidden="false" customHeight="false" outlineLevel="0" collapsed="false">
      <c r="A16" s="185" t="s">
        <v>225</v>
      </c>
      <c r="B16" s="186" t="n">
        <v>0.3717</v>
      </c>
      <c r="C16" s="188" t="n">
        <v>0.3113</v>
      </c>
      <c r="D16" s="191" t="n">
        <f aca="false">IF(C16="NA","NA",IF(B16="NA","NA",B16/C16))</f>
        <v>1.19402505621587</v>
      </c>
      <c r="E16" s="188" t="n">
        <v>0.0041</v>
      </c>
      <c r="F16" s="189" t="n">
        <v>0.0152</v>
      </c>
      <c r="G16" s="189" t="n">
        <f aca="false">IF(F16="NA","NA",E16/F16)</f>
        <v>0.269736842105263</v>
      </c>
      <c r="H16" s="190" t="n">
        <f aca="false">IF(G16="NA","NA",IF(B16="NA","NA",B16/G16))</f>
        <v>1.37800975609756</v>
      </c>
    </row>
    <row r="17" customFormat="false" ht="18" hidden="false" customHeight="false" outlineLevel="0" collapsed="false">
      <c r="A17" s="185" t="s">
        <v>226</v>
      </c>
      <c r="B17" s="186" t="n">
        <v>0.1985</v>
      </c>
      <c r="C17" s="187" t="s">
        <v>114</v>
      </c>
      <c r="D17" s="191" t="str">
        <f aca="false">IF(C17="NA","NA",IF(B17="NA","NA",B17/C17))</f>
        <v>NA</v>
      </c>
      <c r="E17" s="188" t="n">
        <v>0.0039</v>
      </c>
      <c r="F17" s="189" t="n">
        <v>0.0613</v>
      </c>
      <c r="G17" s="189" t="n">
        <f aca="false">IF(F17="NA","NA",E17/F17)</f>
        <v>0.0636215334420881</v>
      </c>
      <c r="H17" s="190" t="n">
        <f aca="false">IF(G17="NA","NA",IF(B17="NA","NA",B17/G17))</f>
        <v>3.12001282051282</v>
      </c>
    </row>
    <row r="18" customFormat="false" ht="18" hidden="false" customHeight="false" outlineLevel="0" collapsed="false">
      <c r="A18" s="185" t="s">
        <v>245</v>
      </c>
      <c r="B18" s="186" t="n">
        <v>0.2253</v>
      </c>
      <c r="C18" s="187" t="s">
        <v>114</v>
      </c>
      <c r="D18" s="191" t="str">
        <f aca="false">IF(C18="NA","NA",IF(B18="NA","NA",B18/C18))</f>
        <v>NA</v>
      </c>
      <c r="E18" s="188" t="n">
        <v>0.0035</v>
      </c>
      <c r="F18" s="189" t="n">
        <v>0.0128</v>
      </c>
      <c r="G18" s="189" t="n">
        <f aca="false">IF(F18="NA","NA",E18/F18)</f>
        <v>0.2734375</v>
      </c>
      <c r="H18" s="190" t="n">
        <f aca="false">IF(G18="NA","NA",IF(B18="NA","NA",B18/G18))</f>
        <v>0.823954285714286</v>
      </c>
    </row>
    <row r="19" customFormat="false" ht="18" hidden="false" customHeight="false" outlineLevel="0" collapsed="false">
      <c r="A19" s="185" t="s">
        <v>286</v>
      </c>
      <c r="B19" s="186" t="n">
        <v>0.1912</v>
      </c>
      <c r="C19" s="188" t="n">
        <v>0.0483</v>
      </c>
      <c r="D19" s="191" t="n">
        <f aca="false">IF(C19="NA","NA",IF(B19="NA","NA",B19/C19))</f>
        <v>3.95859213250518</v>
      </c>
      <c r="E19" s="188" t="n">
        <v>0.0049</v>
      </c>
      <c r="F19" s="189" t="n">
        <v>0.0119</v>
      </c>
      <c r="G19" s="189" t="n">
        <f aca="false">IF(F19="NA","NA",E19/F19)</f>
        <v>0.411764705882353</v>
      </c>
      <c r="H19" s="190" t="n">
        <f aca="false">IF(G19="NA","NA",IF(B19="NA","NA",B19/G19))</f>
        <v>0.464342857142857</v>
      </c>
    </row>
    <row r="20" customFormat="false" ht="35" hidden="false" customHeight="false" outlineLevel="0" collapsed="false">
      <c r="A20" s="185" t="s">
        <v>246</v>
      </c>
      <c r="B20" s="186" t="n">
        <v>0.2516</v>
      </c>
      <c r="C20" s="188" t="n">
        <v>0.0464</v>
      </c>
      <c r="D20" s="191" t="n">
        <f aca="false">IF(C20="NA","NA",IF(B20="NA","NA",B20/C20))</f>
        <v>5.42241379310345</v>
      </c>
      <c r="E20" s="188" t="n">
        <v>0.0043</v>
      </c>
      <c r="F20" s="189" t="n">
        <v>0.0051</v>
      </c>
      <c r="G20" s="189" t="n">
        <f aca="false">IF(F20="NA","NA",E20/F20)</f>
        <v>0.843137254901961</v>
      </c>
      <c r="H20" s="190" t="n">
        <f aca="false">IF(G20="NA","NA",IF(B20="NA","NA",B20/G20))</f>
        <v>0.298409302325581</v>
      </c>
    </row>
    <row r="21" customFormat="false" ht="18" hidden="false" customHeight="false" outlineLevel="0" collapsed="false">
      <c r="A21" s="185" t="s">
        <v>159</v>
      </c>
      <c r="B21" s="186" t="n">
        <v>0.2549</v>
      </c>
      <c r="C21" s="187" t="s">
        <v>114</v>
      </c>
      <c r="D21" s="191" t="str">
        <f aca="false">IF(C21="NA","NA",IF(B21="NA","NA",B21/C21))</f>
        <v>NA</v>
      </c>
      <c r="E21" s="188" t="n">
        <v>0.0037</v>
      </c>
      <c r="F21" s="189" t="n">
        <v>0.0408</v>
      </c>
      <c r="G21" s="189" t="n">
        <f aca="false">IF(F21="NA","NA",E21/F21)</f>
        <v>0.0906862745098039</v>
      </c>
      <c r="H21" s="190" t="n">
        <f aca="false">IF(G21="NA","NA",IF(B21="NA","NA",B21/G21))</f>
        <v>2.81078918918919</v>
      </c>
    </row>
    <row r="22" customFormat="false" ht="18" hidden="false" customHeight="false" outlineLevel="0" collapsed="false">
      <c r="A22" s="185" t="s">
        <v>228</v>
      </c>
      <c r="B22" s="186" t="s">
        <v>114</v>
      </c>
      <c r="C22" s="187" t="s">
        <v>114</v>
      </c>
      <c r="D22" s="191" t="str">
        <f aca="false">IF(C22="NA","NA",IF(B22="NA","NA",B22/C22))</f>
        <v>NA</v>
      </c>
      <c r="E22" s="188" t="n">
        <v>0.005</v>
      </c>
      <c r="F22" s="189" t="n">
        <v>0.0778</v>
      </c>
      <c r="G22" s="189" t="n">
        <f aca="false">IF(F22="NA","NA",E22/F22)</f>
        <v>0.06426735218509</v>
      </c>
      <c r="H22" s="190" t="str">
        <f aca="false">IF(G22="NA","NA",IF(B22="NA","NA",B22/G22))</f>
        <v>NA</v>
      </c>
    </row>
    <row r="23" customFormat="false" ht="18" hidden="false" customHeight="false" outlineLevel="0" collapsed="false">
      <c r="A23" s="185" t="s">
        <v>247</v>
      </c>
      <c r="B23" s="186" t="n">
        <v>0.2067</v>
      </c>
      <c r="C23" s="187" t="s">
        <v>114</v>
      </c>
      <c r="D23" s="191" t="str">
        <f aca="false">IF(C23="NA","NA",IF(B23="NA","NA",B23/C23))</f>
        <v>NA</v>
      </c>
      <c r="E23" s="188" t="n">
        <v>0.0052</v>
      </c>
      <c r="F23" s="189" t="n">
        <v>0.007</v>
      </c>
      <c r="G23" s="189" t="n">
        <f aca="false">IF(F23="NA","NA",E23/F23)</f>
        <v>0.742857142857143</v>
      </c>
      <c r="H23" s="190" t="n">
        <f aca="false">IF(G23="NA","NA",IF(B23="NA","NA",B23/G23))</f>
        <v>0.27825</v>
      </c>
    </row>
    <row r="24" customFormat="false" ht="18" hidden="false" customHeight="false" outlineLevel="0" collapsed="false">
      <c r="A24" s="185" t="s">
        <v>162</v>
      </c>
      <c r="B24" s="186" t="n">
        <v>0.1293</v>
      </c>
      <c r="C24" s="187" t="s">
        <v>114</v>
      </c>
      <c r="D24" s="191" t="str">
        <f aca="false">IF(C24="NA","NA",IF(B24="NA","NA",B24/C24))</f>
        <v>NA</v>
      </c>
      <c r="E24" s="188" t="n">
        <v>0.0054</v>
      </c>
      <c r="F24" s="189" t="n">
        <v>0.0508</v>
      </c>
      <c r="G24" s="189" t="n">
        <f aca="false">IF(F24="NA","NA",E24/F24)</f>
        <v>0.106299212598425</v>
      </c>
      <c r="H24" s="190" t="n">
        <f aca="false">IF(G24="NA","NA",IF(B24="NA","NA",B24/G24))</f>
        <v>1.21637777777778</v>
      </c>
    </row>
    <row r="25" customFormat="false" ht="18" hidden="false" customHeight="false" outlineLevel="0" collapsed="false">
      <c r="A25" s="185" t="s">
        <v>291</v>
      </c>
      <c r="B25" s="186" t="n">
        <v>0.4344</v>
      </c>
      <c r="C25" s="188" t="n">
        <v>0.2637</v>
      </c>
      <c r="D25" s="191" t="n">
        <f aca="false">IF(C25="NA","NA",IF(B25="NA","NA",B25/C25))</f>
        <v>1.64732650739477</v>
      </c>
      <c r="E25" s="188" t="n">
        <v>0.0033</v>
      </c>
      <c r="F25" s="189" t="n">
        <v>0.0161</v>
      </c>
      <c r="G25" s="189" t="n">
        <f aca="false">IF(F25="NA","NA",E25/F25)</f>
        <v>0.204968944099379</v>
      </c>
      <c r="H25" s="190" t="n">
        <f aca="false">IF(G25="NA","NA",IF(B25="NA","NA",B25/G25))</f>
        <v>2.11934545454545</v>
      </c>
    </row>
    <row r="26" customFormat="false" ht="18" hidden="false" customHeight="false" outlineLevel="0" collapsed="false">
      <c r="A26" s="185" t="s">
        <v>410</v>
      </c>
      <c r="B26" s="186" t="s">
        <v>114</v>
      </c>
      <c r="C26" s="187" t="s">
        <v>114</v>
      </c>
      <c r="D26" s="191" t="str">
        <f aca="false">IF(C26="NA","NA",IF(B26="NA","NA",B26/C26))</f>
        <v>NA</v>
      </c>
      <c r="E26" s="188" t="n">
        <v>0.0027</v>
      </c>
      <c r="F26" s="189" t="n">
        <v>0.0215</v>
      </c>
      <c r="G26" s="189" t="n">
        <f aca="false">IF(F26="NA","NA",E26/F26)</f>
        <v>0.125581395348837</v>
      </c>
      <c r="H26" s="190" t="str">
        <f aca="false">IF(G26="NA","NA",IF(B26="NA","NA",B26/G26))</f>
        <v>NA</v>
      </c>
    </row>
    <row r="27" customFormat="false" ht="18" hidden="false" customHeight="false" outlineLevel="0" collapsed="false">
      <c r="A27" s="185" t="s">
        <v>249</v>
      </c>
      <c r="B27" s="186" t="n">
        <v>0.2953</v>
      </c>
      <c r="C27" s="188" t="n">
        <v>0.3176</v>
      </c>
      <c r="D27" s="191" t="n">
        <f aca="false">IF(C27="NA","NA",IF(B27="NA","NA",B27/C27))</f>
        <v>0.929785894206549</v>
      </c>
      <c r="E27" s="188" t="n">
        <v>0.0022</v>
      </c>
      <c r="F27" s="189" t="n">
        <v>0.0094</v>
      </c>
      <c r="G27" s="189" t="n">
        <f aca="false">IF(F27="NA","NA",E27/F27)</f>
        <v>0.234042553191489</v>
      </c>
      <c r="H27" s="190" t="n">
        <f aca="false">IF(G27="NA","NA",IF(B27="NA","NA",B27/G27))</f>
        <v>1.26173636363636</v>
      </c>
    </row>
    <row r="28" customFormat="false" ht="18" hidden="false" customHeight="false" outlineLevel="0" collapsed="false">
      <c r="A28" s="185" t="s">
        <v>185</v>
      </c>
      <c r="B28" s="186" t="n">
        <v>0.3313</v>
      </c>
      <c r="C28" s="188" t="n">
        <v>0.1074</v>
      </c>
      <c r="D28" s="191" t="n">
        <f aca="false">IF(C28="NA","NA",IF(B28="NA","NA",B28/C28))</f>
        <v>3.08472998137803</v>
      </c>
      <c r="E28" s="188" t="n">
        <v>0.0038</v>
      </c>
      <c r="F28" s="189" t="n">
        <v>0.0124</v>
      </c>
      <c r="G28" s="189" t="n">
        <f aca="false">IF(F28="NA","NA",E28/F28)</f>
        <v>0.306451612903226</v>
      </c>
      <c r="H28" s="190" t="n">
        <f aca="false">IF(G28="NA","NA",IF(B28="NA","NA",B28/G28))</f>
        <v>1.08108421052632</v>
      </c>
    </row>
    <row r="29" customFormat="false" ht="18" hidden="false" customHeight="false" outlineLevel="0" collapsed="false">
      <c r="A29" s="185" t="s">
        <v>186</v>
      </c>
      <c r="B29" s="186" t="n">
        <v>0.2723</v>
      </c>
      <c r="C29" s="188" t="n">
        <v>0.1394</v>
      </c>
      <c r="D29" s="191" t="n">
        <f aca="false">IF(C29="NA","NA",IF(B29="NA","NA",B29/C29))</f>
        <v>1.95337159253945</v>
      </c>
      <c r="E29" s="188" t="n">
        <v>0.0041</v>
      </c>
      <c r="F29" s="189" t="n">
        <v>0.0128</v>
      </c>
      <c r="G29" s="189" t="n">
        <f aca="false">IF(F29="NA","NA",E29/F29)</f>
        <v>0.3203125</v>
      </c>
      <c r="H29" s="190" t="n">
        <f aca="false">IF(G29="NA","NA",IF(B29="NA","NA",B29/G29))</f>
        <v>0.850107317073171</v>
      </c>
    </row>
    <row r="30" customFormat="false" ht="18" hidden="false" customHeight="false" outlineLevel="0" collapsed="false">
      <c r="A30" s="185" t="s">
        <v>269</v>
      </c>
      <c r="B30" s="186" t="s">
        <v>114</v>
      </c>
      <c r="C30" s="187" t="s">
        <v>114</v>
      </c>
      <c r="D30" s="191" t="str">
        <f aca="false">IF(C30="NA","NA",IF(B30="NA","NA",B30/C30))</f>
        <v>NA</v>
      </c>
      <c r="E30" s="188" t="n">
        <v>0.0047</v>
      </c>
      <c r="F30" s="189" t="n">
        <v>0.0698</v>
      </c>
      <c r="G30" s="189" t="n">
        <f aca="false">IF(F30="NA","NA",E30/F30)</f>
        <v>0.0673352435530086</v>
      </c>
      <c r="H30" s="190" t="str">
        <f aca="false">IF(G30="NA","NA",IF(B30="NA","NA",B30/G30))</f>
        <v>NA</v>
      </c>
    </row>
    <row r="31" customFormat="false" ht="18" hidden="false" customHeight="false" outlineLevel="0" collapsed="false">
      <c r="A31" s="185" t="s">
        <v>270</v>
      </c>
      <c r="B31" s="186" t="n">
        <v>0.2663</v>
      </c>
      <c r="C31" s="188" t="n">
        <v>0.4743</v>
      </c>
      <c r="D31" s="191" t="n">
        <f aca="false">IF(C31="NA","NA",IF(B31="NA","NA",B31/C31))</f>
        <v>0.56145899219903</v>
      </c>
      <c r="E31" s="188" t="n">
        <v>0.0032</v>
      </c>
      <c r="F31" s="189" t="n">
        <v>0.0077</v>
      </c>
      <c r="G31" s="189" t="n">
        <f aca="false">IF(F31="NA","NA",E31/F31)</f>
        <v>0.415584415584416</v>
      </c>
      <c r="H31" s="190" t="n">
        <f aca="false">IF(G31="NA","NA",IF(B31="NA","NA",B31/G31))</f>
        <v>0.640784375</v>
      </c>
    </row>
    <row r="32" customFormat="false" ht="18" hidden="false" customHeight="false" outlineLevel="0" collapsed="false">
      <c r="A32" s="185" t="s">
        <v>296</v>
      </c>
      <c r="B32" s="186" t="n">
        <v>0.3316</v>
      </c>
      <c r="C32" s="188" t="n">
        <v>0.1555</v>
      </c>
      <c r="D32" s="191" t="n">
        <f aca="false">IF(C32="NA","NA",IF(B32="NA","NA",B32/C32))</f>
        <v>2.13247588424437</v>
      </c>
      <c r="E32" s="188" t="n">
        <v>0.0035</v>
      </c>
      <c r="F32" s="189" t="n">
        <v>0.0143</v>
      </c>
      <c r="G32" s="189" t="n">
        <f aca="false">IF(F32="NA","NA",E32/F32)</f>
        <v>0.244755244755245</v>
      </c>
      <c r="H32" s="190" t="n">
        <f aca="false">IF(G32="NA","NA",IF(B32="NA","NA",B32/G32))</f>
        <v>1.35482285714286</v>
      </c>
    </row>
    <row r="33" customFormat="false" ht="18" hidden="false" customHeight="false" outlineLevel="0" collapsed="false">
      <c r="A33" s="185" t="s">
        <v>214</v>
      </c>
      <c r="B33" s="186" t="n">
        <v>0.0881</v>
      </c>
      <c r="C33" s="187" t="s">
        <v>114</v>
      </c>
      <c r="D33" s="191" t="str">
        <f aca="false">IF(C33="NA","NA",IF(B33="NA","NA",B33/C33))</f>
        <v>NA</v>
      </c>
      <c r="E33" s="187" t="s">
        <v>114</v>
      </c>
      <c r="F33" s="189" t="s">
        <v>114</v>
      </c>
      <c r="G33" s="189" t="str">
        <f aca="false">IF(F33="NA","NA",E33/F33)</f>
        <v>NA</v>
      </c>
      <c r="H33" s="190" t="str">
        <f aca="false">IF(G33="NA","NA",IF(B33="NA","NA",B33/G33))</f>
        <v>NA</v>
      </c>
    </row>
    <row r="34" customFormat="false" ht="18" hidden="false" customHeight="false" outlineLevel="0" collapsed="false">
      <c r="A34" s="185" t="s">
        <v>271</v>
      </c>
      <c r="B34" s="186" t="n">
        <v>0.0977</v>
      </c>
      <c r="C34" s="187" t="s">
        <v>114</v>
      </c>
      <c r="D34" s="191" t="str">
        <f aca="false">IF(C34="NA","NA",IF(B34="NA","NA",B34/C34))</f>
        <v>NA</v>
      </c>
      <c r="E34" s="187" t="s">
        <v>114</v>
      </c>
      <c r="F34" s="189" t="s">
        <v>114</v>
      </c>
      <c r="G34" s="189" t="str">
        <f aca="false">IF(F34="NA","NA",E34/F34)</f>
        <v>NA</v>
      </c>
      <c r="H34" s="190" t="str">
        <f aca="false">IF(G34="NA","NA",IF(B34="NA","NA",B34/G34))</f>
        <v>NA</v>
      </c>
    </row>
    <row r="35" customFormat="false" ht="18" hidden="false" customHeight="false" outlineLevel="0" collapsed="false">
      <c r="A35" s="185" t="s">
        <v>411</v>
      </c>
      <c r="B35" s="186" t="s">
        <v>114</v>
      </c>
      <c r="C35" s="187" t="s">
        <v>114</v>
      </c>
      <c r="D35" s="191" t="str">
        <f aca="false">IF(C35="NA","NA",IF(B35="NA","NA",B35/C35))</f>
        <v>NA</v>
      </c>
      <c r="E35" s="188" t="n">
        <v>0.0032</v>
      </c>
      <c r="F35" s="189" t="n">
        <v>0.0099</v>
      </c>
      <c r="G35" s="189" t="n">
        <f aca="false">IF(F35="NA","NA",E35/F35)</f>
        <v>0.323232323232323</v>
      </c>
      <c r="H35" s="190" t="str">
        <f aca="false">IF(G35="NA","NA",IF(B35="NA","NA",B35/G35))</f>
        <v>NA</v>
      </c>
    </row>
    <row r="36" customFormat="false" ht="18" hidden="false" customHeight="false" outlineLevel="0" collapsed="false">
      <c r="A36" s="185" t="s">
        <v>163</v>
      </c>
      <c r="B36" s="186" t="n">
        <v>0.1939</v>
      </c>
      <c r="C36" s="187" t="s">
        <v>114</v>
      </c>
      <c r="D36" s="191" t="str">
        <f aca="false">IF(C36="NA","NA",IF(B36="NA","NA",B36/C36))</f>
        <v>NA</v>
      </c>
      <c r="E36" s="188" t="n">
        <v>0.0034</v>
      </c>
      <c r="F36" s="189" t="n">
        <v>0.0406</v>
      </c>
      <c r="G36" s="189" t="n">
        <f aca="false">IF(F36="NA","NA",E36/F36)</f>
        <v>0.083743842364532</v>
      </c>
      <c r="H36" s="190" t="n">
        <f aca="false">IF(G36="NA","NA",IF(B36="NA","NA",B36/G36))</f>
        <v>2.31539411764706</v>
      </c>
    </row>
    <row r="37" customFormat="false" ht="18" hidden="false" customHeight="false" outlineLevel="0" collapsed="false">
      <c r="A37" s="185" t="s">
        <v>272</v>
      </c>
      <c r="B37" s="186" t="n">
        <v>0.286</v>
      </c>
      <c r="C37" s="187" t="s">
        <v>114</v>
      </c>
      <c r="D37" s="191" t="str">
        <f aca="false">IF(C37="NA","NA",IF(B37="NA","NA",B37/C37))</f>
        <v>NA</v>
      </c>
      <c r="E37" s="188" t="n">
        <v>0.0025</v>
      </c>
      <c r="F37" s="189" t="n">
        <v>0.0075</v>
      </c>
      <c r="G37" s="189" t="n">
        <f aca="false">IF(F37="NA","NA",E37/F37)</f>
        <v>0.333333333333333</v>
      </c>
      <c r="H37" s="190" t="n">
        <f aca="false">IF(G37="NA","NA",IF(B37="NA","NA",B37/G37))</f>
        <v>0.858</v>
      </c>
    </row>
    <row r="38" customFormat="false" ht="18" hidden="false" customHeight="false" outlineLevel="0" collapsed="false">
      <c r="A38" s="185" t="s">
        <v>201</v>
      </c>
      <c r="B38" s="186" t="n">
        <v>0.0915</v>
      </c>
      <c r="C38" s="187" t="s">
        <v>114</v>
      </c>
      <c r="D38" s="191" t="str">
        <f aca="false">IF(C38="NA","NA",IF(B38="NA","NA",B38/C38))</f>
        <v>NA</v>
      </c>
      <c r="E38" s="187" t="s">
        <v>114</v>
      </c>
      <c r="F38" s="189" t="s">
        <v>114</v>
      </c>
      <c r="G38" s="189" t="str">
        <f aca="false">IF(F38="NA","NA",E38/F38)</f>
        <v>NA</v>
      </c>
      <c r="H38" s="190" t="str">
        <f aca="false">IF(G38="NA","NA",IF(B38="NA","NA",B38/G38))</f>
        <v>NA</v>
      </c>
    </row>
    <row r="39" customFormat="false" ht="18" hidden="false" customHeight="false" outlineLevel="0" collapsed="false">
      <c r="A39" s="185" t="s">
        <v>252</v>
      </c>
      <c r="B39" s="186" t="n">
        <v>0.2592</v>
      </c>
      <c r="C39" s="187" t="s">
        <v>114</v>
      </c>
      <c r="D39" s="191" t="str">
        <f aca="false">IF(C39="NA","NA",IF(B39="NA","NA",B39/C39))</f>
        <v>NA</v>
      </c>
      <c r="E39" s="188" t="n">
        <v>0.0011</v>
      </c>
      <c r="F39" s="189" t="n">
        <v>0.0093</v>
      </c>
      <c r="G39" s="189" t="n">
        <f aca="false">IF(F39="NA","NA",E39/F39)</f>
        <v>0.118279569892473</v>
      </c>
      <c r="H39" s="190" t="n">
        <f aca="false">IF(G39="NA","NA",IF(B39="NA","NA",B39/G39))</f>
        <v>2.19141818181818</v>
      </c>
    </row>
    <row r="40" customFormat="false" ht="18" hidden="false" customHeight="false" outlineLevel="0" collapsed="false">
      <c r="A40" s="185" t="s">
        <v>273</v>
      </c>
      <c r="B40" s="186" t="n">
        <v>0.1514</v>
      </c>
      <c r="C40" s="188" t="n">
        <v>0.1299</v>
      </c>
      <c r="D40" s="191" t="n">
        <f aca="false">IF(C40="NA","NA",IF(B40="NA","NA",B40/C40))</f>
        <v>1.16551193225558</v>
      </c>
      <c r="E40" s="188" t="s">
        <v>114</v>
      </c>
      <c r="F40" s="189" t="s">
        <v>114</v>
      </c>
      <c r="G40" s="189" t="str">
        <f aca="false">IF(F40="NA","NA",E40/F40)</f>
        <v>NA</v>
      </c>
      <c r="H40" s="190" t="str">
        <f aca="false">IF(G40="NA","NA",IF(B40="NA","NA",B40/G40))</f>
        <v>NA</v>
      </c>
    </row>
    <row r="41" customFormat="false" ht="18" hidden="false" customHeight="false" outlineLevel="0" collapsed="false">
      <c r="A41" s="185" t="s">
        <v>253</v>
      </c>
      <c r="B41" s="186" t="n">
        <v>0.1649</v>
      </c>
      <c r="C41" s="188" t="n">
        <v>0.1698</v>
      </c>
      <c r="D41" s="191" t="n">
        <f aca="false">IF(C41="NA","NA",IF(B41="NA","NA",B41/C41))</f>
        <v>0.971142520612485</v>
      </c>
      <c r="E41" s="188" t="n">
        <v>0.0012</v>
      </c>
      <c r="F41" s="189" t="n">
        <v>0.009</v>
      </c>
      <c r="G41" s="189" t="n">
        <f aca="false">IF(F41="NA","NA",E41/F41)</f>
        <v>0.133333333333333</v>
      </c>
      <c r="H41" s="190" t="n">
        <f aca="false">IF(G41="NA","NA",IF(B41="NA","NA",B41/G41))</f>
        <v>1.23675</v>
      </c>
    </row>
    <row r="42" customFormat="false" ht="18" hidden="false" customHeight="false" outlineLevel="0" collapsed="false">
      <c r="A42" s="185" t="s">
        <v>254</v>
      </c>
      <c r="B42" s="186" t="n">
        <v>0.2553</v>
      </c>
      <c r="C42" s="187" t="s">
        <v>114</v>
      </c>
      <c r="D42" s="191" t="str">
        <f aca="false">IF(C42="NA","NA",IF(B42="NA","NA",B42/C42))</f>
        <v>NA</v>
      </c>
      <c r="E42" s="187" t="s">
        <v>114</v>
      </c>
      <c r="F42" s="189" t="s">
        <v>114</v>
      </c>
      <c r="G42" s="189" t="str">
        <f aca="false">IF(F42="NA","NA",E42/F42)</f>
        <v>NA</v>
      </c>
      <c r="H42" s="190" t="str">
        <f aca="false">IF(G42="NA","NA",IF(B42="NA","NA",B42/G42))</f>
        <v>NA</v>
      </c>
    </row>
    <row r="43" customFormat="false" ht="18" hidden="false" customHeight="false" outlineLevel="0" collapsed="false">
      <c r="A43" s="185" t="s">
        <v>190</v>
      </c>
      <c r="B43" s="186" t="n">
        <v>0.1959</v>
      </c>
      <c r="C43" s="188" t="n">
        <v>0.0704</v>
      </c>
      <c r="D43" s="191" t="n">
        <f aca="false">IF(C43="NA","NA",IF(B43="NA","NA",B43/C43))</f>
        <v>2.78267045454545</v>
      </c>
      <c r="E43" s="188" t="n">
        <v>0.0045</v>
      </c>
      <c r="F43" s="189" t="n">
        <v>0.007</v>
      </c>
      <c r="G43" s="189" t="n">
        <f aca="false">IF(F43="NA","NA",E43/F43)</f>
        <v>0.642857142857143</v>
      </c>
      <c r="H43" s="190" t="n">
        <f aca="false">IF(G43="NA","NA",IF(B43="NA","NA",B43/G43))</f>
        <v>0.304733333333333</v>
      </c>
    </row>
    <row r="44" customFormat="false" ht="18" hidden="false" customHeight="false" outlineLevel="0" collapsed="false">
      <c r="A44" s="185" t="s">
        <v>300</v>
      </c>
      <c r="B44" s="186" t="n">
        <v>0.143</v>
      </c>
      <c r="C44" s="188" t="s">
        <v>114</v>
      </c>
      <c r="D44" s="191" t="str">
        <f aca="false">IF(C44="NA","NA",IF(B44="NA","NA",B44/C44))</f>
        <v>NA</v>
      </c>
      <c r="E44" s="189" t="s">
        <v>114</v>
      </c>
      <c r="F44" s="189" t="s">
        <v>114</v>
      </c>
      <c r="G44" s="189" t="str">
        <f aca="false">IF(F44="NA","NA",E44/F44)</f>
        <v>NA</v>
      </c>
      <c r="H44" s="190" t="str">
        <f aca="false">IF(G44="NA","NA",IF(B44="NA","NA",B44/G44))</f>
        <v>NA</v>
      </c>
    </row>
    <row r="45" customFormat="false" ht="18" hidden="false" customHeight="false" outlineLevel="0" collapsed="false">
      <c r="A45" s="185" t="s">
        <v>164</v>
      </c>
      <c r="B45" s="186" t="n">
        <v>0.2346</v>
      </c>
      <c r="C45" s="187" t="s">
        <v>114</v>
      </c>
      <c r="D45" s="191" t="str">
        <f aca="false">IF(C45="NA","NA",IF(B45="NA","NA",B45/C45))</f>
        <v>NA</v>
      </c>
      <c r="E45" s="189" t="s">
        <v>114</v>
      </c>
      <c r="F45" s="189" t="s">
        <v>114</v>
      </c>
      <c r="G45" s="189" t="str">
        <f aca="false">IF(F45="NA","NA",E45/F45)</f>
        <v>NA</v>
      </c>
      <c r="H45" s="190" t="str">
        <f aca="false">IF(G45="NA","NA",IF(B45="NA","NA",B45/G45))</f>
        <v>NA</v>
      </c>
    </row>
    <row r="46" customFormat="false" ht="18" hidden="false" customHeight="false" outlineLevel="0" collapsed="false">
      <c r="A46" s="185" t="s">
        <v>231</v>
      </c>
      <c r="B46" s="186" t="n">
        <v>0.2512</v>
      </c>
      <c r="C46" s="188" t="n">
        <v>0.1721</v>
      </c>
      <c r="D46" s="191" t="n">
        <f aca="false">IF(C46="NA","NA",IF(B46="NA","NA",B46/C46))</f>
        <v>1.4596165020337</v>
      </c>
      <c r="E46" s="188" t="n">
        <v>0.0043</v>
      </c>
      <c r="F46" s="189" t="n">
        <v>0.0145</v>
      </c>
      <c r="G46" s="189" t="n">
        <f aca="false">IF(F46="NA","NA",E46/F46)</f>
        <v>0.296551724137931</v>
      </c>
      <c r="H46" s="190" t="n">
        <f aca="false">IF(G46="NA","NA",IF(B46="NA","NA",B46/G46))</f>
        <v>0.847069767441861</v>
      </c>
    </row>
    <row r="47" customFormat="false" ht="18" hidden="false" customHeight="false" outlineLevel="0" collapsed="false">
      <c r="A47" s="185" t="s">
        <v>192</v>
      </c>
      <c r="B47" s="186" t="n">
        <v>0.1899</v>
      </c>
      <c r="C47" s="187" t="s">
        <v>114</v>
      </c>
      <c r="D47" s="191" t="str">
        <f aca="false">IF(C47="NA","NA",IF(B47="NA","NA",B47/C47))</f>
        <v>NA</v>
      </c>
      <c r="E47" s="189" t="s">
        <v>114</v>
      </c>
      <c r="F47" s="189" t="s">
        <v>114</v>
      </c>
      <c r="G47" s="189" t="str">
        <f aca="false">IF(F47="NA","NA",E47/F47)</f>
        <v>NA</v>
      </c>
      <c r="H47" s="190" t="str">
        <f aca="false">IF(G47="NA","NA",IF(B47="NA","NA",B47/G47))</f>
        <v>NA</v>
      </c>
    </row>
    <row r="48" customFormat="false" ht="18" hidden="false" customHeight="false" outlineLevel="0" collapsed="false">
      <c r="A48" s="185" t="s">
        <v>256</v>
      </c>
      <c r="B48" s="186" t="n">
        <v>0.163</v>
      </c>
      <c r="C48" s="187" t="s">
        <v>114</v>
      </c>
      <c r="D48" s="191" t="str">
        <f aca="false">IF(C48="NA","NA",IF(B48="NA","NA",B48/C48))</f>
        <v>NA</v>
      </c>
      <c r="E48" s="189" t="s">
        <v>114</v>
      </c>
      <c r="F48" s="189" t="s">
        <v>114</v>
      </c>
      <c r="G48" s="189" t="str">
        <f aca="false">IF(F48="NA","NA",E48/F48)</f>
        <v>NA</v>
      </c>
      <c r="H48" s="190" t="str">
        <f aca="false">IF(G48="NA","NA",IF(B48="NA","NA",B48/G48))</f>
        <v>NA</v>
      </c>
    </row>
    <row r="49" customFormat="false" ht="18" hidden="false" customHeight="false" outlineLevel="0" collapsed="false">
      <c r="A49" s="185" t="s">
        <v>165</v>
      </c>
      <c r="B49" s="186" t="n">
        <v>0.2015</v>
      </c>
      <c r="C49" s="187" t="s">
        <v>114</v>
      </c>
      <c r="D49" s="191" t="str">
        <f aca="false">IF(C49="NA","NA",IF(B49="NA","NA",B49/C49))</f>
        <v>NA</v>
      </c>
      <c r="E49" s="188" t="n">
        <v>0.0036</v>
      </c>
      <c r="F49" s="189" t="n">
        <v>0.0156</v>
      </c>
      <c r="G49" s="189" t="n">
        <f aca="false">IF(F49="NA","NA",E49/F49)</f>
        <v>0.230769230769231</v>
      </c>
      <c r="H49" s="190" t="n">
        <f aca="false">IF(G49="NA","NA",IF(B49="NA","NA",B49/G49))</f>
        <v>0.873166666666667</v>
      </c>
    </row>
    <row r="50" customFormat="false" ht="18" hidden="false" customHeight="false" outlineLevel="0" collapsed="false">
      <c r="A50" s="185" t="s">
        <v>167</v>
      </c>
      <c r="B50" s="186" t="n">
        <v>0.0895</v>
      </c>
      <c r="C50" s="187" t="s">
        <v>114</v>
      </c>
      <c r="D50" s="191" t="str">
        <f aca="false">IF(C50="NA","NA",IF(B50="NA","NA",B50/C50))</f>
        <v>NA</v>
      </c>
      <c r="E50" s="187" t="s">
        <v>114</v>
      </c>
      <c r="F50" s="189" t="s">
        <v>114</v>
      </c>
      <c r="G50" s="189" t="str">
        <f aca="false">IF(F50="NA","NA",E50/F50)</f>
        <v>NA</v>
      </c>
      <c r="H50" s="190" t="str">
        <f aca="false">IF(G50="NA","NA",IF(B50="NA","NA",B50/G50))</f>
        <v>NA</v>
      </c>
    </row>
    <row r="51" customFormat="false" ht="18" hidden="false" customHeight="false" outlineLevel="0" collapsed="false">
      <c r="A51" s="185" t="s">
        <v>168</v>
      </c>
      <c r="B51" s="186" t="n">
        <v>0.1829</v>
      </c>
      <c r="C51" s="188" t="n">
        <v>0.2056</v>
      </c>
      <c r="D51" s="191" t="n">
        <f aca="false">IF(C51="NA","NA",IF(B51="NA","NA",B51/C51))</f>
        <v>0.889591439688716</v>
      </c>
      <c r="E51" s="188" t="n">
        <v>0.004</v>
      </c>
      <c r="F51" s="189" t="n">
        <v>0.0359</v>
      </c>
      <c r="G51" s="189" t="n">
        <f aca="false">IF(F51="NA","NA",E51/F51)</f>
        <v>0.11142061281337</v>
      </c>
      <c r="H51" s="190" t="n">
        <f aca="false">IF(G51="NA","NA",IF(B51="NA","NA",B51/G51))</f>
        <v>1.6415275</v>
      </c>
    </row>
    <row r="52" customFormat="false" ht="18" hidden="false" customHeight="false" outlineLevel="0" collapsed="false">
      <c r="A52" s="185" t="s">
        <v>274</v>
      </c>
      <c r="B52" s="186" t="n">
        <v>0.1135</v>
      </c>
      <c r="C52" s="187" t="s">
        <v>114</v>
      </c>
      <c r="D52" s="191" t="str">
        <f aca="false">IF(C52="NA","NA",IF(B52="NA","NA",B52/C52))</f>
        <v>NA</v>
      </c>
      <c r="E52" s="188" t="n">
        <v>0.0032</v>
      </c>
      <c r="F52" s="189" t="n">
        <v>0.039</v>
      </c>
      <c r="G52" s="189" t="n">
        <f aca="false">IF(F52="NA","NA",E52/F52)</f>
        <v>0.082051282051282</v>
      </c>
      <c r="H52" s="190" t="n">
        <f aca="false">IF(G52="NA","NA",IF(B52="NA","NA",B52/G52))</f>
        <v>1.38328125</v>
      </c>
    </row>
    <row r="53" customFormat="false" ht="18" hidden="false" customHeight="false" outlineLevel="0" collapsed="false">
      <c r="A53" s="185" t="s">
        <v>193</v>
      </c>
      <c r="B53" s="186" t="n">
        <v>0.2657</v>
      </c>
      <c r="C53" s="188" t="n">
        <v>0.1404</v>
      </c>
      <c r="D53" s="191" t="n">
        <f aca="false">IF(C53="NA","NA",IF(B53="NA","NA",B53/C53))</f>
        <v>1.89245014245014</v>
      </c>
      <c r="E53" s="188" t="n">
        <v>0.0027</v>
      </c>
      <c r="F53" s="189" t="n">
        <v>0.0451</v>
      </c>
      <c r="G53" s="189" t="n">
        <f aca="false">IF(F53="NA","NA",E53/F53)</f>
        <v>0.0598669623059867</v>
      </c>
      <c r="H53" s="190" t="n">
        <f aca="false">IF(G53="NA","NA",IF(B53="NA","NA",B53/G53))</f>
        <v>4.43817407407407</v>
      </c>
    </row>
    <row r="54" customFormat="false" ht="18" hidden="false" customHeight="false" outlineLevel="0" collapsed="false">
      <c r="A54" s="185" t="s">
        <v>412</v>
      </c>
      <c r="B54" s="186" t="n">
        <v>0.0835</v>
      </c>
      <c r="C54" s="187" t="s">
        <v>114</v>
      </c>
      <c r="D54" s="191" t="str">
        <f aca="false">IF(C54="NA","NA",IF(B54="NA","NA",B54/C54))</f>
        <v>NA</v>
      </c>
      <c r="E54" s="187" t="s">
        <v>114</v>
      </c>
      <c r="F54" s="189" t="s">
        <v>114</v>
      </c>
      <c r="G54" s="189" t="str">
        <f aca="false">IF(F54="NA","NA",E54/F54)</f>
        <v>NA</v>
      </c>
      <c r="H54" s="190" t="str">
        <f aca="false">IF(G54="NA","NA",IF(B54="NA","NA",B54/G54))</f>
        <v>NA</v>
      </c>
    </row>
    <row r="55" customFormat="false" ht="18" hidden="false" customHeight="false" outlineLevel="0" collapsed="false">
      <c r="A55" s="185" t="s">
        <v>233</v>
      </c>
      <c r="B55" s="186" t="n">
        <v>0.1082</v>
      </c>
      <c r="C55" s="187" t="s">
        <v>114</v>
      </c>
      <c r="D55" s="191" t="str">
        <f aca="false">IF(C55="NA","NA",IF(B55="NA","NA",B55/C55))</f>
        <v>NA</v>
      </c>
      <c r="E55" s="188" t="n">
        <v>0.0032</v>
      </c>
      <c r="F55" s="189" t="n">
        <v>0.0095</v>
      </c>
      <c r="G55" s="189" t="n">
        <f aca="false">IF(F55="NA","NA",E55/F55)</f>
        <v>0.336842105263158</v>
      </c>
      <c r="H55" s="190" t="n">
        <f aca="false">IF(G55="NA","NA",IF(B55="NA","NA",B55/G55))</f>
        <v>0.32121875</v>
      </c>
    </row>
    <row r="56" customFormat="false" ht="18" hidden="false" customHeight="false" outlineLevel="0" collapsed="false">
      <c r="A56" s="185" t="s">
        <v>235</v>
      </c>
      <c r="B56" s="186" t="n">
        <v>0.2156</v>
      </c>
      <c r="C56" s="188" t="n">
        <v>0.2477</v>
      </c>
      <c r="D56" s="191" t="n">
        <f aca="false">IF(C56="NA","NA",IF(B56="NA","NA",B56/C56))</f>
        <v>0.870407751312071</v>
      </c>
      <c r="E56" s="188" t="n">
        <v>0.0032</v>
      </c>
      <c r="F56" s="189" t="n">
        <v>0.0104</v>
      </c>
      <c r="G56" s="189" t="n">
        <f aca="false">IF(F56="NA","NA",E56/F56)</f>
        <v>0.307692307692308</v>
      </c>
      <c r="H56" s="190" t="n">
        <f aca="false">IF(G56="NA","NA",IF(B56="NA","NA",B56/G56))</f>
        <v>0.7007</v>
      </c>
    </row>
    <row r="57" customFormat="false" ht="18" hidden="false" customHeight="false" outlineLevel="0" collapsed="false">
      <c r="A57" s="185" t="s">
        <v>195</v>
      </c>
      <c r="B57" s="186" t="n">
        <v>0.3362</v>
      </c>
      <c r="C57" s="188" t="n">
        <v>0.2983</v>
      </c>
      <c r="D57" s="191" t="n">
        <f aca="false">IF(C57="NA","NA",IF(B57="NA","NA",B57/C57))</f>
        <v>1.12705330204492</v>
      </c>
      <c r="E57" s="188" t="n">
        <v>0.0042</v>
      </c>
      <c r="F57" s="189" t="n">
        <v>0.0067</v>
      </c>
      <c r="G57" s="189" t="n">
        <f aca="false">IF(F57="NA","NA",E57/F57)</f>
        <v>0.626865671641791</v>
      </c>
      <c r="H57" s="190" t="n">
        <f aca="false">IF(G57="NA","NA",IF(B57="NA","NA",B57/G57))</f>
        <v>0.536319047619048</v>
      </c>
    </row>
    <row r="58" customFormat="false" ht="18" hidden="false" customHeight="false" outlineLevel="0" collapsed="false">
      <c r="A58" s="185" t="s">
        <v>275</v>
      </c>
      <c r="B58" s="186" t="n">
        <v>0.1863</v>
      </c>
      <c r="C58" s="187" t="s">
        <v>114</v>
      </c>
      <c r="D58" s="191" t="str">
        <f aca="false">IF(C58="NA","NA",IF(B58="NA","NA",B58/C58))</f>
        <v>NA</v>
      </c>
      <c r="E58" s="188" t="n">
        <v>0.0045</v>
      </c>
      <c r="F58" s="189" t="n">
        <v>0.0074</v>
      </c>
      <c r="G58" s="189" t="n">
        <f aca="false">IF(F58="NA","NA",E58/F58)</f>
        <v>0.608108108108108</v>
      </c>
      <c r="H58" s="190" t="n">
        <f aca="false">IF(G58="NA","NA",IF(B58="NA","NA",B58/G58))</f>
        <v>0.30636</v>
      </c>
    </row>
    <row r="59" customFormat="false" ht="18" hidden="false" customHeight="false" outlineLevel="0" collapsed="false">
      <c r="A59" s="185" t="s">
        <v>258</v>
      </c>
      <c r="B59" s="186" t="n">
        <v>0.2424</v>
      </c>
      <c r="C59" s="188" t="n">
        <v>0.2364</v>
      </c>
      <c r="D59" s="191" t="n">
        <f aca="false">IF(C59="NA","NA",IF(B59="NA","NA",B59/C59))</f>
        <v>1.0253807106599</v>
      </c>
      <c r="E59" s="188" t="n">
        <v>0.0043</v>
      </c>
      <c r="F59" s="189" t="n">
        <v>0.0122</v>
      </c>
      <c r="G59" s="189" t="n">
        <f aca="false">IF(F59="NA","NA",E59/F59)</f>
        <v>0.352459016393443</v>
      </c>
      <c r="H59" s="190" t="n">
        <f aca="false">IF(G59="NA","NA",IF(B59="NA","NA",B59/G59))</f>
        <v>0.687739534883721</v>
      </c>
    </row>
    <row r="60" customFormat="false" ht="18" hidden="false" customHeight="false" outlineLevel="0" collapsed="false">
      <c r="A60" s="185" t="s">
        <v>259</v>
      </c>
      <c r="B60" s="186" t="n">
        <v>0.2591</v>
      </c>
      <c r="C60" s="188" t="n">
        <v>0.1726</v>
      </c>
      <c r="D60" s="191" t="n">
        <f aca="false">IF(C60="NA","NA",IF(B60="NA","NA",B60/C60))</f>
        <v>1.50115874855156</v>
      </c>
      <c r="E60" s="188" t="n">
        <v>0.0056</v>
      </c>
      <c r="F60" s="189" t="n">
        <v>0.0147</v>
      </c>
      <c r="G60" s="189" t="n">
        <f aca="false">IF(F60="NA","NA",E60/F60)</f>
        <v>0.380952380952381</v>
      </c>
      <c r="H60" s="190" t="n">
        <f aca="false">IF(G60="NA","NA",IF(B60="NA","NA",B60/G60))</f>
        <v>0.6801375</v>
      </c>
    </row>
    <row r="61" customFormat="false" ht="18" hidden="false" customHeight="false" outlineLevel="0" collapsed="false">
      <c r="A61" s="185" t="s">
        <v>169</v>
      </c>
      <c r="B61" s="186" t="s">
        <v>114</v>
      </c>
      <c r="C61" s="187" t="s">
        <v>114</v>
      </c>
      <c r="D61" s="191" t="str">
        <f aca="false">IF(C61="NA","NA",IF(B61="NA","NA",B61/C61))</f>
        <v>NA</v>
      </c>
      <c r="E61" s="188" t="n">
        <v>0.0047</v>
      </c>
      <c r="F61" s="189" t="n">
        <v>0.0372</v>
      </c>
      <c r="G61" s="189" t="n">
        <f aca="false">IF(F61="NA","NA",E61/F61)</f>
        <v>0.126344086021505</v>
      </c>
      <c r="H61" s="190" t="str">
        <f aca="false">IF(G61="NA","NA",IF(B61="NA","NA",B61/G61))</f>
        <v>NA</v>
      </c>
    </row>
    <row r="62" customFormat="false" ht="18" hidden="false" customHeight="false" outlineLevel="0" collapsed="false">
      <c r="A62" s="185" t="s">
        <v>276</v>
      </c>
      <c r="B62" s="186" t="n">
        <v>0.1796</v>
      </c>
      <c r="C62" s="188" t="n">
        <v>0.2796</v>
      </c>
      <c r="D62" s="191" t="n">
        <f aca="false">IF(C62="NA","NA",IF(B62="NA","NA",B62/C62))</f>
        <v>0.642346208869814</v>
      </c>
      <c r="E62" s="188" t="n">
        <v>0.0047</v>
      </c>
      <c r="F62" s="189" t="n">
        <v>0.0112</v>
      </c>
      <c r="G62" s="189" t="n">
        <f aca="false">IF(F62="NA","NA",E62/F62)</f>
        <v>0.419642857142857</v>
      </c>
      <c r="H62" s="190" t="n">
        <f aca="false">IF(G62="NA","NA",IF(B62="NA","NA",B62/G62))</f>
        <v>0.427982978723404</v>
      </c>
    </row>
    <row r="63" customFormat="false" ht="18" hidden="false" customHeight="false" outlineLevel="0" collapsed="false">
      <c r="A63" s="185" t="s">
        <v>170</v>
      </c>
      <c r="B63" s="186" t="s">
        <v>114</v>
      </c>
      <c r="C63" s="187" t="s">
        <v>114</v>
      </c>
      <c r="D63" s="191" t="str">
        <f aca="false">IF(C63="NA","NA",IF(B63="NA","NA",B63/C63))</f>
        <v>NA</v>
      </c>
      <c r="E63" s="188" t="n">
        <v>0.0054</v>
      </c>
      <c r="F63" s="189" t="n">
        <v>0.0294</v>
      </c>
      <c r="G63" s="189" t="n">
        <f aca="false">IF(F63="NA","NA",E63/F63)</f>
        <v>0.183673469387755</v>
      </c>
      <c r="H63" s="190" t="str">
        <f aca="false">IF(G63="NA","NA",IF(B63="NA","NA",B63/G63))</f>
        <v>NA</v>
      </c>
    </row>
    <row r="64" customFormat="false" ht="18" hidden="false" customHeight="false" outlineLevel="0" collapsed="false">
      <c r="A64" s="185" t="s">
        <v>260</v>
      </c>
      <c r="B64" s="186" t="n">
        <v>0.1074</v>
      </c>
      <c r="C64" s="187" t="s">
        <v>114</v>
      </c>
      <c r="D64" s="191" t="str">
        <f aca="false">IF(C64="NA","NA",IF(B64="NA","NA",B64/C64))</f>
        <v>NA</v>
      </c>
      <c r="E64" s="188" t="n">
        <v>0.0016</v>
      </c>
      <c r="F64" s="189" t="n">
        <v>0.0161</v>
      </c>
      <c r="G64" s="189" t="n">
        <f aca="false">IF(F64="NA","NA",E64/F64)</f>
        <v>0.0993788819875777</v>
      </c>
      <c r="H64" s="190" t="n">
        <f aca="false">IF(G64="NA","NA",IF(B64="NA","NA",B64/G64))</f>
        <v>1.0807125</v>
      </c>
    </row>
    <row r="65" customFormat="false" ht="18" hidden="false" customHeight="false" outlineLevel="0" collapsed="false">
      <c r="A65" s="185" t="s">
        <v>196</v>
      </c>
      <c r="B65" s="186" t="n">
        <v>0.2275</v>
      </c>
      <c r="C65" s="187" t="s">
        <v>114</v>
      </c>
      <c r="D65" s="191" t="str">
        <f aca="false">IF(C65="NA","NA",IF(B65="NA","NA",B65/C65))</f>
        <v>NA</v>
      </c>
      <c r="E65" s="187" t="s">
        <v>114</v>
      </c>
      <c r="F65" s="189" t="s">
        <v>114</v>
      </c>
      <c r="G65" s="189" t="str">
        <f aca="false">IF(F65="NA","NA",E65/F65)</f>
        <v>NA</v>
      </c>
      <c r="H65" s="190" t="str">
        <f aca="false">IF(G65="NA","NA",IF(B65="NA","NA",B65/G65))</f>
        <v>NA</v>
      </c>
    </row>
    <row r="66" customFormat="false" ht="18" hidden="false" customHeight="false" outlineLevel="0" collapsed="false">
      <c r="A66" s="185" t="s">
        <v>261</v>
      </c>
      <c r="B66" s="186" t="n">
        <v>0.2107</v>
      </c>
      <c r="C66" s="187" t="s">
        <v>114</v>
      </c>
      <c r="D66" s="191" t="str">
        <f aca="false">IF(C66="NA","NA",IF(B66="NA","NA",B66/C66))</f>
        <v>NA</v>
      </c>
      <c r="E66" s="188" t="n">
        <v>0.0022</v>
      </c>
      <c r="F66" s="189" t="n">
        <v>0.0079</v>
      </c>
      <c r="G66" s="189" t="n">
        <f aca="false">IF(F66="NA","NA",E66/F66)</f>
        <v>0.278481012658228</v>
      </c>
      <c r="H66" s="190" t="n">
        <f aca="false">IF(G66="NA","NA",IF(B66="NA","NA",B66/G66))</f>
        <v>0.756604545454545</v>
      </c>
    </row>
    <row r="67" customFormat="false" ht="18" hidden="false" customHeight="false" outlineLevel="0" collapsed="false">
      <c r="A67" s="185" t="s">
        <v>262</v>
      </c>
      <c r="B67" s="186" t="n">
        <v>0.2075</v>
      </c>
      <c r="C67" s="188" t="n">
        <v>0.05</v>
      </c>
      <c r="D67" s="191" t="n">
        <f aca="false">IF(C67="NA","NA",IF(B67="NA","NA",B67/C67))</f>
        <v>4.15</v>
      </c>
      <c r="E67" s="188" t="n">
        <v>0.0021</v>
      </c>
      <c r="F67" s="189" t="n">
        <v>0.0106</v>
      </c>
      <c r="G67" s="189" t="n">
        <f aca="false">IF(F67="NA","NA",E67/F67)</f>
        <v>0.19811320754717</v>
      </c>
      <c r="H67" s="190" t="n">
        <f aca="false">IF(G67="NA","NA",IF(B67="NA","NA",B67/G67))</f>
        <v>1.04738095238095</v>
      </c>
    </row>
    <row r="68" customFormat="false" ht="18" hidden="false" customHeight="false" outlineLevel="0" collapsed="false">
      <c r="A68" s="185" t="s">
        <v>171</v>
      </c>
      <c r="B68" s="186" t="n">
        <v>0.2999</v>
      </c>
      <c r="C68" s="188" t="n">
        <v>0.1786</v>
      </c>
      <c r="D68" s="191" t="n">
        <f aca="false">IF(C68="NA","NA",IF(B68="NA","NA",B68/C68))</f>
        <v>1.67917133258679</v>
      </c>
      <c r="E68" s="188" t="n">
        <v>0.0026</v>
      </c>
      <c r="F68" s="189" t="n">
        <v>0.0293</v>
      </c>
      <c r="G68" s="189" t="n">
        <f aca="false">IF(F68="NA","NA",E68/F68)</f>
        <v>0.0887372013651877</v>
      </c>
      <c r="H68" s="190" t="n">
        <f aca="false">IF(G68="NA","NA",IF(B68="NA","NA",B68/G68))</f>
        <v>3.37964230769231</v>
      </c>
    </row>
    <row r="69" customFormat="false" ht="18" hidden="false" customHeight="false" outlineLevel="0" collapsed="false">
      <c r="A69" s="185" t="s">
        <v>198</v>
      </c>
      <c r="B69" s="186" t="n">
        <v>0.2671</v>
      </c>
      <c r="C69" s="187" t="s">
        <v>114</v>
      </c>
      <c r="D69" s="191" t="str">
        <f aca="false">IF(C69="NA","NA",IF(B69="NA","NA",B69/C69))</f>
        <v>NA</v>
      </c>
      <c r="E69" s="188" t="n">
        <v>0.0048</v>
      </c>
      <c r="F69" s="189" t="n">
        <v>0.1219</v>
      </c>
      <c r="G69" s="189" t="n">
        <f aca="false">IF(F69="NA","NA",E69/F69)</f>
        <v>0.0393765381460213</v>
      </c>
      <c r="H69" s="190" t="n">
        <f aca="false">IF(G69="NA","NA",IF(B69="NA","NA",B69/G69))</f>
        <v>6.78322708333333</v>
      </c>
    </row>
    <row r="70" customFormat="false" ht="18" hidden="false" customHeight="false" outlineLevel="0" collapsed="false">
      <c r="A70" s="185" t="s">
        <v>199</v>
      </c>
      <c r="B70" s="186" t="n">
        <v>0.2151</v>
      </c>
      <c r="C70" s="187" t="s">
        <v>114</v>
      </c>
      <c r="D70" s="191" t="str">
        <f aca="false">IF(C70="NA","NA",IF(B70="NA","NA",B70/C70))</f>
        <v>NA</v>
      </c>
      <c r="E70" s="187" t="s">
        <v>114</v>
      </c>
      <c r="F70" s="189" t="s">
        <v>114</v>
      </c>
      <c r="G70" s="189" t="str">
        <f aca="false">IF(F70="NA","NA",E70/F70)</f>
        <v>NA</v>
      </c>
      <c r="H70" s="190" t="str">
        <f aca="false">IF(G70="NA","NA",IF(B70="NA","NA",B70/G70))</f>
        <v>NA</v>
      </c>
    </row>
    <row r="71" customFormat="false" ht="18" hidden="false" customHeight="false" outlineLevel="0" collapsed="false">
      <c r="A71" s="185" t="s">
        <v>173</v>
      </c>
      <c r="B71" s="186" t="n">
        <v>0.1061</v>
      </c>
      <c r="C71" s="187" t="s">
        <v>114</v>
      </c>
      <c r="D71" s="191" t="str">
        <f aca="false">IF(C71="NA","NA",IF(B71="NA","NA",B71/C71))</f>
        <v>NA</v>
      </c>
      <c r="E71" s="187" t="s">
        <v>114</v>
      </c>
      <c r="F71" s="189" t="s">
        <v>114</v>
      </c>
      <c r="G71" s="189" t="str">
        <f aca="false">IF(F71="NA","NA",E71/F71)</f>
        <v>NA</v>
      </c>
      <c r="H71" s="190" t="str">
        <f aca="false">IF(G71="NA","NA",IF(B71="NA","NA",B71/G71))</f>
        <v>NA</v>
      </c>
    </row>
    <row r="72" customFormat="false" ht="18" hidden="false" customHeight="false" outlineLevel="0" collapsed="false">
      <c r="A72" s="185" t="s">
        <v>200</v>
      </c>
      <c r="B72" s="186" t="n">
        <v>0.3012</v>
      </c>
      <c r="C72" s="188" t="n">
        <v>0.3101</v>
      </c>
      <c r="D72" s="191" t="n">
        <f aca="false">IF(C72="NA","NA",IF(B72="NA","NA",B72/C72))</f>
        <v>0.971299580780393</v>
      </c>
      <c r="E72" s="188" t="n">
        <v>0.0037</v>
      </c>
      <c r="F72" s="189" t="n">
        <v>0.0062</v>
      </c>
      <c r="G72" s="189" t="n">
        <f aca="false">IF(F72="NA","NA",E72/F72)</f>
        <v>0.596774193548387</v>
      </c>
      <c r="H72" s="190" t="n">
        <f aca="false">IF(G72="NA","NA",IF(B72="NA","NA",B72/G72))</f>
        <v>0.504713513513514</v>
      </c>
    </row>
    <row r="73" customFormat="false" ht="18" hidden="false" customHeight="false" outlineLevel="0" collapsed="false">
      <c r="A73" s="185" t="s">
        <v>174</v>
      </c>
      <c r="B73" s="186" t="n">
        <v>0.1057</v>
      </c>
      <c r="C73" s="187" t="s">
        <v>114</v>
      </c>
      <c r="D73" s="191" t="str">
        <f aca="false">IF(C73="NA","NA",IF(B73="NA","NA",B73/C73))</f>
        <v>NA</v>
      </c>
      <c r="E73" s="188" t="n">
        <v>0.0048</v>
      </c>
      <c r="F73" s="189" t="n">
        <v>0.0485</v>
      </c>
      <c r="G73" s="189" t="n">
        <f aca="false">IF(F73="NA","NA",E73/F73)</f>
        <v>0.0989690721649485</v>
      </c>
      <c r="H73" s="190" t="n">
        <f aca="false">IF(G73="NA","NA",IF(B73="NA","NA",B73/G73))</f>
        <v>1.06801041666667</v>
      </c>
    </row>
    <row r="74" customFormat="false" ht="18" hidden="false" customHeight="false" outlineLevel="0" collapsed="false">
      <c r="A74" s="185" t="s">
        <v>307</v>
      </c>
      <c r="B74" s="186" t="n">
        <v>0.263</v>
      </c>
      <c r="C74" s="188" t="n">
        <v>0.1622</v>
      </c>
      <c r="D74" s="191" t="n">
        <f aca="false">IF(C74="NA","NA",IF(B74="NA","NA",B74/C74))</f>
        <v>1.62145499383477</v>
      </c>
      <c r="E74" s="188" t="n">
        <v>0.0052</v>
      </c>
      <c r="F74" s="189" t="n">
        <v>0.0331</v>
      </c>
      <c r="G74" s="189" t="n">
        <f aca="false">IF(F74="NA","NA",E74/F74)</f>
        <v>0.157099697885196</v>
      </c>
      <c r="H74" s="190" t="n">
        <f aca="false">IF(G74="NA","NA",IF(B74="NA","NA",B74/G74))</f>
        <v>1.67409615384615</v>
      </c>
    </row>
    <row r="75" customFormat="false" ht="18" hidden="false" customHeight="false" outlineLevel="0" collapsed="false">
      <c r="A75" s="185" t="s">
        <v>413</v>
      </c>
      <c r="B75" s="186" t="n">
        <v>0.282</v>
      </c>
      <c r="C75" s="187" t="s">
        <v>114</v>
      </c>
      <c r="D75" s="191" t="str">
        <f aca="false">IF(C75="NA","NA",IF(B75="NA","NA",B75/C75))</f>
        <v>NA</v>
      </c>
      <c r="E75" s="187" t="s">
        <v>114</v>
      </c>
      <c r="F75" s="189" t="s">
        <v>114</v>
      </c>
      <c r="G75" s="189" t="str">
        <f aca="false">IF(F75="NA","NA",E75/F75)</f>
        <v>NA</v>
      </c>
      <c r="H75" s="190" t="str">
        <f aca="false">IF(G75="NA","NA",IF(B75="NA","NA",B75/G75))</f>
        <v>NA</v>
      </c>
    </row>
    <row r="76" customFormat="false" ht="18" hidden="false" customHeight="false" outlineLevel="0" collapsed="false">
      <c r="A76" s="185" t="s">
        <v>264</v>
      </c>
      <c r="B76" s="186" t="n">
        <v>0.0597</v>
      </c>
      <c r="C76" s="188" t="n">
        <v>0.1334</v>
      </c>
      <c r="D76" s="191" t="n">
        <f aca="false">IF(C76="NA","NA",IF(B76="NA","NA",B76/C76))</f>
        <v>0.447526236881559</v>
      </c>
      <c r="E76" s="188" t="n">
        <v>0.0036</v>
      </c>
      <c r="F76" s="189" t="n">
        <v>0.0418</v>
      </c>
      <c r="G76" s="189" t="n">
        <f aca="false">IF(F76="NA","NA",E76/F76)</f>
        <v>0.0861244019138756</v>
      </c>
      <c r="H76" s="190" t="n">
        <f aca="false">IF(G76="NA","NA",IF(B76="NA","NA",B76/G76))</f>
        <v>0.693183333333333</v>
      </c>
    </row>
    <row r="77" customFormat="false" ht="18" hidden="false" customHeight="false" outlineLevel="0" collapsed="false">
      <c r="A77" s="185" t="s">
        <v>237</v>
      </c>
      <c r="B77" s="186" t="s">
        <v>114</v>
      </c>
      <c r="C77" s="187" t="s">
        <v>114</v>
      </c>
      <c r="D77" s="191" t="str">
        <f aca="false">IF(C77="NA","NA",IF(B77="NA","NA",B77/C77))</f>
        <v>NA</v>
      </c>
      <c r="E77" s="188" t="n">
        <v>0.0058</v>
      </c>
      <c r="F77" s="189" t="n">
        <v>0.0127</v>
      </c>
      <c r="G77" s="189" t="n">
        <f aca="false">IF(F77="NA","NA",E77/F77)</f>
        <v>0.456692913385827</v>
      </c>
      <c r="H77" s="190" t="str">
        <f aca="false">IF(G77="NA","NA",IF(B77="NA","NA",B77/G77))</f>
        <v>NA</v>
      </c>
    </row>
    <row r="78" customFormat="false" ht="18" hidden="false" customHeight="false" outlineLevel="0" collapsed="false">
      <c r="A78" s="192" t="s">
        <v>340</v>
      </c>
      <c r="B78" s="186" t="n">
        <v>0.3385</v>
      </c>
      <c r="C78" s="187" t="s">
        <v>114</v>
      </c>
      <c r="D78" s="191" t="str">
        <f aca="false">IF(C78="NA","NA",IF(B78="NA","NA",B78/C78))</f>
        <v>NA</v>
      </c>
      <c r="E78" s="187" t="s">
        <v>114</v>
      </c>
      <c r="F78" s="189" t="s">
        <v>114</v>
      </c>
      <c r="G78" s="189" t="str">
        <f aca="false">IF(F78="NA","NA",E78/F78)</f>
        <v>NA</v>
      </c>
      <c r="H78" s="190" t="str">
        <f aca="false">IF(G78="NA","NA",IF(B78="NA","NA",B78/G78))</f>
        <v>NA</v>
      </c>
    </row>
    <row r="79" customFormat="false" ht="18" hidden="false" customHeight="false" outlineLevel="0" collapsed="false">
      <c r="A79" s="185" t="s">
        <v>323</v>
      </c>
      <c r="B79" s="186" t="n">
        <v>0.6498</v>
      </c>
      <c r="C79" s="187" t="s">
        <v>114</v>
      </c>
      <c r="D79" s="191" t="str">
        <f aca="false">IF(C79="NA","NA",IF(B79="NA","NA",B79/C79))</f>
        <v>NA</v>
      </c>
      <c r="E79" s="187" t="s">
        <v>114</v>
      </c>
      <c r="F79" s="189" t="s">
        <v>114</v>
      </c>
      <c r="G79" s="189" t="str">
        <f aca="false">IF(F79="NA","NA",E79/F79)</f>
        <v>NA</v>
      </c>
      <c r="H79" s="190" t="str">
        <f aca="false">IF(G79="NA","NA",IF(B79="NA","NA",B79/G79))</f>
        <v>NA</v>
      </c>
    </row>
    <row r="80" customFormat="false" ht="18" hidden="false" customHeight="false" outlineLevel="0" collapsed="false">
      <c r="A80" s="185" t="s">
        <v>321</v>
      </c>
      <c r="B80" s="186" t="n">
        <v>0.2612</v>
      </c>
      <c r="C80" s="187" t="s">
        <v>114</v>
      </c>
      <c r="D80" s="191" t="str">
        <f aca="false">IF(C80="NA","NA",IF(B80="NA","NA",B80/C80))</f>
        <v>NA</v>
      </c>
      <c r="E80" s="188" t="n">
        <v>0.0032</v>
      </c>
      <c r="F80" s="189" t="n">
        <v>0.0149</v>
      </c>
      <c r="G80" s="189" t="n">
        <f aca="false">IF(F80="NA","NA",E80/F80)</f>
        <v>0.214765100671141</v>
      </c>
      <c r="H80" s="190" t="n">
        <f aca="false">IF(G80="NA","NA",IF(B80="NA","NA",B80/G80))</f>
        <v>1.2162125</v>
      </c>
    </row>
    <row r="81" customFormat="false" ht="18" hidden="false" customHeight="false" outlineLevel="0" collapsed="false">
      <c r="A81" s="185" t="s">
        <v>320</v>
      </c>
      <c r="B81" s="186" t="s">
        <v>114</v>
      </c>
      <c r="C81" s="187" t="s">
        <v>114</v>
      </c>
      <c r="D81" s="191" t="str">
        <f aca="false">IF(C81="NA","NA",IF(B81="NA","NA",B81/C81))</f>
        <v>NA</v>
      </c>
      <c r="E81" s="188" t="n">
        <v>0.0054</v>
      </c>
      <c r="F81" s="189" t="s">
        <v>114</v>
      </c>
      <c r="G81" s="189" t="str">
        <f aca="false">IF(F81="NA","NA",E81/F81)</f>
        <v>NA</v>
      </c>
      <c r="H81" s="190" t="str">
        <f aca="false">IF(G81="NA","NA",IF(B81="NA","NA",B81/G81))</f>
        <v>NA</v>
      </c>
    </row>
    <row r="82" customFormat="false" ht="18" hidden="false" customHeight="false" outlineLevel="0" collapsed="false">
      <c r="A82" s="185" t="s">
        <v>394</v>
      </c>
      <c r="B82" s="193"/>
      <c r="C82" s="194"/>
      <c r="D82" s="190" t="n">
        <f aca="false">AVERAGE(D4:D81)</f>
        <v>1.80687438646332</v>
      </c>
      <c r="E82" s="194"/>
      <c r="F82" s="195"/>
      <c r="G82" s="187"/>
      <c r="H82" s="190" t="n">
        <f aca="false">AVERAGE(H4:H81)</f>
        <v>1.35220639829643</v>
      </c>
    </row>
    <row r="83" customFormat="false" ht="18" hidden="false" customHeight="false" outlineLevel="0" collapsed="false">
      <c r="A83" s="185" t="s">
        <v>395</v>
      </c>
      <c r="B83" s="193"/>
      <c r="C83" s="194"/>
      <c r="D83" s="190" t="n">
        <f aca="false">MEDIAN(D4:D81)</f>
        <v>1.48038762529263</v>
      </c>
      <c r="E83" s="194"/>
      <c r="F83" s="195"/>
      <c r="G83" s="187"/>
      <c r="H83" s="190" t="n">
        <f aca="false">MEDIAN(H4:H81)</f>
        <v>1.02687096774194</v>
      </c>
    </row>
    <row r="84" customFormat="false" ht="20" hidden="false" customHeight="false" outlineLevel="0" collapsed="false">
      <c r="A84" s="196" t="s">
        <v>395</v>
      </c>
      <c r="B84" s="197"/>
      <c r="C84" s="197"/>
      <c r="D84" s="198" t="n">
        <f aca="false">MEDIAN(D4:D83)</f>
        <v>1.4907731869221</v>
      </c>
      <c r="E84" s="199"/>
      <c r="F84" s="199"/>
      <c r="G84" s="200"/>
      <c r="H84" s="201" t="n">
        <f aca="false">MEDIAN(H4:H83)</f>
        <v>1.02687096774194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06" activeCellId="0" sqref="B106"/>
    </sheetView>
  </sheetViews>
  <sheetFormatPr defaultRowHeight="16" zeroHeight="false" outlineLevelRow="0" outlineLevelCol="0"/>
  <cols>
    <col collapsed="false" customWidth="true" hidden="false" outlineLevel="0" max="2" min="1" style="202" width="26.5"/>
    <col collapsed="false" customWidth="true" hidden="false" outlineLevel="0" max="3" min="3" style="0" width="7.5"/>
    <col collapsed="false" customWidth="true" hidden="false" outlineLevel="0" max="4" min="4" style="0" width="11"/>
    <col collapsed="false" customWidth="true" hidden="false" outlineLevel="0" max="5" min="5" style="0" width="18.8"/>
    <col collapsed="false" customWidth="true" hidden="false" outlineLevel="0" max="1025" min="6" style="0" width="10.65"/>
  </cols>
  <sheetData>
    <row r="1" s="7" customFormat="true" ht="33.75" hidden="false" customHeight="true" outlineLevel="0" collapsed="false">
      <c r="A1" s="203" t="s">
        <v>43</v>
      </c>
      <c r="B1" s="203" t="s">
        <v>311</v>
      </c>
      <c r="E1" s="204" t="s">
        <v>43</v>
      </c>
      <c r="F1" s="205" t="n">
        <v>2019</v>
      </c>
    </row>
    <row r="2" customFormat="false" ht="16" hidden="false" customHeight="false" outlineLevel="0" collapsed="false">
      <c r="A2" s="157" t="s">
        <v>267</v>
      </c>
      <c r="B2" s="206" t="n">
        <v>249</v>
      </c>
      <c r="E2" s="207" t="s">
        <v>414</v>
      </c>
      <c r="F2" s="208" t="n">
        <v>19.1</v>
      </c>
    </row>
    <row r="3" customFormat="false" ht="16" hidden="false" customHeight="false" outlineLevel="0" collapsed="false">
      <c r="A3" s="157" t="s">
        <v>239</v>
      </c>
      <c r="B3" s="206" t="n">
        <f aca="false">VLOOKUP(A3,$E$2:$F$215,2,0)</f>
        <v>15.3</v>
      </c>
      <c r="C3" s="1" t="s">
        <v>124</v>
      </c>
      <c r="D3" s="9" t="s">
        <v>415</v>
      </c>
      <c r="E3" s="207" t="s">
        <v>239</v>
      </c>
      <c r="F3" s="208" t="n">
        <v>15.3</v>
      </c>
    </row>
    <row r="4" customFormat="false" ht="16" hidden="false" customHeight="false" outlineLevel="0" collapsed="false">
      <c r="A4" s="157" t="s">
        <v>325</v>
      </c>
      <c r="B4" s="206" t="n">
        <f aca="false">VLOOKUP(A4,$E$2:$F$215,2,0)</f>
        <v>3.2</v>
      </c>
      <c r="C4" s="1" t="s">
        <v>416</v>
      </c>
      <c r="D4" s="1" t="n">
        <v>2019</v>
      </c>
      <c r="E4" s="207" t="s">
        <v>392</v>
      </c>
      <c r="F4" s="208" t="n">
        <v>170</v>
      </c>
    </row>
    <row r="5" customFormat="false" ht="30" hidden="false" customHeight="false" outlineLevel="0" collapsed="false">
      <c r="A5" s="157" t="s">
        <v>150</v>
      </c>
      <c r="B5" s="206" t="n">
        <f aca="false">VLOOKUP(A5,$E$2:$F$215,2,0)</f>
        <v>94.6</v>
      </c>
      <c r="E5" s="207" t="s">
        <v>417</v>
      </c>
      <c r="F5" s="209" t="n">
        <v>0.6</v>
      </c>
    </row>
    <row r="6" customFormat="false" ht="16" hidden="false" customHeight="false" outlineLevel="0" collapsed="false">
      <c r="A6" s="157" t="s">
        <v>221</v>
      </c>
      <c r="B6" s="206" t="n">
        <f aca="false">VLOOKUP(A6,$E$2:$F$215,2,0)</f>
        <v>449.7</v>
      </c>
      <c r="E6" s="157" t="s">
        <v>325</v>
      </c>
      <c r="F6" s="208" t="n">
        <v>3.2</v>
      </c>
    </row>
    <row r="7" customFormat="false" ht="16" hidden="false" customHeight="false" outlineLevel="0" collapsed="false">
      <c r="A7" s="157" t="s">
        <v>240</v>
      </c>
      <c r="B7" s="206" t="n">
        <f aca="false">VLOOKUP(A7,$E$2:$F$215,2,0)</f>
        <v>13.7</v>
      </c>
      <c r="E7" s="207" t="s">
        <v>150</v>
      </c>
      <c r="F7" s="208" t="n">
        <v>94.6</v>
      </c>
    </row>
    <row r="8" customFormat="false" ht="30" hidden="false" customHeight="false" outlineLevel="0" collapsed="false">
      <c r="A8" s="157" t="s">
        <v>206</v>
      </c>
      <c r="B8" s="206" t="n">
        <f aca="false">VLOOKUP(A8,$E$2:$F$215,2,0)</f>
        <v>3.1</v>
      </c>
      <c r="E8" s="207" t="s">
        <v>418</v>
      </c>
      <c r="F8" s="208" t="n">
        <v>1.7</v>
      </c>
    </row>
    <row r="9" customFormat="false" ht="16" hidden="false" customHeight="false" outlineLevel="0" collapsed="false">
      <c r="A9" s="157" t="s">
        <v>203</v>
      </c>
      <c r="B9" s="206" t="n">
        <f aca="false">VLOOKUP(A9,$E$2:$F$215,2,0)</f>
        <v>1392.7</v>
      </c>
      <c r="E9" s="207" t="s">
        <v>221</v>
      </c>
      <c r="F9" s="208" t="n">
        <v>449.7</v>
      </c>
    </row>
    <row r="10" customFormat="false" ht="16" hidden="false" customHeight="false" outlineLevel="0" collapsed="false">
      <c r="A10" s="157" t="s">
        <v>284</v>
      </c>
      <c r="B10" s="206" t="n">
        <f aca="false">VLOOKUP(A10,$E$2:$F$215,2,0)</f>
        <v>446.3</v>
      </c>
      <c r="E10" s="207" t="s">
        <v>240</v>
      </c>
      <c r="F10" s="208" t="n">
        <v>13.7</v>
      </c>
    </row>
    <row r="11" customFormat="false" ht="16" hidden="false" customHeight="false" outlineLevel="0" collapsed="false">
      <c r="A11" s="157" t="s">
        <v>241</v>
      </c>
      <c r="B11" s="206" t="n">
        <f aca="false">VLOOKUP(A11,$E$2:$F$215,2,0)</f>
        <v>48</v>
      </c>
      <c r="E11" s="207" t="s">
        <v>206</v>
      </c>
      <c r="F11" s="209" t="n">
        <v>3.1</v>
      </c>
    </row>
    <row r="12" customFormat="false" ht="16" hidden="false" customHeight="false" outlineLevel="0" collapsed="false">
      <c r="A12" s="157" t="s">
        <v>207</v>
      </c>
      <c r="B12" s="206" t="n">
        <f aca="false">VLOOKUP(A12,$E$2:$F$215,2,0)</f>
        <v>12.8</v>
      </c>
      <c r="E12" s="207" t="s">
        <v>203</v>
      </c>
      <c r="F12" s="208" t="n">
        <v>1392.7</v>
      </c>
    </row>
    <row r="13" customFormat="false" ht="16" hidden="false" customHeight="false" outlineLevel="0" collapsed="false">
      <c r="A13" s="157" t="s">
        <v>268</v>
      </c>
      <c r="B13" s="206" t="n">
        <f aca="false">VLOOKUP(A13,$E$2:$F$215,2,0)</f>
        <v>38.6</v>
      </c>
      <c r="E13" s="207" t="s">
        <v>284</v>
      </c>
      <c r="F13" s="208" t="n">
        <v>446.3</v>
      </c>
    </row>
    <row r="14" customFormat="false" ht="16" hidden="false" customHeight="false" outlineLevel="0" collapsed="false">
      <c r="A14" s="157" t="s">
        <v>180</v>
      </c>
      <c r="B14" s="206" t="n">
        <f aca="false">VLOOKUP(A14,$E$2:$F$215,2,0)</f>
        <v>302.6</v>
      </c>
      <c r="E14" s="207" t="s">
        <v>241</v>
      </c>
      <c r="F14" s="208" t="n">
        <v>48</v>
      </c>
    </row>
    <row r="15" customFormat="false" ht="16" hidden="false" customHeight="false" outlineLevel="0" collapsed="false">
      <c r="A15" s="157" t="s">
        <v>208</v>
      </c>
      <c r="B15" s="206" t="n">
        <f aca="false">VLOOKUP(A15,$E$2:$F$215,2,0)</f>
        <v>5.2</v>
      </c>
      <c r="E15" s="157" t="s">
        <v>207</v>
      </c>
      <c r="F15" s="208" t="n">
        <v>12.8</v>
      </c>
    </row>
    <row r="16" customFormat="false" ht="16" hidden="false" customHeight="false" outlineLevel="0" collapsed="false">
      <c r="A16" s="157" t="s">
        <v>242</v>
      </c>
      <c r="B16" s="206" t="n">
        <f aca="false">VLOOKUP(A16,$E$2:$F$215,2,0)</f>
        <v>63.1</v>
      </c>
      <c r="E16" s="207" t="s">
        <v>268</v>
      </c>
      <c r="F16" s="208" t="n">
        <v>38.6</v>
      </c>
    </row>
    <row r="17" customFormat="false" ht="16" hidden="false" customHeight="false" outlineLevel="0" collapsed="false">
      <c r="A17" s="157" t="s">
        <v>285</v>
      </c>
      <c r="B17" s="206" t="n">
        <f aca="false">VLOOKUP(A17,$E$2:$F$215,2,0)</f>
        <v>529.6</v>
      </c>
      <c r="E17" s="207" t="s">
        <v>180</v>
      </c>
      <c r="F17" s="208" t="n">
        <v>302.6</v>
      </c>
    </row>
    <row r="18" customFormat="false" ht="16" hidden="false" customHeight="false" outlineLevel="0" collapsed="false">
      <c r="A18" s="157" t="s">
        <v>44</v>
      </c>
      <c r="B18" s="206" t="n">
        <f aca="false">VLOOKUP(A18,$E$2:$F$215,2,0)</f>
        <v>1.9</v>
      </c>
      <c r="E18" s="207" t="s">
        <v>208</v>
      </c>
      <c r="F18" s="208" t="n">
        <v>5.2</v>
      </c>
    </row>
    <row r="19" customFormat="false" ht="16" hidden="false" customHeight="false" outlineLevel="0" collapsed="false">
      <c r="A19" s="157" t="s">
        <v>151</v>
      </c>
      <c r="B19" s="206" t="n">
        <f aca="false">VLOOKUP(A19,$E$2:$F$215,2,0)</f>
        <v>14.4</v>
      </c>
      <c r="E19" s="207" t="s">
        <v>242</v>
      </c>
      <c r="F19" s="208" t="n">
        <v>63.1</v>
      </c>
    </row>
    <row r="20" customFormat="false" ht="16" hidden="false" customHeight="false" outlineLevel="0" collapsed="false">
      <c r="A20" s="157" t="s">
        <v>209</v>
      </c>
      <c r="B20" s="206" t="n">
        <f aca="false">VLOOKUP(A20,$E$2:$F$215,2,0)</f>
        <v>5.7</v>
      </c>
      <c r="E20" s="207" t="s">
        <v>285</v>
      </c>
      <c r="F20" s="208" t="n">
        <v>529.6</v>
      </c>
    </row>
    <row r="21" customFormat="false" ht="16" hidden="false" customHeight="false" outlineLevel="0" collapsed="false">
      <c r="A21" s="157" t="s">
        <v>222</v>
      </c>
      <c r="B21" s="206" t="n">
        <f aca="false">VLOOKUP(A21,$E$2:$F$215,2,0)</f>
        <v>40.9</v>
      </c>
      <c r="E21" s="207" t="s">
        <v>44</v>
      </c>
      <c r="F21" s="208" t="n">
        <v>1.9</v>
      </c>
    </row>
    <row r="22" customFormat="false" ht="16" hidden="false" customHeight="false" outlineLevel="0" collapsed="false">
      <c r="A22" s="157" t="s">
        <v>243</v>
      </c>
      <c r="B22" s="206" t="n">
        <f aca="false">VLOOKUP(A22,$E$2:$F$215,2,0)</f>
        <v>20</v>
      </c>
      <c r="E22" s="207" t="s">
        <v>151</v>
      </c>
      <c r="F22" s="208" t="n">
        <v>14.4</v>
      </c>
    </row>
    <row r="23" customFormat="false" ht="16" hidden="false" customHeight="false" outlineLevel="0" collapsed="false">
      <c r="A23" s="157" t="s">
        <v>152</v>
      </c>
      <c r="B23" s="206" t="n">
        <f aca="false">VLOOKUP(A23,$E$2:$F$215,2,0)</f>
        <v>18.3</v>
      </c>
      <c r="E23" s="207" t="s">
        <v>209</v>
      </c>
      <c r="F23" s="208" t="n">
        <v>5.7</v>
      </c>
    </row>
    <row r="24" customFormat="false" ht="16" hidden="false" customHeight="false" outlineLevel="0" collapsed="false">
      <c r="A24" s="157" t="s">
        <v>223</v>
      </c>
      <c r="B24" s="206" t="n">
        <f aca="false">VLOOKUP(A24,$E$2:$F$215,2,0)</f>
        <v>1839.8</v>
      </c>
      <c r="E24" s="207" t="s">
        <v>419</v>
      </c>
      <c r="F24" s="209" t="n">
        <v>2.4</v>
      </c>
    </row>
    <row r="25" customFormat="false" ht="16" hidden="false" customHeight="false" outlineLevel="0" collapsed="false">
      <c r="A25" s="157" t="s">
        <v>244</v>
      </c>
      <c r="B25" s="206" t="n">
        <f aca="false">VLOOKUP(A25,$E$2:$F$215,2,0)</f>
        <v>67.9</v>
      </c>
      <c r="E25" s="207" t="s">
        <v>222</v>
      </c>
      <c r="F25" s="208" t="n">
        <v>40.9</v>
      </c>
    </row>
    <row r="26" customFormat="false" ht="30" hidden="false" customHeight="false" outlineLevel="0" collapsed="false">
      <c r="A26" s="157" t="s">
        <v>153</v>
      </c>
      <c r="B26" s="206" t="n">
        <f aca="false">VLOOKUP(A26,$E$2:$F$215,2,0)</f>
        <v>15.7</v>
      </c>
      <c r="E26" s="207" t="s">
        <v>243</v>
      </c>
      <c r="F26" s="208" t="n">
        <v>20</v>
      </c>
    </row>
    <row r="27" customFormat="false" ht="16" hidden="false" customHeight="false" outlineLevel="0" collapsed="false">
      <c r="A27" s="157" t="s">
        <v>181</v>
      </c>
      <c r="B27" s="206" t="n">
        <f aca="false">VLOOKUP(A27,$E$2:$F$215,2,0)</f>
        <v>27.1</v>
      </c>
      <c r="E27" s="207" t="s">
        <v>152</v>
      </c>
      <c r="F27" s="208" t="n">
        <v>18.3</v>
      </c>
    </row>
    <row r="28" customFormat="false" ht="16" hidden="false" customHeight="false" outlineLevel="0" collapsed="false">
      <c r="A28" s="157" t="s">
        <v>154</v>
      </c>
      <c r="B28" s="206" t="n">
        <f aca="false">VLOOKUP(A28,$E$2:$F$215,2,0)</f>
        <v>38.8</v>
      </c>
      <c r="E28" s="207" t="s">
        <v>223</v>
      </c>
      <c r="F28" s="208" t="n">
        <v>1839.8</v>
      </c>
    </row>
    <row r="29" customFormat="false" ht="30" hidden="false" customHeight="false" outlineLevel="0" collapsed="false">
      <c r="A29" s="157" t="s">
        <v>281</v>
      </c>
      <c r="B29" s="206" t="n">
        <f aca="false">VLOOKUP(A29,$E$2:$F$215,2,0)</f>
        <v>1736.4</v>
      </c>
      <c r="E29" s="207" t="s">
        <v>420</v>
      </c>
      <c r="F29" s="208" t="n">
        <v>13.5</v>
      </c>
    </row>
    <row r="30" customFormat="false" ht="16" hidden="false" customHeight="false" outlineLevel="0" collapsed="false">
      <c r="A30" s="157" t="s">
        <v>155</v>
      </c>
      <c r="B30" s="206" t="n">
        <f aca="false">VLOOKUP(A30,$E$2:$F$215,2,0)</f>
        <v>2</v>
      </c>
      <c r="E30" s="207" t="s">
        <v>244</v>
      </c>
      <c r="F30" s="208" t="n">
        <v>67.9</v>
      </c>
    </row>
    <row r="31" customFormat="false" ht="16" hidden="false" customHeight="false" outlineLevel="0" collapsed="false">
      <c r="A31" s="157" t="s">
        <v>210</v>
      </c>
      <c r="B31" s="206" t="n">
        <f aca="false">VLOOKUP(A31,$E$2:$F$215,2,0)</f>
        <v>5.5</v>
      </c>
      <c r="E31" s="207" t="s">
        <v>153</v>
      </c>
      <c r="F31" s="208" t="n">
        <v>15.7</v>
      </c>
    </row>
    <row r="32" customFormat="false" ht="16" hidden="false" customHeight="false" outlineLevel="0" collapsed="false">
      <c r="A32" s="157" t="s">
        <v>224</v>
      </c>
      <c r="B32" s="206" t="n">
        <f aca="false">VLOOKUP(A32,$E$2:$F$215,2,0)</f>
        <v>282.3</v>
      </c>
      <c r="E32" s="207" t="s">
        <v>421</v>
      </c>
      <c r="F32" s="208" t="n">
        <v>3</v>
      </c>
    </row>
    <row r="33" customFormat="false" ht="16" hidden="false" customHeight="false" outlineLevel="0" collapsed="false">
      <c r="A33" s="157" t="s">
        <v>182</v>
      </c>
      <c r="B33" s="206" t="n">
        <f aca="false">VLOOKUP(A33,$E$2:$F$215,2,0)</f>
        <v>14342.9</v>
      </c>
      <c r="E33" s="157" t="s">
        <v>155</v>
      </c>
      <c r="F33" s="208" t="n">
        <v>2</v>
      </c>
    </row>
    <row r="34" customFormat="false" ht="16" hidden="false" customHeight="false" outlineLevel="0" collapsed="false">
      <c r="A34" s="157" t="s">
        <v>225</v>
      </c>
      <c r="B34" s="206" t="n">
        <f aca="false">VLOOKUP(A34,$E$2:$F$215,2,0)</f>
        <v>323.8</v>
      </c>
      <c r="E34" s="207" t="s">
        <v>181</v>
      </c>
      <c r="F34" s="208" t="n">
        <v>27.1</v>
      </c>
    </row>
    <row r="35" customFormat="false" ht="16" hidden="false" customHeight="false" outlineLevel="0" collapsed="false">
      <c r="A35" s="157" t="s">
        <v>156</v>
      </c>
      <c r="B35" s="206" t="n">
        <f aca="false">VLOOKUP(A35,$E$2:$F$215,2,0)</f>
        <v>47.3</v>
      </c>
      <c r="E35" s="207" t="s">
        <v>154</v>
      </c>
      <c r="F35" s="208" t="n">
        <v>38.8</v>
      </c>
    </row>
    <row r="36" customFormat="false" ht="16" hidden="false" customHeight="false" outlineLevel="0" collapsed="false">
      <c r="A36" s="157" t="s">
        <v>157</v>
      </c>
      <c r="B36" s="206" t="n">
        <f aca="false">VLOOKUP(A36,$E$2:$F$215,2,0)</f>
        <v>10.8</v>
      </c>
      <c r="E36" s="207" t="s">
        <v>281</v>
      </c>
      <c r="F36" s="208" t="n">
        <v>1736.4</v>
      </c>
    </row>
    <row r="37" customFormat="false" ht="30" hidden="false" customHeight="false" outlineLevel="0" collapsed="false">
      <c r="A37" s="157" t="s">
        <v>204</v>
      </c>
      <c r="B37" s="206" t="n">
        <v>1.2</v>
      </c>
      <c r="E37" s="207" t="s">
        <v>210</v>
      </c>
      <c r="F37" s="209" t="n">
        <v>5.5</v>
      </c>
    </row>
    <row r="38" customFormat="false" ht="30" hidden="false" customHeight="false" outlineLevel="0" collapsed="false">
      <c r="A38" s="157" t="s">
        <v>226</v>
      </c>
      <c r="B38" s="206" t="n">
        <f aca="false">VLOOKUP(A38,$E$2:$F$215,2,0)</f>
        <v>61.8</v>
      </c>
      <c r="E38" s="207" t="s">
        <v>422</v>
      </c>
      <c r="F38" s="208" t="n">
        <v>2.2</v>
      </c>
    </row>
    <row r="39" customFormat="false" ht="16" hidden="false" customHeight="false" outlineLevel="0" collapsed="false">
      <c r="A39" s="157" t="s">
        <v>158</v>
      </c>
      <c r="B39" s="206" t="n">
        <f aca="false">VLOOKUP(A39,$E$2:$F$215,2,0)</f>
        <v>58.8</v>
      </c>
      <c r="E39" s="207" t="s">
        <v>423</v>
      </c>
      <c r="F39" s="208" t="n">
        <v>11.3</v>
      </c>
    </row>
    <row r="40" customFormat="false" ht="30" hidden="false" customHeight="false" outlineLevel="0" collapsed="false">
      <c r="A40" s="157" t="s">
        <v>245</v>
      </c>
      <c r="B40" s="206" t="n">
        <f aca="false">VLOOKUP(A40,$E$2:$F$215,2,0)</f>
        <v>60.4</v>
      </c>
      <c r="E40" s="207" t="s">
        <v>424</v>
      </c>
      <c r="F40" s="208" t="s">
        <v>425</v>
      </c>
    </row>
    <row r="41" customFormat="false" ht="16" hidden="false" customHeight="false" outlineLevel="0" collapsed="false">
      <c r="A41" s="157" t="s">
        <v>211</v>
      </c>
      <c r="B41" s="206" t="n">
        <f aca="false">VLOOKUP(A41,$E$2:$F$215,2,0)</f>
        <v>100</v>
      </c>
      <c r="E41" s="207" t="s">
        <v>224</v>
      </c>
      <c r="F41" s="208" t="n">
        <v>282.3</v>
      </c>
    </row>
    <row r="42" customFormat="false" ht="16" hidden="false" customHeight="false" outlineLevel="0" collapsed="false">
      <c r="A42" s="157" t="s">
        <v>212</v>
      </c>
      <c r="B42" s="206" t="n">
        <f aca="false">VLOOKUP(A42,$E$2:$F$215,2,0)</f>
        <v>3.1</v>
      </c>
      <c r="E42" s="207" t="s">
        <v>182</v>
      </c>
      <c r="F42" s="208" t="n">
        <v>14342.9</v>
      </c>
    </row>
    <row r="43" customFormat="false" ht="16" hidden="false" customHeight="false" outlineLevel="0" collapsed="false">
      <c r="A43" s="157" t="s">
        <v>286</v>
      </c>
      <c r="B43" s="206" t="n">
        <f aca="false">VLOOKUP(A43,$E$2:$F$215,2,0)</f>
        <v>24.6</v>
      </c>
      <c r="E43" s="207" t="s">
        <v>225</v>
      </c>
      <c r="F43" s="208" t="n">
        <v>323.8</v>
      </c>
    </row>
    <row r="44" customFormat="false" ht="16" hidden="false" customHeight="false" outlineLevel="0" collapsed="false">
      <c r="A44" s="157" t="s">
        <v>246</v>
      </c>
      <c r="B44" s="206" t="n">
        <f aca="false">VLOOKUP(A44,$E$2:$F$215,2,0)</f>
        <v>246.5</v>
      </c>
      <c r="E44" s="207" t="s">
        <v>426</v>
      </c>
      <c r="F44" s="208" t="n">
        <v>1.2</v>
      </c>
    </row>
    <row r="45" customFormat="false" ht="16" hidden="false" customHeight="false" outlineLevel="0" collapsed="false">
      <c r="A45" s="157" t="s">
        <v>287</v>
      </c>
      <c r="B45" s="206" t="n">
        <f aca="false">VLOOKUP(A45,$E$2:$F$215,2,0)</f>
        <v>348.1</v>
      </c>
      <c r="E45" s="157" t="s">
        <v>156</v>
      </c>
      <c r="F45" s="208" t="n">
        <v>47.3</v>
      </c>
    </row>
    <row r="46" customFormat="false" ht="16" hidden="false" customHeight="false" outlineLevel="0" collapsed="false">
      <c r="A46" s="157" t="s">
        <v>213</v>
      </c>
      <c r="B46" s="206" t="n">
        <f aca="false">VLOOKUP(A46,$E$2:$F$215,2,0)</f>
        <v>88.9</v>
      </c>
      <c r="E46" s="157" t="s">
        <v>157</v>
      </c>
      <c r="F46" s="208" t="n">
        <v>10.8</v>
      </c>
    </row>
    <row r="47" customFormat="false" ht="16" hidden="false" customHeight="false" outlineLevel="0" collapsed="false">
      <c r="A47" s="157" t="s">
        <v>227</v>
      </c>
      <c r="B47" s="206" t="n">
        <f aca="false">VLOOKUP(A47,$E$2:$F$215,2,0)</f>
        <v>107.4</v>
      </c>
      <c r="E47" s="207" t="s">
        <v>226</v>
      </c>
      <c r="F47" s="208" t="n">
        <v>61.8</v>
      </c>
    </row>
    <row r="48" customFormat="false" ht="16" hidden="false" customHeight="false" outlineLevel="0" collapsed="false">
      <c r="A48" s="157" t="s">
        <v>159</v>
      </c>
      <c r="B48" s="206" t="n">
        <f aca="false">VLOOKUP(A48,$E$2:$F$215,2,0)</f>
        <v>303.2</v>
      </c>
      <c r="E48" s="157" t="s">
        <v>158</v>
      </c>
      <c r="F48" s="208" t="n">
        <v>58.8</v>
      </c>
    </row>
    <row r="49" customFormat="false" ht="16" hidden="false" customHeight="false" outlineLevel="0" collapsed="false">
      <c r="A49" s="157" t="s">
        <v>228</v>
      </c>
      <c r="B49" s="206" t="n">
        <f aca="false">VLOOKUP(A49,$E$2:$F$215,2,0)</f>
        <v>27</v>
      </c>
      <c r="E49" s="207" t="s">
        <v>245</v>
      </c>
      <c r="F49" s="208" t="n">
        <v>60.4</v>
      </c>
    </row>
    <row r="50" customFormat="false" ht="16" hidden="false" customHeight="false" outlineLevel="0" collapsed="false">
      <c r="A50" s="157" t="s">
        <v>247</v>
      </c>
      <c r="B50" s="206" t="n">
        <f aca="false">VLOOKUP(A50,$E$2:$F$215,2,0)</f>
        <v>31.4</v>
      </c>
      <c r="E50" s="207" t="s">
        <v>211</v>
      </c>
      <c r="F50" s="209" t="n">
        <v>100</v>
      </c>
    </row>
    <row r="51" customFormat="false" ht="16" hidden="false" customHeight="false" outlineLevel="0" collapsed="false">
      <c r="A51" s="157" t="s">
        <v>160</v>
      </c>
      <c r="B51" s="206" t="n">
        <f aca="false">VLOOKUP(A51,$E$2:$F$215,2,0)</f>
        <v>96.1</v>
      </c>
      <c r="E51" s="207" t="s">
        <v>212</v>
      </c>
      <c r="F51" s="209" t="n">
        <v>3.1</v>
      </c>
    </row>
    <row r="52" customFormat="false" ht="16" hidden="false" customHeight="false" outlineLevel="0" collapsed="false">
      <c r="A52" s="157" t="s">
        <v>183</v>
      </c>
      <c r="B52" s="206" t="n">
        <f aca="false">VLOOKUP(A52,$E$2:$F$215,2,0)</f>
        <v>5.5</v>
      </c>
      <c r="E52" s="207" t="s">
        <v>286</v>
      </c>
      <c r="F52" s="208" t="n">
        <v>24.6</v>
      </c>
    </row>
    <row r="53" customFormat="false" ht="16" hidden="false" customHeight="false" outlineLevel="0" collapsed="false">
      <c r="A53" s="157" t="s">
        <v>288</v>
      </c>
      <c r="B53" s="206" t="n">
        <f aca="false">VLOOKUP(A53,$E$2:$F$215,2,0)</f>
        <v>268.8</v>
      </c>
      <c r="E53" s="207" t="s">
        <v>246</v>
      </c>
      <c r="F53" s="208" t="n">
        <v>246.5</v>
      </c>
    </row>
    <row r="54" customFormat="false" ht="16" hidden="false" customHeight="false" outlineLevel="0" collapsed="false">
      <c r="A54" s="157" t="s">
        <v>289</v>
      </c>
      <c r="B54" s="206" t="n">
        <f aca="false">VLOOKUP(A54,$E$2:$F$215,2,0)</f>
        <v>2715.5</v>
      </c>
      <c r="E54" s="207" t="s">
        <v>287</v>
      </c>
      <c r="F54" s="208" t="n">
        <v>348.1</v>
      </c>
    </row>
    <row r="55" customFormat="false" ht="16" hidden="false" customHeight="false" outlineLevel="0" collapsed="false">
      <c r="A55" s="157" t="s">
        <v>161</v>
      </c>
      <c r="B55" s="206" t="n">
        <f aca="false">VLOOKUP(A55,$E$2:$F$215,2,0)</f>
        <v>16.7</v>
      </c>
      <c r="E55" s="207" t="s">
        <v>427</v>
      </c>
      <c r="F55" s="208" t="n">
        <v>3.3</v>
      </c>
    </row>
    <row r="56" customFormat="false" ht="16" hidden="false" customHeight="false" outlineLevel="0" collapsed="false">
      <c r="A56" s="157" t="s">
        <v>248</v>
      </c>
      <c r="B56" s="206" t="n">
        <f aca="false">VLOOKUP(A56,$E$2:$F$215,2,0)</f>
        <v>17.7</v>
      </c>
      <c r="E56" s="207" t="s">
        <v>428</v>
      </c>
      <c r="F56" s="208" t="n">
        <v>0.6</v>
      </c>
    </row>
    <row r="57" customFormat="false" ht="30" hidden="false" customHeight="false" outlineLevel="0" collapsed="false">
      <c r="A57" s="157" t="s">
        <v>290</v>
      </c>
      <c r="B57" s="206" t="n">
        <f aca="false">VLOOKUP(A57,$E$2:$F$215,2,0)</f>
        <v>3845.6</v>
      </c>
      <c r="E57" s="207" t="s">
        <v>213</v>
      </c>
      <c r="F57" s="208" t="n">
        <v>88.9</v>
      </c>
    </row>
    <row r="58" customFormat="false" ht="16" hidden="false" customHeight="false" outlineLevel="0" collapsed="false">
      <c r="A58" s="157" t="s">
        <v>162</v>
      </c>
      <c r="B58" s="206" t="n">
        <f aca="false">VLOOKUP(A58,$E$2:$F$215,2,0)</f>
        <v>67</v>
      </c>
      <c r="E58" s="207" t="s">
        <v>227</v>
      </c>
      <c r="F58" s="208" t="n">
        <v>107.4</v>
      </c>
    </row>
    <row r="59" customFormat="false" ht="16" hidden="false" customHeight="false" outlineLevel="0" collapsed="false">
      <c r="A59" s="157" t="s">
        <v>291</v>
      </c>
      <c r="B59" s="206" t="n">
        <f aca="false">VLOOKUP(A59,$E$2:$F$215,2,0)</f>
        <v>209.9</v>
      </c>
      <c r="E59" s="157" t="s">
        <v>159</v>
      </c>
      <c r="F59" s="208" t="n">
        <v>303.2</v>
      </c>
    </row>
    <row r="60" customFormat="false" ht="16" hidden="false" customHeight="false" outlineLevel="0" collapsed="false">
      <c r="A60" s="157" t="s">
        <v>229</v>
      </c>
      <c r="B60" s="206" t="n">
        <f aca="false">VLOOKUP(A60,$E$2:$F$215,2,0)</f>
        <v>76.7</v>
      </c>
      <c r="E60" s="207" t="s">
        <v>228</v>
      </c>
      <c r="F60" s="208" t="n">
        <v>27</v>
      </c>
    </row>
    <row r="61" customFormat="false" ht="30" hidden="false" customHeight="false" outlineLevel="0" collapsed="false">
      <c r="A61" s="157" t="s">
        <v>292</v>
      </c>
      <c r="B61" s="206" t="n">
        <v>2.5</v>
      </c>
      <c r="E61" s="207" t="s">
        <v>429</v>
      </c>
      <c r="F61" s="208" t="n">
        <v>11</v>
      </c>
    </row>
    <row r="62" customFormat="false" ht="16" hidden="false" customHeight="false" outlineLevel="0" collapsed="false">
      <c r="A62" s="157" t="s">
        <v>230</v>
      </c>
      <c r="B62" s="206" t="n">
        <f aca="false">VLOOKUP(A62,$E$2:$F$215,2,0)</f>
        <v>25.1</v>
      </c>
      <c r="E62" s="207" t="s">
        <v>430</v>
      </c>
      <c r="F62" s="208" t="s">
        <v>425</v>
      </c>
    </row>
    <row r="63" customFormat="false" ht="16" hidden="false" customHeight="false" outlineLevel="0" collapsed="false">
      <c r="A63" s="157" t="s">
        <v>184</v>
      </c>
      <c r="B63" s="206" t="n">
        <f aca="false">VLOOKUP(A63,$E$2:$F$215,2,0)</f>
        <v>366</v>
      </c>
      <c r="E63" s="207" t="s">
        <v>247</v>
      </c>
      <c r="F63" s="208" t="n">
        <v>31.4</v>
      </c>
    </row>
    <row r="64" customFormat="false" ht="16" hidden="false" customHeight="false" outlineLevel="0" collapsed="false">
      <c r="A64" s="157" t="s">
        <v>249</v>
      </c>
      <c r="B64" s="206" t="n">
        <f aca="false">VLOOKUP(A64,$E$2:$F$215,2,0)</f>
        <v>161</v>
      </c>
      <c r="E64" s="207" t="s">
        <v>431</v>
      </c>
      <c r="F64" s="208" t="n">
        <v>4.4</v>
      </c>
    </row>
    <row r="65" customFormat="false" ht="16" hidden="false" customHeight="false" outlineLevel="0" collapsed="false">
      <c r="A65" s="157" t="s">
        <v>293</v>
      </c>
      <c r="B65" s="206" t="n">
        <f aca="false">VLOOKUP(A65,$E$2:$F$215,2,0)</f>
        <v>24.2</v>
      </c>
      <c r="E65" s="207" t="s">
        <v>160</v>
      </c>
      <c r="F65" s="208" t="n">
        <v>96.1</v>
      </c>
    </row>
    <row r="66" customFormat="false" ht="16" hidden="false" customHeight="false" outlineLevel="0" collapsed="false">
      <c r="A66" s="157" t="s">
        <v>185</v>
      </c>
      <c r="B66" s="206" t="n">
        <f aca="false">VLOOKUP(A66,$E$2:$F$215,2,0)</f>
        <v>2875.1</v>
      </c>
      <c r="E66" s="207" t="s">
        <v>432</v>
      </c>
      <c r="F66" s="209" t="n">
        <v>2.8</v>
      </c>
    </row>
    <row r="67" customFormat="false" ht="16" hidden="false" customHeight="false" outlineLevel="0" collapsed="false">
      <c r="A67" s="157" t="s">
        <v>186</v>
      </c>
      <c r="B67" s="206" t="n">
        <f aca="false">VLOOKUP(A67,$E$2:$F$215,2,0)</f>
        <v>1119.2</v>
      </c>
      <c r="E67" s="207" t="s">
        <v>183</v>
      </c>
      <c r="F67" s="208" t="n">
        <v>5.5</v>
      </c>
    </row>
    <row r="68" customFormat="false" ht="16" hidden="false" customHeight="false" outlineLevel="0" collapsed="false">
      <c r="A68" s="157" t="s">
        <v>269</v>
      </c>
      <c r="B68" s="206" t="n">
        <f aca="false">VLOOKUP(A68,$E$2:$F$215,2,0)</f>
        <v>234.1</v>
      </c>
      <c r="E68" s="207" t="s">
        <v>288</v>
      </c>
      <c r="F68" s="208" t="n">
        <v>268.8</v>
      </c>
    </row>
    <row r="69" customFormat="false" ht="16" hidden="false" customHeight="false" outlineLevel="0" collapsed="false">
      <c r="A69" s="157" t="s">
        <v>294</v>
      </c>
      <c r="B69" s="206" t="n">
        <f aca="false">VLOOKUP(A69,$E$2:$F$215,2,0)</f>
        <v>388.7</v>
      </c>
      <c r="E69" s="207" t="s">
        <v>289</v>
      </c>
      <c r="F69" s="208" t="n">
        <v>2715.5</v>
      </c>
    </row>
    <row r="70" customFormat="false" ht="30" hidden="false" customHeight="false" outlineLevel="0" collapsed="false">
      <c r="A70" s="157" t="s">
        <v>295</v>
      </c>
      <c r="B70" s="206" t="n">
        <f aca="false">VLOOKUP(A70,$E$2:$F$215,2,0)</f>
        <v>6.8</v>
      </c>
      <c r="E70" s="207" t="s">
        <v>433</v>
      </c>
      <c r="F70" s="208" t="s">
        <v>425</v>
      </c>
    </row>
    <row r="71" customFormat="false" ht="16" hidden="false" customHeight="false" outlineLevel="0" collapsed="false">
      <c r="A71" s="157" t="s">
        <v>270</v>
      </c>
      <c r="B71" s="206" t="n">
        <f aca="false">VLOOKUP(A71,$E$2:$F$215,2,0)</f>
        <v>395.1</v>
      </c>
      <c r="E71" s="207" t="s">
        <v>161</v>
      </c>
      <c r="F71" s="208" t="n">
        <v>16.7</v>
      </c>
    </row>
    <row r="72" customFormat="false" ht="16" hidden="false" customHeight="false" outlineLevel="0" collapsed="false">
      <c r="A72" s="157" t="s">
        <v>296</v>
      </c>
      <c r="B72" s="206" t="n">
        <f aca="false">VLOOKUP(A72,$E$2:$F$215,2,0)</f>
        <v>2001.2</v>
      </c>
      <c r="E72" s="207" t="s">
        <v>434</v>
      </c>
      <c r="F72" s="208" t="n">
        <v>1.8</v>
      </c>
    </row>
    <row r="73" customFormat="false" ht="16" hidden="false" customHeight="false" outlineLevel="0" collapsed="false">
      <c r="A73" s="157" t="s">
        <v>214</v>
      </c>
      <c r="B73" s="206" t="n">
        <f aca="false">VLOOKUP(A73,$E$2:$F$215,2,0)</f>
        <v>16.5</v>
      </c>
      <c r="E73" s="207" t="s">
        <v>248</v>
      </c>
      <c r="F73" s="208" t="n">
        <v>17.7</v>
      </c>
    </row>
    <row r="74" customFormat="false" ht="16" hidden="false" customHeight="false" outlineLevel="0" collapsed="false">
      <c r="A74" s="157" t="s">
        <v>187</v>
      </c>
      <c r="B74" s="206" t="n">
        <f aca="false">VLOOKUP(A74,$E$2:$F$215,2,0)</f>
        <v>5081.8</v>
      </c>
      <c r="E74" s="207" t="s">
        <v>290</v>
      </c>
      <c r="F74" s="208" t="n">
        <v>3845.6</v>
      </c>
    </row>
    <row r="75" customFormat="false" ht="16" hidden="false" customHeight="false" outlineLevel="0" collapsed="false">
      <c r="A75" s="157" t="s">
        <v>297</v>
      </c>
      <c r="B75" s="206" t="n">
        <v>1</v>
      </c>
      <c r="E75" s="207" t="s">
        <v>162</v>
      </c>
      <c r="F75" s="208" t="n">
        <v>67</v>
      </c>
    </row>
    <row r="76" customFormat="false" ht="16" hidden="false" customHeight="false" outlineLevel="0" collapsed="false">
      <c r="A76" s="157" t="s">
        <v>271</v>
      </c>
      <c r="B76" s="206" t="n">
        <f aca="false">VLOOKUP(A76,$E$2:$F$215,2,0)</f>
        <v>43.7</v>
      </c>
      <c r="E76" s="207" t="s">
        <v>291</v>
      </c>
      <c r="F76" s="208" t="n">
        <v>209.9</v>
      </c>
    </row>
    <row r="77" customFormat="false" ht="16" hidden="false" customHeight="false" outlineLevel="0" collapsed="false">
      <c r="A77" s="157" t="s">
        <v>250</v>
      </c>
      <c r="B77" s="206" t="n">
        <f aca="false">VLOOKUP(A77,$E$2:$F$215,2,0)</f>
        <v>180.2</v>
      </c>
      <c r="E77" s="207" t="s">
        <v>435</v>
      </c>
      <c r="F77" s="209" t="n">
        <v>3.1</v>
      </c>
    </row>
    <row r="78" customFormat="false" ht="16" hidden="false" customHeight="false" outlineLevel="0" collapsed="false">
      <c r="A78" s="157" t="s">
        <v>163</v>
      </c>
      <c r="B78" s="206" t="n">
        <f aca="false">VLOOKUP(A78,$E$2:$F$215,2,0)</f>
        <v>95.5</v>
      </c>
      <c r="E78" s="207" t="s">
        <v>436</v>
      </c>
      <c r="F78" s="208" t="n">
        <v>1.2</v>
      </c>
    </row>
    <row r="79" customFormat="false" ht="16" hidden="false" customHeight="false" outlineLevel="0" collapsed="false">
      <c r="A79" s="157" t="s">
        <v>188</v>
      </c>
      <c r="B79" s="206" t="n">
        <f aca="false">VLOOKUP(A79,$E$2:$F$215,2,0)</f>
        <v>1642.4</v>
      </c>
      <c r="E79" s="207" t="s">
        <v>437</v>
      </c>
      <c r="F79" s="209" t="n">
        <v>5.9</v>
      </c>
    </row>
    <row r="80" customFormat="false" ht="16" hidden="false" customHeight="false" outlineLevel="0" collapsed="false">
      <c r="A80" s="157" t="s">
        <v>272</v>
      </c>
      <c r="B80" s="206" t="n">
        <f aca="false">VLOOKUP(A80,$E$2:$F$215,2,0)</f>
        <v>134.8</v>
      </c>
      <c r="E80" s="207" t="s">
        <v>229</v>
      </c>
      <c r="F80" s="208" t="n">
        <v>76.7</v>
      </c>
    </row>
    <row r="81" customFormat="false" ht="16" hidden="false" customHeight="false" outlineLevel="0" collapsed="false">
      <c r="A81" s="202" t="s">
        <v>251</v>
      </c>
      <c r="B81" s="206" t="n">
        <f aca="false">VLOOKUP(A81,$E$2:$F$215,2,0)</f>
        <v>8.5</v>
      </c>
      <c r="E81" s="207" t="s">
        <v>438</v>
      </c>
      <c r="F81" s="208" t="n">
        <v>13.6</v>
      </c>
    </row>
    <row r="82" customFormat="false" ht="16" hidden="false" customHeight="false" outlineLevel="0" collapsed="false">
      <c r="A82" s="210" t="s">
        <v>201</v>
      </c>
      <c r="B82" s="206" t="n">
        <f aca="false">VLOOKUP(A82,$E$2:$F$215,2,0)</f>
        <v>18.2</v>
      </c>
      <c r="E82" s="207" t="s">
        <v>439</v>
      </c>
      <c r="F82" s="208" t="n">
        <v>1.3</v>
      </c>
    </row>
    <row r="83" customFormat="false" ht="16" hidden="false" customHeight="false" outlineLevel="0" collapsed="false">
      <c r="A83" s="157" t="s">
        <v>252</v>
      </c>
      <c r="B83" s="206" t="n">
        <f aca="false">VLOOKUP(A83,$E$2:$F$215,2,0)</f>
        <v>34.1</v>
      </c>
      <c r="E83" s="207" t="s">
        <v>440</v>
      </c>
      <c r="F83" s="208" t="n">
        <v>4.3</v>
      </c>
    </row>
    <row r="84" customFormat="false" ht="16" hidden="false" customHeight="false" outlineLevel="0" collapsed="false">
      <c r="A84" s="157" t="s">
        <v>273</v>
      </c>
      <c r="B84" s="206" t="n">
        <f aca="false">VLOOKUP(A84,$E$2:$F$215,2,0)</f>
        <v>53.4</v>
      </c>
      <c r="E84" s="207" t="s">
        <v>441</v>
      </c>
      <c r="F84" s="208" t="n">
        <v>8.5</v>
      </c>
    </row>
    <row r="85" customFormat="false" ht="16" hidden="false" customHeight="false" outlineLevel="0" collapsed="false">
      <c r="A85" s="157" t="s">
        <v>298</v>
      </c>
      <c r="B85" s="206" t="n">
        <f aca="false">VLOOKUP(A85,$E$2:$F$215,2,0)</f>
        <v>6.6</v>
      </c>
      <c r="E85" s="207" t="s">
        <v>230</v>
      </c>
      <c r="F85" s="208" t="n">
        <v>25.1</v>
      </c>
    </row>
    <row r="86" customFormat="false" ht="16" hidden="false" customHeight="false" outlineLevel="0" collapsed="false">
      <c r="A86" s="157" t="s">
        <v>253</v>
      </c>
      <c r="B86" s="206" t="n">
        <f aca="false">VLOOKUP(A86,$E$2:$F$215,2,0)</f>
        <v>54.2</v>
      </c>
      <c r="E86" s="207" t="s">
        <v>184</v>
      </c>
      <c r="F86" s="208" t="n">
        <v>366</v>
      </c>
    </row>
    <row r="87" customFormat="false" ht="16" hidden="false" customHeight="false" outlineLevel="0" collapsed="false">
      <c r="A87" s="157" t="s">
        <v>299</v>
      </c>
      <c r="B87" s="206" t="n">
        <f aca="false">VLOOKUP(A87,$E$2:$F$215,2,0)</f>
        <v>71.1</v>
      </c>
      <c r="E87" s="207" t="s">
        <v>249</v>
      </c>
      <c r="F87" s="208" t="n">
        <v>161</v>
      </c>
    </row>
    <row r="88" customFormat="false" ht="16" hidden="false" customHeight="false" outlineLevel="0" collapsed="false">
      <c r="A88" s="157" t="s">
        <v>189</v>
      </c>
      <c r="B88" s="206" t="n">
        <f aca="false">VLOOKUP(A88,$E$2:$F$215,2,0)</f>
        <v>53.9</v>
      </c>
      <c r="E88" s="207" t="s">
        <v>293</v>
      </c>
      <c r="F88" s="208" t="n">
        <v>24.2</v>
      </c>
    </row>
    <row r="89" customFormat="false" ht="16" hidden="false" customHeight="false" outlineLevel="0" collapsed="false">
      <c r="A89" s="157" t="s">
        <v>254</v>
      </c>
      <c r="B89" s="206" t="n">
        <v>12.7</v>
      </c>
      <c r="E89" s="207" t="s">
        <v>185</v>
      </c>
      <c r="F89" s="208" t="n">
        <v>2875.1</v>
      </c>
    </row>
    <row r="90" customFormat="false" ht="16" hidden="false" customHeight="false" outlineLevel="0" collapsed="false">
      <c r="A90" s="157" t="s">
        <v>190</v>
      </c>
      <c r="B90" s="206" t="n">
        <f aca="false">VLOOKUP(A90,$E$2:$F$215,2,0)</f>
        <v>364.7</v>
      </c>
      <c r="E90" s="207" t="s">
        <v>186</v>
      </c>
      <c r="F90" s="208" t="n">
        <v>1119.2</v>
      </c>
    </row>
    <row r="91" customFormat="false" ht="30" hidden="false" customHeight="false" outlineLevel="0" collapsed="false">
      <c r="A91" s="157" t="s">
        <v>191</v>
      </c>
      <c r="B91" s="206" t="n">
        <f aca="false">VLOOKUP(A91,$E$2:$F$215,2,0)</f>
        <v>5.7</v>
      </c>
      <c r="E91" s="207" t="s">
        <v>442</v>
      </c>
      <c r="F91" s="209" t="n">
        <v>445.3</v>
      </c>
    </row>
    <row r="92" customFormat="false" ht="16" hidden="false" customHeight="false" outlineLevel="0" collapsed="false">
      <c r="A92" s="157" t="s">
        <v>176</v>
      </c>
      <c r="B92" s="206" t="n">
        <f aca="false">VLOOKUP(A92,$E$2:$F$215,2,0)</f>
        <v>17.5</v>
      </c>
      <c r="E92" s="207" t="s">
        <v>269</v>
      </c>
      <c r="F92" s="208" t="n">
        <v>234.1</v>
      </c>
    </row>
    <row r="93" customFormat="false" ht="16" hidden="false" customHeight="false" outlineLevel="0" collapsed="false">
      <c r="A93" s="157" t="s">
        <v>300</v>
      </c>
      <c r="B93" s="206" t="n">
        <f aca="false">VLOOKUP(A93,$E$2:$F$215,2,0)</f>
        <v>14.8</v>
      </c>
      <c r="E93" s="207" t="s">
        <v>294</v>
      </c>
      <c r="F93" s="208" t="n">
        <v>388.7</v>
      </c>
    </row>
    <row r="94" customFormat="false" ht="16" hidden="false" customHeight="false" outlineLevel="0" collapsed="false">
      <c r="A94" s="157" t="s">
        <v>164</v>
      </c>
      <c r="B94" s="206" t="n">
        <f aca="false">VLOOKUP(A94,$E$2:$F$215,2,0)</f>
        <v>14.2</v>
      </c>
      <c r="E94" s="207" t="s">
        <v>295</v>
      </c>
      <c r="F94" s="209" t="n">
        <v>6.8</v>
      </c>
    </row>
    <row r="95" customFormat="false" ht="16" hidden="false" customHeight="false" outlineLevel="0" collapsed="false">
      <c r="A95" s="157" t="s">
        <v>231</v>
      </c>
      <c r="B95" s="206" t="n">
        <f aca="false">VLOOKUP(A95,$E$2:$F$215,2,0)</f>
        <v>1258.3</v>
      </c>
      <c r="E95" s="207" t="s">
        <v>270</v>
      </c>
      <c r="F95" s="208" t="n">
        <v>395.1</v>
      </c>
    </row>
    <row r="96" customFormat="false" ht="16" hidden="false" customHeight="false" outlineLevel="0" collapsed="false">
      <c r="A96" s="157" t="s">
        <v>255</v>
      </c>
      <c r="B96" s="206" t="n">
        <f aca="false">VLOOKUP(A96,$E$2:$F$215,2,0)</f>
        <v>12</v>
      </c>
      <c r="E96" s="207" t="s">
        <v>296</v>
      </c>
      <c r="F96" s="208" t="n">
        <v>2001.2</v>
      </c>
    </row>
    <row r="97" customFormat="false" ht="16" hidden="false" customHeight="false" outlineLevel="0" collapsed="false">
      <c r="A97" s="157" t="s">
        <v>192</v>
      </c>
      <c r="B97" s="206" t="n">
        <f aca="false">VLOOKUP(A97,$E$2:$F$215,2,0)</f>
        <v>13.9</v>
      </c>
      <c r="E97" s="207" t="s">
        <v>214</v>
      </c>
      <c r="F97" s="208" t="n">
        <v>16.5</v>
      </c>
    </row>
    <row r="98" customFormat="false" ht="16" hidden="false" customHeight="false" outlineLevel="0" collapsed="false">
      <c r="A98" s="157" t="s">
        <v>256</v>
      </c>
      <c r="B98" s="206" t="n">
        <f aca="false">VLOOKUP(A98,$E$2:$F$215,2,0)</f>
        <v>5.5</v>
      </c>
      <c r="E98" s="207" t="s">
        <v>187</v>
      </c>
      <c r="F98" s="208" t="n">
        <v>5081.8</v>
      </c>
    </row>
    <row r="99" customFormat="false" ht="16" hidden="false" customHeight="false" outlineLevel="0" collapsed="false">
      <c r="A99" s="157" t="s">
        <v>215</v>
      </c>
      <c r="B99" s="206" t="n">
        <v>1.5</v>
      </c>
      <c r="E99" s="207" t="s">
        <v>271</v>
      </c>
      <c r="F99" s="208" t="n">
        <v>43.7</v>
      </c>
    </row>
    <row r="100" customFormat="false" ht="16" hidden="false" customHeight="false" outlineLevel="0" collapsed="false">
      <c r="A100" s="157" t="s">
        <v>165</v>
      </c>
      <c r="B100" s="206" t="n">
        <f aca="false">VLOOKUP(A100,$E$2:$F$215,2,0)</f>
        <v>118.7</v>
      </c>
      <c r="E100" s="207" t="s">
        <v>250</v>
      </c>
      <c r="F100" s="208" t="n">
        <v>180.2</v>
      </c>
    </row>
    <row r="101" customFormat="false" ht="16" hidden="false" customHeight="false" outlineLevel="0" collapsed="false">
      <c r="A101" s="157" t="s">
        <v>166</v>
      </c>
      <c r="B101" s="206" t="n">
        <f aca="false">VLOOKUP(A101,$E$2:$F$215,2,0)</f>
        <v>14.9</v>
      </c>
      <c r="E101" s="207" t="s">
        <v>163</v>
      </c>
      <c r="F101" s="208" t="n">
        <v>95.5</v>
      </c>
    </row>
    <row r="102" customFormat="false" ht="16" hidden="false" customHeight="false" outlineLevel="0" collapsed="false">
      <c r="A102" s="157" t="s">
        <v>167</v>
      </c>
      <c r="B102" s="206" t="n">
        <f aca="false">VLOOKUP(A102,$E$2:$F$215,2,0)</f>
        <v>12.4</v>
      </c>
      <c r="E102" s="207" t="s">
        <v>443</v>
      </c>
      <c r="F102" s="208" t="n">
        <v>0.2</v>
      </c>
    </row>
    <row r="103" customFormat="false" ht="30" hidden="false" customHeight="false" outlineLevel="0" collapsed="false">
      <c r="A103" s="157" t="s">
        <v>301</v>
      </c>
      <c r="B103" s="206" t="n">
        <f aca="false">VLOOKUP(A103,$E$2:$F$215,2,0)</f>
        <v>909.1</v>
      </c>
      <c r="E103" s="207" t="s">
        <v>444</v>
      </c>
      <c r="F103" s="208" t="s">
        <v>425</v>
      </c>
    </row>
    <row r="104" customFormat="false" ht="16" hidden="false" customHeight="false" outlineLevel="0" collapsed="false">
      <c r="A104" s="157" t="s">
        <v>205</v>
      </c>
      <c r="B104" s="206" t="n">
        <f aca="false">VLOOKUP(A104,$E$2:$F$215,2,0)</f>
        <v>206.9</v>
      </c>
      <c r="E104" s="157" t="s">
        <v>188</v>
      </c>
      <c r="F104" s="208" t="n">
        <v>1642.4</v>
      </c>
    </row>
    <row r="105" customFormat="false" ht="16" hidden="false" customHeight="false" outlineLevel="0" collapsed="false">
      <c r="A105" s="157" t="s">
        <v>232</v>
      </c>
      <c r="B105" s="206" t="n">
        <f aca="false">VLOOKUP(A105,$E$2:$F$215,2,0)</f>
        <v>12.5</v>
      </c>
      <c r="E105" s="207" t="s">
        <v>445</v>
      </c>
      <c r="F105" s="208" t="n">
        <v>7.9</v>
      </c>
    </row>
    <row r="106" customFormat="false" ht="16" hidden="false" customHeight="false" outlineLevel="0" collapsed="false">
      <c r="A106" s="157" t="s">
        <v>178</v>
      </c>
      <c r="B106" s="206" t="n">
        <f aca="false">VLOOKUP(A106,$E$2:$F$215,2,0)</f>
        <v>12.9</v>
      </c>
      <c r="E106" s="207" t="s">
        <v>272</v>
      </c>
      <c r="F106" s="208" t="n">
        <v>134.8</v>
      </c>
    </row>
    <row r="107" customFormat="false" ht="16" hidden="false" customHeight="false" outlineLevel="0" collapsed="false">
      <c r="A107" s="157" t="s">
        <v>168</v>
      </c>
      <c r="B107" s="206" t="n">
        <f aca="false">VLOOKUP(A107,$E$2:$F$215,2,0)</f>
        <v>448.1</v>
      </c>
      <c r="E107" s="0" t="s">
        <v>251</v>
      </c>
      <c r="F107" s="208" t="n">
        <v>8.5</v>
      </c>
    </row>
    <row r="108" customFormat="false" ht="16" hidden="false" customHeight="false" outlineLevel="0" collapsed="false">
      <c r="A108" s="157" t="s">
        <v>302</v>
      </c>
      <c r="B108" s="206" t="n">
        <f aca="false">VLOOKUP(A108,$E$2:$F$215,2,0)</f>
        <v>403.3</v>
      </c>
      <c r="E108" s="210" t="s">
        <v>201</v>
      </c>
      <c r="F108" s="208" t="n">
        <v>18.2</v>
      </c>
    </row>
    <row r="109" customFormat="false" ht="16" hidden="false" customHeight="false" outlineLevel="0" collapsed="false">
      <c r="A109" s="157" t="s">
        <v>274</v>
      </c>
      <c r="B109" s="206" t="n">
        <f aca="false">VLOOKUP(A109,$E$2:$F$215,2,0)</f>
        <v>77</v>
      </c>
      <c r="E109" s="207" t="s">
        <v>252</v>
      </c>
      <c r="F109" s="208" t="n">
        <v>34.1</v>
      </c>
    </row>
    <row r="110" customFormat="false" ht="16" hidden="false" customHeight="false" outlineLevel="0" collapsed="false">
      <c r="A110" s="157" t="s">
        <v>193</v>
      </c>
      <c r="B110" s="206" t="n">
        <f aca="false">VLOOKUP(A110,$E$2:$F$215,2,0)</f>
        <v>278.2</v>
      </c>
      <c r="E110" s="207" t="s">
        <v>273</v>
      </c>
      <c r="F110" s="208" t="n">
        <v>53.4</v>
      </c>
    </row>
    <row r="111" customFormat="false" ht="16" hidden="false" customHeight="false" outlineLevel="0" collapsed="false">
      <c r="A111" s="157" t="s">
        <v>233</v>
      </c>
      <c r="B111" s="206" t="n">
        <f aca="false">VLOOKUP(A111,$E$2:$F$215,2,0)</f>
        <v>66.8</v>
      </c>
      <c r="E111" s="207" t="s">
        <v>446</v>
      </c>
      <c r="F111" s="208" t="n">
        <v>2.5</v>
      </c>
    </row>
    <row r="112" customFormat="false" ht="16" hidden="false" customHeight="false" outlineLevel="0" collapsed="false">
      <c r="A112" s="157" t="s">
        <v>194</v>
      </c>
      <c r="B112" s="206" t="n">
        <f aca="false">VLOOKUP(A112,$E$2:$F$215,2,0)</f>
        <v>25</v>
      </c>
      <c r="E112" s="207" t="s">
        <v>447</v>
      </c>
      <c r="F112" s="208" t="n">
        <v>3.1</v>
      </c>
    </row>
    <row r="113" customFormat="false" ht="16" hidden="false" customHeight="false" outlineLevel="0" collapsed="false">
      <c r="A113" s="157" t="s">
        <v>234</v>
      </c>
      <c r="B113" s="206" t="n">
        <f aca="false">VLOOKUP(A113,$E$2:$F$215,2,0)</f>
        <v>38.1</v>
      </c>
      <c r="E113" s="207" t="s">
        <v>448</v>
      </c>
      <c r="F113" s="208" t="n">
        <v>52.1</v>
      </c>
    </row>
    <row r="114" customFormat="false" ht="16" hidden="false" customHeight="false" outlineLevel="0" collapsed="false">
      <c r="A114" s="157" t="s">
        <v>235</v>
      </c>
      <c r="B114" s="206" t="n">
        <f aca="false">VLOOKUP(A114,$E$2:$F$215,2,0)</f>
        <v>226.8</v>
      </c>
      <c r="E114" s="207" t="s">
        <v>298</v>
      </c>
      <c r="F114" s="209" t="n">
        <v>6.6</v>
      </c>
    </row>
    <row r="115" customFormat="false" ht="16" hidden="false" customHeight="false" outlineLevel="0" collapsed="false">
      <c r="A115" s="157" t="s">
        <v>195</v>
      </c>
      <c r="B115" s="206" t="n">
        <f aca="false">VLOOKUP(A115,$E$2:$F$215,2,0)</f>
        <v>376.8</v>
      </c>
      <c r="E115" s="207" t="s">
        <v>253</v>
      </c>
      <c r="F115" s="208" t="n">
        <v>54.2</v>
      </c>
    </row>
    <row r="116" customFormat="false" ht="16" hidden="false" customHeight="false" outlineLevel="0" collapsed="false">
      <c r="A116" s="157" t="s">
        <v>257</v>
      </c>
      <c r="B116" s="206" t="n">
        <f aca="false">VLOOKUP(A116,$E$2:$F$215,2,0)</f>
        <v>592.2</v>
      </c>
      <c r="E116" s="207" t="s">
        <v>299</v>
      </c>
      <c r="F116" s="208" t="n">
        <v>71.1</v>
      </c>
    </row>
    <row r="117" customFormat="false" ht="16" hidden="false" customHeight="false" outlineLevel="0" collapsed="false">
      <c r="A117" s="157" t="s">
        <v>303</v>
      </c>
      <c r="B117" s="206" t="n">
        <f aca="false">VLOOKUP(A117,$E$2:$F$215,2,0)</f>
        <v>237.7</v>
      </c>
      <c r="E117" s="207" t="s">
        <v>189</v>
      </c>
      <c r="F117" s="208" t="n">
        <v>53.9</v>
      </c>
    </row>
    <row r="118" customFormat="false" ht="16" hidden="false" customHeight="false" outlineLevel="0" collapsed="false">
      <c r="A118" s="157" t="s">
        <v>275</v>
      </c>
      <c r="B118" s="206" t="n">
        <f aca="false">VLOOKUP(A118,$E$2:$F$215,2,0)</f>
        <v>183.5</v>
      </c>
      <c r="E118" s="207" t="s">
        <v>449</v>
      </c>
      <c r="F118" s="208" t="n">
        <v>14.1</v>
      </c>
    </row>
    <row r="119" customFormat="false" ht="16" hidden="false" customHeight="false" outlineLevel="0" collapsed="false">
      <c r="A119" s="157" t="s">
        <v>324</v>
      </c>
      <c r="B119" s="206" t="n">
        <v>5.2</v>
      </c>
      <c r="E119" s="207" t="s">
        <v>450</v>
      </c>
      <c r="F119" s="208" t="n">
        <v>7.7</v>
      </c>
    </row>
    <row r="120" customFormat="false" ht="16" hidden="false" customHeight="false" outlineLevel="0" collapsed="false">
      <c r="A120" s="157" t="s">
        <v>258</v>
      </c>
      <c r="B120" s="206" t="n">
        <f aca="false">VLOOKUP(A120,$E$2:$F$215,2,0)</f>
        <v>250.1</v>
      </c>
      <c r="E120" s="207" t="s">
        <v>190</v>
      </c>
      <c r="F120" s="208" t="n">
        <v>364.7</v>
      </c>
    </row>
    <row r="121" customFormat="false" ht="16" hidden="false" customHeight="false" outlineLevel="0" collapsed="false">
      <c r="A121" s="157" t="s">
        <v>259</v>
      </c>
      <c r="B121" s="206" t="n">
        <f aca="false">VLOOKUP(A121,$E$2:$F$215,2,0)</f>
        <v>1699.9</v>
      </c>
      <c r="E121" s="207" t="s">
        <v>191</v>
      </c>
      <c r="F121" s="208" t="n">
        <v>5.7</v>
      </c>
    </row>
    <row r="122" customFormat="false" ht="16" hidden="false" customHeight="false" outlineLevel="0" collapsed="false">
      <c r="A122" s="157" t="s">
        <v>169</v>
      </c>
      <c r="B122" s="206" t="n">
        <f aca="false">VLOOKUP(A122,$E$2:$F$215,2,0)</f>
        <v>10.1</v>
      </c>
      <c r="E122" s="207" t="s">
        <v>176</v>
      </c>
      <c r="F122" s="208" t="n">
        <v>17.5</v>
      </c>
    </row>
    <row r="123" customFormat="false" ht="16" hidden="false" customHeight="false" outlineLevel="0" collapsed="false">
      <c r="A123" s="157" t="s">
        <v>276</v>
      </c>
      <c r="B123" s="206" t="n">
        <f aca="false">VLOOKUP(A123,$E$2:$F$215,2,0)</f>
        <v>793</v>
      </c>
      <c r="E123" s="207" t="s">
        <v>300</v>
      </c>
      <c r="F123" s="208" t="n">
        <v>14.8</v>
      </c>
    </row>
    <row r="124" customFormat="false" ht="30" hidden="false" customHeight="false" outlineLevel="0" collapsed="false">
      <c r="A124" s="157" t="s">
        <v>170</v>
      </c>
      <c r="B124" s="206" t="n">
        <f aca="false">VLOOKUP(A124,$E$2:$F$215,2,0)</f>
        <v>23.6</v>
      </c>
      <c r="E124" s="207" t="s">
        <v>451</v>
      </c>
      <c r="F124" s="209" t="n">
        <v>0.2</v>
      </c>
    </row>
    <row r="125" customFormat="false" ht="16" hidden="false" customHeight="false" outlineLevel="0" collapsed="false">
      <c r="A125" s="157" t="s">
        <v>260</v>
      </c>
      <c r="B125" s="206" t="n">
        <f aca="false">VLOOKUP(A125,$E$2:$F$215,2,0)</f>
        <v>51.4</v>
      </c>
      <c r="E125" s="207" t="s">
        <v>452</v>
      </c>
      <c r="F125" s="208" t="n">
        <v>7.6</v>
      </c>
    </row>
    <row r="126" customFormat="false" ht="16" hidden="false" customHeight="false" outlineLevel="0" collapsed="false">
      <c r="A126" s="157" t="s">
        <v>277</v>
      </c>
      <c r="B126" s="206" t="n">
        <v>5</v>
      </c>
      <c r="E126" s="207" t="s">
        <v>164</v>
      </c>
      <c r="F126" s="208" t="n">
        <v>14.2</v>
      </c>
    </row>
    <row r="127" customFormat="false" ht="16" hidden="false" customHeight="false" outlineLevel="0" collapsed="false">
      <c r="A127" s="157" t="s">
        <v>196</v>
      </c>
      <c r="B127" s="206" t="n">
        <f aca="false">VLOOKUP(A127,$E$2:$F$215,2,0)</f>
        <v>372.1</v>
      </c>
      <c r="E127" s="207" t="s">
        <v>231</v>
      </c>
      <c r="F127" s="208" t="n">
        <v>1258.3</v>
      </c>
    </row>
    <row r="128" customFormat="false" ht="30" hidden="false" customHeight="false" outlineLevel="0" collapsed="false">
      <c r="A128" s="157" t="s">
        <v>261</v>
      </c>
      <c r="B128" s="206" t="n">
        <f aca="false">VLOOKUP(A128,$E$2:$F$215,2,0)</f>
        <v>105.4</v>
      </c>
      <c r="E128" s="207" t="s">
        <v>453</v>
      </c>
      <c r="F128" s="209" t="n">
        <v>0.4</v>
      </c>
    </row>
    <row r="129" customFormat="false" ht="16" hidden="false" customHeight="false" outlineLevel="0" collapsed="false">
      <c r="A129" s="157" t="s">
        <v>262</v>
      </c>
      <c r="B129" s="206" t="n">
        <f aca="false">VLOOKUP(A129,$E$2:$F$215,2,0)</f>
        <v>53.7</v>
      </c>
      <c r="E129" s="207" t="s">
        <v>255</v>
      </c>
      <c r="F129" s="208" t="n">
        <v>12</v>
      </c>
    </row>
    <row r="130" customFormat="false" ht="16" hidden="false" customHeight="false" outlineLevel="0" collapsed="false">
      <c r="A130" s="157" t="s">
        <v>197</v>
      </c>
      <c r="B130" s="206" t="n">
        <f aca="false">VLOOKUP(A130,$E$2:$F$215,2,0)</f>
        <v>1.4</v>
      </c>
      <c r="E130" s="207" t="s">
        <v>454</v>
      </c>
      <c r="F130" s="209" t="n">
        <v>7.2</v>
      </c>
    </row>
    <row r="131" customFormat="false" ht="16" hidden="false" customHeight="false" outlineLevel="0" collapsed="false">
      <c r="A131" s="157" t="s">
        <v>171</v>
      </c>
      <c r="B131" s="206" t="n">
        <f aca="false">VLOOKUP(A131,$E$2:$F$215,2,0)</f>
        <v>351.4</v>
      </c>
      <c r="E131" s="207" t="s">
        <v>192</v>
      </c>
      <c r="F131" s="208" t="n">
        <v>13.9</v>
      </c>
    </row>
    <row r="132" customFormat="false" ht="16" hidden="false" customHeight="false" outlineLevel="0" collapsed="false">
      <c r="A132" s="157" t="s">
        <v>304</v>
      </c>
      <c r="B132" s="206" t="n">
        <f aca="false">VLOOKUP(A132,$E$2:$F$215,2,0)</f>
        <v>1394.1</v>
      </c>
      <c r="E132" s="207" t="s">
        <v>256</v>
      </c>
      <c r="F132" s="208" t="n">
        <v>5.5</v>
      </c>
    </row>
    <row r="133" customFormat="false" ht="16" hidden="false" customHeight="false" outlineLevel="0" collapsed="false">
      <c r="A133" s="157" t="s">
        <v>198</v>
      </c>
      <c r="B133" s="206" t="n">
        <f aca="false">VLOOKUP(A133,$E$2:$F$215,2,0)</f>
        <v>84</v>
      </c>
      <c r="E133" s="207" t="s">
        <v>165</v>
      </c>
      <c r="F133" s="208" t="n">
        <v>118.7</v>
      </c>
    </row>
    <row r="134" customFormat="false" ht="16" hidden="false" customHeight="false" outlineLevel="0" collapsed="false">
      <c r="A134" s="157" t="s">
        <v>216</v>
      </c>
      <c r="B134" s="206" t="n">
        <v>1.5</v>
      </c>
      <c r="E134" s="207" t="s">
        <v>166</v>
      </c>
      <c r="F134" s="208" t="n">
        <v>14.9</v>
      </c>
    </row>
    <row r="135" customFormat="false" ht="16" hidden="false" customHeight="false" outlineLevel="0" collapsed="false">
      <c r="A135" s="157" t="s">
        <v>217</v>
      </c>
      <c r="B135" s="206" t="n">
        <v>0.8</v>
      </c>
      <c r="E135" s="207" t="s">
        <v>455</v>
      </c>
      <c r="F135" s="208" t="n">
        <v>76.1</v>
      </c>
    </row>
    <row r="136" customFormat="false" ht="16" hidden="false" customHeight="false" outlineLevel="0" collapsed="false">
      <c r="A136" s="157" t="s">
        <v>236</v>
      </c>
      <c r="B136" s="206" t="n">
        <f aca="false">VLOOKUP(A136,$E$2:$F$215,2,0)</f>
        <v>4</v>
      </c>
      <c r="E136" s="207" t="s">
        <v>167</v>
      </c>
      <c r="F136" s="208" t="n">
        <v>12.4</v>
      </c>
    </row>
    <row r="137" customFormat="false" ht="16" hidden="false" customHeight="false" outlineLevel="0" collapsed="false">
      <c r="A137" s="157" t="s">
        <v>172</v>
      </c>
      <c r="B137" s="206" t="n">
        <v>4.4</v>
      </c>
      <c r="E137" s="207" t="s">
        <v>456</v>
      </c>
      <c r="F137" s="208" t="n">
        <v>30.6</v>
      </c>
    </row>
    <row r="138" customFormat="false" ht="16" hidden="false" customHeight="false" outlineLevel="0" collapsed="false">
      <c r="A138" s="157" t="s">
        <v>305</v>
      </c>
      <c r="B138" s="206" t="n">
        <f aca="false">VLOOKUP(A138,$E$2:$F$215,2,0)</f>
        <v>530.8</v>
      </c>
      <c r="E138" s="207" t="s">
        <v>301</v>
      </c>
      <c r="F138" s="208" t="n">
        <v>909.1</v>
      </c>
    </row>
    <row r="139" customFormat="false" ht="30" hidden="false" customHeight="false" outlineLevel="0" collapsed="false">
      <c r="A139" s="157" t="s">
        <v>306</v>
      </c>
      <c r="B139" s="206" t="n">
        <f aca="false">VLOOKUP(A139,$E$2:$F$215,2,0)</f>
        <v>703.1</v>
      </c>
      <c r="E139" s="207" t="s">
        <v>457</v>
      </c>
      <c r="F139" s="208" t="s">
        <v>425</v>
      </c>
    </row>
    <row r="140" customFormat="false" ht="16" hidden="false" customHeight="false" outlineLevel="0" collapsed="false">
      <c r="A140" s="157" t="s">
        <v>199</v>
      </c>
      <c r="B140" s="206" t="n">
        <v>985</v>
      </c>
      <c r="E140" s="207" t="s">
        <v>205</v>
      </c>
      <c r="F140" s="208" t="n">
        <v>206.9</v>
      </c>
    </row>
    <row r="141" customFormat="false" ht="16" hidden="false" customHeight="false" outlineLevel="0" collapsed="false">
      <c r="A141" s="157" t="s">
        <v>263</v>
      </c>
      <c r="B141" s="206" t="n">
        <f aca="false">VLOOKUP(A141,$E$2:$F$215,2,0)</f>
        <v>8.1</v>
      </c>
      <c r="E141" s="207" t="s">
        <v>232</v>
      </c>
      <c r="F141" s="208" t="n">
        <v>12.5</v>
      </c>
    </row>
    <row r="142" customFormat="false" ht="16" hidden="false" customHeight="false" outlineLevel="0" collapsed="false">
      <c r="A142" s="157" t="s">
        <v>173</v>
      </c>
      <c r="B142" s="206" t="n">
        <f aca="false">VLOOKUP(A142,$E$2:$F$215,2,0)</f>
        <v>63.2</v>
      </c>
      <c r="E142" s="207" t="s">
        <v>178</v>
      </c>
      <c r="F142" s="208" t="n">
        <v>12.9</v>
      </c>
    </row>
    <row r="143" customFormat="false" ht="16" hidden="false" customHeight="false" outlineLevel="0" collapsed="false">
      <c r="A143" s="157" t="s">
        <v>200</v>
      </c>
      <c r="B143" s="206" t="n">
        <f aca="false">VLOOKUP(A143,$E$2:$F$215,2,0)</f>
        <v>543.6</v>
      </c>
      <c r="E143" s="207" t="s">
        <v>168</v>
      </c>
      <c r="F143" s="208" t="n">
        <v>448.1</v>
      </c>
    </row>
    <row r="144" customFormat="false" ht="30" hidden="false" customHeight="false" outlineLevel="0" collapsed="false">
      <c r="A144" s="157" t="s">
        <v>177</v>
      </c>
      <c r="B144" s="206" t="n">
        <f aca="false">VLOOKUP(A144,$E$2:$F$215,2,0)</f>
        <v>5.5</v>
      </c>
      <c r="E144" s="207" t="s">
        <v>458</v>
      </c>
      <c r="F144" s="208" t="n">
        <v>12.7</v>
      </c>
    </row>
    <row r="145" customFormat="false" ht="45" hidden="false" customHeight="false" outlineLevel="0" collapsed="false">
      <c r="A145" s="157" t="s">
        <v>218</v>
      </c>
      <c r="B145" s="206" t="n">
        <f aca="false">VLOOKUP(A145,$E$2:$F$215,2,0)</f>
        <v>24.1</v>
      </c>
      <c r="E145" s="207" t="s">
        <v>459</v>
      </c>
      <c r="F145" s="209" t="n">
        <v>1.3</v>
      </c>
    </row>
    <row r="146" customFormat="false" ht="16" hidden="false" customHeight="false" outlineLevel="0" collapsed="false">
      <c r="A146" s="157" t="s">
        <v>174</v>
      </c>
      <c r="B146" s="206" t="n">
        <f aca="false">VLOOKUP(A146,$E$2:$F$215,2,0)</f>
        <v>38.8</v>
      </c>
      <c r="E146" s="207" t="s">
        <v>302</v>
      </c>
      <c r="F146" s="208" t="n">
        <v>403.3</v>
      </c>
    </row>
    <row r="147" customFormat="false" ht="16" hidden="false" customHeight="false" outlineLevel="0" collapsed="false">
      <c r="A147" s="157" t="s">
        <v>307</v>
      </c>
      <c r="B147" s="206" t="n">
        <f aca="false">VLOOKUP(A147,$E$2:$F$215,2,0)</f>
        <v>754.4</v>
      </c>
      <c r="E147" s="207" t="s">
        <v>274</v>
      </c>
      <c r="F147" s="208" t="n">
        <v>77</v>
      </c>
    </row>
    <row r="148" customFormat="false" ht="16" hidden="false" customHeight="false" outlineLevel="0" collapsed="false">
      <c r="A148" s="157" t="s">
        <v>322</v>
      </c>
      <c r="B148" s="206" t="n">
        <f aca="false">VLOOKUP(A148,$E$2:$F$215,2,0)</f>
        <v>1</v>
      </c>
      <c r="E148" s="207" t="s">
        <v>193</v>
      </c>
      <c r="F148" s="208" t="n">
        <v>278.2</v>
      </c>
    </row>
    <row r="149" customFormat="false" ht="16" hidden="false" customHeight="false" outlineLevel="0" collapsed="false">
      <c r="A149" s="157" t="s">
        <v>175</v>
      </c>
      <c r="B149" s="206" t="n">
        <f aca="false">VLOOKUP(A149,$E$2:$F$215,2,0)</f>
        <v>34.4</v>
      </c>
      <c r="E149" s="207" t="s">
        <v>460</v>
      </c>
      <c r="F149" s="209" t="n">
        <v>0.3</v>
      </c>
    </row>
    <row r="150" customFormat="false" ht="16" hidden="false" customHeight="false" outlineLevel="0" collapsed="false">
      <c r="A150" s="157" t="s">
        <v>264</v>
      </c>
      <c r="B150" s="206" t="n">
        <f aca="false">VLOOKUP(A150,$E$2:$F$215,2,0)</f>
        <v>153.8</v>
      </c>
      <c r="E150" s="207" t="s">
        <v>233</v>
      </c>
      <c r="F150" s="208" t="n">
        <v>66.8</v>
      </c>
    </row>
    <row r="151" customFormat="false" ht="30" hidden="false" customHeight="false" outlineLevel="0" collapsed="false">
      <c r="A151" s="157" t="s">
        <v>278</v>
      </c>
      <c r="B151" s="206" t="n">
        <f aca="false">VLOOKUP(A151,$E$2:$F$215,2,0)</f>
        <v>421.1</v>
      </c>
      <c r="E151" s="207" t="s">
        <v>194</v>
      </c>
      <c r="F151" s="208" t="n">
        <v>25</v>
      </c>
    </row>
    <row r="152" customFormat="false" ht="16" hidden="false" customHeight="false" outlineLevel="0" collapsed="false">
      <c r="A152" s="157" t="s">
        <v>308</v>
      </c>
      <c r="B152" s="206" t="n">
        <f aca="false">VLOOKUP(A152,$E$2:$F$215,2,0)</f>
        <v>2827.1</v>
      </c>
      <c r="E152" s="207" t="s">
        <v>234</v>
      </c>
      <c r="F152" s="208" t="n">
        <v>38.1</v>
      </c>
    </row>
    <row r="153" customFormat="false" ht="16" hidden="false" customHeight="false" outlineLevel="0" collapsed="false">
      <c r="A153" s="157" t="s">
        <v>461</v>
      </c>
      <c r="B153" s="206" t="n">
        <f aca="false">VLOOKUP(A153,$E$2:$F$215,2,0)</f>
        <v>21374.4</v>
      </c>
      <c r="E153" s="207" t="s">
        <v>235</v>
      </c>
      <c r="F153" s="208" t="n">
        <v>226.8</v>
      </c>
    </row>
    <row r="154" customFormat="false" ht="16" hidden="false" customHeight="false" outlineLevel="0" collapsed="false">
      <c r="A154" s="157" t="s">
        <v>237</v>
      </c>
      <c r="B154" s="206" t="n">
        <f aca="false">VLOOKUP(A154,$E$2:$F$215,2,0)</f>
        <v>56</v>
      </c>
      <c r="E154" s="207" t="s">
        <v>195</v>
      </c>
      <c r="F154" s="208" t="n">
        <v>376.8</v>
      </c>
    </row>
    <row r="155" customFormat="false" ht="16" hidden="false" customHeight="false" outlineLevel="0" collapsed="false">
      <c r="A155" s="155" t="s">
        <v>265</v>
      </c>
      <c r="B155" s="206" t="n">
        <f aca="false">VLOOKUP(A155,$E$2:$F$215,2,0)</f>
        <v>57.9</v>
      </c>
      <c r="E155" s="207" t="s">
        <v>257</v>
      </c>
      <c r="F155" s="208" t="n">
        <v>592.2</v>
      </c>
    </row>
    <row r="156" customFormat="false" ht="16" hidden="false" customHeight="false" outlineLevel="0" collapsed="false">
      <c r="A156" s="157" t="s">
        <v>323</v>
      </c>
      <c r="B156" s="206" t="n">
        <v>220</v>
      </c>
      <c r="E156" s="207" t="s">
        <v>303</v>
      </c>
      <c r="F156" s="208" t="n">
        <v>237.7</v>
      </c>
    </row>
    <row r="157" customFormat="false" ht="16" hidden="false" customHeight="false" outlineLevel="0" collapsed="false">
      <c r="A157" s="157" t="s">
        <v>321</v>
      </c>
      <c r="B157" s="206" t="n">
        <f aca="false">VLOOKUP(A157,$E$2:$F$215,2,0)</f>
        <v>261.9</v>
      </c>
      <c r="E157" s="207" t="s">
        <v>462</v>
      </c>
      <c r="F157" s="208" t="n">
        <v>105</v>
      </c>
    </row>
    <row r="158" customFormat="false" ht="16" hidden="false" customHeight="false" outlineLevel="0" collapsed="false">
      <c r="A158" s="157" t="s">
        <v>320</v>
      </c>
      <c r="B158" s="206" t="n">
        <f aca="false">VLOOKUP(A158,$E$2:$F$215,2,0)</f>
        <v>23.1</v>
      </c>
      <c r="E158" s="207" t="s">
        <v>275</v>
      </c>
      <c r="F158" s="208" t="n">
        <v>183.5</v>
      </c>
    </row>
    <row r="159" customFormat="false" ht="16" hidden="false" customHeight="false" outlineLevel="0" collapsed="false">
      <c r="E159" s="207" t="s">
        <v>258</v>
      </c>
      <c r="F159" s="208" t="n">
        <v>250.1</v>
      </c>
    </row>
    <row r="160" customFormat="false" ht="16" hidden="false" customHeight="false" outlineLevel="0" collapsed="false">
      <c r="E160" s="207" t="s">
        <v>259</v>
      </c>
      <c r="F160" s="208" t="n">
        <v>1699.9</v>
      </c>
    </row>
    <row r="161" customFormat="false" ht="16" hidden="false" customHeight="false" outlineLevel="0" collapsed="false">
      <c r="E161" s="207" t="s">
        <v>169</v>
      </c>
      <c r="F161" s="208" t="n">
        <v>10.1</v>
      </c>
    </row>
    <row r="162" customFormat="false" ht="16" hidden="false" customHeight="false" outlineLevel="0" collapsed="false">
      <c r="E162" s="207" t="s">
        <v>463</v>
      </c>
      <c r="F162" s="208" t="n">
        <v>0.9</v>
      </c>
    </row>
    <row r="163" customFormat="false" ht="16" hidden="false" customHeight="false" outlineLevel="0" collapsed="false">
      <c r="E163" s="207" t="s">
        <v>464</v>
      </c>
      <c r="F163" s="209" t="n">
        <v>1.6</v>
      </c>
    </row>
    <row r="164" customFormat="false" ht="30" hidden="false" customHeight="false" outlineLevel="0" collapsed="false">
      <c r="E164" s="207" t="s">
        <v>465</v>
      </c>
      <c r="F164" s="208" t="n">
        <v>0.4</v>
      </c>
    </row>
    <row r="165" customFormat="false" ht="16" hidden="false" customHeight="false" outlineLevel="0" collapsed="false">
      <c r="E165" s="207" t="s">
        <v>276</v>
      </c>
      <c r="F165" s="208" t="n">
        <v>793</v>
      </c>
    </row>
    <row r="166" customFormat="false" ht="16" hidden="false" customHeight="false" outlineLevel="0" collapsed="false">
      <c r="E166" s="207" t="s">
        <v>170</v>
      </c>
      <c r="F166" s="208" t="n">
        <v>23.6</v>
      </c>
    </row>
    <row r="167" customFormat="false" ht="16" hidden="false" customHeight="false" outlineLevel="0" collapsed="false">
      <c r="E167" s="207" t="s">
        <v>260</v>
      </c>
      <c r="F167" s="208" t="n">
        <v>51.4</v>
      </c>
    </row>
    <row r="168" customFormat="false" ht="16" hidden="false" customHeight="false" outlineLevel="0" collapsed="false">
      <c r="E168" s="207" t="s">
        <v>466</v>
      </c>
      <c r="F168" s="208" t="n">
        <v>1.7</v>
      </c>
    </row>
    <row r="169" customFormat="false" ht="16" hidden="false" customHeight="false" outlineLevel="0" collapsed="false">
      <c r="E169" s="207" t="s">
        <v>467</v>
      </c>
      <c r="F169" s="208" t="n">
        <v>3.9</v>
      </c>
    </row>
    <row r="170" customFormat="false" ht="16" hidden="false" customHeight="false" outlineLevel="0" collapsed="false">
      <c r="E170" s="207" t="s">
        <v>196</v>
      </c>
      <c r="F170" s="208" t="n">
        <v>372.1</v>
      </c>
    </row>
    <row r="171" customFormat="false" ht="30" hidden="false" customHeight="false" outlineLevel="0" collapsed="false">
      <c r="E171" s="207" t="s">
        <v>468</v>
      </c>
      <c r="F171" s="208" t="s">
        <v>425</v>
      </c>
    </row>
    <row r="172" customFormat="false" ht="16" hidden="false" customHeight="false" outlineLevel="0" collapsed="false">
      <c r="E172" s="207" t="s">
        <v>261</v>
      </c>
      <c r="F172" s="208" t="n">
        <v>105.4</v>
      </c>
    </row>
    <row r="173" customFormat="false" ht="16" hidden="false" customHeight="false" outlineLevel="0" collapsed="false">
      <c r="E173" s="207" t="s">
        <v>262</v>
      </c>
      <c r="F173" s="208" t="n">
        <v>53.7</v>
      </c>
    </row>
    <row r="174" customFormat="false" ht="30" hidden="false" customHeight="false" outlineLevel="0" collapsed="false">
      <c r="E174" s="207" t="s">
        <v>197</v>
      </c>
      <c r="F174" s="208" t="n">
        <v>1.4</v>
      </c>
    </row>
    <row r="175" customFormat="false" ht="16" hidden="false" customHeight="false" outlineLevel="0" collapsed="false">
      <c r="E175" s="207" t="s">
        <v>469</v>
      </c>
      <c r="F175" s="208" t="s">
        <v>425</v>
      </c>
    </row>
    <row r="176" customFormat="false" ht="16" hidden="false" customHeight="false" outlineLevel="0" collapsed="false">
      <c r="E176" s="207" t="s">
        <v>171</v>
      </c>
      <c r="F176" s="208" t="n">
        <v>351.4</v>
      </c>
    </row>
    <row r="177" customFormat="false" ht="16" hidden="false" customHeight="false" outlineLevel="0" collapsed="false">
      <c r="E177" s="207" t="s">
        <v>470</v>
      </c>
      <c r="F177" s="208" t="s">
        <v>425</v>
      </c>
    </row>
    <row r="178" customFormat="false" ht="16" hidden="false" customHeight="false" outlineLevel="0" collapsed="false">
      <c r="E178" s="207" t="s">
        <v>304</v>
      </c>
      <c r="F178" s="208" t="n">
        <v>1394.1</v>
      </c>
    </row>
    <row r="179" customFormat="false" ht="16" hidden="false" customHeight="false" outlineLevel="0" collapsed="false">
      <c r="E179" s="207" t="s">
        <v>198</v>
      </c>
      <c r="F179" s="208" t="n">
        <v>84</v>
      </c>
    </row>
    <row r="180" customFormat="false" ht="30" hidden="false" customHeight="false" outlineLevel="0" collapsed="false">
      <c r="E180" s="207" t="s">
        <v>471</v>
      </c>
      <c r="F180" s="208" t="n">
        <v>1.1</v>
      </c>
    </row>
    <row r="181" customFormat="false" ht="16" hidden="false" customHeight="false" outlineLevel="0" collapsed="false">
      <c r="E181" s="207" t="s">
        <v>472</v>
      </c>
      <c r="F181" s="208" t="n">
        <v>2.1</v>
      </c>
    </row>
    <row r="182" customFormat="false" ht="30" hidden="false" customHeight="false" outlineLevel="0" collapsed="false">
      <c r="E182" s="207" t="s">
        <v>473</v>
      </c>
      <c r="F182" s="208" t="s">
        <v>425</v>
      </c>
    </row>
    <row r="183" customFormat="false" ht="45" hidden="false" customHeight="false" outlineLevel="0" collapsed="false">
      <c r="E183" s="207" t="s">
        <v>474</v>
      </c>
      <c r="F183" s="208" t="n">
        <v>0.8</v>
      </c>
    </row>
    <row r="184" customFormat="false" ht="16" hidden="false" customHeight="false" outlineLevel="0" collapsed="false">
      <c r="E184" s="207" t="s">
        <v>475</v>
      </c>
      <c r="F184" s="208" t="n">
        <v>18.9</v>
      </c>
    </row>
    <row r="185" customFormat="false" ht="16" hidden="false" customHeight="false" outlineLevel="0" collapsed="false">
      <c r="E185" s="207" t="s">
        <v>236</v>
      </c>
      <c r="F185" s="208" t="n">
        <v>4</v>
      </c>
    </row>
    <row r="186" customFormat="false" ht="16" hidden="false" customHeight="false" outlineLevel="0" collapsed="false">
      <c r="E186" s="207" t="s">
        <v>305</v>
      </c>
      <c r="F186" s="208" t="n">
        <v>530.8</v>
      </c>
    </row>
    <row r="187" customFormat="false" ht="16" hidden="false" customHeight="false" outlineLevel="0" collapsed="false">
      <c r="E187" s="207" t="s">
        <v>306</v>
      </c>
      <c r="F187" s="208" t="n">
        <v>703.1</v>
      </c>
    </row>
    <row r="188" customFormat="false" ht="30" hidden="false" customHeight="false" outlineLevel="0" collapsed="false">
      <c r="E188" s="207" t="s">
        <v>476</v>
      </c>
      <c r="F188" s="208" t="s">
        <v>425</v>
      </c>
    </row>
    <row r="189" customFormat="false" ht="16" hidden="false" customHeight="false" outlineLevel="0" collapsed="false">
      <c r="E189" s="207" t="s">
        <v>263</v>
      </c>
      <c r="F189" s="208" t="n">
        <v>8.1</v>
      </c>
    </row>
    <row r="190" customFormat="false" ht="16" hidden="false" customHeight="false" outlineLevel="0" collapsed="false">
      <c r="E190" s="207" t="s">
        <v>173</v>
      </c>
      <c r="F190" s="208" t="n">
        <v>63.2</v>
      </c>
    </row>
    <row r="191" customFormat="false" ht="16" hidden="false" customHeight="false" outlineLevel="0" collapsed="false">
      <c r="E191" s="207" t="s">
        <v>200</v>
      </c>
      <c r="F191" s="208" t="n">
        <v>543.6</v>
      </c>
    </row>
    <row r="192" customFormat="false" ht="16" hidden="false" customHeight="false" outlineLevel="0" collapsed="false">
      <c r="E192" s="207" t="s">
        <v>477</v>
      </c>
      <c r="F192" s="208" t="n">
        <v>1.7</v>
      </c>
    </row>
    <row r="193" customFormat="false" ht="16" hidden="false" customHeight="false" outlineLevel="0" collapsed="false">
      <c r="E193" s="207" t="s">
        <v>177</v>
      </c>
      <c r="F193" s="208" t="n">
        <v>5.5</v>
      </c>
    </row>
    <row r="194" customFormat="false" ht="16" hidden="false" customHeight="false" outlineLevel="0" collapsed="false">
      <c r="E194" s="207" t="s">
        <v>478</v>
      </c>
      <c r="F194" s="209" t="n">
        <v>0.5</v>
      </c>
    </row>
    <row r="195" customFormat="false" ht="30" hidden="false" customHeight="false" outlineLevel="0" collapsed="false">
      <c r="E195" s="207" t="s">
        <v>218</v>
      </c>
      <c r="F195" s="208" t="n">
        <v>24.1</v>
      </c>
    </row>
    <row r="196" customFormat="false" ht="16" hidden="false" customHeight="false" outlineLevel="0" collapsed="false">
      <c r="E196" s="207" t="s">
        <v>174</v>
      </c>
      <c r="F196" s="208" t="n">
        <v>38.8</v>
      </c>
    </row>
    <row r="197" customFormat="false" ht="16" hidden="false" customHeight="false" outlineLevel="0" collapsed="false">
      <c r="E197" s="207" t="s">
        <v>307</v>
      </c>
      <c r="F197" s="208" t="n">
        <v>754.4</v>
      </c>
    </row>
    <row r="198" customFormat="false" ht="16" hidden="false" customHeight="false" outlineLevel="0" collapsed="false">
      <c r="E198" s="207" t="s">
        <v>386</v>
      </c>
      <c r="F198" s="209" t="n">
        <v>40.8</v>
      </c>
    </row>
    <row r="199" customFormat="false" ht="30" hidden="false" customHeight="false" outlineLevel="0" collapsed="false">
      <c r="E199" s="207" t="s">
        <v>322</v>
      </c>
      <c r="F199" s="209" t="n">
        <v>1</v>
      </c>
    </row>
    <row r="200" customFormat="false" ht="16" hidden="false" customHeight="false" outlineLevel="0" collapsed="false">
      <c r="E200" s="207" t="s">
        <v>479</v>
      </c>
      <c r="F200" s="208" t="n">
        <v>0</v>
      </c>
    </row>
    <row r="201" customFormat="false" ht="16" hidden="false" customHeight="false" outlineLevel="0" collapsed="false">
      <c r="E201" s="207" t="s">
        <v>175</v>
      </c>
      <c r="F201" s="208" t="n">
        <v>34.4</v>
      </c>
    </row>
    <row r="202" customFormat="false" ht="16" hidden="false" customHeight="false" outlineLevel="0" collapsed="false">
      <c r="E202" s="207" t="s">
        <v>264</v>
      </c>
      <c r="F202" s="208" t="n">
        <v>153.8</v>
      </c>
    </row>
    <row r="203" customFormat="false" ht="30" hidden="false" customHeight="false" outlineLevel="0" collapsed="false">
      <c r="E203" s="207" t="s">
        <v>278</v>
      </c>
      <c r="F203" s="208" t="n">
        <v>421.1</v>
      </c>
    </row>
    <row r="204" customFormat="false" ht="30" hidden="false" customHeight="false" outlineLevel="0" collapsed="false">
      <c r="E204" s="207" t="s">
        <v>308</v>
      </c>
      <c r="F204" s="208" t="n">
        <v>2827.1</v>
      </c>
    </row>
    <row r="205" customFormat="false" ht="16" hidden="false" customHeight="false" outlineLevel="0" collapsed="false">
      <c r="E205" s="157" t="s">
        <v>461</v>
      </c>
      <c r="F205" s="208" t="n">
        <v>21374.4</v>
      </c>
    </row>
    <row r="206" customFormat="false" ht="16" hidden="false" customHeight="false" outlineLevel="0" collapsed="false">
      <c r="E206" s="207" t="s">
        <v>237</v>
      </c>
      <c r="F206" s="208" t="n">
        <v>56</v>
      </c>
    </row>
    <row r="207" customFormat="false" ht="16" hidden="false" customHeight="false" outlineLevel="0" collapsed="false">
      <c r="E207" s="207" t="s">
        <v>265</v>
      </c>
      <c r="F207" s="208" t="n">
        <v>57.9</v>
      </c>
    </row>
    <row r="208" customFormat="false" ht="16" hidden="false" customHeight="false" outlineLevel="0" collapsed="false">
      <c r="E208" s="207" t="s">
        <v>480</v>
      </c>
      <c r="F208" s="208" t="n">
        <v>0.9</v>
      </c>
    </row>
    <row r="209" customFormat="false" ht="16" hidden="false" customHeight="false" outlineLevel="0" collapsed="false">
      <c r="E209" s="207" t="s">
        <v>481</v>
      </c>
      <c r="F209" s="208" t="s">
        <v>425</v>
      </c>
    </row>
    <row r="210" customFormat="false" ht="16" hidden="false" customHeight="false" outlineLevel="0" collapsed="false">
      <c r="E210" s="207" t="s">
        <v>321</v>
      </c>
      <c r="F210" s="208" t="n">
        <v>261.9</v>
      </c>
    </row>
    <row r="211" customFormat="false" ht="30" hidden="false" customHeight="false" outlineLevel="0" collapsed="false">
      <c r="E211" s="207" t="s">
        <v>482</v>
      </c>
      <c r="F211" s="209" t="n">
        <v>3.9</v>
      </c>
    </row>
    <row r="212" customFormat="false" ht="30" hidden="false" customHeight="false" outlineLevel="0" collapsed="false">
      <c r="E212" s="207" t="s">
        <v>483</v>
      </c>
      <c r="F212" s="209" t="n">
        <v>14.6</v>
      </c>
    </row>
    <row r="213" customFormat="false" ht="16" hidden="false" customHeight="false" outlineLevel="0" collapsed="false">
      <c r="E213" s="207" t="s">
        <v>484</v>
      </c>
      <c r="F213" s="209" t="n">
        <v>27.6</v>
      </c>
    </row>
    <row r="214" customFormat="false" ht="16" hidden="false" customHeight="false" outlineLevel="0" collapsed="false">
      <c r="E214" s="207" t="s">
        <v>320</v>
      </c>
      <c r="F214" s="208" t="n">
        <v>23.1</v>
      </c>
    </row>
    <row r="215" customFormat="false" ht="16" hidden="false" customHeight="false" outlineLevel="0" collapsed="false">
      <c r="E215" s="207" t="s">
        <v>485</v>
      </c>
      <c r="F215" s="208" t="n">
        <v>21.4</v>
      </c>
    </row>
  </sheetData>
  <hyperlinks>
    <hyperlink ref="D3" r:id="rId1" display="World Bank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" activeCellId="0" sqref="C2"/>
    </sheetView>
  </sheetViews>
  <sheetFormatPr defaultRowHeight="13" zeroHeight="false" outlineLevelRow="0" outlineLevelCol="0"/>
  <cols>
    <col collapsed="false" customWidth="true" hidden="false" outlineLevel="0" max="1" min="1" style="0" width="27"/>
    <col collapsed="false" customWidth="true" hidden="false" outlineLevel="0" max="3" min="2" style="123" width="16"/>
    <col collapsed="false" customWidth="true" hidden="false" outlineLevel="0" max="4" min="4" style="0" width="10.65"/>
    <col collapsed="false" customWidth="true" hidden="false" outlineLevel="0" max="5" min="5" style="0" width="28"/>
    <col collapsed="false" customWidth="true" hidden="false" outlineLevel="0" max="7" min="6" style="123" width="10.83"/>
    <col collapsed="false" customWidth="true" hidden="false" outlineLevel="0" max="8" min="8" style="0" width="10.65"/>
    <col collapsed="false" customWidth="true" hidden="false" outlineLevel="0" max="9" min="9" style="0" width="20.83"/>
    <col collapsed="false" customWidth="true" hidden="false" outlineLevel="0" max="10" min="10" style="0" width="19.16"/>
    <col collapsed="false" customWidth="true" hidden="false" outlineLevel="0" max="12" min="11" style="0" width="10.65"/>
    <col collapsed="false" customWidth="true" hidden="false" outlineLevel="0" max="13" min="13" style="0" width="20.31"/>
    <col collapsed="false" customWidth="true" hidden="false" outlineLevel="0" max="1025" min="14" style="0" width="10.65"/>
  </cols>
  <sheetData>
    <row r="1" customFormat="false" ht="48" hidden="false" customHeight="true" outlineLevel="0" collapsed="false">
      <c r="A1" s="211" t="s">
        <v>43</v>
      </c>
      <c r="B1" s="212" t="s">
        <v>345</v>
      </c>
      <c r="C1" s="213" t="s">
        <v>486</v>
      </c>
      <c r="E1" s="77" t="s">
        <v>43</v>
      </c>
      <c r="F1" s="47" t="s">
        <v>353</v>
      </c>
      <c r="G1" s="47" t="s">
        <v>352</v>
      </c>
      <c r="I1" s="0" t="s">
        <v>43</v>
      </c>
      <c r="J1" s="0" t="s">
        <v>486</v>
      </c>
      <c r="K1" s="123" t="s">
        <v>345</v>
      </c>
      <c r="M1" s="214"/>
      <c r="N1" s="215" t="s">
        <v>487</v>
      </c>
      <c r="O1" s="215" t="s">
        <v>488</v>
      </c>
      <c r="R1" s="216" t="s">
        <v>352</v>
      </c>
    </row>
    <row r="2" customFormat="false" ht="15" hidden="false" customHeight="false" outlineLevel="0" collapsed="false">
      <c r="A2" s="217" t="s">
        <v>267</v>
      </c>
      <c r="B2" s="218" t="str">
        <f aca="false">G2</f>
        <v>NA</v>
      </c>
      <c r="C2" s="213" t="str">
        <f aca="false">F2</f>
        <v>Aa2</v>
      </c>
      <c r="E2" s="219" t="s">
        <v>267</v>
      </c>
      <c r="F2" s="220" t="str">
        <f aca="false">VLOOKUP(E2,$M$2:$O$152,2,0)</f>
        <v>Aa2</v>
      </c>
      <c r="G2" s="220" t="s">
        <v>114</v>
      </c>
      <c r="I2" s="221" t="s">
        <v>267</v>
      </c>
      <c r="J2" s="222" t="s">
        <v>91</v>
      </c>
      <c r="K2" s="123" t="s">
        <v>114</v>
      </c>
      <c r="M2" s="221" t="s">
        <v>267</v>
      </c>
      <c r="N2" s="222" t="s">
        <v>91</v>
      </c>
      <c r="O2" s="222" t="s">
        <v>91</v>
      </c>
      <c r="Q2" s="9" t="s">
        <v>239</v>
      </c>
      <c r="R2" s="216" t="s">
        <v>363</v>
      </c>
    </row>
    <row r="3" customFormat="false" ht="15" hidden="false" customHeight="false" outlineLevel="0" collapsed="false">
      <c r="A3" s="217" t="s">
        <v>239</v>
      </c>
      <c r="B3" s="223" t="str">
        <f aca="false">G3</f>
        <v>B+</v>
      </c>
      <c r="C3" s="224" t="str">
        <f aca="false">F3</f>
        <v>B1</v>
      </c>
      <c r="E3" s="219" t="s">
        <v>239</v>
      </c>
      <c r="F3" s="220" t="str">
        <f aca="false">VLOOKUP(E3,$M$2:$O$152,2,0)</f>
        <v>B1</v>
      </c>
      <c r="G3" s="220" t="str">
        <f aca="false">VLOOKUP(E3,$Q$2:$R$155,2,0)</f>
        <v>B+</v>
      </c>
      <c r="I3" s="225" t="s">
        <v>239</v>
      </c>
      <c r="J3" s="226" t="s">
        <v>94</v>
      </c>
      <c r="K3" s="123" t="s">
        <v>363</v>
      </c>
      <c r="M3" s="221" t="s">
        <v>239</v>
      </c>
      <c r="N3" s="222" t="s">
        <v>94</v>
      </c>
      <c r="O3" s="222" t="s">
        <v>94</v>
      </c>
      <c r="Q3" s="9" t="s">
        <v>309</v>
      </c>
      <c r="R3" s="216" t="s">
        <v>367</v>
      </c>
    </row>
    <row r="4" customFormat="false" ht="15" hidden="false" customHeight="false" outlineLevel="0" collapsed="false">
      <c r="A4" s="68" t="s">
        <v>309</v>
      </c>
      <c r="B4" s="223" t="str">
        <f aca="false">G4</f>
        <v>BBB</v>
      </c>
      <c r="C4" s="224" t="str">
        <f aca="false">F4</f>
        <v>NA</v>
      </c>
      <c r="E4" s="227" t="s">
        <v>309</v>
      </c>
      <c r="F4" s="220" t="s">
        <v>114</v>
      </c>
      <c r="G4" s="220" t="str">
        <f aca="false">VLOOKUP(E4,$Q$2:$R$155,2,0)</f>
        <v>BBB</v>
      </c>
      <c r="I4" s="225"/>
      <c r="J4" s="226"/>
      <c r="K4" s="123"/>
      <c r="M4" s="221" t="s">
        <v>150</v>
      </c>
      <c r="N4" s="222" t="s">
        <v>111</v>
      </c>
      <c r="O4" s="222" t="s">
        <v>111</v>
      </c>
      <c r="Q4" s="9" t="s">
        <v>150</v>
      </c>
      <c r="R4" s="228" t="s">
        <v>383</v>
      </c>
    </row>
    <row r="5" customFormat="false" ht="15" hidden="false" customHeight="false" outlineLevel="0" collapsed="false">
      <c r="A5" s="217" t="s">
        <v>150</v>
      </c>
      <c r="B5" s="223" t="str">
        <f aca="false">G5</f>
        <v>CCC+</v>
      </c>
      <c r="C5" s="224" t="str">
        <f aca="false">F5</f>
        <v>Caa1</v>
      </c>
      <c r="E5" s="219" t="s">
        <v>150</v>
      </c>
      <c r="F5" s="220" t="str">
        <f aca="false">VLOOKUP(E5,$M$2:$O$152,2,0)</f>
        <v>Caa1</v>
      </c>
      <c r="G5" s="220" t="str">
        <f aca="false">VLOOKUP(E5,$Q$2:$R$155,2,0)</f>
        <v>CCC+</v>
      </c>
      <c r="I5" s="225" t="s">
        <v>150</v>
      </c>
      <c r="J5" s="226" t="s">
        <v>111</v>
      </c>
      <c r="K5" s="123" t="s">
        <v>383</v>
      </c>
      <c r="M5" s="221" t="s">
        <v>221</v>
      </c>
      <c r="N5" s="222" t="s">
        <v>104</v>
      </c>
      <c r="O5" s="222" t="s">
        <v>104</v>
      </c>
      <c r="Q5" s="9" t="s">
        <v>221</v>
      </c>
      <c r="R5" s="228" t="s">
        <v>383</v>
      </c>
    </row>
    <row r="6" customFormat="false" ht="15" hidden="false" customHeight="false" outlineLevel="0" collapsed="false">
      <c r="A6" s="217" t="s">
        <v>221</v>
      </c>
      <c r="B6" s="223" t="str">
        <f aca="false">G6</f>
        <v>CCC+</v>
      </c>
      <c r="C6" s="224" t="str">
        <f aca="false">F6</f>
        <v>Ca</v>
      </c>
      <c r="E6" s="219" t="s">
        <v>221</v>
      </c>
      <c r="F6" s="220" t="str">
        <f aca="false">VLOOKUP(E6,$M$2:$O$152,2,0)</f>
        <v>Ca</v>
      </c>
      <c r="G6" s="220" t="str">
        <f aca="false">VLOOKUP(E6,$Q$2:$R$155,2,0)</f>
        <v>CCC+</v>
      </c>
      <c r="I6" s="225" t="s">
        <v>221</v>
      </c>
      <c r="J6" s="226" t="s">
        <v>104</v>
      </c>
      <c r="K6" s="123" t="s">
        <v>383</v>
      </c>
      <c r="M6" s="221" t="s">
        <v>240</v>
      </c>
      <c r="N6" s="222" t="s">
        <v>99</v>
      </c>
      <c r="O6" s="222" t="s">
        <v>99</v>
      </c>
      <c r="Q6" s="9" t="s">
        <v>240</v>
      </c>
      <c r="R6" s="228" t="s">
        <v>114</v>
      </c>
    </row>
    <row r="7" customFormat="false" ht="15" hidden="false" customHeight="false" outlineLevel="0" collapsed="false">
      <c r="A7" s="217" t="s">
        <v>240</v>
      </c>
      <c r="B7" s="223" t="str">
        <f aca="false">G7</f>
        <v>NA</v>
      </c>
      <c r="C7" s="224" t="str">
        <f aca="false">F7</f>
        <v>Ba3</v>
      </c>
      <c r="E7" s="219" t="s">
        <v>240</v>
      </c>
      <c r="F7" s="220" t="str">
        <f aca="false">VLOOKUP(E7,$M$2:$O$152,2,0)</f>
        <v>Ba3</v>
      </c>
      <c r="G7" s="220" t="s">
        <v>114</v>
      </c>
      <c r="I7" s="225" t="s">
        <v>240</v>
      </c>
      <c r="J7" s="226" t="s">
        <v>99</v>
      </c>
      <c r="K7" s="123" t="s">
        <v>114</v>
      </c>
      <c r="M7" s="221" t="s">
        <v>203</v>
      </c>
      <c r="N7" s="222" t="s">
        <v>93</v>
      </c>
      <c r="O7" s="222" t="s">
        <v>93</v>
      </c>
      <c r="Q7" s="9" t="s">
        <v>206</v>
      </c>
      <c r="R7" s="216" t="s">
        <v>367</v>
      </c>
    </row>
    <row r="8" customFormat="false" ht="15" hidden="false" customHeight="false" outlineLevel="0" collapsed="false">
      <c r="A8" s="217" t="s">
        <v>206</v>
      </c>
      <c r="B8" s="223" t="str">
        <f aca="false">G8</f>
        <v>BBB</v>
      </c>
      <c r="C8" s="224" t="str">
        <f aca="false">F8</f>
        <v>NA</v>
      </c>
      <c r="E8" s="227" t="s">
        <v>206</v>
      </c>
      <c r="F8" s="220" t="s">
        <v>114</v>
      </c>
      <c r="G8" s="220" t="str">
        <f aca="false">VLOOKUP(E8,$Q$2:$R$155,2,0)</f>
        <v>BBB</v>
      </c>
      <c r="I8" s="225"/>
      <c r="J8" s="226"/>
      <c r="K8" s="123"/>
      <c r="M8" s="229" t="s">
        <v>284</v>
      </c>
      <c r="N8" s="222" t="s">
        <v>90</v>
      </c>
      <c r="O8" s="222" t="s">
        <v>90</v>
      </c>
      <c r="Q8" s="9" t="s">
        <v>203</v>
      </c>
      <c r="R8" s="230" t="s">
        <v>360</v>
      </c>
    </row>
    <row r="9" customFormat="false" ht="15" hidden="false" customHeight="false" outlineLevel="0" collapsed="false">
      <c r="A9" s="217" t="s">
        <v>203</v>
      </c>
      <c r="B9" s="223" t="str">
        <f aca="false">G9</f>
        <v>AAA</v>
      </c>
      <c r="C9" s="224" t="str">
        <f aca="false">F9</f>
        <v>Aaa</v>
      </c>
      <c r="E9" s="219" t="s">
        <v>203</v>
      </c>
      <c r="F9" s="220" t="str">
        <f aca="false">VLOOKUP(E9,$M$2:$O$152,2,0)</f>
        <v>Aaa</v>
      </c>
      <c r="G9" s="220" t="str">
        <f aca="false">VLOOKUP(E9,$Q$2:$R$155,2,0)</f>
        <v>AAA</v>
      </c>
      <c r="I9" s="225" t="s">
        <v>203</v>
      </c>
      <c r="J9" s="226" t="s">
        <v>93</v>
      </c>
      <c r="K9" s="123" t="s">
        <v>360</v>
      </c>
      <c r="M9" s="221" t="s">
        <v>241</v>
      </c>
      <c r="N9" s="222" t="s">
        <v>98</v>
      </c>
      <c r="O9" s="222" t="s">
        <v>98</v>
      </c>
      <c r="Q9" s="9" t="s">
        <v>284</v>
      </c>
      <c r="R9" s="230" t="s">
        <v>359</v>
      </c>
    </row>
    <row r="10" customFormat="false" ht="15" hidden="false" customHeight="false" outlineLevel="0" collapsed="false">
      <c r="A10" s="217" t="s">
        <v>284</v>
      </c>
      <c r="B10" s="223" t="str">
        <f aca="false">G10</f>
        <v>AA+</v>
      </c>
      <c r="C10" s="224" t="str">
        <f aca="false">F10</f>
        <v>Aa1</v>
      </c>
      <c r="E10" s="231" t="s">
        <v>284</v>
      </c>
      <c r="F10" s="220" t="str">
        <f aca="false">VLOOKUP(E10,$M$2:$O$152,2,0)</f>
        <v>Aa1</v>
      </c>
      <c r="G10" s="220" t="str">
        <f aca="false">VLOOKUP(E10,$Q$2:$R$155,2,0)</f>
        <v>AA+</v>
      </c>
      <c r="I10" s="232" t="s">
        <v>284</v>
      </c>
      <c r="J10" s="226" t="s">
        <v>90</v>
      </c>
      <c r="K10" s="123" t="s">
        <v>359</v>
      </c>
      <c r="M10" s="229" t="s">
        <v>207</v>
      </c>
      <c r="N10" s="222" t="s">
        <v>98</v>
      </c>
      <c r="O10" s="222" t="s">
        <v>98</v>
      </c>
      <c r="Q10" s="9" t="s">
        <v>241</v>
      </c>
      <c r="R10" s="216" t="s">
        <v>366</v>
      </c>
    </row>
    <row r="11" customFormat="false" ht="15" hidden="false" customHeight="false" outlineLevel="0" collapsed="false">
      <c r="A11" s="217" t="s">
        <v>241</v>
      </c>
      <c r="B11" s="223" t="str">
        <f aca="false">G11</f>
        <v>BB+</v>
      </c>
      <c r="C11" s="224" t="str">
        <f aca="false">F11</f>
        <v>Ba2</v>
      </c>
      <c r="E11" s="219" t="s">
        <v>241</v>
      </c>
      <c r="F11" s="220" t="str">
        <f aca="false">VLOOKUP(E11,$M$2:$O$152,2,0)</f>
        <v>Ba2</v>
      </c>
      <c r="G11" s="220" t="str">
        <f aca="false">VLOOKUP(E11,$Q$2:$R$155,2,0)</f>
        <v>BB+</v>
      </c>
      <c r="I11" s="225" t="s">
        <v>241</v>
      </c>
      <c r="J11" s="226" t="s">
        <v>98</v>
      </c>
      <c r="K11" s="123" t="s">
        <v>366</v>
      </c>
      <c r="L11" s="0" t="s">
        <v>489</v>
      </c>
      <c r="M11" s="221" t="s">
        <v>490</v>
      </c>
      <c r="N11" s="222" t="s">
        <v>114</v>
      </c>
      <c r="O11" s="222" t="s">
        <v>114</v>
      </c>
      <c r="Q11" s="9" t="s">
        <v>207</v>
      </c>
      <c r="R11" s="216" t="s">
        <v>491</v>
      </c>
    </row>
    <row r="12" customFormat="false" ht="15" hidden="false" customHeight="false" outlineLevel="0" collapsed="false">
      <c r="A12" s="217" t="s">
        <v>207</v>
      </c>
      <c r="B12" s="223" t="str">
        <f aca="false">G12</f>
        <v>BB- </v>
      </c>
      <c r="C12" s="224" t="str">
        <f aca="false">F12</f>
        <v>Ba2</v>
      </c>
      <c r="E12" s="231" t="s">
        <v>207</v>
      </c>
      <c r="F12" s="220" t="str">
        <f aca="false">VLOOKUP(E12,$M$2:$O$152,2,0)</f>
        <v>Ba2</v>
      </c>
      <c r="G12" s="220" t="str">
        <f aca="false">VLOOKUP(E12,$Q$2:$R$155,2,0)</f>
        <v>BB- </v>
      </c>
      <c r="I12" s="232" t="s">
        <v>207</v>
      </c>
      <c r="J12" s="226" t="s">
        <v>98</v>
      </c>
      <c r="K12" s="123" t="s">
        <v>365</v>
      </c>
      <c r="M12" s="221" t="s">
        <v>268</v>
      </c>
      <c r="N12" s="222" t="s">
        <v>95</v>
      </c>
      <c r="O12" s="222" t="s">
        <v>95</v>
      </c>
      <c r="Q12" s="9" t="s">
        <v>268</v>
      </c>
      <c r="R12" s="216" t="s">
        <v>492</v>
      </c>
    </row>
    <row r="13" customFormat="false" ht="15" hidden="false" customHeight="false" outlineLevel="0" collapsed="false">
      <c r="A13" s="217" t="s">
        <v>268</v>
      </c>
      <c r="B13" s="223" t="str">
        <f aca="false">G13</f>
        <v>B+ </v>
      </c>
      <c r="C13" s="224" t="str">
        <f aca="false">F13</f>
        <v>B2</v>
      </c>
      <c r="E13" s="219" t="s">
        <v>268</v>
      </c>
      <c r="F13" s="220" t="str">
        <f aca="false">VLOOKUP(E13,$M$2:$O$152,2,0)</f>
        <v>B2</v>
      </c>
      <c r="G13" s="220" t="str">
        <f aca="false">VLOOKUP(E13,$Q$2:$R$155,2,0)</f>
        <v>B+ </v>
      </c>
      <c r="I13" s="225" t="s">
        <v>268</v>
      </c>
      <c r="J13" s="226" t="s">
        <v>95</v>
      </c>
      <c r="K13" s="123" t="s">
        <v>363</v>
      </c>
      <c r="L13" s="0" t="s">
        <v>489</v>
      </c>
      <c r="M13" s="221" t="s">
        <v>493</v>
      </c>
      <c r="N13" s="222" t="s">
        <v>114</v>
      </c>
      <c r="O13" s="222" t="s">
        <v>114</v>
      </c>
      <c r="Q13" s="9" t="s">
        <v>180</v>
      </c>
      <c r="R13" s="216" t="s">
        <v>365</v>
      </c>
    </row>
    <row r="14" customFormat="false" ht="15" hidden="false" customHeight="false" outlineLevel="0" collapsed="false">
      <c r="A14" s="217" t="s">
        <v>180</v>
      </c>
      <c r="B14" s="223" t="str">
        <f aca="false">G14</f>
        <v>BB-</v>
      </c>
      <c r="C14" s="224" t="str">
        <f aca="false">F14</f>
        <v>Ba3</v>
      </c>
      <c r="E14" s="219" t="s">
        <v>180</v>
      </c>
      <c r="F14" s="220" t="str">
        <f aca="false">VLOOKUP(E14,$M$2:$O$152,2,0)</f>
        <v>Ba3</v>
      </c>
      <c r="G14" s="220" t="str">
        <f aca="false">VLOOKUP(E14,$Q$2:$R$155,2,0)</f>
        <v>BB-</v>
      </c>
      <c r="I14" s="225" t="s">
        <v>180</v>
      </c>
      <c r="J14" s="226" t="s">
        <v>99</v>
      </c>
      <c r="K14" s="123" t="s">
        <v>365</v>
      </c>
      <c r="M14" s="221" t="s">
        <v>180</v>
      </c>
      <c r="N14" s="222" t="s">
        <v>99</v>
      </c>
      <c r="O14" s="222" t="s">
        <v>99</v>
      </c>
      <c r="Q14" s="9" t="s">
        <v>208</v>
      </c>
      <c r="R14" s="216" t="s">
        <v>362</v>
      </c>
    </row>
    <row r="15" customFormat="false" ht="15" hidden="false" customHeight="false" outlineLevel="0" collapsed="false">
      <c r="A15" s="217" t="s">
        <v>208</v>
      </c>
      <c r="B15" s="223" t="str">
        <f aca="false">G15</f>
        <v>B-</v>
      </c>
      <c r="C15" s="224" t="str">
        <f aca="false">F15</f>
        <v>Caa1</v>
      </c>
      <c r="E15" s="219" t="s">
        <v>208</v>
      </c>
      <c r="F15" s="220" t="str">
        <f aca="false">VLOOKUP(E15,$M$2:$O$152,2,0)</f>
        <v>Caa1</v>
      </c>
      <c r="G15" s="220" t="str">
        <f aca="false">VLOOKUP(E15,$Q$2:$R$155,2,0)</f>
        <v>B-</v>
      </c>
      <c r="I15" s="225" t="s">
        <v>208</v>
      </c>
      <c r="J15" s="226" t="s">
        <v>111</v>
      </c>
      <c r="K15" s="123" t="s">
        <v>362</v>
      </c>
      <c r="M15" s="221" t="s">
        <v>208</v>
      </c>
      <c r="N15" s="222" t="s">
        <v>111</v>
      </c>
      <c r="O15" s="222" t="s">
        <v>111</v>
      </c>
      <c r="Q15" s="9" t="s">
        <v>242</v>
      </c>
      <c r="R15" s="216" t="s">
        <v>494</v>
      </c>
    </row>
    <row r="16" customFormat="false" ht="15" hidden="false" customHeight="false" outlineLevel="0" collapsed="false">
      <c r="A16" s="217" t="s">
        <v>242</v>
      </c>
      <c r="B16" s="223" t="str">
        <f aca="false">G16</f>
        <v>B </v>
      </c>
      <c r="C16" s="224" t="str">
        <f aca="false">F16</f>
        <v>B3</v>
      </c>
      <c r="E16" s="219" t="s">
        <v>242</v>
      </c>
      <c r="F16" s="220" t="str">
        <f aca="false">VLOOKUP(E16,$M$2:$O$152,2,0)</f>
        <v>B3</v>
      </c>
      <c r="G16" s="220" t="str">
        <f aca="false">VLOOKUP(E16,$Q$2:$R$155,2,0)</f>
        <v>B </v>
      </c>
      <c r="I16" s="225" t="s">
        <v>242</v>
      </c>
      <c r="J16" s="226" t="s">
        <v>96</v>
      </c>
      <c r="K16" s="123" t="s">
        <v>361</v>
      </c>
      <c r="M16" s="221" t="s">
        <v>242</v>
      </c>
      <c r="N16" s="222" t="s">
        <v>96</v>
      </c>
      <c r="O16" s="222" t="s">
        <v>96</v>
      </c>
      <c r="Q16" s="9" t="s">
        <v>285</v>
      </c>
      <c r="R16" s="230" t="s">
        <v>357</v>
      </c>
    </row>
    <row r="17" customFormat="false" ht="15" hidden="false" customHeight="false" outlineLevel="0" collapsed="false">
      <c r="A17" s="217" t="s">
        <v>285</v>
      </c>
      <c r="B17" s="223" t="str">
        <f aca="false">G17</f>
        <v>AA</v>
      </c>
      <c r="C17" s="224" t="str">
        <f aca="false">F17</f>
        <v>Aa3</v>
      </c>
      <c r="E17" s="219" t="s">
        <v>285</v>
      </c>
      <c r="F17" s="220" t="str">
        <f aca="false">VLOOKUP(E17,$M$2:$O$152,2,0)</f>
        <v>Aa3</v>
      </c>
      <c r="G17" s="220" t="str">
        <f aca="false">VLOOKUP(E17,$Q$2:$R$155,2,0)</f>
        <v>AA</v>
      </c>
      <c r="I17" s="225" t="s">
        <v>285</v>
      </c>
      <c r="J17" s="226" t="s">
        <v>92</v>
      </c>
      <c r="K17" s="123" t="s">
        <v>357</v>
      </c>
      <c r="M17" s="221" t="s">
        <v>285</v>
      </c>
      <c r="N17" s="222" t="s">
        <v>92</v>
      </c>
      <c r="O17" s="222" t="s">
        <v>92</v>
      </c>
      <c r="Q17" s="9" t="s">
        <v>44</v>
      </c>
      <c r="R17" s="228" t="s">
        <v>495</v>
      </c>
    </row>
    <row r="18" customFormat="false" ht="15" hidden="false" customHeight="false" outlineLevel="0" collapsed="false">
      <c r="A18" s="217" t="s">
        <v>44</v>
      </c>
      <c r="B18" s="223" t="str">
        <f aca="false">G18</f>
        <v>SD</v>
      </c>
      <c r="C18" s="224" t="str">
        <f aca="false">F18</f>
        <v>Caa3</v>
      </c>
      <c r="E18" s="219" t="s">
        <v>44</v>
      </c>
      <c r="F18" s="220" t="str">
        <f aca="false">VLOOKUP(E18,$M$2:$O$152,2,0)</f>
        <v>Caa3</v>
      </c>
      <c r="G18" s="220" t="str">
        <f aca="false">VLOOKUP(E18,$Q$2:$R$155,2,0)</f>
        <v>SD</v>
      </c>
      <c r="I18" s="225" t="s">
        <v>44</v>
      </c>
      <c r="J18" s="226" t="s">
        <v>113</v>
      </c>
      <c r="K18" s="123" t="s">
        <v>383</v>
      </c>
      <c r="M18" s="221" t="s">
        <v>44</v>
      </c>
      <c r="N18" s="222" t="s">
        <v>113</v>
      </c>
      <c r="O18" s="222" t="s">
        <v>113</v>
      </c>
      <c r="Q18" s="9" t="s">
        <v>151</v>
      </c>
      <c r="R18" s="216" t="s">
        <v>363</v>
      </c>
    </row>
    <row r="19" customFormat="false" ht="15" hidden="false" customHeight="false" outlineLevel="0" collapsed="false">
      <c r="A19" s="217" t="s">
        <v>151</v>
      </c>
      <c r="B19" s="223" t="str">
        <f aca="false">G19</f>
        <v>B+</v>
      </c>
      <c r="C19" s="224" t="str">
        <f aca="false">F19</f>
        <v>B1</v>
      </c>
      <c r="E19" s="219" t="s">
        <v>151</v>
      </c>
      <c r="F19" s="220" t="str">
        <f aca="false">VLOOKUP(E19,$M$2:$O$152,2,0)</f>
        <v>B1</v>
      </c>
      <c r="G19" s="220" t="str">
        <f aca="false">VLOOKUP(E19,$Q$2:$R$155,2,0)</f>
        <v>B+</v>
      </c>
      <c r="I19" s="225" t="s">
        <v>151</v>
      </c>
      <c r="J19" s="226" t="s">
        <v>95</v>
      </c>
      <c r="K19" s="123" t="s">
        <v>363</v>
      </c>
      <c r="M19" s="221" t="s">
        <v>151</v>
      </c>
      <c r="N19" s="222" t="s">
        <v>94</v>
      </c>
      <c r="O19" s="222" t="s">
        <v>94</v>
      </c>
      <c r="Q19" s="9" t="s">
        <v>209</v>
      </c>
      <c r="R19" s="230" t="s">
        <v>356</v>
      </c>
    </row>
    <row r="20" customFormat="false" ht="15" hidden="false" customHeight="false" outlineLevel="0" collapsed="false">
      <c r="A20" s="217" t="s">
        <v>209</v>
      </c>
      <c r="B20" s="223" t="str">
        <f aca="false">G20</f>
        <v>A+</v>
      </c>
      <c r="C20" s="224" t="str">
        <f aca="false">F20</f>
        <v>A2</v>
      </c>
      <c r="E20" s="219" t="s">
        <v>209</v>
      </c>
      <c r="F20" s="220" t="str">
        <f aca="false">VLOOKUP(E20,$M$2:$O$152,2,0)</f>
        <v>A2</v>
      </c>
      <c r="G20" s="220" t="str">
        <f aca="false">VLOOKUP(E20,$Q$2:$R$155,2,0)</f>
        <v>A+</v>
      </c>
      <c r="I20" s="225" t="s">
        <v>209</v>
      </c>
      <c r="J20" s="226" t="s">
        <v>88</v>
      </c>
      <c r="K20" s="123" t="s">
        <v>356</v>
      </c>
      <c r="M20" s="221" t="s">
        <v>209</v>
      </c>
      <c r="N20" s="222" t="s">
        <v>88</v>
      </c>
      <c r="O20" s="222" t="s">
        <v>88</v>
      </c>
      <c r="Q20" s="9" t="s">
        <v>222</v>
      </c>
      <c r="R20" s="216" t="s">
        <v>492</v>
      </c>
    </row>
    <row r="21" customFormat="false" ht="15" hidden="false" customHeight="false" outlineLevel="0" collapsed="false">
      <c r="A21" s="217" t="s">
        <v>222</v>
      </c>
      <c r="B21" s="223" t="str">
        <f aca="false">G21</f>
        <v>B+ </v>
      </c>
      <c r="C21" s="224" t="str">
        <f aca="false">F21</f>
        <v>B2</v>
      </c>
      <c r="E21" s="219" t="s">
        <v>222</v>
      </c>
      <c r="F21" s="220" t="str">
        <f aca="false">VLOOKUP(E21,$M$2:$O$152,2,0)</f>
        <v>B2</v>
      </c>
      <c r="G21" s="220" t="str">
        <f aca="false">VLOOKUP(E21,$Q$2:$R$155,2,0)</f>
        <v>B+ </v>
      </c>
      <c r="I21" s="225" t="s">
        <v>222</v>
      </c>
      <c r="J21" s="226" t="s">
        <v>95</v>
      </c>
      <c r="K21" s="123" t="s">
        <v>363</v>
      </c>
      <c r="M21" s="221" t="s">
        <v>222</v>
      </c>
      <c r="N21" s="222" t="s">
        <v>95</v>
      </c>
      <c r="O21" s="222" t="s">
        <v>95</v>
      </c>
      <c r="Q21" s="9" t="s">
        <v>243</v>
      </c>
      <c r="R21" s="216" t="s">
        <v>361</v>
      </c>
    </row>
    <row r="22" customFormat="false" ht="15" hidden="false" customHeight="false" outlineLevel="0" collapsed="false">
      <c r="A22" s="217" t="s">
        <v>243</v>
      </c>
      <c r="B22" s="223" t="str">
        <f aca="false">G22</f>
        <v>B</v>
      </c>
      <c r="C22" s="224" t="str">
        <f aca="false">F22</f>
        <v>B3</v>
      </c>
      <c r="E22" s="219" t="s">
        <v>243</v>
      </c>
      <c r="F22" s="220" t="str">
        <f aca="false">VLOOKUP(E22,$M$2:$O$152,2,0)</f>
        <v>B3</v>
      </c>
      <c r="G22" s="220" t="str">
        <f aca="false">VLOOKUP(E22,$Q$2:$R$155,2,0)</f>
        <v>B</v>
      </c>
      <c r="I22" s="225" t="s">
        <v>243</v>
      </c>
      <c r="J22" s="226" t="s">
        <v>96</v>
      </c>
      <c r="K22" s="123" t="s">
        <v>361</v>
      </c>
      <c r="M22" s="221" t="s">
        <v>243</v>
      </c>
      <c r="N22" s="222" t="s">
        <v>96</v>
      </c>
      <c r="O22" s="222" t="s">
        <v>96</v>
      </c>
      <c r="Q22" s="9" t="s">
        <v>152</v>
      </c>
      <c r="R22" s="216" t="s">
        <v>496</v>
      </c>
    </row>
    <row r="23" customFormat="false" ht="15" hidden="false" customHeight="false" outlineLevel="0" collapsed="false">
      <c r="A23" s="217" t="s">
        <v>152</v>
      </c>
      <c r="B23" s="223" t="str">
        <f aca="false">G23</f>
        <v>BBB+ </v>
      </c>
      <c r="C23" s="224" t="str">
        <f aca="false">F23</f>
        <v>A3</v>
      </c>
      <c r="E23" s="219" t="s">
        <v>152</v>
      </c>
      <c r="F23" s="220" t="str">
        <f aca="false">VLOOKUP(E23,$M$2:$O$152,2,0)</f>
        <v>A3</v>
      </c>
      <c r="G23" s="220" t="str">
        <f aca="false">VLOOKUP(E23,$Q$2:$R$155,2,0)</f>
        <v>BBB+ </v>
      </c>
      <c r="I23" s="225" t="s">
        <v>152</v>
      </c>
      <c r="J23" s="226" t="s">
        <v>88</v>
      </c>
      <c r="K23" s="123" t="s">
        <v>369</v>
      </c>
      <c r="M23" s="221" t="s">
        <v>152</v>
      </c>
      <c r="N23" s="222" t="s">
        <v>89</v>
      </c>
      <c r="O23" s="222" t="s">
        <v>89</v>
      </c>
      <c r="Q23" s="9" t="s">
        <v>223</v>
      </c>
      <c r="R23" s="216" t="s">
        <v>365</v>
      </c>
    </row>
    <row r="24" customFormat="false" ht="15" hidden="false" customHeight="false" outlineLevel="0" collapsed="false">
      <c r="A24" s="217" t="s">
        <v>223</v>
      </c>
      <c r="B24" s="223" t="str">
        <f aca="false">G24</f>
        <v>BB-</v>
      </c>
      <c r="C24" s="224" t="str">
        <f aca="false">F24</f>
        <v>Ba2</v>
      </c>
      <c r="E24" s="219" t="s">
        <v>223</v>
      </c>
      <c r="F24" s="220" t="str">
        <f aca="false">VLOOKUP(E24,$M$2:$O$152,2,0)</f>
        <v>Ba2</v>
      </c>
      <c r="G24" s="220" t="str">
        <f aca="false">VLOOKUP(E24,$Q$2:$R$155,2,0)</f>
        <v>BB-</v>
      </c>
      <c r="I24" s="225" t="s">
        <v>223</v>
      </c>
      <c r="J24" s="226" t="s">
        <v>98</v>
      </c>
      <c r="K24" s="123" t="s">
        <v>365</v>
      </c>
      <c r="M24" s="221" t="s">
        <v>223</v>
      </c>
      <c r="N24" s="222" t="s">
        <v>98</v>
      </c>
      <c r="O24" s="222" t="s">
        <v>98</v>
      </c>
      <c r="Q24" s="9" t="s">
        <v>244</v>
      </c>
      <c r="R24" s="216" t="s">
        <v>367</v>
      </c>
    </row>
    <row r="25" customFormat="false" ht="15" hidden="false" customHeight="false" outlineLevel="0" collapsed="false">
      <c r="A25" s="217" t="s">
        <v>244</v>
      </c>
      <c r="B25" s="223" t="str">
        <f aca="false">G25</f>
        <v>BBB</v>
      </c>
      <c r="C25" s="224" t="str">
        <f aca="false">F25</f>
        <v>Baa1</v>
      </c>
      <c r="E25" s="219" t="s">
        <v>244</v>
      </c>
      <c r="F25" s="220" t="str">
        <f aca="false">VLOOKUP(E25,$M$2:$O$152,2,0)</f>
        <v>Baa1</v>
      </c>
      <c r="G25" s="220" t="str">
        <f aca="false">VLOOKUP(E25,$Q$2:$R$155,2,0)</f>
        <v>BBB</v>
      </c>
      <c r="I25" s="225" t="s">
        <v>244</v>
      </c>
      <c r="J25" s="226" t="s">
        <v>100</v>
      </c>
      <c r="K25" s="123" t="s">
        <v>367</v>
      </c>
      <c r="M25" s="221" t="s">
        <v>244</v>
      </c>
      <c r="N25" s="222" t="s">
        <v>100</v>
      </c>
      <c r="O25" s="222" t="s">
        <v>100</v>
      </c>
      <c r="Q25" s="9" t="s">
        <v>153</v>
      </c>
      <c r="R25" s="216" t="s">
        <v>361</v>
      </c>
    </row>
    <row r="26" customFormat="false" ht="15" hidden="false" customHeight="false" outlineLevel="0" collapsed="false">
      <c r="A26" s="217" t="s">
        <v>153</v>
      </c>
      <c r="B26" s="223" t="str">
        <f aca="false">G26</f>
        <v>B</v>
      </c>
      <c r="C26" s="224" t="str">
        <f aca="false">F26</f>
        <v>NA</v>
      </c>
      <c r="E26" s="227" t="s">
        <v>153</v>
      </c>
      <c r="F26" s="220" t="s">
        <v>114</v>
      </c>
      <c r="G26" s="220" t="str">
        <f aca="false">VLOOKUP(E26,$Q$2:$R$155,2,0)</f>
        <v>B</v>
      </c>
      <c r="I26" s="225"/>
      <c r="J26" s="226"/>
      <c r="K26" s="123"/>
      <c r="M26" s="221" t="s">
        <v>181</v>
      </c>
      <c r="N26" s="222" t="s">
        <v>95</v>
      </c>
      <c r="O26" s="222" t="s">
        <v>95</v>
      </c>
      <c r="Q26" s="9" t="s">
        <v>181</v>
      </c>
      <c r="R26" s="230" t="s">
        <v>497</v>
      </c>
    </row>
    <row r="27" customFormat="false" ht="15" hidden="false" customHeight="false" outlineLevel="0" collapsed="false">
      <c r="A27" s="217" t="s">
        <v>181</v>
      </c>
      <c r="B27" s="223" t="str">
        <f aca="false">G27</f>
        <v>NA</v>
      </c>
      <c r="C27" s="224" t="str">
        <f aca="false">F27</f>
        <v>B2</v>
      </c>
      <c r="E27" s="219" t="s">
        <v>181</v>
      </c>
      <c r="F27" s="220" t="str">
        <f aca="false">VLOOKUP(E27,$M$2:$O$152,2,0)</f>
        <v>B2</v>
      </c>
      <c r="G27" s="220" t="s">
        <v>114</v>
      </c>
      <c r="I27" s="225" t="s">
        <v>181</v>
      </c>
      <c r="J27" s="226" t="s">
        <v>95</v>
      </c>
      <c r="K27" s="123" t="s">
        <v>114</v>
      </c>
      <c r="M27" s="221" t="s">
        <v>154</v>
      </c>
      <c r="N27" s="222" t="s">
        <v>95</v>
      </c>
      <c r="O27" s="222" t="s">
        <v>95</v>
      </c>
      <c r="Q27" s="9" t="s">
        <v>154</v>
      </c>
      <c r="R27" s="216" t="s">
        <v>362</v>
      </c>
    </row>
    <row r="28" customFormat="false" ht="15" hidden="false" customHeight="false" outlineLevel="0" collapsed="false">
      <c r="A28" s="217" t="s">
        <v>154</v>
      </c>
      <c r="B28" s="223" t="str">
        <f aca="false">G28</f>
        <v>B-</v>
      </c>
      <c r="C28" s="224" t="str">
        <f aca="false">F28</f>
        <v>B2</v>
      </c>
      <c r="E28" s="219" t="s">
        <v>154</v>
      </c>
      <c r="F28" s="220" t="str">
        <f aca="false">VLOOKUP(E28,$M$2:$O$152,2,0)</f>
        <v>B2</v>
      </c>
      <c r="G28" s="220" t="str">
        <f aca="false">VLOOKUP(E28,$Q$2:$R$155,2,0)</f>
        <v>B-</v>
      </c>
      <c r="I28" s="225" t="s">
        <v>154</v>
      </c>
      <c r="J28" s="226" t="s">
        <v>95</v>
      </c>
      <c r="K28" s="123" t="s">
        <v>362</v>
      </c>
      <c r="M28" s="221" t="s">
        <v>281</v>
      </c>
      <c r="N28" s="222" t="s">
        <v>93</v>
      </c>
      <c r="O28" s="222" t="s">
        <v>93</v>
      </c>
      <c r="Q28" s="9" t="s">
        <v>281</v>
      </c>
      <c r="R28" s="230" t="s">
        <v>360</v>
      </c>
    </row>
    <row r="29" customFormat="false" ht="15" hidden="false" customHeight="false" outlineLevel="0" collapsed="false">
      <c r="A29" s="217" t="s">
        <v>281</v>
      </c>
      <c r="B29" s="223" t="str">
        <f aca="false">G29</f>
        <v>AAA</v>
      </c>
      <c r="C29" s="224" t="str">
        <f aca="false">F29</f>
        <v>Aaa</v>
      </c>
      <c r="E29" s="219" t="s">
        <v>281</v>
      </c>
      <c r="F29" s="220" t="str">
        <f aca="false">VLOOKUP(E29,$M$2:$O$152,2,0)</f>
        <v>Aaa</v>
      </c>
      <c r="G29" s="220" t="str">
        <f aca="false">VLOOKUP(E29,$Q$2:$R$155,2,0)</f>
        <v>AAA</v>
      </c>
      <c r="I29" s="225" t="s">
        <v>281</v>
      </c>
      <c r="J29" s="226" t="s">
        <v>93</v>
      </c>
      <c r="K29" s="123" t="s">
        <v>360</v>
      </c>
      <c r="M29" s="221" t="s">
        <v>210</v>
      </c>
      <c r="N29" s="222" t="s">
        <v>92</v>
      </c>
      <c r="O29" s="222" t="s">
        <v>92</v>
      </c>
      <c r="Q29" s="9" t="s">
        <v>155</v>
      </c>
      <c r="R29" s="216" t="s">
        <v>362</v>
      </c>
    </row>
    <row r="30" customFormat="false" ht="15" hidden="false" customHeight="false" outlineLevel="0" collapsed="false">
      <c r="A30" s="217" t="s">
        <v>155</v>
      </c>
      <c r="B30" s="223" t="str">
        <f aca="false">G30</f>
        <v>B-</v>
      </c>
      <c r="C30" s="224" t="str">
        <f aca="false">F30</f>
        <v>NA</v>
      </c>
      <c r="E30" s="227" t="s">
        <v>155</v>
      </c>
      <c r="F30" s="220" t="s">
        <v>114</v>
      </c>
      <c r="G30" s="220" t="str">
        <f aca="false">VLOOKUP(E30,$Q$2:$R$155,2,0)</f>
        <v>B-</v>
      </c>
      <c r="I30" s="225"/>
      <c r="J30" s="226"/>
      <c r="K30" s="123"/>
      <c r="L30" s="0" t="s">
        <v>489</v>
      </c>
      <c r="M30" s="221" t="s">
        <v>498</v>
      </c>
      <c r="N30" s="222" t="s">
        <v>114</v>
      </c>
      <c r="O30" s="222" t="s">
        <v>114</v>
      </c>
      <c r="Q30" s="9" t="s">
        <v>210</v>
      </c>
      <c r="R30" s="228" t="s">
        <v>114</v>
      </c>
    </row>
    <row r="31" customFormat="false" ht="15" hidden="false" customHeight="false" outlineLevel="0" collapsed="false">
      <c r="A31" s="217" t="s">
        <v>210</v>
      </c>
      <c r="B31" s="223" t="str">
        <f aca="false">G31</f>
        <v>NA</v>
      </c>
      <c r="C31" s="224" t="str">
        <f aca="false">F31</f>
        <v>Aa3</v>
      </c>
      <c r="E31" s="219" t="s">
        <v>210</v>
      </c>
      <c r="F31" s="220" t="str">
        <f aca="false">VLOOKUP(E31,$M$2:$O$152,2,0)</f>
        <v>Aa3</v>
      </c>
      <c r="G31" s="220" t="str">
        <f aca="false">VLOOKUP(E31,$Q$2:$R$155,2,0)</f>
        <v>NA</v>
      </c>
      <c r="I31" s="225" t="s">
        <v>210</v>
      </c>
      <c r="J31" s="226" t="s">
        <v>92</v>
      </c>
      <c r="K31" s="123" t="s">
        <v>114</v>
      </c>
      <c r="M31" s="221" t="s">
        <v>224</v>
      </c>
      <c r="N31" s="222" t="s">
        <v>87</v>
      </c>
      <c r="O31" s="222" t="s">
        <v>87</v>
      </c>
      <c r="Q31" s="9" t="s">
        <v>224</v>
      </c>
      <c r="R31" s="230" t="s">
        <v>354</v>
      </c>
    </row>
    <row r="32" customFormat="false" ht="15" hidden="false" customHeight="false" outlineLevel="0" collapsed="false">
      <c r="A32" s="217" t="s">
        <v>224</v>
      </c>
      <c r="B32" s="223" t="str">
        <f aca="false">G32</f>
        <v>A</v>
      </c>
      <c r="C32" s="224" t="str">
        <f aca="false">F32</f>
        <v>A1</v>
      </c>
      <c r="E32" s="219" t="s">
        <v>224</v>
      </c>
      <c r="F32" s="220" t="str">
        <f aca="false">VLOOKUP(E32,$M$2:$O$152,2,0)</f>
        <v>A1</v>
      </c>
      <c r="G32" s="220" t="str">
        <f aca="false">VLOOKUP(E32,$Q$2:$R$155,2,0)</f>
        <v>A</v>
      </c>
      <c r="I32" s="225" t="s">
        <v>224</v>
      </c>
      <c r="J32" s="226" t="s">
        <v>87</v>
      </c>
      <c r="K32" s="123" t="s">
        <v>356</v>
      </c>
      <c r="M32" s="221" t="s">
        <v>182</v>
      </c>
      <c r="N32" s="222" t="s">
        <v>87</v>
      </c>
      <c r="O32" s="222" t="s">
        <v>87</v>
      </c>
      <c r="Q32" s="9" t="s">
        <v>182</v>
      </c>
      <c r="R32" s="230" t="s">
        <v>356</v>
      </c>
    </row>
    <row r="33" customFormat="false" ht="15" hidden="false" customHeight="false" outlineLevel="0" collapsed="false">
      <c r="A33" s="217" t="s">
        <v>182</v>
      </c>
      <c r="B33" s="223" t="str">
        <f aca="false">G33</f>
        <v>A+</v>
      </c>
      <c r="C33" s="224" t="str">
        <f aca="false">F33</f>
        <v>A1</v>
      </c>
      <c r="E33" s="219" t="s">
        <v>182</v>
      </c>
      <c r="F33" s="220" t="str">
        <f aca="false">VLOOKUP(E33,$M$2:$O$152,2,0)</f>
        <v>A1</v>
      </c>
      <c r="G33" s="220" t="str">
        <f aca="false">VLOOKUP(E33,$Q$2:$R$155,2,0)</f>
        <v>A+</v>
      </c>
      <c r="I33" s="225" t="s">
        <v>182</v>
      </c>
      <c r="J33" s="226" t="s">
        <v>87</v>
      </c>
      <c r="K33" s="123" t="s">
        <v>356</v>
      </c>
      <c r="M33" s="221" t="s">
        <v>225</v>
      </c>
      <c r="N33" s="222" t="s">
        <v>101</v>
      </c>
      <c r="O33" s="222" t="s">
        <v>101</v>
      </c>
      <c r="Q33" s="9" t="s">
        <v>225</v>
      </c>
      <c r="R33" s="216" t="s">
        <v>366</v>
      </c>
    </row>
    <row r="34" customFormat="false" ht="15" hidden="false" customHeight="false" outlineLevel="0" collapsed="false">
      <c r="A34" s="217" t="s">
        <v>225</v>
      </c>
      <c r="B34" s="223" t="str">
        <f aca="false">G34</f>
        <v>BB+</v>
      </c>
      <c r="C34" s="224" t="str">
        <f aca="false">F34</f>
        <v>Baa2</v>
      </c>
      <c r="E34" s="219" t="s">
        <v>225</v>
      </c>
      <c r="F34" s="220" t="str">
        <f aca="false">VLOOKUP(E34,$M$2:$O$152,2,0)</f>
        <v>Baa2</v>
      </c>
      <c r="G34" s="220" t="str">
        <f aca="false">VLOOKUP(E34,$Q$2:$R$155,2,0)</f>
        <v>BB+</v>
      </c>
      <c r="I34" s="225" t="s">
        <v>225</v>
      </c>
      <c r="J34" s="226" t="s">
        <v>101</v>
      </c>
      <c r="K34" s="123" t="s">
        <v>368</v>
      </c>
      <c r="M34" s="221" t="s">
        <v>226</v>
      </c>
      <c r="N34" s="222" t="s">
        <v>95</v>
      </c>
      <c r="O34" s="222" t="s">
        <v>95</v>
      </c>
      <c r="Q34" s="9" t="s">
        <v>499</v>
      </c>
      <c r="R34" s="228" t="s">
        <v>383</v>
      </c>
    </row>
    <row r="35" customFormat="false" ht="15" hidden="false" customHeight="false" outlineLevel="0" collapsed="false">
      <c r="A35" s="217" t="s">
        <v>156</v>
      </c>
      <c r="B35" s="223" t="str">
        <f aca="false">G35</f>
        <v>CCC+</v>
      </c>
      <c r="C35" s="224" t="str">
        <f aca="false">F35</f>
        <v>Caa1</v>
      </c>
      <c r="E35" s="68" t="s">
        <v>156</v>
      </c>
      <c r="F35" s="220" t="s">
        <v>111</v>
      </c>
      <c r="G35" s="220" t="s">
        <v>383</v>
      </c>
      <c r="I35" s="68" t="s">
        <v>156</v>
      </c>
      <c r="J35" s="226" t="s">
        <v>111</v>
      </c>
      <c r="K35" s="123" t="s">
        <v>114</v>
      </c>
      <c r="M35" s="221" t="s">
        <v>500</v>
      </c>
      <c r="N35" s="222" t="s">
        <v>99</v>
      </c>
      <c r="O35" s="222" t="s">
        <v>99</v>
      </c>
      <c r="Q35" s="9" t="s">
        <v>226</v>
      </c>
      <c r="R35" s="216" t="s">
        <v>494</v>
      </c>
    </row>
    <row r="36" customFormat="false" ht="15" hidden="false" customHeight="false" outlineLevel="0" collapsed="false">
      <c r="A36" s="217" t="s">
        <v>157</v>
      </c>
      <c r="B36" s="223" t="str">
        <f aca="false">G36</f>
        <v>CCC+</v>
      </c>
      <c r="C36" s="224" t="str">
        <f aca="false">F36</f>
        <v>Caa2</v>
      </c>
      <c r="E36" s="68" t="s">
        <v>157</v>
      </c>
      <c r="F36" s="220" t="s">
        <v>112</v>
      </c>
      <c r="G36" s="220" t="s">
        <v>383</v>
      </c>
      <c r="I36" s="68" t="s">
        <v>157</v>
      </c>
      <c r="J36" s="226" t="s">
        <v>112</v>
      </c>
      <c r="K36" s="123" t="s">
        <v>114</v>
      </c>
      <c r="M36" s="221" t="s">
        <v>245</v>
      </c>
      <c r="N36" s="222" t="s">
        <v>97</v>
      </c>
      <c r="O36" s="222" t="s">
        <v>97</v>
      </c>
      <c r="Q36" s="9" t="s">
        <v>245</v>
      </c>
      <c r="R36" s="216" t="s">
        <v>368</v>
      </c>
    </row>
    <row r="37" customFormat="false" ht="15" hidden="false" customHeight="false" outlineLevel="0" collapsed="false">
      <c r="A37" s="217" t="s">
        <v>204</v>
      </c>
      <c r="B37" s="223" t="str">
        <f aca="false">G37</f>
        <v>NA</v>
      </c>
      <c r="C37" s="224" t="str">
        <f aca="false">F37</f>
        <v>NA</v>
      </c>
      <c r="E37" s="172" t="s">
        <v>204</v>
      </c>
      <c r="F37" s="220" t="s">
        <v>114</v>
      </c>
      <c r="G37" s="220" t="s">
        <v>114</v>
      </c>
      <c r="I37" s="233"/>
      <c r="J37" s="226"/>
      <c r="K37" s="123"/>
      <c r="M37" s="221" t="s">
        <v>211</v>
      </c>
      <c r="N37" s="222" t="s">
        <v>112</v>
      </c>
      <c r="O37" s="222" t="s">
        <v>112</v>
      </c>
      <c r="Q37" s="9" t="s">
        <v>211</v>
      </c>
      <c r="R37" s="228" t="s">
        <v>114</v>
      </c>
    </row>
    <row r="38" customFormat="false" ht="15" hidden="false" customHeight="false" outlineLevel="0" collapsed="false">
      <c r="A38" s="217" t="s">
        <v>226</v>
      </c>
      <c r="B38" s="223" t="str">
        <f aca="false">G38</f>
        <v>B </v>
      </c>
      <c r="C38" s="224" t="str">
        <f aca="false">F38</f>
        <v>B2</v>
      </c>
      <c r="E38" s="219" t="s">
        <v>226</v>
      </c>
      <c r="F38" s="220" t="str">
        <f aca="false">VLOOKUP(E38,$M$2:$O$152,2,0)</f>
        <v>B2</v>
      </c>
      <c r="G38" s="220" t="str">
        <f aca="false">VLOOKUP(E38,$Q$2:$R$155,2,0)</f>
        <v>B </v>
      </c>
      <c r="I38" s="225" t="s">
        <v>226</v>
      </c>
      <c r="J38" s="226" t="s">
        <v>95</v>
      </c>
      <c r="K38" s="123" t="s">
        <v>361</v>
      </c>
      <c r="M38" s="221" t="s">
        <v>286</v>
      </c>
      <c r="N38" s="222" t="s">
        <v>98</v>
      </c>
      <c r="O38" s="222" t="s">
        <v>98</v>
      </c>
      <c r="Q38" s="9" t="s">
        <v>286</v>
      </c>
      <c r="R38" s="216" t="s">
        <v>368</v>
      </c>
    </row>
    <row r="39" customFormat="false" ht="15" hidden="false" customHeight="false" outlineLevel="0" collapsed="false">
      <c r="A39" s="217" t="s">
        <v>158</v>
      </c>
      <c r="B39" s="223" t="str">
        <f aca="false">G39</f>
        <v>NA</v>
      </c>
      <c r="C39" s="224" t="str">
        <f aca="false">F39</f>
        <v>Ba3</v>
      </c>
      <c r="E39" s="219" t="s">
        <v>500</v>
      </c>
      <c r="F39" s="220" t="str">
        <f aca="false">VLOOKUP(E39,$M$2:$O$152,2,0)</f>
        <v>Ba3</v>
      </c>
      <c r="G39" s="220" t="s">
        <v>114</v>
      </c>
      <c r="I39" s="225" t="s">
        <v>500</v>
      </c>
      <c r="J39" s="226" t="s">
        <v>99</v>
      </c>
      <c r="K39" s="123" t="s">
        <v>114</v>
      </c>
      <c r="M39" s="221" t="s">
        <v>246</v>
      </c>
      <c r="N39" s="222" t="s">
        <v>92</v>
      </c>
      <c r="O39" s="222" t="s">
        <v>92</v>
      </c>
      <c r="Q39" s="9" t="s">
        <v>246</v>
      </c>
      <c r="R39" s="230" t="s">
        <v>358</v>
      </c>
    </row>
    <row r="40" customFormat="false" ht="15" hidden="false" customHeight="false" outlineLevel="0" collapsed="false">
      <c r="A40" s="217" t="s">
        <v>245</v>
      </c>
      <c r="B40" s="223" t="str">
        <f aca="false">G40</f>
        <v>BBB-</v>
      </c>
      <c r="C40" s="224" t="str">
        <f aca="false">F40</f>
        <v>Ba1</v>
      </c>
      <c r="E40" s="219" t="s">
        <v>245</v>
      </c>
      <c r="F40" s="220" t="str">
        <f aca="false">VLOOKUP(E40,$M$2:$O$152,2,0)</f>
        <v>Ba1</v>
      </c>
      <c r="G40" s="220" t="str">
        <f aca="false">VLOOKUP(E40,$Q$2:$R$155,2,0)</f>
        <v>BBB-</v>
      </c>
      <c r="I40" s="225" t="s">
        <v>245</v>
      </c>
      <c r="J40" s="226" t="s">
        <v>97</v>
      </c>
      <c r="K40" s="123" t="s">
        <v>368</v>
      </c>
      <c r="M40" s="221" t="s">
        <v>501</v>
      </c>
      <c r="N40" s="222" t="s">
        <v>111</v>
      </c>
      <c r="O40" s="222" t="s">
        <v>111</v>
      </c>
      <c r="Q40" s="9" t="s">
        <v>287</v>
      </c>
      <c r="R40" s="230" t="s">
        <v>360</v>
      </c>
    </row>
    <row r="41" customFormat="false" ht="15" hidden="false" customHeight="false" outlineLevel="0" collapsed="false">
      <c r="A41" s="217" t="s">
        <v>211</v>
      </c>
      <c r="B41" s="223" t="str">
        <f aca="false">G41</f>
        <v>NA</v>
      </c>
      <c r="C41" s="224" t="str">
        <f aca="false">F41</f>
        <v>Caa2</v>
      </c>
      <c r="E41" s="219" t="s">
        <v>211</v>
      </c>
      <c r="F41" s="220" t="str">
        <f aca="false">VLOOKUP(E41,$M$2:$O$152,2,0)</f>
        <v>Caa2</v>
      </c>
      <c r="G41" s="220" t="str">
        <f aca="false">VLOOKUP(E41,$Q$2:$R$155,2,0)</f>
        <v>NA</v>
      </c>
      <c r="I41" s="225" t="s">
        <v>211</v>
      </c>
      <c r="J41" s="226" t="s">
        <v>112</v>
      </c>
      <c r="K41" s="123" t="s">
        <v>114</v>
      </c>
      <c r="M41" s="221" t="s">
        <v>287</v>
      </c>
      <c r="N41" s="222" t="s">
        <v>93</v>
      </c>
      <c r="O41" s="222" t="s">
        <v>93</v>
      </c>
      <c r="Q41" s="9" t="s">
        <v>213</v>
      </c>
      <c r="R41" s="216" t="s">
        <v>491</v>
      </c>
    </row>
    <row r="42" customFormat="false" ht="15" hidden="false" customHeight="false" outlineLevel="0" collapsed="false">
      <c r="A42" s="217" t="s">
        <v>212</v>
      </c>
      <c r="B42" s="223" t="str">
        <f aca="false">G42</f>
        <v>BBB</v>
      </c>
      <c r="C42" s="224" t="str">
        <f aca="false">F42</f>
        <v>NA</v>
      </c>
      <c r="E42" s="172" t="s">
        <v>212</v>
      </c>
      <c r="F42" s="220" t="s">
        <v>114</v>
      </c>
      <c r="G42" s="220" t="s">
        <v>367</v>
      </c>
      <c r="I42" s="225"/>
      <c r="J42" s="226"/>
      <c r="K42" s="123"/>
      <c r="M42" s="229" t="s">
        <v>213</v>
      </c>
      <c r="N42" s="222" t="s">
        <v>99</v>
      </c>
      <c r="O42" s="222" t="s">
        <v>99</v>
      </c>
      <c r="Q42" s="9" t="s">
        <v>227</v>
      </c>
      <c r="R42" s="216" t="s">
        <v>362</v>
      </c>
    </row>
    <row r="43" customFormat="false" ht="15" hidden="false" customHeight="false" outlineLevel="0" collapsed="false">
      <c r="A43" s="217" t="s">
        <v>286</v>
      </c>
      <c r="B43" s="223" t="str">
        <f aca="false">G43</f>
        <v>BBB-</v>
      </c>
      <c r="C43" s="224" t="str">
        <f aca="false">F43</f>
        <v>Ba2</v>
      </c>
      <c r="E43" s="219" t="s">
        <v>286</v>
      </c>
      <c r="F43" s="220" t="str">
        <f aca="false">VLOOKUP(E43,$M$2:$O$152,2,0)</f>
        <v>Ba2</v>
      </c>
      <c r="G43" s="220" t="str">
        <f aca="false">VLOOKUP(E43,$Q$2:$R$155,2,0)</f>
        <v>BBB-</v>
      </c>
      <c r="I43" s="225" t="s">
        <v>286</v>
      </c>
      <c r="J43" s="226" t="s">
        <v>98</v>
      </c>
      <c r="K43" s="123" t="s">
        <v>368</v>
      </c>
      <c r="M43" s="221" t="s">
        <v>227</v>
      </c>
      <c r="N43" s="222" t="s">
        <v>113</v>
      </c>
      <c r="O43" s="222" t="s">
        <v>114</v>
      </c>
      <c r="Q43" s="9" t="s">
        <v>159</v>
      </c>
      <c r="R43" s="216" t="s">
        <v>361</v>
      </c>
    </row>
    <row r="44" customFormat="false" ht="15" hidden="false" customHeight="false" outlineLevel="0" collapsed="false">
      <c r="A44" s="217" t="s">
        <v>246</v>
      </c>
      <c r="B44" s="223" t="str">
        <f aca="false">G44</f>
        <v>AA-</v>
      </c>
      <c r="C44" s="224" t="str">
        <f aca="false">F44</f>
        <v>Aa3</v>
      </c>
      <c r="E44" s="219" t="s">
        <v>246</v>
      </c>
      <c r="F44" s="220" t="str">
        <f aca="false">VLOOKUP(E44,$M$2:$O$152,2,0)</f>
        <v>Aa3</v>
      </c>
      <c r="G44" s="220" t="str">
        <f aca="false">VLOOKUP(E44,$Q$2:$R$155,2,0)</f>
        <v>AA-</v>
      </c>
      <c r="I44" s="225" t="s">
        <v>246</v>
      </c>
      <c r="J44" s="226" t="s">
        <v>92</v>
      </c>
      <c r="K44" s="123" t="s">
        <v>358</v>
      </c>
      <c r="M44" s="221" t="s">
        <v>159</v>
      </c>
      <c r="N44" s="222" t="s">
        <v>95</v>
      </c>
      <c r="O44" s="222" t="s">
        <v>95</v>
      </c>
      <c r="Q44" s="9" t="s">
        <v>228</v>
      </c>
      <c r="R44" s="216" t="s">
        <v>362</v>
      </c>
    </row>
    <row r="45" customFormat="false" ht="15" hidden="false" customHeight="false" outlineLevel="0" collapsed="false">
      <c r="A45" s="217" t="s">
        <v>287</v>
      </c>
      <c r="B45" s="223" t="str">
        <f aca="false">G45</f>
        <v>AAA</v>
      </c>
      <c r="C45" s="224" t="str">
        <f aca="false">F45</f>
        <v>Aaa</v>
      </c>
      <c r="E45" s="219" t="s">
        <v>287</v>
      </c>
      <c r="F45" s="220" t="str">
        <f aca="false">VLOOKUP(E45,$M$2:$O$152,2,0)</f>
        <v>Aaa</v>
      </c>
      <c r="G45" s="220" t="str">
        <f aca="false">VLOOKUP(E45,$Q$2:$R$155,2,0)</f>
        <v>AAA</v>
      </c>
      <c r="I45" s="225" t="s">
        <v>287</v>
      </c>
      <c r="J45" s="226" t="s">
        <v>93</v>
      </c>
      <c r="K45" s="123" t="s">
        <v>360</v>
      </c>
      <c r="M45" s="221" t="s">
        <v>228</v>
      </c>
      <c r="N45" s="222" t="s">
        <v>96</v>
      </c>
      <c r="O45" s="222" t="s">
        <v>114</v>
      </c>
      <c r="Q45" s="9" t="s">
        <v>247</v>
      </c>
      <c r="R45" s="230" t="s">
        <v>358</v>
      </c>
    </row>
    <row r="46" customFormat="false" ht="15" hidden="false" customHeight="false" outlineLevel="0" collapsed="false">
      <c r="A46" s="217" t="s">
        <v>213</v>
      </c>
      <c r="B46" s="223" t="str">
        <f aca="false">G46</f>
        <v>BB- </v>
      </c>
      <c r="C46" s="224" t="str">
        <f aca="false">F46</f>
        <v>Ba3</v>
      </c>
      <c r="E46" s="231" t="s">
        <v>213</v>
      </c>
      <c r="F46" s="220" t="str">
        <f aca="false">VLOOKUP(E46,$M$2:$O$152,2,0)</f>
        <v>Ba3</v>
      </c>
      <c r="G46" s="220" t="str">
        <f aca="false">VLOOKUP(E46,$Q$2:$R$155,2,0)</f>
        <v>BB- </v>
      </c>
      <c r="I46" s="232" t="s">
        <v>213</v>
      </c>
      <c r="J46" s="226" t="s">
        <v>99</v>
      </c>
      <c r="K46" s="123" t="s">
        <v>365</v>
      </c>
      <c r="M46" s="221" t="s">
        <v>247</v>
      </c>
      <c r="N46" s="222" t="s">
        <v>87</v>
      </c>
      <c r="O46" s="222" t="s">
        <v>87</v>
      </c>
      <c r="P46" s="123" t="e">
        <f aca="false">#N/A</f>
        <v>#N/A</v>
      </c>
      <c r="Q46" s="9" t="s">
        <v>160</v>
      </c>
      <c r="R46" s="216" t="s">
        <v>502</v>
      </c>
    </row>
    <row r="47" customFormat="false" ht="15" hidden="false" customHeight="false" outlineLevel="0" collapsed="false">
      <c r="A47" s="217" t="s">
        <v>227</v>
      </c>
      <c r="B47" s="223" t="str">
        <f aca="false">G47</f>
        <v>B-</v>
      </c>
      <c r="C47" s="224" t="str">
        <f aca="false">F47</f>
        <v>Caa3</v>
      </c>
      <c r="E47" s="219" t="s">
        <v>227</v>
      </c>
      <c r="F47" s="220" t="str">
        <f aca="false">VLOOKUP(E47,$M$2:$O$152,2,0)</f>
        <v>Caa3</v>
      </c>
      <c r="G47" s="220" t="str">
        <f aca="false">VLOOKUP(E47,$Q$2:$R$155,2,0)</f>
        <v>B-</v>
      </c>
      <c r="I47" s="225" t="s">
        <v>227</v>
      </c>
      <c r="J47" s="226" t="s">
        <v>113</v>
      </c>
      <c r="K47" s="123" t="s">
        <v>362</v>
      </c>
      <c r="M47" s="221" t="s">
        <v>503</v>
      </c>
      <c r="N47" s="222" t="s">
        <v>96</v>
      </c>
      <c r="O47" s="222" t="s">
        <v>96</v>
      </c>
      <c r="Q47" s="9" t="s">
        <v>504</v>
      </c>
      <c r="R47" s="230" t="s">
        <v>357</v>
      </c>
    </row>
    <row r="48" customFormat="false" ht="15" hidden="false" customHeight="false" outlineLevel="0" collapsed="false">
      <c r="A48" s="217" t="s">
        <v>159</v>
      </c>
      <c r="B48" s="223" t="str">
        <f aca="false">G48</f>
        <v>B</v>
      </c>
      <c r="C48" s="224" t="str">
        <f aca="false">F48</f>
        <v>B2</v>
      </c>
      <c r="E48" s="219" t="s">
        <v>159</v>
      </c>
      <c r="F48" s="220" t="str">
        <f aca="false">VLOOKUP(E48,$M$2:$O$152,2,0)</f>
        <v>B2</v>
      </c>
      <c r="G48" s="220" t="str">
        <f aca="false">VLOOKUP(E48,$Q$2:$R$155,2,0)</f>
        <v>B</v>
      </c>
      <c r="I48" s="225" t="s">
        <v>159</v>
      </c>
      <c r="J48" s="226" t="s">
        <v>95</v>
      </c>
      <c r="K48" s="123" t="s">
        <v>361</v>
      </c>
      <c r="M48" s="221" t="s">
        <v>160</v>
      </c>
      <c r="N48" s="222" t="s">
        <v>111</v>
      </c>
      <c r="O48" s="222" t="s">
        <v>111</v>
      </c>
      <c r="Q48" s="9" t="s">
        <v>183</v>
      </c>
      <c r="R48" s="216" t="s">
        <v>491</v>
      </c>
    </row>
    <row r="49" customFormat="false" ht="15" hidden="false" customHeight="false" outlineLevel="0" collapsed="false">
      <c r="A49" s="217" t="s">
        <v>228</v>
      </c>
      <c r="B49" s="223" t="str">
        <f aca="false">G49</f>
        <v>B-</v>
      </c>
      <c r="C49" s="224" t="str">
        <f aca="false">F49</f>
        <v>B3</v>
      </c>
      <c r="E49" s="219" t="s">
        <v>228</v>
      </c>
      <c r="F49" s="220" t="str">
        <f aca="false">VLOOKUP(E49,$M$2:$O$152,2,0)</f>
        <v>B3</v>
      </c>
      <c r="G49" s="220" t="str">
        <f aca="false">VLOOKUP(E49,$Q$2:$R$155,2,0)</f>
        <v>B-</v>
      </c>
      <c r="I49" s="225" t="s">
        <v>228</v>
      </c>
      <c r="J49" s="226" t="s">
        <v>96</v>
      </c>
      <c r="K49" s="123" t="s">
        <v>362</v>
      </c>
      <c r="M49" s="221" t="s">
        <v>183</v>
      </c>
      <c r="N49" s="222" t="s">
        <v>94</v>
      </c>
      <c r="O49" s="222" t="s">
        <v>94</v>
      </c>
      <c r="Q49" s="9" t="s">
        <v>288</v>
      </c>
      <c r="R49" s="230" t="s">
        <v>359</v>
      </c>
    </row>
    <row r="50" customFormat="false" ht="15" hidden="false" customHeight="false" outlineLevel="0" collapsed="false">
      <c r="A50" s="217" t="s">
        <v>247</v>
      </c>
      <c r="B50" s="223" t="str">
        <f aca="false">G50</f>
        <v>AA-</v>
      </c>
      <c r="C50" s="224" t="str">
        <f aca="false">F50</f>
        <v>A1</v>
      </c>
      <c r="E50" s="219" t="s">
        <v>247</v>
      </c>
      <c r="F50" s="220" t="str">
        <f aca="false">VLOOKUP(E50,$M$2:$O$152,2,0)</f>
        <v>A1</v>
      </c>
      <c r="G50" s="220" t="str">
        <f aca="false">VLOOKUP(E50,$Q$2:$R$155,2,0)</f>
        <v>AA-</v>
      </c>
      <c r="I50" s="225" t="s">
        <v>247</v>
      </c>
      <c r="J50" s="226" t="s">
        <v>87</v>
      </c>
      <c r="K50" s="123" t="s">
        <v>358</v>
      </c>
      <c r="M50" s="221" t="s">
        <v>288</v>
      </c>
      <c r="N50" s="222" t="s">
        <v>90</v>
      </c>
      <c r="O50" s="222" t="s">
        <v>90</v>
      </c>
      <c r="Q50" s="9" t="s">
        <v>289</v>
      </c>
      <c r="R50" s="230" t="s">
        <v>357</v>
      </c>
    </row>
    <row r="51" customFormat="false" ht="15" hidden="false" customHeight="false" outlineLevel="0" collapsed="false">
      <c r="A51" s="217" t="s">
        <v>160</v>
      </c>
      <c r="B51" s="223" t="str">
        <f aca="false">G51</f>
        <v>B- </v>
      </c>
      <c r="C51" s="224" t="str">
        <f aca="false">F51</f>
        <v>Caa1</v>
      </c>
      <c r="E51" s="219" t="s">
        <v>160</v>
      </c>
      <c r="F51" s="220" t="str">
        <f aca="false">VLOOKUP(E51,$M$2:$O$152,2,0)</f>
        <v>Caa1</v>
      </c>
      <c r="G51" s="220" t="str">
        <f aca="false">VLOOKUP(E51,$Q$2:$R$155,2,0)</f>
        <v>B- </v>
      </c>
      <c r="I51" s="225" t="s">
        <v>160</v>
      </c>
      <c r="J51" s="226" t="s">
        <v>95</v>
      </c>
      <c r="K51" s="123" t="s">
        <v>361</v>
      </c>
      <c r="M51" s="221" t="s">
        <v>289</v>
      </c>
      <c r="N51" s="222" t="s">
        <v>91</v>
      </c>
      <c r="O51" s="222" t="s">
        <v>91</v>
      </c>
      <c r="Q51" s="9" t="s">
        <v>161</v>
      </c>
      <c r="R51" s="230" t="s">
        <v>497</v>
      </c>
    </row>
    <row r="52" customFormat="false" ht="15" hidden="false" customHeight="false" outlineLevel="0" collapsed="false">
      <c r="A52" s="217" t="s">
        <v>183</v>
      </c>
      <c r="B52" s="223" t="str">
        <f aca="false">G52</f>
        <v>BB- </v>
      </c>
      <c r="C52" s="224" t="str">
        <f aca="false">F52</f>
        <v>B1</v>
      </c>
      <c r="E52" s="219" t="s">
        <v>183</v>
      </c>
      <c r="F52" s="220" t="str">
        <f aca="false">VLOOKUP(E52,$M$2:$O$152,2,0)</f>
        <v>B1</v>
      </c>
      <c r="G52" s="220" t="str">
        <f aca="false">VLOOKUP(E52,$Q$2:$R$155,2,0)</f>
        <v>BB- </v>
      </c>
      <c r="I52" s="225" t="s">
        <v>183</v>
      </c>
      <c r="J52" s="226" t="s">
        <v>99</v>
      </c>
      <c r="K52" s="123" t="s">
        <v>365</v>
      </c>
      <c r="M52" s="221" t="s">
        <v>161</v>
      </c>
      <c r="N52" s="222" t="s">
        <v>111</v>
      </c>
      <c r="O52" s="222" t="s">
        <v>111</v>
      </c>
      <c r="Q52" s="9" t="s">
        <v>248</v>
      </c>
      <c r="R52" s="216" t="s">
        <v>505</v>
      </c>
    </row>
    <row r="53" customFormat="false" ht="15" hidden="false" customHeight="false" outlineLevel="0" collapsed="false">
      <c r="A53" s="217" t="s">
        <v>288</v>
      </c>
      <c r="B53" s="223" t="str">
        <f aca="false">G53</f>
        <v>AA+</v>
      </c>
      <c r="C53" s="224" t="str">
        <f aca="false">F53</f>
        <v>Aa1</v>
      </c>
      <c r="E53" s="219" t="s">
        <v>288</v>
      </c>
      <c r="F53" s="220" t="str">
        <f aca="false">VLOOKUP(E53,$M$2:$O$152,2,0)</f>
        <v>Aa1</v>
      </c>
      <c r="G53" s="220" t="str">
        <f aca="false">VLOOKUP(E53,$Q$2:$R$155,2,0)</f>
        <v>AA+</v>
      </c>
      <c r="I53" s="225" t="s">
        <v>288</v>
      </c>
      <c r="J53" s="226" t="s">
        <v>90</v>
      </c>
      <c r="K53" s="123" t="s">
        <v>359</v>
      </c>
      <c r="M53" s="221" t="s">
        <v>248</v>
      </c>
      <c r="N53" s="222" t="s">
        <v>98</v>
      </c>
      <c r="O53" s="222" t="s">
        <v>98</v>
      </c>
      <c r="Q53" s="9" t="s">
        <v>290</v>
      </c>
      <c r="R53" s="230" t="s">
        <v>360</v>
      </c>
    </row>
    <row r="54" customFormat="false" ht="15" hidden="false" customHeight="false" outlineLevel="0" collapsed="false">
      <c r="A54" s="217" t="s">
        <v>289</v>
      </c>
      <c r="B54" s="223" t="str">
        <f aca="false">G54</f>
        <v>AA</v>
      </c>
      <c r="C54" s="224" t="str">
        <f aca="false">F54</f>
        <v>Aa2</v>
      </c>
      <c r="E54" s="219" t="s">
        <v>289</v>
      </c>
      <c r="F54" s="220" t="str">
        <f aca="false">VLOOKUP(E54,$M$2:$O$152,2,0)</f>
        <v>Aa2</v>
      </c>
      <c r="G54" s="220" t="str">
        <f aca="false">VLOOKUP(E54,$Q$2:$R$155,2,0)</f>
        <v>AA</v>
      </c>
      <c r="I54" s="225" t="s">
        <v>289</v>
      </c>
      <c r="J54" s="226" t="s">
        <v>91</v>
      </c>
      <c r="K54" s="123" t="s">
        <v>357</v>
      </c>
      <c r="M54" s="221" t="s">
        <v>290</v>
      </c>
      <c r="N54" s="222" t="s">
        <v>93</v>
      </c>
      <c r="O54" s="222" t="s">
        <v>93</v>
      </c>
      <c r="Q54" s="9" t="s">
        <v>162</v>
      </c>
      <c r="R54" s="216" t="s">
        <v>362</v>
      </c>
    </row>
    <row r="55" customFormat="false" ht="15" hidden="false" customHeight="false" outlineLevel="0" collapsed="false">
      <c r="A55" s="217" t="s">
        <v>161</v>
      </c>
      <c r="B55" s="223" t="str">
        <f aca="false">G55</f>
        <v>N/A</v>
      </c>
      <c r="C55" s="224" t="str">
        <f aca="false">F55</f>
        <v>Caa1</v>
      </c>
      <c r="E55" s="219" t="s">
        <v>161</v>
      </c>
      <c r="F55" s="220" t="str">
        <f aca="false">VLOOKUP(E55,$M$2:$O$152,2,0)</f>
        <v>Caa1</v>
      </c>
      <c r="G55" s="220" t="str">
        <f aca="false">VLOOKUP(E55,$Q$2:$R$155,2,0)</f>
        <v>N/A</v>
      </c>
      <c r="I55" s="225" t="s">
        <v>161</v>
      </c>
      <c r="J55" s="226" t="s">
        <v>111</v>
      </c>
      <c r="K55" s="123" t="s">
        <v>105</v>
      </c>
      <c r="M55" s="221" t="s">
        <v>162</v>
      </c>
      <c r="N55" s="222" t="s">
        <v>96</v>
      </c>
      <c r="O55" s="222" t="s">
        <v>96</v>
      </c>
      <c r="Q55" s="9" t="s">
        <v>291</v>
      </c>
      <c r="R55" s="216" t="s">
        <v>505</v>
      </c>
    </row>
    <row r="56" customFormat="false" ht="15" hidden="false" customHeight="false" outlineLevel="0" collapsed="false">
      <c r="A56" s="217" t="s">
        <v>248</v>
      </c>
      <c r="B56" s="223" t="str">
        <f aca="false">G56</f>
        <v>BB </v>
      </c>
      <c r="C56" s="224" t="str">
        <f aca="false">F56</f>
        <v>Ba2</v>
      </c>
      <c r="E56" s="219" t="s">
        <v>248</v>
      </c>
      <c r="F56" s="220" t="str">
        <f aca="false">VLOOKUP(E56,$M$2:$O$152,2,0)</f>
        <v>Ba2</v>
      </c>
      <c r="G56" s="220" t="str">
        <f aca="false">VLOOKUP(E56,$Q$2:$R$155,2,0)</f>
        <v>BB </v>
      </c>
      <c r="I56" s="225" t="s">
        <v>248</v>
      </c>
      <c r="J56" s="226" t="s">
        <v>98</v>
      </c>
      <c r="K56" s="123" t="s">
        <v>364</v>
      </c>
      <c r="M56" s="221" t="s">
        <v>291</v>
      </c>
      <c r="N56" s="222" t="s">
        <v>99</v>
      </c>
      <c r="O56" s="222" t="s">
        <v>99</v>
      </c>
      <c r="Q56" s="9" t="s">
        <v>436</v>
      </c>
      <c r="R56" s="228" t="s">
        <v>506</v>
      </c>
    </row>
    <row r="57" customFormat="false" ht="15" hidden="false" customHeight="false" outlineLevel="0" collapsed="false">
      <c r="A57" s="217" t="s">
        <v>290</v>
      </c>
      <c r="B57" s="223" t="str">
        <f aca="false">G57</f>
        <v>AAA</v>
      </c>
      <c r="C57" s="224" t="str">
        <f aca="false">F57</f>
        <v>Aaa</v>
      </c>
      <c r="E57" s="219" t="s">
        <v>290</v>
      </c>
      <c r="F57" s="220" t="str">
        <f aca="false">VLOOKUP(E57,$M$2:$O$152,2,0)</f>
        <v>Aaa</v>
      </c>
      <c r="G57" s="220" t="str">
        <f aca="false">VLOOKUP(E57,$Q$2:$R$155,2,0)</f>
        <v>AAA</v>
      </c>
      <c r="I57" s="225" t="s">
        <v>290</v>
      </c>
      <c r="J57" s="226" t="s">
        <v>93</v>
      </c>
      <c r="K57" s="123" t="s">
        <v>360</v>
      </c>
      <c r="M57" s="221" t="s">
        <v>229</v>
      </c>
      <c r="N57" s="222" t="s">
        <v>97</v>
      </c>
      <c r="O57" s="222" t="s">
        <v>97</v>
      </c>
      <c r="Q57" s="9" t="s">
        <v>229</v>
      </c>
      <c r="R57" s="216" t="s">
        <v>365</v>
      </c>
    </row>
    <row r="58" customFormat="false" ht="15" hidden="false" customHeight="false" outlineLevel="0" collapsed="false">
      <c r="A58" s="217" t="s">
        <v>162</v>
      </c>
      <c r="B58" s="223" t="str">
        <f aca="false">G58</f>
        <v>B-</v>
      </c>
      <c r="C58" s="224" t="str">
        <f aca="false">F58</f>
        <v>B3</v>
      </c>
      <c r="E58" s="219" t="s">
        <v>162</v>
      </c>
      <c r="F58" s="220" t="str">
        <f aca="false">VLOOKUP(E58,$M$2:$O$152,2,0)</f>
        <v>B3</v>
      </c>
      <c r="G58" s="220" t="str">
        <f aca="false">VLOOKUP(E58,$Q$2:$R$155,2,0)</f>
        <v>B-</v>
      </c>
      <c r="I58" s="225" t="s">
        <v>162</v>
      </c>
      <c r="J58" s="226" t="s">
        <v>96</v>
      </c>
      <c r="K58" s="123" t="s">
        <v>362</v>
      </c>
      <c r="M58" s="221" t="s">
        <v>507</v>
      </c>
      <c r="N58" s="222" t="s">
        <v>114</v>
      </c>
      <c r="O58" s="222" t="s">
        <v>114</v>
      </c>
      <c r="Q58" s="9" t="s">
        <v>230</v>
      </c>
      <c r="R58" s="216" t="s">
        <v>365</v>
      </c>
    </row>
    <row r="59" customFormat="false" ht="15" hidden="false" customHeight="false" outlineLevel="0" collapsed="false">
      <c r="A59" s="217" t="s">
        <v>291</v>
      </c>
      <c r="B59" s="223" t="str">
        <f aca="false">G59</f>
        <v>BB </v>
      </c>
      <c r="C59" s="224" t="str">
        <f aca="false">F59</f>
        <v>Ba3</v>
      </c>
      <c r="E59" s="219" t="s">
        <v>291</v>
      </c>
      <c r="F59" s="220" t="str">
        <f aca="false">VLOOKUP(E59,$M$2:$O$152,2,0)</f>
        <v>Ba3</v>
      </c>
      <c r="G59" s="220" t="str">
        <f aca="false">VLOOKUP(E59,$Q$2:$R$155,2,0)</f>
        <v>BB </v>
      </c>
      <c r="I59" s="225" t="s">
        <v>291</v>
      </c>
      <c r="J59" s="226" t="s">
        <v>99</v>
      </c>
      <c r="K59" s="123" t="s">
        <v>365</v>
      </c>
      <c r="M59" s="221" t="s">
        <v>230</v>
      </c>
      <c r="N59" s="222" t="s">
        <v>94</v>
      </c>
      <c r="O59" s="222" t="s">
        <v>94</v>
      </c>
      <c r="Q59" s="9" t="s">
        <v>184</v>
      </c>
      <c r="R59" s="230" t="s">
        <v>359</v>
      </c>
    </row>
    <row r="60" customFormat="false" ht="15" hidden="false" customHeight="false" outlineLevel="0" collapsed="false">
      <c r="A60" s="217" t="s">
        <v>229</v>
      </c>
      <c r="B60" s="223" t="str">
        <f aca="false">G60</f>
        <v>BB-</v>
      </c>
      <c r="C60" s="224" t="str">
        <f aca="false">F60</f>
        <v>Ba1</v>
      </c>
      <c r="E60" s="219" t="s">
        <v>229</v>
      </c>
      <c r="F60" s="220" t="str">
        <f aca="false">VLOOKUP(E60,$M$2:$O$152,2,0)</f>
        <v>Ba1</v>
      </c>
      <c r="G60" s="220" t="str">
        <f aca="false">VLOOKUP(E60,$Q$2:$R$155,2,0)</f>
        <v>BB-</v>
      </c>
      <c r="I60" s="225" t="s">
        <v>229</v>
      </c>
      <c r="J60" s="226" t="s">
        <v>97</v>
      </c>
      <c r="K60" s="123" t="s">
        <v>365</v>
      </c>
      <c r="M60" s="221" t="s">
        <v>508</v>
      </c>
      <c r="N60" s="222" t="s">
        <v>92</v>
      </c>
      <c r="O60" s="222" t="s">
        <v>92</v>
      </c>
      <c r="Q60" s="9" t="s">
        <v>249</v>
      </c>
      <c r="R60" s="216" t="s">
        <v>367</v>
      </c>
    </row>
    <row r="61" customFormat="false" ht="15" hidden="false" customHeight="false" outlineLevel="0" collapsed="false">
      <c r="A61" s="217" t="s">
        <v>292</v>
      </c>
      <c r="B61" s="223" t="str">
        <f aca="false">G61</f>
        <v>AA-</v>
      </c>
      <c r="C61" s="224" t="str">
        <f aca="false">F61</f>
        <v>NA</v>
      </c>
      <c r="E61" s="219" t="s">
        <v>507</v>
      </c>
      <c r="F61" s="220" t="str">
        <f aca="false">VLOOKUP(E61,$M$2:$O$152,2,0)</f>
        <v>NA</v>
      </c>
      <c r="G61" s="220" t="s">
        <v>358</v>
      </c>
      <c r="I61" s="225" t="s">
        <v>507</v>
      </c>
      <c r="J61" s="226" t="s">
        <v>509</v>
      </c>
      <c r="K61" s="123" t="s">
        <v>114</v>
      </c>
      <c r="M61" s="221" t="s">
        <v>249</v>
      </c>
      <c r="N61" s="222" t="s">
        <v>102</v>
      </c>
      <c r="O61" s="222" t="s">
        <v>102</v>
      </c>
      <c r="Q61" s="9" t="s">
        <v>293</v>
      </c>
      <c r="R61" s="230" t="s">
        <v>354</v>
      </c>
    </row>
    <row r="62" customFormat="false" ht="15" hidden="false" customHeight="false" outlineLevel="0" collapsed="false">
      <c r="A62" s="217" t="s">
        <v>230</v>
      </c>
      <c r="B62" s="223" t="str">
        <f aca="false">G62</f>
        <v>BB-</v>
      </c>
      <c r="C62" s="224" t="str">
        <f aca="false">F62</f>
        <v>B1</v>
      </c>
      <c r="E62" s="219" t="s">
        <v>230</v>
      </c>
      <c r="F62" s="220" t="str">
        <f aca="false">VLOOKUP(E62,$M$2:$O$152,2,0)</f>
        <v>B1</v>
      </c>
      <c r="G62" s="220" t="str">
        <f aca="false">VLOOKUP(E62,$Q$2:$R$155,2,0)</f>
        <v>BB-</v>
      </c>
      <c r="I62" s="225" t="s">
        <v>230</v>
      </c>
      <c r="J62" s="226" t="s">
        <v>94</v>
      </c>
      <c r="K62" s="123" t="s">
        <v>365</v>
      </c>
      <c r="M62" s="221" t="s">
        <v>293</v>
      </c>
      <c r="N62" s="222" t="s">
        <v>88</v>
      </c>
      <c r="O62" s="222" t="s">
        <v>88</v>
      </c>
      <c r="Q62" s="9" t="s">
        <v>185</v>
      </c>
      <c r="R62" s="216" t="s">
        <v>368</v>
      </c>
    </row>
    <row r="63" customFormat="false" ht="15" hidden="false" customHeight="false" outlineLevel="0" collapsed="false">
      <c r="A63" s="217" t="s">
        <v>184</v>
      </c>
      <c r="B63" s="223" t="str">
        <f aca="false">G63</f>
        <v>AA+</v>
      </c>
      <c r="C63" s="224" t="str">
        <f aca="false">F63</f>
        <v>Aa3</v>
      </c>
      <c r="E63" s="219" t="s">
        <v>184</v>
      </c>
      <c r="F63" s="220" t="s">
        <v>92</v>
      </c>
      <c r="G63" s="220" t="str">
        <f aca="false">VLOOKUP(E63,$Q$2:$R$155,2,0)</f>
        <v>AA+</v>
      </c>
      <c r="I63" s="225" t="s">
        <v>184</v>
      </c>
      <c r="J63" s="226" t="s">
        <v>92</v>
      </c>
      <c r="K63" s="123" t="s">
        <v>359</v>
      </c>
      <c r="M63" s="221" t="s">
        <v>185</v>
      </c>
      <c r="N63" s="222" t="s">
        <v>102</v>
      </c>
      <c r="O63" s="222" t="s">
        <v>102</v>
      </c>
      <c r="Q63" s="9" t="s">
        <v>186</v>
      </c>
      <c r="R63" s="216" t="s">
        <v>510</v>
      </c>
    </row>
    <row r="64" customFormat="false" ht="15" hidden="false" customHeight="false" outlineLevel="0" collapsed="false">
      <c r="A64" s="217" t="s">
        <v>249</v>
      </c>
      <c r="B64" s="223" t="str">
        <f aca="false">G64</f>
        <v>BBB</v>
      </c>
      <c r="C64" s="224" t="str">
        <f aca="false">F64</f>
        <v>Baa3</v>
      </c>
      <c r="E64" s="219" t="s">
        <v>249</v>
      </c>
      <c r="F64" s="220" t="str">
        <f aca="false">VLOOKUP(E64,$M$2:$O$152,2,0)</f>
        <v>Baa3</v>
      </c>
      <c r="G64" s="220" t="str">
        <f aca="false">VLOOKUP(E64,$Q$2:$R$155,2,0)</f>
        <v>BBB</v>
      </c>
      <c r="I64" s="225" t="s">
        <v>249</v>
      </c>
      <c r="J64" s="226" t="s">
        <v>102</v>
      </c>
      <c r="K64" s="123" t="s">
        <v>367</v>
      </c>
      <c r="M64" s="221" t="s">
        <v>186</v>
      </c>
      <c r="N64" s="222" t="s">
        <v>101</v>
      </c>
      <c r="O64" s="222" t="s">
        <v>101</v>
      </c>
      <c r="Q64" s="9" t="s">
        <v>269</v>
      </c>
      <c r="R64" s="216" t="s">
        <v>362</v>
      </c>
    </row>
    <row r="65" customFormat="false" ht="15" hidden="false" customHeight="false" outlineLevel="0" collapsed="false">
      <c r="A65" s="217" t="s">
        <v>293</v>
      </c>
      <c r="B65" s="223" t="str">
        <f aca="false">G65</f>
        <v>A</v>
      </c>
      <c r="C65" s="224" t="str">
        <f aca="false">F65</f>
        <v>A2</v>
      </c>
      <c r="E65" s="219" t="s">
        <v>293</v>
      </c>
      <c r="F65" s="220" t="str">
        <f aca="false">VLOOKUP(E65,$M$2:$O$152,2,0)</f>
        <v>A2</v>
      </c>
      <c r="G65" s="220" t="str">
        <f aca="false">VLOOKUP(E65,$Q$2:$R$155,2,0)</f>
        <v>A</v>
      </c>
      <c r="I65" s="225" t="s">
        <v>293</v>
      </c>
      <c r="J65" s="226" t="s">
        <v>88</v>
      </c>
      <c r="K65" s="123" t="s">
        <v>354</v>
      </c>
      <c r="M65" s="221" t="s">
        <v>269</v>
      </c>
      <c r="N65" s="222" t="s">
        <v>111</v>
      </c>
      <c r="O65" s="222" t="s">
        <v>111</v>
      </c>
      <c r="Q65" s="9" t="s">
        <v>294</v>
      </c>
      <c r="R65" s="230" t="s">
        <v>358</v>
      </c>
    </row>
    <row r="66" customFormat="false" ht="15" hidden="false" customHeight="false" outlineLevel="0" collapsed="false">
      <c r="A66" s="217" t="s">
        <v>185</v>
      </c>
      <c r="B66" s="223" t="str">
        <f aca="false">G66</f>
        <v>BBB-</v>
      </c>
      <c r="C66" s="224" t="str">
        <f aca="false">F66</f>
        <v>Baa3</v>
      </c>
      <c r="E66" s="219" t="s">
        <v>185</v>
      </c>
      <c r="F66" s="220" t="str">
        <f aca="false">VLOOKUP(E66,$M$2:$O$152,2,0)</f>
        <v>Baa3</v>
      </c>
      <c r="G66" s="220" t="str">
        <f aca="false">VLOOKUP(E66,$Q$2:$R$155,2,0)</f>
        <v>BBB-</v>
      </c>
      <c r="I66" s="225" t="s">
        <v>185</v>
      </c>
      <c r="J66" s="226" t="s">
        <v>102</v>
      </c>
      <c r="K66" s="123" t="s">
        <v>368</v>
      </c>
      <c r="M66" s="221" t="s">
        <v>294</v>
      </c>
      <c r="N66" s="222" t="s">
        <v>88</v>
      </c>
      <c r="O66" s="222" t="s">
        <v>88</v>
      </c>
      <c r="Q66" s="9" t="s">
        <v>295</v>
      </c>
      <c r="R66" s="230" t="s">
        <v>497</v>
      </c>
    </row>
    <row r="67" customFormat="false" ht="15" hidden="false" customHeight="false" outlineLevel="0" collapsed="false">
      <c r="A67" s="217" t="s">
        <v>186</v>
      </c>
      <c r="B67" s="223" t="str">
        <f aca="false">G67</f>
        <v>BBB </v>
      </c>
      <c r="C67" s="224" t="str">
        <f aca="false">F67</f>
        <v>Baa2</v>
      </c>
      <c r="E67" s="219" t="s">
        <v>186</v>
      </c>
      <c r="F67" s="220" t="str">
        <f aca="false">VLOOKUP(E67,$M$2:$O$152,2,0)</f>
        <v>Baa2</v>
      </c>
      <c r="G67" s="220" t="str">
        <f aca="false">VLOOKUP(E67,$Q$2:$R$155,2,0)</f>
        <v>BBB </v>
      </c>
      <c r="I67" s="225" t="s">
        <v>186</v>
      </c>
      <c r="J67" s="226" t="s">
        <v>101</v>
      </c>
      <c r="K67" s="123" t="s">
        <v>367</v>
      </c>
      <c r="M67" s="221" t="s">
        <v>295</v>
      </c>
      <c r="N67" s="222" t="s">
        <v>92</v>
      </c>
      <c r="O67" s="222" t="s">
        <v>92</v>
      </c>
      <c r="Q67" s="9" t="s">
        <v>270</v>
      </c>
      <c r="R67" s="230" t="s">
        <v>358</v>
      </c>
    </row>
    <row r="68" customFormat="false" ht="15" hidden="false" customHeight="false" outlineLevel="0" collapsed="false">
      <c r="A68" s="217" t="s">
        <v>269</v>
      </c>
      <c r="B68" s="223" t="str">
        <f aca="false">G68</f>
        <v>B-</v>
      </c>
      <c r="C68" s="224" t="str">
        <f aca="false">F68</f>
        <v>Caa1</v>
      </c>
      <c r="E68" s="219" t="s">
        <v>269</v>
      </c>
      <c r="F68" s="220" t="str">
        <f aca="false">VLOOKUP(E68,$M$2:$O$152,2,0)</f>
        <v>Caa1</v>
      </c>
      <c r="G68" s="220" t="str">
        <f aca="false">VLOOKUP(E68,$Q$2:$R$155,2,0)</f>
        <v>B-</v>
      </c>
      <c r="I68" s="225" t="s">
        <v>269</v>
      </c>
      <c r="J68" s="226" t="s">
        <v>111</v>
      </c>
      <c r="K68" s="123" t="s">
        <v>362</v>
      </c>
      <c r="M68" s="221" t="s">
        <v>270</v>
      </c>
      <c r="N68" s="222" t="s">
        <v>87</v>
      </c>
      <c r="O68" s="222" t="s">
        <v>87</v>
      </c>
      <c r="Q68" s="9" t="s">
        <v>296</v>
      </c>
      <c r="R68" s="216" t="s">
        <v>367</v>
      </c>
    </row>
    <row r="69" customFormat="false" ht="15" hidden="false" customHeight="false" outlineLevel="0" collapsed="false">
      <c r="A69" s="217" t="s">
        <v>294</v>
      </c>
      <c r="B69" s="223" t="str">
        <f aca="false">G69</f>
        <v>AA-</v>
      </c>
      <c r="C69" s="224" t="str">
        <f aca="false">F69</f>
        <v>A2</v>
      </c>
      <c r="E69" s="219" t="s">
        <v>294</v>
      </c>
      <c r="F69" s="220" t="str">
        <f aca="false">VLOOKUP(E69,$M$2:$O$152,2,0)</f>
        <v>A2</v>
      </c>
      <c r="G69" s="220" t="str">
        <f aca="false">VLOOKUP(E69,$Q$2:$R$155,2,0)</f>
        <v>AA-</v>
      </c>
      <c r="I69" s="225" t="s">
        <v>294</v>
      </c>
      <c r="J69" s="226" t="s">
        <v>88</v>
      </c>
      <c r="K69" s="123" t="s">
        <v>358</v>
      </c>
      <c r="M69" s="221" t="s">
        <v>296</v>
      </c>
      <c r="N69" s="222" t="s">
        <v>102</v>
      </c>
      <c r="O69" s="222" t="s">
        <v>102</v>
      </c>
      <c r="Q69" s="9" t="s">
        <v>511</v>
      </c>
      <c r="R69" s="228" t="s">
        <v>114</v>
      </c>
    </row>
    <row r="70" customFormat="false" ht="15" hidden="false" customHeight="false" outlineLevel="0" collapsed="false">
      <c r="A70" s="217" t="s">
        <v>295</v>
      </c>
      <c r="B70" s="223" t="str">
        <f aca="false">G70</f>
        <v>NA</v>
      </c>
      <c r="C70" s="224" t="str">
        <f aca="false">F70</f>
        <v>Aa3</v>
      </c>
      <c r="E70" s="219" t="s">
        <v>295</v>
      </c>
      <c r="F70" s="220" t="str">
        <f aca="false">VLOOKUP(E70,$M$2:$O$152,2,0)</f>
        <v>Aa3</v>
      </c>
      <c r="G70" s="220" t="s">
        <v>114</v>
      </c>
      <c r="I70" s="225" t="s">
        <v>295</v>
      </c>
      <c r="J70" s="226" t="s">
        <v>92</v>
      </c>
      <c r="K70" s="123" t="s">
        <v>105</v>
      </c>
      <c r="M70" s="221" t="s">
        <v>214</v>
      </c>
      <c r="N70" s="222" t="s">
        <v>95</v>
      </c>
      <c r="O70" s="222" t="s">
        <v>95</v>
      </c>
      <c r="Q70" s="9" t="s">
        <v>214</v>
      </c>
      <c r="R70" s="216" t="s">
        <v>492</v>
      </c>
    </row>
    <row r="71" customFormat="false" ht="15" hidden="false" customHeight="false" outlineLevel="0" collapsed="false">
      <c r="A71" s="217" t="s">
        <v>270</v>
      </c>
      <c r="B71" s="223" t="str">
        <f aca="false">G71</f>
        <v>AA-</v>
      </c>
      <c r="C71" s="224" t="str">
        <f aca="false">F71</f>
        <v>A1</v>
      </c>
      <c r="E71" s="219" t="s">
        <v>270</v>
      </c>
      <c r="F71" s="220" t="str">
        <f aca="false">VLOOKUP(E71,$M$2:$O$152,2,0)</f>
        <v>A1</v>
      </c>
      <c r="G71" s="220" t="str">
        <f aca="false">VLOOKUP(E71,$Q$2:$R$155,2,0)</f>
        <v>AA-</v>
      </c>
      <c r="I71" s="225" t="s">
        <v>270</v>
      </c>
      <c r="J71" s="226" t="s">
        <v>87</v>
      </c>
      <c r="K71" s="123" t="s">
        <v>358</v>
      </c>
      <c r="M71" s="221" t="s">
        <v>187</v>
      </c>
      <c r="N71" s="222" t="s">
        <v>87</v>
      </c>
      <c r="O71" s="222" t="s">
        <v>87</v>
      </c>
      <c r="Q71" s="9" t="s">
        <v>187</v>
      </c>
      <c r="R71" s="230" t="s">
        <v>356</v>
      </c>
    </row>
    <row r="72" customFormat="false" ht="15" hidden="false" customHeight="false" outlineLevel="0" collapsed="false">
      <c r="A72" s="217" t="s">
        <v>296</v>
      </c>
      <c r="B72" s="223" t="str">
        <f aca="false">G72</f>
        <v>BBB</v>
      </c>
      <c r="C72" s="224" t="str">
        <f aca="false">F72</f>
        <v>Baa3</v>
      </c>
      <c r="E72" s="219" t="s">
        <v>296</v>
      </c>
      <c r="F72" s="220" t="str">
        <f aca="false">VLOOKUP(E72,$M$2:$O$152,2,0)</f>
        <v>Baa3</v>
      </c>
      <c r="G72" s="220" t="str">
        <f aca="false">VLOOKUP(E72,$Q$2:$R$155,2,0)</f>
        <v>BBB</v>
      </c>
      <c r="I72" s="225" t="s">
        <v>296</v>
      </c>
      <c r="J72" s="226" t="s">
        <v>102</v>
      </c>
      <c r="K72" s="123" t="s">
        <v>367</v>
      </c>
      <c r="M72" s="221" t="s">
        <v>512</v>
      </c>
      <c r="N72" s="222" t="s">
        <v>114</v>
      </c>
      <c r="O72" s="222" t="s">
        <v>114</v>
      </c>
      <c r="Q72" s="9" t="s">
        <v>271</v>
      </c>
      <c r="R72" s="216" t="s">
        <v>363</v>
      </c>
    </row>
    <row r="73" customFormat="false" ht="15" hidden="false" customHeight="false" outlineLevel="0" collapsed="false">
      <c r="A73" s="217" t="s">
        <v>214</v>
      </c>
      <c r="B73" s="223" t="str">
        <f aca="false">G73</f>
        <v>B+ </v>
      </c>
      <c r="C73" s="224" t="str">
        <f aca="false">F73</f>
        <v>B2</v>
      </c>
      <c r="E73" s="219" t="s">
        <v>214</v>
      </c>
      <c r="F73" s="220" t="str">
        <f aca="false">VLOOKUP(E73,$M$2:$O$152,2,0)</f>
        <v>B2</v>
      </c>
      <c r="G73" s="220" t="str">
        <f aca="false">VLOOKUP(E73,$Q$2:$R$155,2,0)</f>
        <v>B+ </v>
      </c>
      <c r="I73" s="225" t="s">
        <v>214</v>
      </c>
      <c r="J73" s="226" t="s">
        <v>95</v>
      </c>
      <c r="K73" s="123" t="s">
        <v>363</v>
      </c>
      <c r="M73" s="221" t="s">
        <v>271</v>
      </c>
      <c r="N73" s="222" t="s">
        <v>94</v>
      </c>
      <c r="O73" s="222" t="s">
        <v>94</v>
      </c>
      <c r="Q73" s="9" t="s">
        <v>250</v>
      </c>
      <c r="R73" s="216" t="s">
        <v>368</v>
      </c>
    </row>
    <row r="74" customFormat="false" ht="15" hidden="false" customHeight="false" outlineLevel="0" collapsed="false">
      <c r="A74" s="217" t="s">
        <v>187</v>
      </c>
      <c r="B74" s="223" t="str">
        <f aca="false">G74</f>
        <v>A+</v>
      </c>
      <c r="C74" s="224" t="str">
        <f aca="false">F74</f>
        <v>A1</v>
      </c>
      <c r="E74" s="219" t="s">
        <v>187</v>
      </c>
      <c r="F74" s="220" t="str">
        <f aca="false">VLOOKUP(E74,$M$2:$O$152,2,0)</f>
        <v>A1</v>
      </c>
      <c r="G74" s="220" t="str">
        <f aca="false">VLOOKUP(E74,$Q$2:$R$155,2,0)</f>
        <v>A+</v>
      </c>
      <c r="I74" s="225" t="s">
        <v>187</v>
      </c>
      <c r="J74" s="226" t="s">
        <v>87</v>
      </c>
      <c r="K74" s="123" t="s">
        <v>356</v>
      </c>
      <c r="M74" s="221" t="s">
        <v>250</v>
      </c>
      <c r="N74" s="222" t="s">
        <v>102</v>
      </c>
      <c r="O74" s="222" t="s">
        <v>102</v>
      </c>
      <c r="Q74" s="9" t="s">
        <v>163</v>
      </c>
      <c r="R74" s="216" t="s">
        <v>361</v>
      </c>
    </row>
    <row r="75" customFormat="false" ht="15" hidden="false" customHeight="false" outlineLevel="0" collapsed="false">
      <c r="A75" s="217" t="s">
        <v>297</v>
      </c>
      <c r="B75" s="223" t="str">
        <f aca="false">G75</f>
        <v>AA</v>
      </c>
      <c r="C75" s="224" t="str">
        <f aca="false">F75</f>
        <v>NA</v>
      </c>
      <c r="E75" s="219" t="s">
        <v>512</v>
      </c>
      <c r="F75" s="220" t="str">
        <f aca="false">VLOOKUP(E75,$M$2:$O$152,2,0)</f>
        <v>NA</v>
      </c>
      <c r="G75" s="220" t="s">
        <v>357</v>
      </c>
      <c r="I75" s="225" t="s">
        <v>512</v>
      </c>
      <c r="J75" s="226" t="s">
        <v>509</v>
      </c>
      <c r="K75" s="123" t="s">
        <v>114</v>
      </c>
      <c r="M75" s="221" t="s">
        <v>163</v>
      </c>
      <c r="N75" s="222" t="s">
        <v>95</v>
      </c>
      <c r="O75" s="222" t="s">
        <v>95</v>
      </c>
      <c r="Q75" s="9" t="s">
        <v>272</v>
      </c>
      <c r="R75" s="230" t="s">
        <v>513</v>
      </c>
    </row>
    <row r="76" customFormat="false" ht="15" hidden="false" customHeight="false" outlineLevel="0" collapsed="false">
      <c r="A76" s="217" t="s">
        <v>271</v>
      </c>
      <c r="B76" s="223" t="str">
        <f aca="false">G76</f>
        <v>B+</v>
      </c>
      <c r="C76" s="224" t="str">
        <f aca="false">F76</f>
        <v>B1</v>
      </c>
      <c r="E76" s="219" t="s">
        <v>271</v>
      </c>
      <c r="F76" s="220" t="str">
        <f aca="false">VLOOKUP(E76,$M$2:$O$152,2,0)</f>
        <v>B1</v>
      </c>
      <c r="G76" s="220" t="str">
        <f aca="false">VLOOKUP(E76,$Q$2:$R$155,2,0)</f>
        <v>B+</v>
      </c>
      <c r="I76" s="225" t="s">
        <v>271</v>
      </c>
      <c r="J76" s="226" t="s">
        <v>94</v>
      </c>
      <c r="K76" s="123" t="s">
        <v>363</v>
      </c>
      <c r="M76" s="221" t="s">
        <v>188</v>
      </c>
      <c r="N76" s="222" t="s">
        <v>91</v>
      </c>
      <c r="O76" s="222" t="s">
        <v>91</v>
      </c>
      <c r="Q76" s="9" t="s">
        <v>251</v>
      </c>
      <c r="R76" s="228" t="s">
        <v>105</v>
      </c>
    </row>
    <row r="77" customFormat="false" ht="15" hidden="false" customHeight="false" outlineLevel="0" collapsed="false">
      <c r="A77" s="217" t="s">
        <v>250</v>
      </c>
      <c r="B77" s="223" t="str">
        <f aca="false">G77</f>
        <v>BBB-</v>
      </c>
      <c r="C77" s="224" t="str">
        <f aca="false">F77</f>
        <v>Baa3</v>
      </c>
      <c r="E77" s="219" t="s">
        <v>250</v>
      </c>
      <c r="F77" s="220" t="str">
        <f aca="false">VLOOKUP(E77,$M$2:$O$152,2,0)</f>
        <v>Baa3</v>
      </c>
      <c r="G77" s="220" t="str">
        <f aca="false">VLOOKUP(E77,$Q$2:$R$155,2,0)</f>
        <v>BBB-</v>
      </c>
      <c r="I77" s="225" t="s">
        <v>250</v>
      </c>
      <c r="J77" s="226" t="s">
        <v>102</v>
      </c>
      <c r="K77" s="123" t="s">
        <v>368</v>
      </c>
      <c r="M77" s="221" t="s">
        <v>272</v>
      </c>
      <c r="N77" s="222" t="s">
        <v>87</v>
      </c>
      <c r="O77" s="222" t="s">
        <v>87</v>
      </c>
      <c r="Q77" s="9" t="s">
        <v>201</v>
      </c>
      <c r="R77" s="228" t="s">
        <v>114</v>
      </c>
    </row>
    <row r="78" customFormat="false" ht="15" hidden="false" customHeight="false" outlineLevel="0" collapsed="false">
      <c r="A78" s="217" t="s">
        <v>163</v>
      </c>
      <c r="B78" s="223" t="str">
        <f aca="false">G78</f>
        <v>B</v>
      </c>
      <c r="C78" s="224" t="str">
        <f aca="false">F78</f>
        <v>B2</v>
      </c>
      <c r="E78" s="219" t="s">
        <v>163</v>
      </c>
      <c r="F78" s="220" t="str">
        <f aca="false">VLOOKUP(E78,$M$2:$O$152,2,0)</f>
        <v>B2</v>
      </c>
      <c r="G78" s="220" t="str">
        <f aca="false">VLOOKUP(E78,$Q$2:$R$155,2,0)</f>
        <v>B</v>
      </c>
      <c r="I78" s="225" t="s">
        <v>163</v>
      </c>
      <c r="J78" s="226" t="s">
        <v>95</v>
      </c>
      <c r="K78" s="123" t="s">
        <v>363</v>
      </c>
      <c r="M78" s="221" t="s">
        <v>514</v>
      </c>
      <c r="N78" s="222" t="s">
        <v>95</v>
      </c>
      <c r="O78" s="222" t="s">
        <v>95</v>
      </c>
      <c r="Q78" s="9" t="s">
        <v>252</v>
      </c>
      <c r="R78" s="230" t="s">
        <v>356</v>
      </c>
    </row>
    <row r="79" customFormat="false" ht="15" hidden="false" customHeight="false" outlineLevel="0" collapsed="false">
      <c r="A79" s="217" t="s">
        <v>188</v>
      </c>
      <c r="B79" s="223" t="str">
        <f aca="false">G79</f>
        <v>AA</v>
      </c>
      <c r="C79" s="224" t="str">
        <f aca="false">F79</f>
        <v>Aa2</v>
      </c>
      <c r="E79" s="219" t="s">
        <v>188</v>
      </c>
      <c r="F79" s="220" t="str">
        <f aca="false">VLOOKUP(E79,$M$2:$O$152,2,0)</f>
        <v>Aa2</v>
      </c>
      <c r="G79" s="220" t="s">
        <v>357</v>
      </c>
      <c r="I79" s="225" t="s">
        <v>188</v>
      </c>
      <c r="J79" s="226" t="s">
        <v>91</v>
      </c>
      <c r="K79" s="123" t="s">
        <v>114</v>
      </c>
      <c r="M79" s="221" t="s">
        <v>201</v>
      </c>
      <c r="N79" s="222" t="s">
        <v>112</v>
      </c>
      <c r="O79" s="222" t="s">
        <v>112</v>
      </c>
      <c r="Q79" s="9" t="s">
        <v>273</v>
      </c>
      <c r="R79" s="228" t="s">
        <v>515</v>
      </c>
    </row>
    <row r="80" customFormat="false" ht="15" hidden="false" customHeight="false" outlineLevel="0" collapsed="false">
      <c r="A80" s="217" t="s">
        <v>272</v>
      </c>
      <c r="B80" s="223" t="str">
        <f aca="false">G80</f>
        <v>AA- </v>
      </c>
      <c r="C80" s="224" t="str">
        <f aca="false">F80</f>
        <v>A1</v>
      </c>
      <c r="E80" s="219" t="s">
        <v>272</v>
      </c>
      <c r="F80" s="220" t="str">
        <f aca="false">VLOOKUP(E80,$M$2:$O$152,2,0)</f>
        <v>A1</v>
      </c>
      <c r="G80" s="220" t="str">
        <f aca="false">VLOOKUP(E80,$Q$2:$R$155,2,0)</f>
        <v>AA- </v>
      </c>
      <c r="I80" s="225" t="s">
        <v>272</v>
      </c>
      <c r="J80" s="226" t="s">
        <v>87</v>
      </c>
      <c r="K80" s="123" t="s">
        <v>358</v>
      </c>
      <c r="M80" s="221" t="s">
        <v>252</v>
      </c>
      <c r="N80" s="222" t="s">
        <v>89</v>
      </c>
      <c r="O80" s="222" t="s">
        <v>89</v>
      </c>
      <c r="Q80" s="9" t="s">
        <v>446</v>
      </c>
      <c r="R80" s="228" t="s">
        <v>114</v>
      </c>
    </row>
    <row r="81" customFormat="false" ht="15" hidden="false" customHeight="false" outlineLevel="0" collapsed="false">
      <c r="A81" s="234" t="s">
        <v>251</v>
      </c>
      <c r="B81" s="223" t="str">
        <f aca="false">G81</f>
        <v>NA</v>
      </c>
      <c r="C81" s="224" t="str">
        <f aca="false">F81</f>
        <v>B2</v>
      </c>
      <c r="E81" s="219" t="s">
        <v>514</v>
      </c>
      <c r="F81" s="220" t="str">
        <f aca="false">VLOOKUP(E81,$M$2:$O$152,2,0)</f>
        <v>B2</v>
      </c>
      <c r="G81" s="220" t="s">
        <v>114</v>
      </c>
      <c r="I81" s="225" t="s">
        <v>514</v>
      </c>
      <c r="J81" s="226" t="s">
        <v>95</v>
      </c>
      <c r="K81" s="123" t="s">
        <v>114</v>
      </c>
      <c r="M81" s="221" t="s">
        <v>273</v>
      </c>
      <c r="N81" s="222" t="s">
        <v>103</v>
      </c>
      <c r="O81" s="222" t="s">
        <v>103</v>
      </c>
      <c r="Q81" s="9" t="s">
        <v>298</v>
      </c>
      <c r="R81" s="230" t="s">
        <v>360</v>
      </c>
    </row>
    <row r="82" customFormat="false" ht="15" hidden="false" customHeight="false" outlineLevel="0" collapsed="false">
      <c r="A82" s="234" t="s">
        <v>201</v>
      </c>
      <c r="B82" s="223" t="str">
        <f aca="false">G82</f>
        <v>NA</v>
      </c>
      <c r="C82" s="224" t="str">
        <f aca="false">F82</f>
        <v>Caa2</v>
      </c>
      <c r="E82" s="219" t="s">
        <v>201</v>
      </c>
      <c r="F82" s="220" t="str">
        <f aca="false">VLOOKUP(E82,$M$2:$O$152,2,0)</f>
        <v>Caa2</v>
      </c>
      <c r="G82" s="220" t="str">
        <f aca="false">VLOOKUP(E82,$Q$2:$R$155,2,0)</f>
        <v>NA</v>
      </c>
      <c r="I82" s="225" t="s">
        <v>201</v>
      </c>
      <c r="J82" s="226" t="s">
        <v>112</v>
      </c>
      <c r="K82" s="123" t="s">
        <v>114</v>
      </c>
      <c r="M82" s="221" t="s">
        <v>298</v>
      </c>
      <c r="N82" s="222" t="s">
        <v>114</v>
      </c>
      <c r="O82" s="222" t="s">
        <v>114</v>
      </c>
      <c r="Q82" s="9" t="s">
        <v>253</v>
      </c>
      <c r="R82" s="230" t="s">
        <v>356</v>
      </c>
    </row>
    <row r="83" customFormat="false" ht="15" hidden="false" customHeight="false" outlineLevel="0" collapsed="false">
      <c r="A83" s="217" t="s">
        <v>252</v>
      </c>
      <c r="B83" s="223" t="str">
        <f aca="false">G83</f>
        <v>A+</v>
      </c>
      <c r="C83" s="224" t="str">
        <f aca="false">F83</f>
        <v>A3</v>
      </c>
      <c r="E83" s="219" t="s">
        <v>252</v>
      </c>
      <c r="F83" s="220" t="str">
        <f aca="false">VLOOKUP(E83,$M$2:$O$152,2,0)</f>
        <v>A3</v>
      </c>
      <c r="G83" s="220" t="str">
        <f aca="false">VLOOKUP(E83,$Q$2:$R$155,2,0)</f>
        <v>A+</v>
      </c>
      <c r="I83" s="225" t="s">
        <v>252</v>
      </c>
      <c r="J83" s="226" t="s">
        <v>89</v>
      </c>
      <c r="K83" s="123" t="s">
        <v>356</v>
      </c>
      <c r="M83" s="221" t="s">
        <v>253</v>
      </c>
      <c r="N83" s="222" t="s">
        <v>88</v>
      </c>
      <c r="O83" s="222" t="s">
        <v>88</v>
      </c>
      <c r="Q83" s="9" t="s">
        <v>299</v>
      </c>
      <c r="R83" s="230" t="s">
        <v>360</v>
      </c>
    </row>
    <row r="84" customFormat="false" ht="15" hidden="false" customHeight="false" outlineLevel="0" collapsed="false">
      <c r="A84" s="217" t="s">
        <v>273</v>
      </c>
      <c r="B84" s="223" t="str">
        <f aca="false">G84</f>
        <v>D</v>
      </c>
      <c r="C84" s="224" t="str">
        <f aca="false">F84</f>
        <v>C</v>
      </c>
      <c r="E84" s="219" t="s">
        <v>273</v>
      </c>
      <c r="F84" s="220" t="str">
        <f aca="false">VLOOKUP(E84,$M$2:$O$152,2,0)</f>
        <v>C</v>
      </c>
      <c r="G84" s="220" t="str">
        <f aca="false">VLOOKUP(E84,$Q$2:$R$155,2,0)</f>
        <v>D</v>
      </c>
      <c r="I84" s="225" t="s">
        <v>273</v>
      </c>
      <c r="J84" s="226" t="s">
        <v>103</v>
      </c>
      <c r="K84" s="123" t="s">
        <v>495</v>
      </c>
      <c r="M84" s="221" t="s">
        <v>299</v>
      </c>
      <c r="N84" s="222" t="s">
        <v>93</v>
      </c>
      <c r="O84" s="222" t="s">
        <v>93</v>
      </c>
      <c r="Q84" s="9" t="s">
        <v>516</v>
      </c>
      <c r="R84" s="228" t="s">
        <v>114</v>
      </c>
    </row>
    <row r="85" customFormat="false" ht="15" hidden="false" customHeight="false" outlineLevel="0" collapsed="false">
      <c r="A85" s="217" t="s">
        <v>298</v>
      </c>
      <c r="B85" s="223" t="str">
        <f aca="false">G85</f>
        <v>AAA</v>
      </c>
      <c r="C85" s="224" t="str">
        <f aca="false">F85</f>
        <v>NA</v>
      </c>
      <c r="E85" s="219" t="s">
        <v>298</v>
      </c>
      <c r="F85" s="220" t="str">
        <f aca="false">VLOOKUP(E85,$M$2:$O$152,2,0)</f>
        <v>NA</v>
      </c>
      <c r="G85" s="220" t="str">
        <f aca="false">VLOOKUP(E85,$Q$2:$R$155,2,0)</f>
        <v>AAA</v>
      </c>
      <c r="I85" s="225" t="s">
        <v>298</v>
      </c>
      <c r="J85" s="226" t="s">
        <v>93</v>
      </c>
      <c r="K85" s="123" t="s">
        <v>360</v>
      </c>
      <c r="M85" s="221" t="s">
        <v>517</v>
      </c>
      <c r="N85" s="222" t="s">
        <v>92</v>
      </c>
      <c r="O85" s="222" t="s">
        <v>92</v>
      </c>
      <c r="Q85" s="9" t="s">
        <v>254</v>
      </c>
      <c r="R85" s="216" t="s">
        <v>365</v>
      </c>
    </row>
    <row r="86" customFormat="false" ht="15" hidden="false" customHeight="false" outlineLevel="0" collapsed="false">
      <c r="A86" s="217" t="s">
        <v>253</v>
      </c>
      <c r="B86" s="223" t="str">
        <f aca="false">G86</f>
        <v>A+</v>
      </c>
      <c r="C86" s="224" t="str">
        <f aca="false">F86</f>
        <v>A2</v>
      </c>
      <c r="E86" s="219" t="s">
        <v>253</v>
      </c>
      <c r="F86" s="220" t="str">
        <f aca="false">VLOOKUP(E86,$M$2:$O$152,2,0)</f>
        <v>A2</v>
      </c>
      <c r="G86" s="220" t="str">
        <f aca="false">VLOOKUP(E86,$Q$2:$R$155,2,0)</f>
        <v>A+</v>
      </c>
      <c r="I86" s="225" t="s">
        <v>253</v>
      </c>
      <c r="J86" s="226" t="s">
        <v>89</v>
      </c>
      <c r="K86" s="123" t="s">
        <v>356</v>
      </c>
      <c r="M86" s="221" t="s">
        <v>190</v>
      </c>
      <c r="N86" s="222" t="s">
        <v>89</v>
      </c>
      <c r="O86" s="222" t="s">
        <v>89</v>
      </c>
      <c r="Q86" s="9" t="s">
        <v>190</v>
      </c>
      <c r="R86" s="230" t="s">
        <v>518</v>
      </c>
    </row>
    <row r="87" customFormat="false" ht="15" hidden="false" customHeight="false" outlineLevel="0" collapsed="false">
      <c r="A87" s="217" t="s">
        <v>299</v>
      </c>
      <c r="B87" s="223" t="str">
        <f aca="false">G87</f>
        <v>AAA</v>
      </c>
      <c r="C87" s="224" t="str">
        <f aca="false">F87</f>
        <v>Aaa</v>
      </c>
      <c r="E87" s="219" t="s">
        <v>299</v>
      </c>
      <c r="F87" s="220" t="str">
        <f aca="false">VLOOKUP(E87,$M$2:$O$152,2,0)</f>
        <v>Aaa</v>
      </c>
      <c r="G87" s="220" t="str">
        <f aca="false">VLOOKUP(E87,$Q$2:$R$155,2,0)</f>
        <v>AAA</v>
      </c>
      <c r="I87" s="225" t="s">
        <v>299</v>
      </c>
      <c r="J87" s="226" t="s">
        <v>93</v>
      </c>
      <c r="K87" s="123" t="s">
        <v>360</v>
      </c>
      <c r="M87" s="221" t="s">
        <v>191</v>
      </c>
      <c r="N87" s="222" t="s">
        <v>96</v>
      </c>
      <c r="O87" s="222" t="s">
        <v>96</v>
      </c>
      <c r="Q87" s="9" t="s">
        <v>191</v>
      </c>
      <c r="R87" s="228" t="s">
        <v>114</v>
      </c>
    </row>
    <row r="88" customFormat="false" ht="15" hidden="false" customHeight="false" outlineLevel="0" collapsed="false">
      <c r="A88" s="217" t="s">
        <v>189</v>
      </c>
      <c r="B88" s="223" t="str">
        <f aca="false">G88</f>
        <v>NA</v>
      </c>
      <c r="C88" s="224" t="str">
        <f aca="false">F88</f>
        <v>Aa3</v>
      </c>
      <c r="E88" s="219" t="s">
        <v>189</v>
      </c>
      <c r="F88" s="220" t="s">
        <v>92</v>
      </c>
      <c r="G88" s="220" t="s">
        <v>114</v>
      </c>
      <c r="I88" s="225" t="s">
        <v>189</v>
      </c>
      <c r="J88" s="226" t="s">
        <v>92</v>
      </c>
      <c r="K88" s="123" t="s">
        <v>114</v>
      </c>
      <c r="M88" s="221" t="s">
        <v>176</v>
      </c>
      <c r="N88" s="222" t="s">
        <v>111</v>
      </c>
      <c r="O88" s="222" t="s">
        <v>111</v>
      </c>
      <c r="Q88" s="9" t="s">
        <v>176</v>
      </c>
      <c r="R88" s="228" t="s">
        <v>114</v>
      </c>
    </row>
    <row r="89" customFormat="false" ht="15" hidden="false" customHeight="false" outlineLevel="0" collapsed="false">
      <c r="A89" s="217" t="s">
        <v>254</v>
      </c>
      <c r="B89" s="223" t="str">
        <f aca="false">G89</f>
        <v>BB-</v>
      </c>
      <c r="C89" s="224" t="str">
        <f aca="false">F89</f>
        <v>NA</v>
      </c>
      <c r="E89" s="227" t="s">
        <v>254</v>
      </c>
      <c r="F89" s="220" t="s">
        <v>114</v>
      </c>
      <c r="G89" s="220" t="str">
        <f aca="false">VLOOKUP(E89,$Q$2:$R$155,2,0)</f>
        <v>BB-</v>
      </c>
      <c r="I89" s="225"/>
      <c r="J89" s="226"/>
      <c r="K89" s="123"/>
      <c r="M89" s="221" t="s">
        <v>300</v>
      </c>
      <c r="N89" s="222" t="s">
        <v>88</v>
      </c>
      <c r="O89" s="222" t="s">
        <v>88</v>
      </c>
      <c r="Q89" s="9" t="s">
        <v>300</v>
      </c>
      <c r="R89" s="230" t="s">
        <v>355</v>
      </c>
    </row>
    <row r="90" customFormat="false" ht="15" hidden="false" customHeight="false" outlineLevel="0" collapsed="false">
      <c r="A90" s="217" t="s">
        <v>190</v>
      </c>
      <c r="B90" s="223" t="str">
        <f aca="false">G90</f>
        <v>A- </v>
      </c>
      <c r="C90" s="224" t="str">
        <f aca="false">F90</f>
        <v>A3</v>
      </c>
      <c r="E90" s="219" t="s">
        <v>190</v>
      </c>
      <c r="F90" s="220" t="str">
        <f aca="false">VLOOKUP(E90,$M$2:$O$152,2,0)</f>
        <v>A3</v>
      </c>
      <c r="G90" s="220" t="str">
        <f aca="false">VLOOKUP(E90,$Q$2:$R$155,2,0)</f>
        <v>A- </v>
      </c>
      <c r="I90" s="225" t="s">
        <v>190</v>
      </c>
      <c r="J90" s="226" t="s">
        <v>89</v>
      </c>
      <c r="K90" s="123" t="s">
        <v>355</v>
      </c>
      <c r="M90" s="221" t="s">
        <v>164</v>
      </c>
      <c r="N90" s="222" t="s">
        <v>101</v>
      </c>
      <c r="O90" s="222" t="s">
        <v>101</v>
      </c>
      <c r="Q90" s="9" t="s">
        <v>164</v>
      </c>
      <c r="R90" s="228" t="s">
        <v>114</v>
      </c>
    </row>
    <row r="91" customFormat="false" ht="15" hidden="false" customHeight="false" outlineLevel="0" collapsed="false">
      <c r="A91" s="217" t="s">
        <v>191</v>
      </c>
      <c r="B91" s="223" t="str">
        <f aca="false">G91</f>
        <v>NA</v>
      </c>
      <c r="C91" s="224" t="str">
        <f aca="false">F91</f>
        <v>B3</v>
      </c>
      <c r="E91" s="219" t="s">
        <v>191</v>
      </c>
      <c r="F91" s="220" t="str">
        <f aca="false">VLOOKUP(E91,$M$2:$O$152,2,0)</f>
        <v>B3</v>
      </c>
      <c r="G91" s="220" t="str">
        <f aca="false">VLOOKUP(E91,$Q$2:$R$155,2,0)</f>
        <v>NA</v>
      </c>
      <c r="I91" s="225" t="s">
        <v>191</v>
      </c>
      <c r="J91" s="226" t="s">
        <v>96</v>
      </c>
      <c r="K91" s="123" t="s">
        <v>114</v>
      </c>
      <c r="M91" s="221" t="s">
        <v>231</v>
      </c>
      <c r="N91" s="222" t="s">
        <v>100</v>
      </c>
      <c r="O91" s="222" t="s">
        <v>100</v>
      </c>
      <c r="Q91" s="9" t="s">
        <v>231</v>
      </c>
      <c r="R91" s="216" t="s">
        <v>510</v>
      </c>
    </row>
    <row r="92" customFormat="false" ht="15" hidden="false" customHeight="false" outlineLevel="0" collapsed="false">
      <c r="A92" s="235" t="s">
        <v>176</v>
      </c>
      <c r="B92" s="223" t="str">
        <f aca="false">G92</f>
        <v>NA</v>
      </c>
      <c r="C92" s="224" t="str">
        <f aca="false">F92</f>
        <v>Caa1</v>
      </c>
      <c r="E92" s="219" t="s">
        <v>176</v>
      </c>
      <c r="F92" s="220" t="str">
        <f aca="false">VLOOKUP(E92,$M$2:$O$152,2,0)</f>
        <v>Caa1</v>
      </c>
      <c r="G92" s="220" t="str">
        <f aca="false">VLOOKUP(E92,$Q$2:$R$155,2,0)</f>
        <v>NA</v>
      </c>
      <c r="I92" s="225" t="s">
        <v>176</v>
      </c>
      <c r="J92" s="226" t="s">
        <v>111</v>
      </c>
      <c r="K92" s="123" t="s">
        <v>105</v>
      </c>
      <c r="M92" s="221" t="s">
        <v>255</v>
      </c>
      <c r="N92" s="222" t="s">
        <v>96</v>
      </c>
      <c r="O92" s="222" t="s">
        <v>96</v>
      </c>
      <c r="Q92" s="9" t="s">
        <v>255</v>
      </c>
      <c r="R92" s="228" t="s">
        <v>114</v>
      </c>
    </row>
    <row r="93" customFormat="false" ht="15" hidden="false" customHeight="false" outlineLevel="0" collapsed="false">
      <c r="A93" s="217" t="s">
        <v>300</v>
      </c>
      <c r="B93" s="223" t="str">
        <f aca="false">G93</f>
        <v>A-</v>
      </c>
      <c r="C93" s="224" t="str">
        <f aca="false">F93</f>
        <v>A2</v>
      </c>
      <c r="E93" s="219" t="s">
        <v>300</v>
      </c>
      <c r="F93" s="220" t="str">
        <f aca="false">VLOOKUP(E93,$M$2:$O$152,2,0)</f>
        <v>A2</v>
      </c>
      <c r="G93" s="220" t="str">
        <f aca="false">VLOOKUP(E93,$Q$2:$R$155,2,0)</f>
        <v>A-</v>
      </c>
      <c r="I93" s="225" t="s">
        <v>300</v>
      </c>
      <c r="J93" s="226" t="s">
        <v>88</v>
      </c>
      <c r="K93" s="123" t="s">
        <v>355</v>
      </c>
      <c r="M93" s="221" t="s">
        <v>192</v>
      </c>
      <c r="N93" s="222" t="s">
        <v>96</v>
      </c>
      <c r="O93" s="222" t="s">
        <v>96</v>
      </c>
      <c r="Q93" s="9" t="s">
        <v>192</v>
      </c>
      <c r="R93" s="216" t="s">
        <v>361</v>
      </c>
    </row>
    <row r="94" customFormat="false" ht="15" hidden="false" customHeight="false" outlineLevel="0" collapsed="false">
      <c r="A94" s="217" t="s">
        <v>164</v>
      </c>
      <c r="B94" s="223" t="str">
        <f aca="false">G94</f>
        <v>NA</v>
      </c>
      <c r="C94" s="224" t="str">
        <f aca="false">F94</f>
        <v>Baa2</v>
      </c>
      <c r="E94" s="219" t="s">
        <v>164</v>
      </c>
      <c r="F94" s="220" t="str">
        <f aca="false">VLOOKUP(E94,$M$2:$O$152,2,0)</f>
        <v>Baa2</v>
      </c>
      <c r="G94" s="220" t="str">
        <f aca="false">VLOOKUP(E94,$Q$2:$R$155,2,0)</f>
        <v>NA</v>
      </c>
      <c r="I94" s="225" t="s">
        <v>164</v>
      </c>
      <c r="J94" s="226" t="s">
        <v>100</v>
      </c>
      <c r="K94" s="123" t="s">
        <v>114</v>
      </c>
      <c r="M94" s="221" t="s">
        <v>256</v>
      </c>
      <c r="N94" s="222" t="s">
        <v>94</v>
      </c>
      <c r="O94" s="222" t="s">
        <v>114</v>
      </c>
      <c r="Q94" s="9" t="s">
        <v>256</v>
      </c>
      <c r="R94" s="216" t="s">
        <v>361</v>
      </c>
    </row>
    <row r="95" customFormat="false" ht="15" hidden="false" customHeight="false" outlineLevel="0" collapsed="false">
      <c r="A95" s="217" t="s">
        <v>231</v>
      </c>
      <c r="B95" s="223" t="str">
        <f aca="false">G95</f>
        <v>BBB </v>
      </c>
      <c r="C95" s="224" t="str">
        <f aca="false">F95</f>
        <v>Baa1</v>
      </c>
      <c r="E95" s="219" t="s">
        <v>231</v>
      </c>
      <c r="F95" s="220" t="str">
        <f aca="false">VLOOKUP(E95,$M$2:$O$152,2,0)</f>
        <v>Baa1</v>
      </c>
      <c r="G95" s="220" t="str">
        <f aca="false">VLOOKUP(E95,$Q$2:$R$155,2,0)</f>
        <v>BBB </v>
      </c>
      <c r="I95" s="225" t="s">
        <v>231</v>
      </c>
      <c r="J95" s="226" t="s">
        <v>100</v>
      </c>
      <c r="K95" s="123" t="s">
        <v>367</v>
      </c>
      <c r="M95" s="221" t="s">
        <v>165</v>
      </c>
      <c r="N95" s="222" t="s">
        <v>97</v>
      </c>
      <c r="O95" s="222" t="s">
        <v>97</v>
      </c>
      <c r="Q95" s="9" t="s">
        <v>215</v>
      </c>
      <c r="R95" s="216" t="s">
        <v>368</v>
      </c>
    </row>
    <row r="96" customFormat="false" ht="15" hidden="false" customHeight="false" outlineLevel="0" collapsed="false">
      <c r="A96" s="217" t="s">
        <v>255</v>
      </c>
      <c r="B96" s="223" t="str">
        <f aca="false">G96</f>
        <v>NA</v>
      </c>
      <c r="C96" s="224" t="str">
        <f aca="false">F96</f>
        <v>B3</v>
      </c>
      <c r="E96" s="219" t="s">
        <v>255</v>
      </c>
      <c r="F96" s="220" t="str">
        <f aca="false">VLOOKUP(E96,$M$2:$O$152,2,0)</f>
        <v>B3</v>
      </c>
      <c r="G96" s="220" t="str">
        <f aca="false">VLOOKUP(E96,$Q$2:$R$155,2,0)</f>
        <v>NA</v>
      </c>
      <c r="I96" s="225" t="s">
        <v>255</v>
      </c>
      <c r="J96" s="226" t="s">
        <v>96</v>
      </c>
      <c r="K96" s="123" t="s">
        <v>114</v>
      </c>
      <c r="M96" s="229" t="s">
        <v>166</v>
      </c>
      <c r="N96" s="222" t="s">
        <v>112</v>
      </c>
      <c r="O96" s="222" t="s">
        <v>112</v>
      </c>
      <c r="Q96" s="9" t="s">
        <v>165</v>
      </c>
      <c r="R96" s="216" t="s">
        <v>366</v>
      </c>
    </row>
    <row r="97" customFormat="false" ht="15" hidden="false" customHeight="false" outlineLevel="0" collapsed="false">
      <c r="A97" s="217" t="s">
        <v>192</v>
      </c>
      <c r="B97" s="223" t="str">
        <f aca="false">G97</f>
        <v>B</v>
      </c>
      <c r="C97" s="224" t="str">
        <f aca="false">F97</f>
        <v>B3</v>
      </c>
      <c r="E97" s="219" t="s">
        <v>192</v>
      </c>
      <c r="F97" s="220" t="str">
        <f aca="false">VLOOKUP(E97,$M$2:$O$152,2,0)</f>
        <v>B3</v>
      </c>
      <c r="G97" s="220" t="str">
        <f aca="false">VLOOKUP(E97,$Q$2:$R$155,2,0)</f>
        <v>B</v>
      </c>
      <c r="I97" s="225" t="s">
        <v>192</v>
      </c>
      <c r="J97" s="226" t="s">
        <v>96</v>
      </c>
      <c r="K97" s="123" t="s">
        <v>361</v>
      </c>
      <c r="M97" s="221" t="s">
        <v>167</v>
      </c>
      <c r="N97" s="222" t="s">
        <v>99</v>
      </c>
      <c r="O97" s="222" t="s">
        <v>99</v>
      </c>
      <c r="Q97" s="9" t="s">
        <v>166</v>
      </c>
      <c r="R97" s="228" t="s">
        <v>383</v>
      </c>
    </row>
    <row r="98" customFormat="false" ht="15" hidden="false" customHeight="false" outlineLevel="0" collapsed="false">
      <c r="A98" s="217" t="s">
        <v>256</v>
      </c>
      <c r="B98" s="223" t="str">
        <f aca="false">G98</f>
        <v>B</v>
      </c>
      <c r="C98" s="224" t="str">
        <f aca="false">F98</f>
        <v>B1</v>
      </c>
      <c r="E98" s="219" t="s">
        <v>256</v>
      </c>
      <c r="F98" s="220" t="str">
        <f aca="false">VLOOKUP(E98,$M$2:$O$152,2,0)</f>
        <v>B1</v>
      </c>
      <c r="G98" s="220" t="str">
        <f aca="false">VLOOKUP(E98,$Q$2:$R$155,2,0)</f>
        <v>B</v>
      </c>
      <c r="I98" s="225" t="s">
        <v>256</v>
      </c>
      <c r="J98" s="226" t="s">
        <v>94</v>
      </c>
      <c r="K98" s="123" t="s">
        <v>363</v>
      </c>
      <c r="M98" s="221" t="s">
        <v>301</v>
      </c>
      <c r="N98" s="222" t="s">
        <v>93</v>
      </c>
      <c r="O98" s="222" t="s">
        <v>93</v>
      </c>
      <c r="Q98" s="9" t="s">
        <v>167</v>
      </c>
      <c r="R98" s="228" t="s">
        <v>114</v>
      </c>
    </row>
    <row r="99" customFormat="false" ht="15" hidden="false" customHeight="false" outlineLevel="0" collapsed="false">
      <c r="A99" s="217" t="s">
        <v>215</v>
      </c>
      <c r="B99" s="223" t="str">
        <f aca="false">G99</f>
        <v>BBB-</v>
      </c>
      <c r="C99" s="224" t="str">
        <f aca="false">F99</f>
        <v>NA</v>
      </c>
      <c r="E99" s="227" t="s">
        <v>215</v>
      </c>
      <c r="F99" s="220" t="s">
        <v>114</v>
      </c>
      <c r="G99" s="220" t="str">
        <f aca="false">VLOOKUP(E99,$Q$2:$R$155,2,0)</f>
        <v>BBB-</v>
      </c>
      <c r="I99" s="225"/>
      <c r="J99" s="226"/>
      <c r="K99" s="123"/>
      <c r="M99" s="221" t="s">
        <v>205</v>
      </c>
      <c r="N99" s="222" t="s">
        <v>93</v>
      </c>
      <c r="O99" s="222" t="s">
        <v>93</v>
      </c>
      <c r="Q99" s="9" t="s">
        <v>301</v>
      </c>
      <c r="R99" s="230" t="s">
        <v>360</v>
      </c>
    </row>
    <row r="100" customFormat="false" ht="15" hidden="false" customHeight="false" outlineLevel="0" collapsed="false">
      <c r="A100" s="217" t="s">
        <v>165</v>
      </c>
      <c r="B100" s="223" t="str">
        <f aca="false">G100</f>
        <v>BB+</v>
      </c>
      <c r="C100" s="224" t="str">
        <f aca="false">F100</f>
        <v>Ba1</v>
      </c>
      <c r="E100" s="219" t="s">
        <v>165</v>
      </c>
      <c r="F100" s="220" t="str">
        <f aca="false">VLOOKUP(E100,$M$2:$O$152,2,0)</f>
        <v>Ba1</v>
      </c>
      <c r="G100" s="220" t="str">
        <f aca="false">VLOOKUP(E100,$Q$2:$R$155,2,0)</f>
        <v>BB+</v>
      </c>
      <c r="I100" s="225" t="s">
        <v>165</v>
      </c>
      <c r="J100" s="226" t="s">
        <v>97</v>
      </c>
      <c r="K100" s="123" t="s">
        <v>368</v>
      </c>
      <c r="M100" s="221" t="s">
        <v>232</v>
      </c>
      <c r="N100" s="222" t="s">
        <v>96</v>
      </c>
      <c r="O100" s="222" t="s">
        <v>96</v>
      </c>
      <c r="Q100" s="9" t="s">
        <v>205</v>
      </c>
      <c r="R100" s="230" t="s">
        <v>359</v>
      </c>
    </row>
    <row r="101" customFormat="false" ht="15" hidden="false" customHeight="false" outlineLevel="0" collapsed="false">
      <c r="A101" s="217" t="s">
        <v>166</v>
      </c>
      <c r="B101" s="223" t="str">
        <f aca="false">G101</f>
        <v>CCC+</v>
      </c>
      <c r="C101" s="224" t="str">
        <f aca="false">F101</f>
        <v>Caa2</v>
      </c>
      <c r="E101" s="231" t="s">
        <v>166</v>
      </c>
      <c r="F101" s="220" t="str">
        <f aca="false">VLOOKUP(E101,$M$2:$O$152,2,0)</f>
        <v>Caa2</v>
      </c>
      <c r="G101" s="220" t="str">
        <f aca="false">VLOOKUP(E101,$Q$2:$R$155,2,0)</f>
        <v>CCC+</v>
      </c>
      <c r="I101" s="232" t="s">
        <v>166</v>
      </c>
      <c r="J101" s="226" t="s">
        <v>112</v>
      </c>
      <c r="K101" s="123" t="s">
        <v>383</v>
      </c>
      <c r="M101" s="221" t="s">
        <v>178</v>
      </c>
      <c r="N101" s="222" t="s">
        <v>96</v>
      </c>
      <c r="O101" s="222" t="s">
        <v>96</v>
      </c>
      <c r="Q101" s="9" t="s">
        <v>232</v>
      </c>
      <c r="R101" s="216" t="s">
        <v>362</v>
      </c>
    </row>
    <row r="102" customFormat="false" ht="15" hidden="false" customHeight="false" outlineLevel="0" collapsed="false">
      <c r="A102" s="217" t="s">
        <v>167</v>
      </c>
      <c r="B102" s="223" t="str">
        <f aca="false">G102</f>
        <v>NA</v>
      </c>
      <c r="C102" s="224" t="str">
        <f aca="false">F102</f>
        <v>Ba3</v>
      </c>
      <c r="E102" s="219" t="s">
        <v>167</v>
      </c>
      <c r="F102" s="220" t="str">
        <f aca="false">VLOOKUP(E102,$M$2:$O$152,2,0)</f>
        <v>Ba3</v>
      </c>
      <c r="G102" s="220" t="str">
        <f aca="false">VLOOKUP(E102,$Q$2:$R$155,2,0)</f>
        <v>NA</v>
      </c>
      <c r="I102" s="225" t="s">
        <v>167</v>
      </c>
      <c r="J102" s="226" t="s">
        <v>99</v>
      </c>
      <c r="K102" s="123" t="s">
        <v>114</v>
      </c>
      <c r="M102" s="221" t="s">
        <v>168</v>
      </c>
      <c r="N102" s="222" t="s">
        <v>95</v>
      </c>
      <c r="O102" s="222" t="s">
        <v>95</v>
      </c>
      <c r="Q102" s="9" t="s">
        <v>178</v>
      </c>
      <c r="R102" s="228" t="s">
        <v>114</v>
      </c>
    </row>
    <row r="103" customFormat="false" ht="15" hidden="false" customHeight="false" outlineLevel="0" collapsed="false">
      <c r="A103" s="217" t="s">
        <v>301</v>
      </c>
      <c r="B103" s="223" t="str">
        <f aca="false">G103</f>
        <v>AAA</v>
      </c>
      <c r="C103" s="224" t="str">
        <f aca="false">F103</f>
        <v>Aaa</v>
      </c>
      <c r="E103" s="219" t="s">
        <v>301</v>
      </c>
      <c r="F103" s="220" t="str">
        <f aca="false">VLOOKUP(E103,$M$2:$O$152,2,0)</f>
        <v>Aaa</v>
      </c>
      <c r="G103" s="220" t="str">
        <f aca="false">VLOOKUP(E103,$Q$2:$R$155,2,0)</f>
        <v>AAA</v>
      </c>
      <c r="I103" s="225" t="s">
        <v>301</v>
      </c>
      <c r="J103" s="226" t="s">
        <v>93</v>
      </c>
      <c r="K103" s="123" t="s">
        <v>360</v>
      </c>
      <c r="M103" s="221" t="s">
        <v>302</v>
      </c>
      <c r="N103" s="222" t="s">
        <v>93</v>
      </c>
      <c r="O103" s="222" t="s">
        <v>93</v>
      </c>
      <c r="Q103" s="9" t="s">
        <v>168</v>
      </c>
      <c r="R103" s="216" t="s">
        <v>362</v>
      </c>
    </row>
    <row r="104" customFormat="false" ht="15" hidden="false" customHeight="false" outlineLevel="0" collapsed="false">
      <c r="A104" s="217" t="s">
        <v>205</v>
      </c>
      <c r="B104" s="223" t="str">
        <f aca="false">G104</f>
        <v>AA+</v>
      </c>
      <c r="C104" s="224" t="str">
        <f aca="false">F104</f>
        <v>Aaa</v>
      </c>
      <c r="E104" s="219" t="s">
        <v>205</v>
      </c>
      <c r="F104" s="220" t="str">
        <f aca="false">VLOOKUP(E104,$M$2:$O$152,2,0)</f>
        <v>Aaa</v>
      </c>
      <c r="G104" s="220" t="str">
        <f aca="false">VLOOKUP(E104,$Q$2:$R$155,2,0)</f>
        <v>AA+</v>
      </c>
      <c r="I104" s="225" t="s">
        <v>205</v>
      </c>
      <c r="J104" s="226" t="s">
        <v>93</v>
      </c>
      <c r="K104" s="123" t="s">
        <v>357</v>
      </c>
      <c r="M104" s="221" t="s">
        <v>274</v>
      </c>
      <c r="N104" s="222" t="s">
        <v>99</v>
      </c>
      <c r="O104" s="222" t="s">
        <v>99</v>
      </c>
      <c r="Q104" s="9" t="s">
        <v>519</v>
      </c>
      <c r="R104" s="230" t="s">
        <v>360</v>
      </c>
    </row>
    <row r="105" customFormat="false" ht="15" hidden="false" customHeight="false" outlineLevel="0" collapsed="false">
      <c r="A105" s="217" t="s">
        <v>232</v>
      </c>
      <c r="B105" s="223" t="str">
        <f aca="false">G105</f>
        <v>B-</v>
      </c>
      <c r="C105" s="224" t="str">
        <f aca="false">F105</f>
        <v>B3</v>
      </c>
      <c r="E105" s="219" t="s">
        <v>232</v>
      </c>
      <c r="F105" s="220" t="str">
        <f aca="false">VLOOKUP(E105,$M$2:$O$152,2,0)</f>
        <v>B3</v>
      </c>
      <c r="G105" s="220" t="str">
        <f aca="false">VLOOKUP(E105,$Q$2:$R$155,2,0)</f>
        <v>B-</v>
      </c>
      <c r="I105" s="225" t="s">
        <v>232</v>
      </c>
      <c r="J105" s="226" t="s">
        <v>96</v>
      </c>
      <c r="K105" s="123" t="s">
        <v>114</v>
      </c>
      <c r="M105" s="221" t="s">
        <v>193</v>
      </c>
      <c r="N105" s="222" t="s">
        <v>96</v>
      </c>
      <c r="O105" s="222" t="s">
        <v>96</v>
      </c>
      <c r="Q105" s="9" t="s">
        <v>274</v>
      </c>
      <c r="R105" s="216" t="s">
        <v>363</v>
      </c>
    </row>
    <row r="106" customFormat="false" ht="15" hidden="false" customHeight="false" outlineLevel="0" collapsed="false">
      <c r="A106" s="236" t="s">
        <v>178</v>
      </c>
      <c r="B106" s="223" t="str">
        <f aca="false">G106</f>
        <v>NA</v>
      </c>
      <c r="C106" s="224" t="str">
        <f aca="false">F106</f>
        <v>B3</v>
      </c>
      <c r="E106" s="219" t="s">
        <v>178</v>
      </c>
      <c r="F106" s="220" t="str">
        <f aca="false">VLOOKUP(E106,$M$2:$O$152,2,0)</f>
        <v>B3</v>
      </c>
      <c r="G106" s="220" t="str">
        <f aca="false">VLOOKUP(E106,$Q$2:$R$155,2,0)</f>
        <v>NA</v>
      </c>
      <c r="I106" s="225" t="s">
        <v>178</v>
      </c>
      <c r="J106" s="226" t="s">
        <v>96</v>
      </c>
      <c r="K106" s="123" t="s">
        <v>114</v>
      </c>
      <c r="M106" s="221" t="s">
        <v>233</v>
      </c>
      <c r="N106" s="222" t="s">
        <v>101</v>
      </c>
      <c r="O106" s="222" t="s">
        <v>114</v>
      </c>
      <c r="Q106" s="9" t="s">
        <v>193</v>
      </c>
      <c r="R106" s="216" t="s">
        <v>362</v>
      </c>
    </row>
    <row r="107" customFormat="false" ht="15" hidden="false" customHeight="false" outlineLevel="0" collapsed="false">
      <c r="A107" s="217" t="s">
        <v>168</v>
      </c>
      <c r="B107" s="223" t="str">
        <f aca="false">G107</f>
        <v>B-</v>
      </c>
      <c r="C107" s="224" t="str">
        <f aca="false">F107</f>
        <v>B2</v>
      </c>
      <c r="E107" s="219" t="s">
        <v>168</v>
      </c>
      <c r="F107" s="220" t="str">
        <f aca="false">VLOOKUP(E107,$M$2:$O$152,2,0)</f>
        <v>B2</v>
      </c>
      <c r="G107" s="220" t="str">
        <f aca="false">VLOOKUP(E107,$Q$2:$R$155,2,0)</f>
        <v>B-</v>
      </c>
      <c r="I107" s="225" t="s">
        <v>168</v>
      </c>
      <c r="J107" s="226" t="s">
        <v>95</v>
      </c>
      <c r="K107" s="123" t="s">
        <v>362</v>
      </c>
      <c r="L107" s="0" t="s">
        <v>489</v>
      </c>
      <c r="M107" s="221" t="s">
        <v>520</v>
      </c>
      <c r="N107" s="222" t="s">
        <v>114</v>
      </c>
      <c r="O107" s="222" t="s">
        <v>114</v>
      </c>
      <c r="Q107" s="9" t="s">
        <v>233</v>
      </c>
      <c r="R107" s="216" t="s">
        <v>367</v>
      </c>
    </row>
    <row r="108" customFormat="false" ht="15" hidden="false" customHeight="false" outlineLevel="0" collapsed="false">
      <c r="A108" s="217" t="s">
        <v>302</v>
      </c>
      <c r="B108" s="223" t="str">
        <f aca="false">G108</f>
        <v>AAA</v>
      </c>
      <c r="C108" s="224" t="str">
        <f aca="false">F108</f>
        <v>Aaa</v>
      </c>
      <c r="E108" s="219" t="s">
        <v>302</v>
      </c>
      <c r="F108" s="220" t="str">
        <f aca="false">VLOOKUP(E108,$M$2:$O$152,2,0)</f>
        <v>Aaa</v>
      </c>
      <c r="G108" s="220" t="s">
        <v>360</v>
      </c>
      <c r="I108" s="225" t="s">
        <v>302</v>
      </c>
      <c r="J108" s="226" t="s">
        <v>93</v>
      </c>
      <c r="K108" s="123" t="s">
        <v>360</v>
      </c>
      <c r="M108" s="221" t="s">
        <v>194</v>
      </c>
      <c r="N108" s="222" t="s">
        <v>95</v>
      </c>
      <c r="O108" s="222" t="s">
        <v>95</v>
      </c>
      <c r="Q108" s="9" t="s">
        <v>194</v>
      </c>
      <c r="R108" s="216" t="s">
        <v>502</v>
      </c>
    </row>
    <row r="109" customFormat="false" ht="15" hidden="false" customHeight="false" outlineLevel="0" collapsed="false">
      <c r="A109" s="217" t="s">
        <v>274</v>
      </c>
      <c r="B109" s="223" t="str">
        <f aca="false">G109</f>
        <v>B+</v>
      </c>
      <c r="C109" s="224" t="str">
        <f aca="false">F109</f>
        <v>Ba3</v>
      </c>
      <c r="E109" s="219" t="s">
        <v>274</v>
      </c>
      <c r="F109" s="220" t="str">
        <f aca="false">VLOOKUP(E109,$M$2:$O$152,2,0)</f>
        <v>Ba3</v>
      </c>
      <c r="G109" s="220" t="str">
        <f aca="false">VLOOKUP(E109,$Q$2:$R$155,2,0)</f>
        <v>B+</v>
      </c>
      <c r="I109" s="225" t="s">
        <v>274</v>
      </c>
      <c r="J109" s="226" t="s">
        <v>99</v>
      </c>
      <c r="K109" s="123" t="s">
        <v>363</v>
      </c>
      <c r="M109" s="221" t="s">
        <v>234</v>
      </c>
      <c r="N109" s="222" t="s">
        <v>97</v>
      </c>
      <c r="O109" s="222" t="s">
        <v>97</v>
      </c>
      <c r="Q109" s="9" t="s">
        <v>234</v>
      </c>
      <c r="R109" s="216" t="s">
        <v>364</v>
      </c>
    </row>
    <row r="110" customFormat="false" ht="15" hidden="false" customHeight="false" outlineLevel="0" collapsed="false">
      <c r="A110" s="217" t="s">
        <v>193</v>
      </c>
      <c r="B110" s="223" t="str">
        <f aca="false">G110</f>
        <v>B-</v>
      </c>
      <c r="C110" s="224" t="str">
        <f aca="false">F110</f>
        <v>B3</v>
      </c>
      <c r="E110" s="219" t="s">
        <v>193</v>
      </c>
      <c r="F110" s="220" t="str">
        <f aca="false">VLOOKUP(E110,$M$2:$O$152,2,0)</f>
        <v>B3</v>
      </c>
      <c r="G110" s="220" t="str">
        <f aca="false">VLOOKUP(E110,$Q$2:$R$155,2,0)</f>
        <v>B-</v>
      </c>
      <c r="I110" s="225" t="s">
        <v>193</v>
      </c>
      <c r="J110" s="226" t="s">
        <v>96</v>
      </c>
      <c r="K110" s="123" t="s">
        <v>362</v>
      </c>
      <c r="M110" s="221" t="s">
        <v>235</v>
      </c>
      <c r="N110" s="222" t="s">
        <v>89</v>
      </c>
      <c r="O110" s="222" t="s">
        <v>89</v>
      </c>
      <c r="Q110" s="9" t="s">
        <v>235</v>
      </c>
      <c r="R110" s="216" t="s">
        <v>369</v>
      </c>
    </row>
    <row r="111" customFormat="false" ht="15" hidden="false" customHeight="false" outlineLevel="0" collapsed="false">
      <c r="A111" s="217" t="s">
        <v>233</v>
      </c>
      <c r="B111" s="223" t="str">
        <f aca="false">G111</f>
        <v>BBB</v>
      </c>
      <c r="C111" s="224" t="str">
        <f aca="false">F111</f>
        <v>Baa2</v>
      </c>
      <c r="E111" s="219" t="s">
        <v>233</v>
      </c>
      <c r="F111" s="220" t="str">
        <f aca="false">VLOOKUP(E111,$M$2:$O$152,2,0)</f>
        <v>Baa2</v>
      </c>
      <c r="G111" s="220" t="str">
        <f aca="false">VLOOKUP(E111,$Q$2:$R$155,2,0)</f>
        <v>BBB</v>
      </c>
      <c r="I111" s="225" t="s">
        <v>233</v>
      </c>
      <c r="J111" s="226" t="s">
        <v>100</v>
      </c>
      <c r="K111" s="123" t="s">
        <v>367</v>
      </c>
      <c r="M111" s="221" t="s">
        <v>195</v>
      </c>
      <c r="N111" s="222" t="s">
        <v>101</v>
      </c>
      <c r="O111" s="222" t="s">
        <v>101</v>
      </c>
      <c r="Q111" s="9" t="s">
        <v>195</v>
      </c>
      <c r="R111" s="216" t="s">
        <v>369</v>
      </c>
    </row>
    <row r="112" customFormat="false" ht="15" hidden="false" customHeight="false" outlineLevel="0" collapsed="false">
      <c r="A112" s="217" t="s">
        <v>194</v>
      </c>
      <c r="B112" s="223" t="str">
        <f aca="false">G112</f>
        <v>B- </v>
      </c>
      <c r="C112" s="224" t="str">
        <f aca="false">F112</f>
        <v>B2</v>
      </c>
      <c r="E112" s="219" t="s">
        <v>194</v>
      </c>
      <c r="F112" s="220" t="str">
        <f aca="false">VLOOKUP(E112,$M$2:$O$152,2,0)</f>
        <v>B2</v>
      </c>
      <c r="G112" s="220" t="str">
        <f aca="false">VLOOKUP(E112,$Q$2:$R$155,2,0)</f>
        <v>B- </v>
      </c>
      <c r="I112" s="225" t="s">
        <v>194</v>
      </c>
      <c r="J112" s="226" t="s">
        <v>95</v>
      </c>
      <c r="K112" s="123" t="s">
        <v>362</v>
      </c>
      <c r="M112" s="221" t="s">
        <v>257</v>
      </c>
      <c r="N112" s="222" t="s">
        <v>88</v>
      </c>
      <c r="O112" s="222" t="s">
        <v>88</v>
      </c>
      <c r="Q112" s="9" t="s">
        <v>257</v>
      </c>
      <c r="R112" s="230" t="s">
        <v>355</v>
      </c>
    </row>
    <row r="113" customFormat="false" ht="15" hidden="false" customHeight="false" outlineLevel="0" collapsed="false">
      <c r="A113" s="217" t="s">
        <v>234</v>
      </c>
      <c r="B113" s="223" t="str">
        <f aca="false">G113</f>
        <v>BB</v>
      </c>
      <c r="C113" s="224" t="str">
        <f aca="false">F113</f>
        <v>Ba1</v>
      </c>
      <c r="E113" s="219" t="s">
        <v>234</v>
      </c>
      <c r="F113" s="220" t="str">
        <f aca="false">VLOOKUP(E113,$M$2:$O$152,2,0)</f>
        <v>Ba1</v>
      </c>
      <c r="G113" s="220" t="str">
        <f aca="false">VLOOKUP(E113,$Q$2:$R$155,2,0)</f>
        <v>BB</v>
      </c>
      <c r="I113" s="225" t="s">
        <v>234</v>
      </c>
      <c r="J113" s="226" t="s">
        <v>97</v>
      </c>
      <c r="K113" s="123" t="s">
        <v>364</v>
      </c>
      <c r="M113" s="221" t="s">
        <v>303</v>
      </c>
      <c r="N113" s="222" t="s">
        <v>102</v>
      </c>
      <c r="O113" s="222" t="s">
        <v>102</v>
      </c>
      <c r="Q113" s="9" t="s">
        <v>303</v>
      </c>
      <c r="R113" s="216" t="s">
        <v>367</v>
      </c>
    </row>
    <row r="114" customFormat="false" ht="15" hidden="false" customHeight="false" outlineLevel="0" collapsed="false">
      <c r="A114" s="217" t="s">
        <v>235</v>
      </c>
      <c r="B114" s="223" t="str">
        <f aca="false">G114</f>
        <v>BBB+</v>
      </c>
      <c r="C114" s="224" t="str">
        <f aca="false">F114</f>
        <v>A3</v>
      </c>
      <c r="E114" s="219" t="s">
        <v>235</v>
      </c>
      <c r="F114" s="220" t="str">
        <f aca="false">VLOOKUP(E114,$M$2:$O$152,2,0)</f>
        <v>A3</v>
      </c>
      <c r="G114" s="220" t="str">
        <f aca="false">VLOOKUP(E114,$Q$2:$R$155,2,0)</f>
        <v>BBB+</v>
      </c>
      <c r="I114" s="225" t="s">
        <v>235</v>
      </c>
      <c r="J114" s="226" t="s">
        <v>89</v>
      </c>
      <c r="K114" s="123" t="s">
        <v>369</v>
      </c>
      <c r="M114" s="221" t="s">
        <v>275</v>
      </c>
      <c r="N114" s="222" t="s">
        <v>92</v>
      </c>
      <c r="O114" s="222" t="s">
        <v>92</v>
      </c>
      <c r="Q114" s="9" t="s">
        <v>462</v>
      </c>
      <c r="R114" s="228" t="s">
        <v>521</v>
      </c>
    </row>
    <row r="115" customFormat="false" ht="15" hidden="false" customHeight="false" outlineLevel="0" collapsed="false">
      <c r="A115" s="217" t="s">
        <v>195</v>
      </c>
      <c r="B115" s="223" t="str">
        <f aca="false">G115</f>
        <v>BBB+</v>
      </c>
      <c r="C115" s="224" t="str">
        <f aca="false">F115</f>
        <v>Baa2</v>
      </c>
      <c r="E115" s="219" t="s">
        <v>195</v>
      </c>
      <c r="F115" s="220" t="str">
        <f aca="false">VLOOKUP(E115,$M$2:$O$152,2,0)</f>
        <v>Baa2</v>
      </c>
      <c r="G115" s="220" t="str">
        <f aca="false">VLOOKUP(E115,$Q$2:$R$155,2,0)</f>
        <v>BBB+</v>
      </c>
      <c r="I115" s="225" t="s">
        <v>195</v>
      </c>
      <c r="J115" s="226" t="s">
        <v>101</v>
      </c>
      <c r="K115" s="123" t="s">
        <v>369</v>
      </c>
      <c r="L115" s="0" t="s">
        <v>489</v>
      </c>
      <c r="M115" s="221" t="s">
        <v>385</v>
      </c>
      <c r="N115" s="222" t="s">
        <v>112</v>
      </c>
      <c r="O115" s="222" t="s">
        <v>112</v>
      </c>
      <c r="Q115" s="9" t="s">
        <v>275</v>
      </c>
      <c r="R115" s="230" t="s">
        <v>358</v>
      </c>
    </row>
    <row r="116" customFormat="false" ht="15" hidden="false" customHeight="false" outlineLevel="0" collapsed="false">
      <c r="A116" s="217" t="s">
        <v>257</v>
      </c>
      <c r="B116" s="223" t="str">
        <f aca="false">G116</f>
        <v>A-</v>
      </c>
      <c r="C116" s="224" t="str">
        <f aca="false">F116</f>
        <v>A2</v>
      </c>
      <c r="E116" s="219" t="s">
        <v>257</v>
      </c>
      <c r="F116" s="220" t="str">
        <f aca="false">VLOOKUP(E116,$M$2:$O$152,2,0)</f>
        <v>A2</v>
      </c>
      <c r="G116" s="220" t="str">
        <f aca="false">VLOOKUP(E116,$Q$2:$R$155,2,0)</f>
        <v>A-</v>
      </c>
      <c r="I116" s="225" t="s">
        <v>257</v>
      </c>
      <c r="J116" s="226" t="s">
        <v>88</v>
      </c>
      <c r="K116" s="123" t="s">
        <v>355</v>
      </c>
      <c r="M116" s="221" t="s">
        <v>258</v>
      </c>
      <c r="N116" s="222" t="s">
        <v>102</v>
      </c>
      <c r="O116" s="222" t="s">
        <v>102</v>
      </c>
      <c r="Q116" s="9" t="s">
        <v>385</v>
      </c>
      <c r="R116" s="228" t="s">
        <v>383</v>
      </c>
    </row>
    <row r="117" customFormat="false" ht="15" hidden="false" customHeight="false" outlineLevel="0" collapsed="false">
      <c r="A117" s="217" t="s">
        <v>303</v>
      </c>
      <c r="B117" s="223" t="str">
        <f aca="false">G117</f>
        <v>BBB</v>
      </c>
      <c r="C117" s="224" t="str">
        <f aca="false">F117</f>
        <v>Baa3</v>
      </c>
      <c r="E117" s="219" t="s">
        <v>303</v>
      </c>
      <c r="F117" s="220" t="str">
        <f aca="false">VLOOKUP(E117,$M$2:$O$152,2,0)</f>
        <v>Baa3</v>
      </c>
      <c r="G117" s="220" t="str">
        <f aca="false">VLOOKUP(E117,$Q$2:$R$155,2,0)</f>
        <v>BBB</v>
      </c>
      <c r="I117" s="225" t="s">
        <v>303</v>
      </c>
      <c r="J117" s="226" t="s">
        <v>102</v>
      </c>
      <c r="K117" s="123" t="s">
        <v>367</v>
      </c>
      <c r="M117" s="221" t="s">
        <v>259</v>
      </c>
      <c r="N117" s="222" t="s">
        <v>102</v>
      </c>
      <c r="O117" s="222" t="s">
        <v>102</v>
      </c>
      <c r="Q117" s="9" t="s">
        <v>258</v>
      </c>
      <c r="R117" s="216" t="s">
        <v>368</v>
      </c>
    </row>
    <row r="118" customFormat="false" ht="15" hidden="false" customHeight="false" outlineLevel="0" collapsed="false">
      <c r="A118" s="217" t="s">
        <v>275</v>
      </c>
      <c r="B118" s="223" t="str">
        <f aca="false">G118</f>
        <v>AA-</v>
      </c>
      <c r="C118" s="224" t="str">
        <f aca="false">F118</f>
        <v>Aa3</v>
      </c>
      <c r="E118" s="219" t="s">
        <v>275</v>
      </c>
      <c r="F118" s="220" t="str">
        <f aca="false">VLOOKUP(E118,$M$2:$O$152,2,0)</f>
        <v>Aa3</v>
      </c>
      <c r="G118" s="220" t="str">
        <f aca="false">VLOOKUP(E118,$Q$2:$R$155,2,0)</f>
        <v>AA-</v>
      </c>
      <c r="I118" s="225" t="s">
        <v>275</v>
      </c>
      <c r="J118" s="226" t="s">
        <v>92</v>
      </c>
      <c r="K118" s="123" t="s">
        <v>358</v>
      </c>
      <c r="M118" s="221" t="s">
        <v>169</v>
      </c>
      <c r="N118" s="222" t="s">
        <v>95</v>
      </c>
      <c r="O118" s="222" t="s">
        <v>95</v>
      </c>
      <c r="Q118" s="9" t="s">
        <v>259</v>
      </c>
      <c r="R118" s="216" t="s">
        <v>368</v>
      </c>
    </row>
    <row r="119" customFormat="false" ht="15" hidden="false" customHeight="false" outlineLevel="0" collapsed="false">
      <c r="A119" s="2" t="s">
        <v>279</v>
      </c>
      <c r="B119" s="223" t="str">
        <f aca="false">G119</f>
        <v>A-</v>
      </c>
      <c r="C119" s="224" t="str">
        <f aca="false">F119</f>
        <v>NA</v>
      </c>
      <c r="E119" s="172" t="s">
        <v>324</v>
      </c>
      <c r="F119" s="220" t="s">
        <v>114</v>
      </c>
      <c r="G119" s="220" t="s">
        <v>355</v>
      </c>
      <c r="M119" s="221" t="s">
        <v>276</v>
      </c>
      <c r="N119" s="222" t="s">
        <v>87</v>
      </c>
      <c r="O119" s="222" t="s">
        <v>87</v>
      </c>
      <c r="Q119" s="9" t="s">
        <v>169</v>
      </c>
      <c r="R119" s="216" t="s">
        <v>492</v>
      </c>
    </row>
    <row r="120" customFormat="false" ht="15" hidden="false" customHeight="false" outlineLevel="0" collapsed="false">
      <c r="A120" s="217" t="s">
        <v>258</v>
      </c>
      <c r="B120" s="223" t="str">
        <f aca="false">G120</f>
        <v>BBB-</v>
      </c>
      <c r="C120" s="224" t="str">
        <f aca="false">F120</f>
        <v>Baa3</v>
      </c>
      <c r="E120" s="219" t="s">
        <v>258</v>
      </c>
      <c r="F120" s="220" t="str">
        <f aca="false">VLOOKUP(E120,$M$2:$O$152,2,0)</f>
        <v>Baa3</v>
      </c>
      <c r="G120" s="220" t="str">
        <f aca="false">VLOOKUP(E120,$Q$2:$R$155,2,0)</f>
        <v>BBB-</v>
      </c>
      <c r="I120" s="225" t="s">
        <v>258</v>
      </c>
      <c r="J120" s="226" t="s">
        <v>102</v>
      </c>
      <c r="K120" s="123" t="s">
        <v>368</v>
      </c>
      <c r="M120" s="221" t="s">
        <v>170</v>
      </c>
      <c r="N120" s="222" t="s">
        <v>99</v>
      </c>
      <c r="O120" s="222" t="s">
        <v>99</v>
      </c>
      <c r="Q120" s="9" t="s">
        <v>464</v>
      </c>
      <c r="R120" s="228" t="s">
        <v>114</v>
      </c>
    </row>
    <row r="121" customFormat="false" ht="15" hidden="false" customHeight="false" outlineLevel="0" collapsed="false">
      <c r="A121" s="217" t="s">
        <v>259</v>
      </c>
      <c r="B121" s="223" t="str">
        <f aca="false">G121</f>
        <v>BBB-</v>
      </c>
      <c r="C121" s="224" t="str">
        <f aca="false">F121</f>
        <v>Baa3</v>
      </c>
      <c r="E121" s="219" t="s">
        <v>259</v>
      </c>
      <c r="F121" s="220" t="str">
        <f aca="false">VLOOKUP(E121,$M$2:$O$152,2,0)</f>
        <v>Baa3</v>
      </c>
      <c r="G121" s="220" t="str">
        <f aca="false">VLOOKUP(E121,$Q$2:$R$155,2,0)</f>
        <v>BBB-</v>
      </c>
      <c r="I121" s="225" t="s">
        <v>259</v>
      </c>
      <c r="J121" s="226" t="s">
        <v>102</v>
      </c>
      <c r="K121" s="123" t="s">
        <v>368</v>
      </c>
      <c r="M121" s="221" t="s">
        <v>260</v>
      </c>
      <c r="N121" s="222" t="s">
        <v>98</v>
      </c>
      <c r="O121" s="222" t="s">
        <v>98</v>
      </c>
      <c r="Q121" s="9" t="s">
        <v>276</v>
      </c>
      <c r="R121" s="230" t="s">
        <v>355</v>
      </c>
    </row>
    <row r="122" customFormat="false" ht="15" hidden="false" customHeight="false" outlineLevel="0" collapsed="false">
      <c r="A122" s="217" t="s">
        <v>169</v>
      </c>
      <c r="B122" s="223" t="str">
        <f aca="false">G122</f>
        <v>B+ </v>
      </c>
      <c r="C122" s="224" t="str">
        <f aca="false">F122</f>
        <v>B2</v>
      </c>
      <c r="E122" s="219" t="s">
        <v>169</v>
      </c>
      <c r="F122" s="220" t="str">
        <f aca="false">VLOOKUP(E122,$M$2:$O$152,2,0)</f>
        <v>B2</v>
      </c>
      <c r="G122" s="220" t="str">
        <f aca="false">VLOOKUP(E122,$Q$2:$R$155,2,0)</f>
        <v>B+ </v>
      </c>
      <c r="I122" s="225" t="s">
        <v>169</v>
      </c>
      <c r="J122" s="226" t="s">
        <v>95</v>
      </c>
      <c r="K122" s="123" t="s">
        <v>363</v>
      </c>
      <c r="M122" s="221" t="s">
        <v>277</v>
      </c>
      <c r="N122" s="222" t="s">
        <v>102</v>
      </c>
      <c r="O122" s="222" t="s">
        <v>102</v>
      </c>
      <c r="Q122" s="9" t="s">
        <v>170</v>
      </c>
      <c r="R122" s="216" t="s">
        <v>363</v>
      </c>
    </row>
    <row r="123" customFormat="false" ht="15" hidden="false" customHeight="false" outlineLevel="0" collapsed="false">
      <c r="A123" s="217" t="s">
        <v>276</v>
      </c>
      <c r="B123" s="223" t="str">
        <f aca="false">G123</f>
        <v>A-</v>
      </c>
      <c r="C123" s="224" t="str">
        <f aca="false">F123</f>
        <v>A1</v>
      </c>
      <c r="E123" s="219" t="s">
        <v>276</v>
      </c>
      <c r="F123" s="220" t="str">
        <f aca="false">VLOOKUP(E123,$M$2:$O$152,2,0)</f>
        <v>A1</v>
      </c>
      <c r="G123" s="220" t="str">
        <f aca="false">VLOOKUP(E123,$Q$2:$R$155,2,0)</f>
        <v>A-</v>
      </c>
      <c r="I123" s="225" t="s">
        <v>276</v>
      </c>
      <c r="J123" s="226" t="s">
        <v>87</v>
      </c>
      <c r="K123" s="123" t="s">
        <v>355</v>
      </c>
      <c r="M123" s="221" t="s">
        <v>196</v>
      </c>
      <c r="N123" s="222" t="s">
        <v>93</v>
      </c>
      <c r="O123" s="222" t="s">
        <v>93</v>
      </c>
      <c r="Q123" s="9" t="s">
        <v>260</v>
      </c>
      <c r="R123" s="216" t="s">
        <v>366</v>
      </c>
    </row>
    <row r="124" customFormat="false" ht="15" hidden="false" customHeight="false" outlineLevel="0" collapsed="false">
      <c r="A124" s="217" t="s">
        <v>170</v>
      </c>
      <c r="B124" s="223" t="str">
        <f aca="false">G124</f>
        <v>B+</v>
      </c>
      <c r="C124" s="224" t="str">
        <f aca="false">F124</f>
        <v>Ba3</v>
      </c>
      <c r="E124" s="219" t="s">
        <v>170</v>
      </c>
      <c r="F124" s="220" t="str">
        <f aca="false">VLOOKUP(E124,$M$2:$O$152,2,0)</f>
        <v>Ba3</v>
      </c>
      <c r="G124" s="220" t="str">
        <f aca="false">VLOOKUP(E124,$Q$2:$R$155,2,0)</f>
        <v>B+</v>
      </c>
      <c r="I124" s="225" t="s">
        <v>170</v>
      </c>
      <c r="J124" s="226" t="s">
        <v>99</v>
      </c>
      <c r="K124" s="123" t="s">
        <v>363</v>
      </c>
      <c r="M124" s="221" t="s">
        <v>261</v>
      </c>
      <c r="N124" s="222" t="s">
        <v>88</v>
      </c>
      <c r="O124" s="222" t="s">
        <v>88</v>
      </c>
      <c r="Q124" s="9" t="s">
        <v>466</v>
      </c>
      <c r="R124" s="228" t="s">
        <v>114</v>
      </c>
    </row>
    <row r="125" customFormat="false" ht="15" hidden="false" customHeight="false" outlineLevel="0" collapsed="false">
      <c r="A125" s="217" t="s">
        <v>260</v>
      </c>
      <c r="B125" s="223" t="str">
        <f aca="false">G125</f>
        <v>BB+</v>
      </c>
      <c r="C125" s="224" t="str">
        <f aca="false">F125</f>
        <v>Ba2</v>
      </c>
      <c r="E125" s="219" t="s">
        <v>260</v>
      </c>
      <c r="F125" s="220" t="str">
        <f aca="false">VLOOKUP(E125,$M$2:$O$152,2,0)</f>
        <v>Ba2</v>
      </c>
      <c r="G125" s="220" t="str">
        <f aca="false">VLOOKUP(E125,$Q$2:$R$155,2,0)</f>
        <v>BB+</v>
      </c>
      <c r="I125" s="225" t="s">
        <v>260</v>
      </c>
      <c r="J125" s="226" t="s">
        <v>99</v>
      </c>
      <c r="K125" s="123" t="s">
        <v>366</v>
      </c>
      <c r="M125" s="221" t="s">
        <v>262</v>
      </c>
      <c r="N125" s="222" t="s">
        <v>89</v>
      </c>
      <c r="O125" s="222" t="s">
        <v>89</v>
      </c>
      <c r="Q125" s="9" t="s">
        <v>522</v>
      </c>
      <c r="R125" s="230" t="s">
        <v>360</v>
      </c>
    </row>
    <row r="126" customFormat="false" ht="15" hidden="false" customHeight="false" outlineLevel="0" collapsed="false">
      <c r="A126" s="217" t="s">
        <v>277</v>
      </c>
      <c r="B126" s="223" t="str">
        <f aca="false">G126</f>
        <v>NA</v>
      </c>
      <c r="C126" s="224" t="str">
        <f aca="false">F126</f>
        <v>Baa3</v>
      </c>
      <c r="E126" s="219" t="s">
        <v>277</v>
      </c>
      <c r="F126" s="220" t="str">
        <f aca="false">VLOOKUP(E126,$M$2:$O$152,2,0)</f>
        <v>Baa3</v>
      </c>
      <c r="G126" s="220" t="s">
        <v>114</v>
      </c>
      <c r="I126" s="225" t="s">
        <v>277</v>
      </c>
      <c r="J126" s="226" t="s">
        <v>101</v>
      </c>
      <c r="K126" s="123" t="s">
        <v>114</v>
      </c>
      <c r="M126" s="221" t="s">
        <v>197</v>
      </c>
      <c r="N126" s="222" t="s">
        <v>96</v>
      </c>
      <c r="O126" s="222" t="s">
        <v>96</v>
      </c>
      <c r="Q126" s="9" t="s">
        <v>261</v>
      </c>
      <c r="R126" s="230" t="s">
        <v>356</v>
      </c>
    </row>
    <row r="127" customFormat="false" ht="15" hidden="false" customHeight="false" outlineLevel="0" collapsed="false">
      <c r="A127" s="217" t="s">
        <v>196</v>
      </c>
      <c r="B127" s="223" t="str">
        <f aca="false">G127</f>
        <v>NA</v>
      </c>
      <c r="C127" s="224" t="str">
        <f aca="false">F127</f>
        <v>Aaa</v>
      </c>
      <c r="E127" s="219" t="s">
        <v>196</v>
      </c>
      <c r="F127" s="220" t="str">
        <f aca="false">VLOOKUP(E127,$M$2:$O$152,2,0)</f>
        <v>Aaa</v>
      </c>
      <c r="G127" s="220" t="s">
        <v>114</v>
      </c>
      <c r="I127" s="225" t="s">
        <v>196</v>
      </c>
      <c r="J127" s="226" t="s">
        <v>93</v>
      </c>
      <c r="K127" s="123" t="s">
        <v>360</v>
      </c>
      <c r="M127" s="221" t="s">
        <v>171</v>
      </c>
      <c r="N127" s="222" t="s">
        <v>98</v>
      </c>
      <c r="O127" s="222" t="s">
        <v>98</v>
      </c>
      <c r="Q127" s="9" t="s">
        <v>262</v>
      </c>
      <c r="R127" s="230" t="s">
        <v>358</v>
      </c>
    </row>
    <row r="128" customFormat="false" ht="15" hidden="false" customHeight="false" outlineLevel="0" collapsed="false">
      <c r="A128" s="217" t="s">
        <v>261</v>
      </c>
      <c r="B128" s="223" t="str">
        <f aca="false">G128</f>
        <v>A+</v>
      </c>
      <c r="C128" s="224" t="str">
        <f aca="false">F128</f>
        <v>A2</v>
      </c>
      <c r="E128" s="219" t="s">
        <v>261</v>
      </c>
      <c r="F128" s="220" t="str">
        <f aca="false">VLOOKUP(E128,$M$2:$O$152,2,0)</f>
        <v>A2</v>
      </c>
      <c r="G128" s="220" t="str">
        <f aca="false">VLOOKUP(E128,$Q$2:$R$155,2,0)</f>
        <v>A+</v>
      </c>
      <c r="I128" s="225" t="s">
        <v>261</v>
      </c>
      <c r="J128" s="226" t="s">
        <v>88</v>
      </c>
      <c r="K128" s="123" t="s">
        <v>356</v>
      </c>
      <c r="M128" s="221" t="s">
        <v>304</v>
      </c>
      <c r="N128" s="222" t="s">
        <v>100</v>
      </c>
      <c r="O128" s="222" t="s">
        <v>100</v>
      </c>
      <c r="Q128" s="9" t="s">
        <v>197</v>
      </c>
      <c r="R128" s="228" t="s">
        <v>114</v>
      </c>
    </row>
    <row r="129" customFormat="false" ht="15" hidden="false" customHeight="false" outlineLevel="0" collapsed="false">
      <c r="A129" s="217" t="s">
        <v>262</v>
      </c>
      <c r="B129" s="223" t="str">
        <f aca="false">G129</f>
        <v>AA-</v>
      </c>
      <c r="C129" s="224" t="str">
        <f aca="false">F129</f>
        <v>A3</v>
      </c>
      <c r="E129" s="219" t="s">
        <v>262</v>
      </c>
      <c r="F129" s="220" t="str">
        <f aca="false">VLOOKUP(E129,$M$2:$O$152,2,0)</f>
        <v>A3</v>
      </c>
      <c r="G129" s="220" t="str">
        <f aca="false">VLOOKUP(E129,$Q$2:$R$155,2,0)</f>
        <v>AA-</v>
      </c>
      <c r="I129" s="225" t="s">
        <v>262</v>
      </c>
      <c r="J129" s="226" t="s">
        <v>89</v>
      </c>
      <c r="K129" s="123" t="s">
        <v>358</v>
      </c>
      <c r="M129" s="221" t="s">
        <v>198</v>
      </c>
      <c r="N129" s="222" t="s">
        <v>111</v>
      </c>
      <c r="O129" s="222" t="s">
        <v>114</v>
      </c>
      <c r="Q129" s="9" t="s">
        <v>171</v>
      </c>
      <c r="R129" s="216" t="s">
        <v>365</v>
      </c>
    </row>
    <row r="130" customFormat="false" ht="15" hidden="false" customHeight="false" outlineLevel="0" collapsed="false">
      <c r="A130" s="217" t="s">
        <v>197</v>
      </c>
      <c r="B130" s="223" t="str">
        <f aca="false">G130</f>
        <v>NA</v>
      </c>
      <c r="C130" s="224" t="str">
        <f aca="false">F130</f>
        <v>B3</v>
      </c>
      <c r="E130" s="219" t="s">
        <v>197</v>
      </c>
      <c r="F130" s="220" t="str">
        <f aca="false">VLOOKUP(E130,$M$2:$O$152,2,0)</f>
        <v>B3</v>
      </c>
      <c r="G130" s="220" t="str">
        <f aca="false">VLOOKUP(E130,$Q$2:$R$155,2,0)</f>
        <v>NA</v>
      </c>
      <c r="I130" s="225" t="s">
        <v>197</v>
      </c>
      <c r="J130" s="226" t="s">
        <v>96</v>
      </c>
      <c r="K130" s="123" t="s">
        <v>114</v>
      </c>
      <c r="M130" s="221" t="s">
        <v>523</v>
      </c>
      <c r="N130" s="222" t="s">
        <v>98</v>
      </c>
      <c r="O130" s="222" t="s">
        <v>98</v>
      </c>
      <c r="Q130" s="9" t="s">
        <v>524</v>
      </c>
      <c r="R130" s="230" t="s">
        <v>357</v>
      </c>
    </row>
    <row r="131" customFormat="false" ht="15" hidden="false" customHeight="false" outlineLevel="0" collapsed="false">
      <c r="A131" s="217" t="s">
        <v>171</v>
      </c>
      <c r="B131" s="223" t="str">
        <f aca="false">G131</f>
        <v>BB-</v>
      </c>
      <c r="C131" s="224" t="str">
        <f aca="false">F131</f>
        <v>Ba2</v>
      </c>
      <c r="E131" s="219" t="s">
        <v>171</v>
      </c>
      <c r="F131" s="220" t="str">
        <f aca="false">VLOOKUP(E131,$M$2:$O$152,2,0)</f>
        <v>Ba2</v>
      </c>
      <c r="G131" s="220" t="str">
        <f aca="false">VLOOKUP(E131,$Q$2:$R$155,2,0)</f>
        <v>BB-</v>
      </c>
      <c r="I131" s="225" t="s">
        <v>171</v>
      </c>
      <c r="J131" s="226" t="s">
        <v>98</v>
      </c>
      <c r="K131" s="123" t="s">
        <v>365</v>
      </c>
      <c r="M131" s="221" t="s">
        <v>217</v>
      </c>
      <c r="N131" s="222" t="s">
        <v>96</v>
      </c>
      <c r="O131" s="222" t="s">
        <v>96</v>
      </c>
      <c r="Q131" s="9" t="s">
        <v>304</v>
      </c>
      <c r="R131" s="230" t="s">
        <v>525</v>
      </c>
    </row>
    <row r="132" customFormat="false" ht="15" hidden="false" customHeight="false" outlineLevel="0" collapsed="false">
      <c r="A132" s="217" t="s">
        <v>304</v>
      </c>
      <c r="B132" s="223" t="str">
        <f aca="false">G132</f>
        <v>A </v>
      </c>
      <c r="C132" s="224" t="str">
        <f aca="false">F132</f>
        <v>Baa1</v>
      </c>
      <c r="E132" s="219" t="s">
        <v>304</v>
      </c>
      <c r="F132" s="220" t="str">
        <f aca="false">VLOOKUP(E132,$M$2:$O$152,2,0)</f>
        <v>Baa1</v>
      </c>
      <c r="G132" s="220" t="str">
        <f aca="false">VLOOKUP(E132,$Q$2:$R$155,2,0)</f>
        <v>A </v>
      </c>
      <c r="I132" s="225" t="s">
        <v>304</v>
      </c>
      <c r="J132" s="226" t="s">
        <v>100</v>
      </c>
      <c r="K132" s="123" t="s">
        <v>354</v>
      </c>
      <c r="M132" s="221" t="s">
        <v>236</v>
      </c>
      <c r="N132" s="222" t="s">
        <v>113</v>
      </c>
      <c r="O132" s="222" t="s">
        <v>113</v>
      </c>
      <c r="Q132" s="9" t="s">
        <v>198</v>
      </c>
      <c r="R132" s="228" t="s">
        <v>383</v>
      </c>
    </row>
    <row r="133" customFormat="false" ht="15" hidden="false" customHeight="false" outlineLevel="0" collapsed="false">
      <c r="A133" s="217" t="s">
        <v>198</v>
      </c>
      <c r="B133" s="223" t="str">
        <f aca="false">G133</f>
        <v>CCC+</v>
      </c>
      <c r="C133" s="224" t="str">
        <f aca="false">F133</f>
        <v>Caa1</v>
      </c>
      <c r="E133" s="219" t="s">
        <v>198</v>
      </c>
      <c r="F133" s="220" t="str">
        <f aca="false">VLOOKUP(E133,$M$2:$O$152,2,0)</f>
        <v>Caa1</v>
      </c>
      <c r="G133" s="220" t="str">
        <f aca="false">VLOOKUP(E133,$Q$2:$R$155,2,0)</f>
        <v>CCC+</v>
      </c>
      <c r="I133" s="225" t="s">
        <v>198</v>
      </c>
      <c r="J133" s="226" t="s">
        <v>111</v>
      </c>
      <c r="K133" s="123" t="s">
        <v>383</v>
      </c>
      <c r="M133" s="221" t="s">
        <v>305</v>
      </c>
      <c r="N133" s="222" t="s">
        <v>93</v>
      </c>
      <c r="O133" s="222" t="s">
        <v>93</v>
      </c>
      <c r="Q133" s="9" t="s">
        <v>526</v>
      </c>
      <c r="R133" s="228" t="s">
        <v>114</v>
      </c>
    </row>
    <row r="134" customFormat="false" ht="15" hidden="false" customHeight="false" outlineLevel="0" collapsed="false">
      <c r="A134" s="217" t="s">
        <v>216</v>
      </c>
      <c r="B134" s="223" t="str">
        <f aca="false">G134</f>
        <v>NA</v>
      </c>
      <c r="C134" s="224" t="str">
        <f aca="false">F134</f>
        <v>Ba2</v>
      </c>
      <c r="E134" s="219" t="s">
        <v>523</v>
      </c>
      <c r="F134" s="220" t="str">
        <f aca="false">VLOOKUP(E134,$M$2:$O$152,2,0)</f>
        <v>Ba2</v>
      </c>
      <c r="G134" s="220" t="s">
        <v>114</v>
      </c>
      <c r="I134" s="225" t="s">
        <v>523</v>
      </c>
      <c r="J134" s="226" t="s">
        <v>102</v>
      </c>
      <c r="K134" s="123" t="s">
        <v>114</v>
      </c>
      <c r="M134" s="221" t="s">
        <v>306</v>
      </c>
      <c r="N134" s="222" t="s">
        <v>93</v>
      </c>
      <c r="O134" s="222" t="s">
        <v>93</v>
      </c>
      <c r="Q134" s="9" t="s">
        <v>236</v>
      </c>
      <c r="R134" s="228" t="s">
        <v>495</v>
      </c>
    </row>
    <row r="135" customFormat="false" ht="15" hidden="false" customHeight="false" outlineLevel="0" collapsed="false">
      <c r="A135" s="217" t="s">
        <v>217</v>
      </c>
      <c r="B135" s="223" t="str">
        <f aca="false">G135</f>
        <v>NA</v>
      </c>
      <c r="C135" s="224" t="str">
        <f aca="false">F135</f>
        <v>B3</v>
      </c>
      <c r="E135" s="219" t="s">
        <v>217</v>
      </c>
      <c r="F135" s="220" t="str">
        <f aca="false">VLOOKUP(E135,$M$2:$O$152,2,0)</f>
        <v>B3</v>
      </c>
      <c r="G135" s="220" t="s">
        <v>114</v>
      </c>
      <c r="I135" s="225" t="s">
        <v>217</v>
      </c>
      <c r="J135" s="226" t="s">
        <v>96</v>
      </c>
      <c r="K135" s="123" t="s">
        <v>114</v>
      </c>
      <c r="M135" s="221" t="s">
        <v>527</v>
      </c>
      <c r="N135" s="222" t="s">
        <v>92</v>
      </c>
      <c r="O135" s="222" t="s">
        <v>92</v>
      </c>
      <c r="Q135" s="9" t="s">
        <v>172</v>
      </c>
      <c r="R135" s="228" t="s">
        <v>114</v>
      </c>
    </row>
    <row r="136" customFormat="false" ht="15" hidden="false" customHeight="false" outlineLevel="0" collapsed="false">
      <c r="A136" s="217" t="s">
        <v>236</v>
      </c>
      <c r="B136" s="223" t="str">
        <f aca="false">G136</f>
        <v>SD</v>
      </c>
      <c r="C136" s="224" t="str">
        <f aca="false">F136</f>
        <v>Caa3</v>
      </c>
      <c r="E136" s="219" t="s">
        <v>236</v>
      </c>
      <c r="F136" s="220" t="str">
        <f aca="false">VLOOKUP(E136,$M$2:$O$152,2,0)</f>
        <v>Caa3</v>
      </c>
      <c r="G136" s="220" t="str">
        <f aca="false">VLOOKUP(E136,$Q$2:$R$155,2,0)</f>
        <v>SD</v>
      </c>
      <c r="I136" s="225" t="s">
        <v>236</v>
      </c>
      <c r="J136" s="226" t="s">
        <v>113</v>
      </c>
      <c r="K136" s="123" t="s">
        <v>495</v>
      </c>
      <c r="M136" s="221" t="s">
        <v>263</v>
      </c>
      <c r="N136" s="222" t="s">
        <v>96</v>
      </c>
      <c r="O136" s="222" t="s">
        <v>96</v>
      </c>
      <c r="Q136" s="9" t="s">
        <v>528</v>
      </c>
      <c r="R136" s="230" t="s">
        <v>360</v>
      </c>
    </row>
    <row r="137" customFormat="false" ht="15" hidden="false" customHeight="false" outlineLevel="0" collapsed="false">
      <c r="A137" s="217" t="s">
        <v>172</v>
      </c>
      <c r="B137" s="223" t="str">
        <f aca="false">G137</f>
        <v>NA</v>
      </c>
      <c r="C137" s="224" t="str">
        <f aca="false">F137</f>
        <v>B3</v>
      </c>
      <c r="E137" s="219" t="s">
        <v>503</v>
      </c>
      <c r="F137" s="220" t="str">
        <f aca="false">VLOOKUP(E137,$M$2:$O$152,2,0)</f>
        <v>B3</v>
      </c>
      <c r="G137" s="220" t="s">
        <v>114</v>
      </c>
      <c r="I137" s="225" t="s">
        <v>503</v>
      </c>
      <c r="J137" s="226" t="s">
        <v>96</v>
      </c>
      <c r="K137" s="123" t="s">
        <v>114</v>
      </c>
      <c r="M137" s="221" t="s">
        <v>173</v>
      </c>
      <c r="N137" s="222" t="s">
        <v>95</v>
      </c>
      <c r="O137" s="222" t="s">
        <v>95</v>
      </c>
      <c r="Q137" s="9" t="s">
        <v>306</v>
      </c>
      <c r="R137" s="230" t="s">
        <v>360</v>
      </c>
    </row>
    <row r="138" customFormat="false" ht="15" hidden="false" customHeight="false" outlineLevel="0" collapsed="false">
      <c r="A138" s="217" t="s">
        <v>305</v>
      </c>
      <c r="B138" s="223" t="str">
        <f aca="false">G138</f>
        <v>AAA</v>
      </c>
      <c r="C138" s="224" t="str">
        <f aca="false">F138</f>
        <v>Aaa</v>
      </c>
      <c r="E138" s="219" t="s">
        <v>305</v>
      </c>
      <c r="F138" s="220" t="str">
        <f aca="false">VLOOKUP(E138,$M$2:$O$152,2,0)</f>
        <v>Aaa</v>
      </c>
      <c r="G138" s="220" t="s">
        <v>360</v>
      </c>
      <c r="I138" s="225" t="s">
        <v>305</v>
      </c>
      <c r="J138" s="226" t="s">
        <v>93</v>
      </c>
      <c r="K138" s="123" t="s">
        <v>360</v>
      </c>
      <c r="M138" s="221" t="s">
        <v>200</v>
      </c>
      <c r="N138" s="222" t="s">
        <v>100</v>
      </c>
      <c r="O138" s="222" t="s">
        <v>100</v>
      </c>
      <c r="Q138" s="9" t="s">
        <v>199</v>
      </c>
      <c r="R138" s="230" t="s">
        <v>529</v>
      </c>
    </row>
    <row r="139" customFormat="false" ht="15" hidden="false" customHeight="false" outlineLevel="0" collapsed="false">
      <c r="A139" s="217" t="s">
        <v>306</v>
      </c>
      <c r="B139" s="223" t="str">
        <f aca="false">G139</f>
        <v>AAA</v>
      </c>
      <c r="C139" s="224" t="str">
        <f aca="false">F139</f>
        <v>Aaa</v>
      </c>
      <c r="E139" s="219" t="s">
        <v>306</v>
      </c>
      <c r="F139" s="220" t="str">
        <f aca="false">VLOOKUP(E139,$M$2:$O$152,2,0)</f>
        <v>Aaa</v>
      </c>
      <c r="G139" s="220" t="str">
        <f aca="false">VLOOKUP(E139,$Q$2:$R$155,2,0)</f>
        <v>AAA</v>
      </c>
      <c r="I139" s="225" t="s">
        <v>306</v>
      </c>
      <c r="J139" s="226" t="s">
        <v>93</v>
      </c>
      <c r="K139" s="123" t="s">
        <v>360</v>
      </c>
      <c r="M139" s="221" t="s">
        <v>177</v>
      </c>
      <c r="N139" s="222" t="s">
        <v>96</v>
      </c>
      <c r="O139" s="222" t="s">
        <v>96</v>
      </c>
      <c r="Q139" s="9" t="s">
        <v>263</v>
      </c>
      <c r="R139" s="216" t="s">
        <v>362</v>
      </c>
    </row>
    <row r="140" customFormat="false" ht="15" hidden="false" customHeight="false" outlineLevel="0" collapsed="false">
      <c r="A140" s="217" t="s">
        <v>199</v>
      </c>
      <c r="B140" s="223" t="str">
        <f aca="false">G140</f>
        <v>AA </v>
      </c>
      <c r="C140" s="224" t="str">
        <f aca="false">F140</f>
        <v>Aa3</v>
      </c>
      <c r="E140" s="219" t="s">
        <v>199</v>
      </c>
      <c r="F140" s="220" t="s">
        <v>92</v>
      </c>
      <c r="G140" s="220" t="str">
        <f aca="false">VLOOKUP(E140,$Q$2:$R$155,2,0)</f>
        <v>AA </v>
      </c>
      <c r="I140" s="225" t="s">
        <v>199</v>
      </c>
      <c r="J140" s="226" t="s">
        <v>92</v>
      </c>
      <c r="K140" s="123" t="s">
        <v>358</v>
      </c>
      <c r="M140" s="221" t="s">
        <v>218</v>
      </c>
      <c r="N140" s="222" t="s">
        <v>97</v>
      </c>
      <c r="O140" s="222" t="s">
        <v>97</v>
      </c>
      <c r="Q140" s="9" t="s">
        <v>173</v>
      </c>
      <c r="R140" s="228" t="s">
        <v>114</v>
      </c>
    </row>
    <row r="141" customFormat="false" ht="15" hidden="false" customHeight="false" outlineLevel="0" collapsed="false">
      <c r="A141" s="236" t="s">
        <v>263</v>
      </c>
      <c r="B141" s="223" t="str">
        <f aca="false">G141</f>
        <v>B-</v>
      </c>
      <c r="C141" s="224" t="str">
        <f aca="false">F141</f>
        <v>B3</v>
      </c>
      <c r="E141" s="219" t="s">
        <v>263</v>
      </c>
      <c r="F141" s="220" t="str">
        <f aca="false">VLOOKUP(E141,$M$2:$O$152,2,0)</f>
        <v>B3</v>
      </c>
      <c r="G141" s="220" t="str">
        <f aca="false">VLOOKUP(E141,$Q$2:$R$155,2,0)</f>
        <v>B-</v>
      </c>
      <c r="I141" s="225" t="s">
        <v>263</v>
      </c>
      <c r="J141" s="226" t="s">
        <v>96</v>
      </c>
      <c r="K141" s="123" t="s">
        <v>114</v>
      </c>
      <c r="M141" s="221" t="s">
        <v>174</v>
      </c>
      <c r="N141" s="222" t="s">
        <v>96</v>
      </c>
      <c r="O141" s="222" t="s">
        <v>96</v>
      </c>
      <c r="Q141" s="9" t="s">
        <v>200</v>
      </c>
      <c r="R141" s="216" t="s">
        <v>369</v>
      </c>
    </row>
    <row r="142" customFormat="false" ht="15" hidden="false" customHeight="false" outlineLevel="0" collapsed="false">
      <c r="A142" s="236" t="s">
        <v>173</v>
      </c>
      <c r="B142" s="223" t="str">
        <f aca="false">G142</f>
        <v>NA</v>
      </c>
      <c r="C142" s="224" t="str">
        <f aca="false">F142</f>
        <v>B2</v>
      </c>
      <c r="E142" s="219" t="s">
        <v>173</v>
      </c>
      <c r="F142" s="220" t="str">
        <f aca="false">VLOOKUP(E142,$M$2:$O$152,2,0)</f>
        <v>B2</v>
      </c>
      <c r="G142" s="220" t="str">
        <f aca="false">VLOOKUP(E142,$Q$2:$R$155,2,0)</f>
        <v>NA</v>
      </c>
      <c r="I142" s="225" t="s">
        <v>173</v>
      </c>
      <c r="J142" s="226" t="s">
        <v>95</v>
      </c>
      <c r="K142" s="123" t="s">
        <v>114</v>
      </c>
      <c r="M142" s="221" t="s">
        <v>307</v>
      </c>
      <c r="N142" s="222" t="s">
        <v>95</v>
      </c>
      <c r="O142" s="222" t="s">
        <v>95</v>
      </c>
      <c r="Q142" s="9" t="s">
        <v>177</v>
      </c>
      <c r="R142" s="216" t="s">
        <v>361</v>
      </c>
    </row>
    <row r="143" customFormat="false" ht="15" hidden="false" customHeight="false" outlineLevel="0" collapsed="false">
      <c r="A143" s="217" t="s">
        <v>200</v>
      </c>
      <c r="B143" s="223" t="str">
        <f aca="false">G143</f>
        <v>BBB+</v>
      </c>
      <c r="C143" s="224" t="str">
        <f aca="false">F143</f>
        <v>Baa1</v>
      </c>
      <c r="E143" s="219" t="s">
        <v>200</v>
      </c>
      <c r="F143" s="220" t="str">
        <f aca="false">VLOOKUP(E143,$M$2:$O$152,2,0)</f>
        <v>Baa1</v>
      </c>
      <c r="G143" s="220" t="str">
        <f aca="false">VLOOKUP(E143,$Q$2:$R$155,2,0)</f>
        <v>BBB+</v>
      </c>
      <c r="I143" s="225" t="s">
        <v>200</v>
      </c>
      <c r="J143" s="226" t="s">
        <v>100</v>
      </c>
      <c r="K143" s="123" t="s">
        <v>369</v>
      </c>
      <c r="M143" s="221" t="s">
        <v>175</v>
      </c>
      <c r="N143" s="222" t="s">
        <v>95</v>
      </c>
      <c r="O143" s="222" t="s">
        <v>95</v>
      </c>
      <c r="Q143" s="9" t="s">
        <v>218</v>
      </c>
      <c r="R143" s="216" t="s">
        <v>368</v>
      </c>
    </row>
    <row r="144" customFormat="false" ht="15" hidden="false" customHeight="false" outlineLevel="0" collapsed="false">
      <c r="A144" s="235" t="s">
        <v>177</v>
      </c>
      <c r="B144" s="223" t="str">
        <f aca="false">G144</f>
        <v>B</v>
      </c>
      <c r="C144" s="224" t="str">
        <f aca="false">F144</f>
        <v>B3</v>
      </c>
      <c r="E144" s="219" t="s">
        <v>177</v>
      </c>
      <c r="F144" s="220" t="str">
        <f aca="false">VLOOKUP(E144,$M$2:$O$152,2,0)</f>
        <v>B3</v>
      </c>
      <c r="G144" s="220" t="str">
        <f aca="false">VLOOKUP(E144,$Q$2:$R$155,2,0)</f>
        <v>B</v>
      </c>
      <c r="I144" s="225" t="s">
        <v>177</v>
      </c>
      <c r="J144" s="226" t="s">
        <v>96</v>
      </c>
      <c r="K144" s="123" t="s">
        <v>114</v>
      </c>
      <c r="M144" s="221" t="s">
        <v>264</v>
      </c>
      <c r="N144" s="222" t="s">
        <v>96</v>
      </c>
      <c r="O144" s="222" t="s">
        <v>96</v>
      </c>
      <c r="Q144" s="9" t="s">
        <v>174</v>
      </c>
      <c r="R144" s="230" t="s">
        <v>497</v>
      </c>
    </row>
    <row r="145" customFormat="false" ht="15" hidden="false" customHeight="false" outlineLevel="0" collapsed="false">
      <c r="A145" s="217" t="s">
        <v>218</v>
      </c>
      <c r="B145" s="223" t="str">
        <f aca="false">G145</f>
        <v>BBB-</v>
      </c>
      <c r="C145" s="224" t="str">
        <f aca="false">F145</f>
        <v>Ba1</v>
      </c>
      <c r="E145" s="219" t="s">
        <v>218</v>
      </c>
      <c r="F145" s="220" t="str">
        <f aca="false">VLOOKUP(E145,$M$2:$O$152,2,0)</f>
        <v>Ba1</v>
      </c>
      <c r="G145" s="220" t="str">
        <f aca="false">VLOOKUP(E145,$Q$2:$R$155,2,0)</f>
        <v>BBB-</v>
      </c>
      <c r="I145" s="225" t="s">
        <v>218</v>
      </c>
      <c r="J145" s="226" t="s">
        <v>97</v>
      </c>
      <c r="K145" s="123" t="s">
        <v>114</v>
      </c>
      <c r="M145" s="221" t="s">
        <v>278</v>
      </c>
      <c r="N145" s="222" t="s">
        <v>91</v>
      </c>
      <c r="O145" s="222" t="s">
        <v>91</v>
      </c>
      <c r="Q145" s="9" t="s">
        <v>530</v>
      </c>
      <c r="R145" s="216" t="s">
        <v>363</v>
      </c>
    </row>
    <row r="146" customFormat="false" ht="15" hidden="false" customHeight="false" outlineLevel="0" collapsed="false">
      <c r="A146" s="217" t="s">
        <v>174</v>
      </c>
      <c r="B146" s="223" t="str">
        <f aca="false">G146</f>
        <v>N/A</v>
      </c>
      <c r="C146" s="224" t="str">
        <f aca="false">F146</f>
        <v>B3</v>
      </c>
      <c r="E146" s="219" t="s">
        <v>174</v>
      </c>
      <c r="F146" s="220" t="str">
        <f aca="false">VLOOKUP(E146,$M$2:$O$152,2,0)</f>
        <v>B3</v>
      </c>
      <c r="G146" s="220" t="str">
        <f aca="false">VLOOKUP(E146,$Q$2:$R$155,2,0)</f>
        <v>N/A</v>
      </c>
      <c r="I146" s="225" t="s">
        <v>174</v>
      </c>
      <c r="J146" s="226" t="s">
        <v>95</v>
      </c>
      <c r="K146" s="123" t="s">
        <v>114</v>
      </c>
      <c r="M146" s="221" t="s">
        <v>308</v>
      </c>
      <c r="N146" s="222" t="s">
        <v>92</v>
      </c>
      <c r="O146" s="222" t="s">
        <v>92</v>
      </c>
      <c r="Q146" s="9" t="s">
        <v>175</v>
      </c>
      <c r="R146" s="216" t="s">
        <v>361</v>
      </c>
    </row>
    <row r="147" customFormat="false" ht="15" hidden="false" customHeight="false" outlineLevel="0" collapsed="false">
      <c r="A147" s="217" t="s">
        <v>307</v>
      </c>
      <c r="B147" s="223" t="str">
        <f aca="false">G147</f>
        <v>B+</v>
      </c>
      <c r="C147" s="224" t="str">
        <f aca="false">F147</f>
        <v>B2</v>
      </c>
      <c r="E147" s="219" t="s">
        <v>307</v>
      </c>
      <c r="F147" s="220" t="str">
        <f aca="false">VLOOKUP(E147,$M$2:$O$152,2,0)</f>
        <v>B2</v>
      </c>
      <c r="G147" s="220" t="s">
        <v>363</v>
      </c>
      <c r="I147" s="225" t="s">
        <v>307</v>
      </c>
      <c r="J147" s="226" t="s">
        <v>95</v>
      </c>
      <c r="K147" s="123" t="s">
        <v>363</v>
      </c>
      <c r="M147" s="221" t="s">
        <v>461</v>
      </c>
      <c r="N147" s="222" t="s">
        <v>93</v>
      </c>
      <c r="O147" s="222" t="s">
        <v>93</v>
      </c>
      <c r="Q147" s="9" t="s">
        <v>264</v>
      </c>
      <c r="R147" s="216" t="s">
        <v>361</v>
      </c>
    </row>
    <row r="148" customFormat="false" ht="15" hidden="false" customHeight="false" outlineLevel="0" collapsed="false">
      <c r="A148" s="127" t="s">
        <v>219</v>
      </c>
      <c r="B148" s="223" t="str">
        <f aca="false">G148</f>
        <v>BBB+</v>
      </c>
      <c r="C148" s="224" t="str">
        <f aca="false">F148</f>
        <v>NA</v>
      </c>
      <c r="E148" s="172" t="s">
        <v>322</v>
      </c>
      <c r="F148" s="220" t="s">
        <v>114</v>
      </c>
      <c r="G148" s="220" t="s">
        <v>369</v>
      </c>
      <c r="I148" s="225"/>
      <c r="J148" s="226"/>
      <c r="K148" s="123"/>
      <c r="M148" s="221" t="s">
        <v>265</v>
      </c>
      <c r="N148" s="222" t="s">
        <v>94</v>
      </c>
      <c r="O148" s="222" t="s">
        <v>94</v>
      </c>
      <c r="Q148" s="9" t="s">
        <v>278</v>
      </c>
      <c r="R148" s="230" t="s">
        <v>357</v>
      </c>
    </row>
    <row r="149" customFormat="false" ht="15" hidden="false" customHeight="false" outlineLevel="0" collapsed="false">
      <c r="A149" s="217" t="s">
        <v>175</v>
      </c>
      <c r="B149" s="223" t="str">
        <f aca="false">G149</f>
        <v>B</v>
      </c>
      <c r="C149" s="224" t="str">
        <f aca="false">F149</f>
        <v>B2</v>
      </c>
      <c r="E149" s="219" t="s">
        <v>175</v>
      </c>
      <c r="F149" s="220" t="str">
        <f aca="false">VLOOKUP(E149,$M$2:$O$152,2,0)</f>
        <v>B2</v>
      </c>
      <c r="G149" s="220" t="str">
        <f aca="false">VLOOKUP(E149,$Q$2:$R$155,2,0)</f>
        <v>B</v>
      </c>
      <c r="I149" s="225" t="s">
        <v>175</v>
      </c>
      <c r="J149" s="226" t="s">
        <v>95</v>
      </c>
      <c r="K149" s="123" t="s">
        <v>361</v>
      </c>
      <c r="M149" s="221" t="s">
        <v>237</v>
      </c>
      <c r="N149" s="222" t="s">
        <v>101</v>
      </c>
      <c r="O149" s="222" t="s">
        <v>101</v>
      </c>
      <c r="Q149" s="9" t="s">
        <v>308</v>
      </c>
      <c r="R149" s="230" t="s">
        <v>357</v>
      </c>
    </row>
    <row r="150" customFormat="false" ht="15" hidden="false" customHeight="false" outlineLevel="0" collapsed="false">
      <c r="A150" s="217" t="s">
        <v>264</v>
      </c>
      <c r="B150" s="223" t="str">
        <f aca="false">G150</f>
        <v>B</v>
      </c>
      <c r="C150" s="224" t="str">
        <f aca="false">F150</f>
        <v>B3</v>
      </c>
      <c r="E150" s="219" t="s">
        <v>264</v>
      </c>
      <c r="F150" s="220" t="str">
        <f aca="false">VLOOKUP(E150,$M$2:$O$152,2,0)</f>
        <v>B3</v>
      </c>
      <c r="G150" s="220" t="str">
        <f aca="false">VLOOKUP(E150,$Q$2:$R$155,2,0)</f>
        <v>B</v>
      </c>
      <c r="I150" s="225" t="s">
        <v>264</v>
      </c>
      <c r="J150" s="226" t="s">
        <v>96</v>
      </c>
      <c r="K150" s="123" t="s">
        <v>361</v>
      </c>
      <c r="M150" s="221" t="s">
        <v>323</v>
      </c>
      <c r="N150" s="222" t="s">
        <v>103</v>
      </c>
      <c r="O150" s="222" t="s">
        <v>103</v>
      </c>
      <c r="Q150" s="9" t="s">
        <v>282</v>
      </c>
      <c r="R150" s="230" t="s">
        <v>359</v>
      </c>
    </row>
    <row r="151" customFormat="false" ht="15" hidden="false" customHeight="false" outlineLevel="0" collapsed="false">
      <c r="A151" s="217" t="s">
        <v>278</v>
      </c>
      <c r="B151" s="223" t="str">
        <f aca="false">G151</f>
        <v>AA</v>
      </c>
      <c r="C151" s="224" t="str">
        <f aca="false">F151</f>
        <v>Aa2</v>
      </c>
      <c r="E151" s="219" t="s">
        <v>278</v>
      </c>
      <c r="F151" s="220" t="str">
        <f aca="false">VLOOKUP(E151,$M$2:$O$152,2,0)</f>
        <v>Aa2</v>
      </c>
      <c r="G151" s="220" t="str">
        <f aca="false">VLOOKUP(E151,$Q$2:$R$155,2,0)</f>
        <v>AA</v>
      </c>
      <c r="I151" s="225" t="s">
        <v>278</v>
      </c>
      <c r="J151" s="226" t="s">
        <v>91</v>
      </c>
      <c r="K151" s="123" t="s">
        <v>114</v>
      </c>
      <c r="M151" s="221" t="s">
        <v>321</v>
      </c>
      <c r="N151" s="222" t="s">
        <v>99</v>
      </c>
      <c r="O151" s="222" t="s">
        <v>99</v>
      </c>
      <c r="Q151" s="9" t="s">
        <v>237</v>
      </c>
      <c r="R151" s="216" t="s">
        <v>367</v>
      </c>
    </row>
    <row r="152" customFormat="false" ht="15" hidden="false" customHeight="false" outlineLevel="0" collapsed="false">
      <c r="A152" s="217" t="s">
        <v>308</v>
      </c>
      <c r="B152" s="223" t="str">
        <f aca="false">G152</f>
        <v>AA</v>
      </c>
      <c r="C152" s="224" t="str">
        <f aca="false">F152</f>
        <v>Aa3</v>
      </c>
      <c r="E152" s="219" t="s">
        <v>308</v>
      </c>
      <c r="F152" s="220" t="str">
        <f aca="false">VLOOKUP(E152,$M$2:$O$152,2,0)</f>
        <v>Aa3</v>
      </c>
      <c r="G152" s="220" t="str">
        <f aca="false">VLOOKUP(E152,$Q$2:$R$155,2,0)</f>
        <v>AA</v>
      </c>
      <c r="I152" s="225" t="s">
        <v>308</v>
      </c>
      <c r="J152" s="226" t="s">
        <v>92</v>
      </c>
      <c r="K152" s="123" t="s">
        <v>357</v>
      </c>
      <c r="M152" s="221" t="s">
        <v>320</v>
      </c>
      <c r="N152" s="222" t="s">
        <v>104</v>
      </c>
      <c r="O152" s="222" t="s">
        <v>104</v>
      </c>
      <c r="Q152" s="9" t="s">
        <v>265</v>
      </c>
      <c r="R152" s="216" t="s">
        <v>365</v>
      </c>
    </row>
    <row r="153" customFormat="false" ht="15" hidden="false" customHeight="false" outlineLevel="0" collapsed="false">
      <c r="A153" s="217" t="s">
        <v>282</v>
      </c>
      <c r="B153" s="223" t="str">
        <f aca="false">G153</f>
        <v>AAA</v>
      </c>
      <c r="C153" s="224" t="str">
        <f aca="false">F153</f>
        <v>Aaa</v>
      </c>
      <c r="E153" s="219" t="s">
        <v>461</v>
      </c>
      <c r="F153" s="220" t="str">
        <f aca="false">VLOOKUP(E153,$M$2:$O$152,2,0)</f>
        <v>Aaa</v>
      </c>
      <c r="G153" s="220" t="s">
        <v>360</v>
      </c>
      <c r="I153" s="225" t="s">
        <v>461</v>
      </c>
      <c r="J153" s="226" t="s">
        <v>93</v>
      </c>
      <c r="K153" s="123" t="s">
        <v>114</v>
      </c>
      <c r="Q153" s="9" t="s">
        <v>323</v>
      </c>
      <c r="R153" s="228" t="s">
        <v>495</v>
      </c>
    </row>
    <row r="154" customFormat="false" ht="15" hidden="false" customHeight="false" outlineLevel="0" collapsed="false">
      <c r="A154" s="217" t="s">
        <v>237</v>
      </c>
      <c r="B154" s="223" t="str">
        <f aca="false">G154</f>
        <v>BBB</v>
      </c>
      <c r="C154" s="224" t="str">
        <f aca="false">F154</f>
        <v>Baa2</v>
      </c>
      <c r="E154" s="219" t="s">
        <v>237</v>
      </c>
      <c r="F154" s="220" t="str">
        <f aca="false">VLOOKUP(E154,$M$2:$O$152,2,0)</f>
        <v>Baa2</v>
      </c>
      <c r="G154" s="220" t="str">
        <f aca="false">VLOOKUP(E154,$Q$2:$R$155,2,0)</f>
        <v>BBB</v>
      </c>
      <c r="I154" s="225" t="s">
        <v>265</v>
      </c>
      <c r="J154" s="226" t="s">
        <v>101</v>
      </c>
      <c r="K154" s="123" t="s">
        <v>367</v>
      </c>
      <c r="M154" s="226"/>
      <c r="N154" s="123"/>
      <c r="Q154" s="9" t="s">
        <v>321</v>
      </c>
      <c r="R154" s="216" t="s">
        <v>505</v>
      </c>
    </row>
    <row r="155" customFormat="false" ht="15" hidden="false" customHeight="false" outlineLevel="0" collapsed="false">
      <c r="A155" s="235" t="s">
        <v>265</v>
      </c>
      <c r="B155" s="223" t="str">
        <f aca="false">G155</f>
        <v>BB-</v>
      </c>
      <c r="C155" s="224" t="str">
        <f aca="false">F155</f>
        <v>B1</v>
      </c>
      <c r="E155" s="219" t="s">
        <v>265</v>
      </c>
      <c r="F155" s="220" t="str">
        <f aca="false">VLOOKUP(E155,$M$2:$O$152,2,0)</f>
        <v>B1</v>
      </c>
      <c r="G155" s="220" t="str">
        <f aca="false">VLOOKUP(E155,$Q$2:$R$155,2,0)</f>
        <v>BB-</v>
      </c>
      <c r="I155" s="225" t="s">
        <v>237</v>
      </c>
      <c r="J155" s="226" t="s">
        <v>94</v>
      </c>
      <c r="K155" s="123" t="s">
        <v>114</v>
      </c>
      <c r="Q155" s="9" t="s">
        <v>320</v>
      </c>
      <c r="R155" s="228" t="s">
        <v>495</v>
      </c>
    </row>
    <row r="156" customFormat="false" ht="15" hidden="false" customHeight="false" outlineLevel="0" collapsed="false">
      <c r="A156" s="217" t="s">
        <v>323</v>
      </c>
      <c r="B156" s="223" t="str">
        <f aca="false">G156</f>
        <v>SD</v>
      </c>
      <c r="C156" s="224" t="str">
        <f aca="false">F156</f>
        <v>C</v>
      </c>
      <c r="E156" s="219" t="s">
        <v>323</v>
      </c>
      <c r="F156" s="220" t="str">
        <f aca="false">VLOOKUP(E156,$M$2:$O$152,2,0)</f>
        <v>C</v>
      </c>
      <c r="G156" s="220" t="str">
        <f aca="false">VLOOKUP(E156,$Q$2:$R$155,2,0)</f>
        <v>SD</v>
      </c>
      <c r="I156" s="225" t="s">
        <v>323</v>
      </c>
      <c r="J156" s="226" t="s">
        <v>103</v>
      </c>
      <c r="K156" s="123" t="s">
        <v>495</v>
      </c>
      <c r="Q156" s="237" t="s">
        <v>531</v>
      </c>
      <c r="R156" s="216" t="s">
        <v>114</v>
      </c>
    </row>
    <row r="157" customFormat="false" ht="17.35" hidden="false" customHeight="false" outlineLevel="0" collapsed="false">
      <c r="A157" s="217" t="s">
        <v>321</v>
      </c>
      <c r="B157" s="223" t="str">
        <f aca="false">G157</f>
        <v>BB </v>
      </c>
      <c r="C157" s="224" t="str">
        <f aca="false">F157</f>
        <v>Ba3</v>
      </c>
      <c r="E157" s="219" t="s">
        <v>321</v>
      </c>
      <c r="F157" s="220" t="str">
        <f aca="false">VLOOKUP(E157,$M$2:$O$152,2,0)</f>
        <v>Ba3</v>
      </c>
      <c r="G157" s="220" t="str">
        <f aca="false">VLOOKUP(E157,$Q$2:$R$155,2,0)</f>
        <v>BB </v>
      </c>
      <c r="I157" s="225" t="s">
        <v>321</v>
      </c>
      <c r="J157" s="226" t="s">
        <v>99</v>
      </c>
      <c r="K157" s="123" t="s">
        <v>364</v>
      </c>
      <c r="Q157" s="238"/>
      <c r="R157" s="228" t="s">
        <v>114</v>
      </c>
    </row>
    <row r="158" customFormat="false" ht="15" hidden="false" customHeight="false" outlineLevel="0" collapsed="false">
      <c r="A158" s="217" t="s">
        <v>320</v>
      </c>
      <c r="B158" s="223" t="str">
        <f aca="false">G158</f>
        <v>SD</v>
      </c>
      <c r="C158" s="224" t="str">
        <f aca="false">F158</f>
        <v>Ca</v>
      </c>
      <c r="E158" s="219" t="s">
        <v>320</v>
      </c>
      <c r="F158" s="220" t="str">
        <f aca="false">VLOOKUP(E158,$M$2:$O$152,2,0)</f>
        <v>Ca</v>
      </c>
      <c r="G158" s="220" t="str">
        <f aca="false">VLOOKUP(E158,$Q$2:$R$155,2,0)</f>
        <v>SD</v>
      </c>
      <c r="I158" s="225" t="s">
        <v>320</v>
      </c>
      <c r="J158" s="226" t="s">
        <v>104</v>
      </c>
      <c r="K158" s="123" t="s">
        <v>495</v>
      </c>
      <c r="R158" s="216" t="s">
        <v>114</v>
      </c>
    </row>
    <row r="159" customFormat="false" ht="18" hidden="false" customHeight="false" outlineLevel="0" collapsed="false">
      <c r="Q159" s="239" t="s">
        <v>532</v>
      </c>
      <c r="R159" s="228" t="s">
        <v>114</v>
      </c>
    </row>
    <row r="160" customFormat="false" ht="18" hidden="false" customHeight="false" outlineLevel="0" collapsed="false">
      <c r="Q160" s="238"/>
      <c r="R160" s="216" t="s">
        <v>114</v>
      </c>
    </row>
    <row r="161" customFormat="false" ht="16" hidden="false" customHeight="false" outlineLevel="0" collapsed="false">
      <c r="Q161" s="240" t="s">
        <v>533</v>
      </c>
      <c r="R161" s="240" t="s">
        <v>352</v>
      </c>
    </row>
    <row r="162" customFormat="false" ht="16" hidden="false" customHeight="false" outlineLevel="0" collapsed="false">
      <c r="Q162" s="240" t="n">
        <v>100</v>
      </c>
      <c r="R162" s="240" t="s">
        <v>360</v>
      </c>
    </row>
    <row r="163" customFormat="false" ht="16" hidden="false" customHeight="false" outlineLevel="0" collapsed="false">
      <c r="Q163" s="240" t="n">
        <v>95</v>
      </c>
      <c r="R163" s="240" t="s">
        <v>359</v>
      </c>
    </row>
    <row r="164" customFormat="false" ht="16" hidden="false" customHeight="false" outlineLevel="0" collapsed="false">
      <c r="Q164" s="240" t="n">
        <v>90</v>
      </c>
      <c r="R164" s="240" t="s">
        <v>357</v>
      </c>
    </row>
    <row r="165" customFormat="false" ht="16" hidden="false" customHeight="false" outlineLevel="0" collapsed="false">
      <c r="Q165" s="240" t="n">
        <v>85</v>
      </c>
      <c r="R165" s="240" t="s">
        <v>358</v>
      </c>
    </row>
    <row r="166" customFormat="false" ht="16" hidden="false" customHeight="false" outlineLevel="0" collapsed="false">
      <c r="Q166" s="240" t="n">
        <v>80</v>
      </c>
      <c r="R166" s="240" t="s">
        <v>356</v>
      </c>
    </row>
    <row r="167" customFormat="false" ht="16" hidden="false" customHeight="false" outlineLevel="0" collapsed="false">
      <c r="Q167" s="240" t="n">
        <v>75</v>
      </c>
      <c r="R167" s="240" t="s">
        <v>354</v>
      </c>
    </row>
    <row r="168" customFormat="false" ht="16" hidden="false" customHeight="false" outlineLevel="0" collapsed="false">
      <c r="Q168" s="240" t="n">
        <v>70</v>
      </c>
      <c r="R168" s="240" t="s">
        <v>355</v>
      </c>
    </row>
    <row r="169" customFormat="false" ht="16" hidden="false" customHeight="false" outlineLevel="0" collapsed="false">
      <c r="Q169" s="240" t="n">
        <v>65</v>
      </c>
      <c r="R169" s="240" t="s">
        <v>369</v>
      </c>
    </row>
    <row r="170" customFormat="false" ht="16" hidden="false" customHeight="false" outlineLevel="0" collapsed="false">
      <c r="Q170" s="240" t="n">
        <v>60</v>
      </c>
      <c r="R170" s="240" t="s">
        <v>367</v>
      </c>
    </row>
    <row r="171" customFormat="false" ht="16" hidden="false" customHeight="false" outlineLevel="0" collapsed="false">
      <c r="Q171" s="240" t="n">
        <v>55</v>
      </c>
      <c r="R171" s="240" t="s">
        <v>368</v>
      </c>
    </row>
    <row r="172" customFormat="false" ht="13" hidden="false" customHeight="false" outlineLevel="0" collapsed="false">
      <c r="Q172" s="241" t="n">
        <v>50</v>
      </c>
      <c r="R172" s="241" t="s">
        <v>366</v>
      </c>
    </row>
    <row r="173" customFormat="false" ht="13" hidden="false" customHeight="false" outlineLevel="0" collapsed="false">
      <c r="Q173" s="241"/>
      <c r="R173" s="241"/>
    </row>
    <row r="174" customFormat="false" ht="16" hidden="false" customHeight="false" outlineLevel="0" collapsed="false">
      <c r="Q174" s="240" t="n">
        <v>45</v>
      </c>
      <c r="R174" s="240" t="s">
        <v>364</v>
      </c>
    </row>
    <row r="175" customFormat="false" ht="16" hidden="false" customHeight="false" outlineLevel="0" collapsed="false">
      <c r="Q175" s="240" t="n">
        <v>40</v>
      </c>
      <c r="R175" s="240" t="s">
        <v>365</v>
      </c>
    </row>
    <row r="176" customFormat="false" ht="16" hidden="false" customHeight="false" outlineLevel="0" collapsed="false">
      <c r="Q176" s="240" t="n">
        <v>35</v>
      </c>
      <c r="R176" s="240" t="s">
        <v>363</v>
      </c>
    </row>
    <row r="177" customFormat="false" ht="16" hidden="false" customHeight="false" outlineLevel="0" collapsed="false">
      <c r="Q177" s="240" t="n">
        <v>30</v>
      </c>
      <c r="R177" s="240" t="s">
        <v>361</v>
      </c>
    </row>
    <row r="178" customFormat="false" ht="16" hidden="false" customHeight="false" outlineLevel="0" collapsed="false">
      <c r="Q178" s="240" t="n">
        <v>25</v>
      </c>
      <c r="R178" s="240" t="s">
        <v>362</v>
      </c>
    </row>
    <row r="179" customFormat="false" ht="16" hidden="false" customHeight="false" outlineLevel="0" collapsed="false">
      <c r="Q179" s="240" t="n">
        <v>20</v>
      </c>
      <c r="R179" s="240" t="s">
        <v>383</v>
      </c>
    </row>
    <row r="180" customFormat="false" ht="16" hidden="false" customHeight="false" outlineLevel="0" collapsed="false">
      <c r="Q180" s="240" t="n">
        <v>15</v>
      </c>
      <c r="R180" s="240" t="s">
        <v>381</v>
      </c>
    </row>
    <row r="181" customFormat="false" ht="13" hidden="false" customHeight="false" outlineLevel="0" collapsed="false">
      <c r="Q181" s="241" t="n">
        <v>10</v>
      </c>
      <c r="R181" s="241" t="s">
        <v>382</v>
      </c>
    </row>
    <row r="182" customFormat="false" ht="13" hidden="false" customHeight="false" outlineLevel="0" collapsed="false">
      <c r="Q182" s="241"/>
      <c r="R182" s="241"/>
    </row>
    <row r="183" customFormat="false" ht="16" hidden="false" customHeight="false" outlineLevel="0" collapsed="false">
      <c r="Q183" s="240"/>
      <c r="R183" s="240" t="s">
        <v>375</v>
      </c>
    </row>
    <row r="184" customFormat="false" ht="16" hidden="false" customHeight="false" outlineLevel="0" collapsed="false">
      <c r="Q184" s="240" t="n">
        <v>5</v>
      </c>
      <c r="R184" s="240" t="s">
        <v>103</v>
      </c>
    </row>
    <row r="185" customFormat="false" ht="16" hidden="false" customHeight="false" outlineLevel="0" collapsed="false">
      <c r="Q185" s="240" t="n">
        <v>0</v>
      </c>
      <c r="R185" s="240" t="s">
        <v>515</v>
      </c>
    </row>
    <row r="186" customFormat="false" ht="16" hidden="false" customHeight="false" outlineLevel="0" collapsed="false">
      <c r="Q186" s="240" t="s">
        <v>534</v>
      </c>
      <c r="R186" s="240" t="s">
        <v>535</v>
      </c>
    </row>
    <row r="187" customFormat="false" ht="16" hidden="false" customHeight="false" outlineLevel="0" collapsed="false">
      <c r="Q187" s="240"/>
      <c r="R187" s="240" t="s">
        <v>515</v>
      </c>
    </row>
  </sheetData>
  <mergeCells count="4">
    <mergeCell ref="Q172:Q173"/>
    <mergeCell ref="R172:R173"/>
    <mergeCell ref="Q181:Q182"/>
    <mergeCell ref="R181:R182"/>
  </mergeCells>
  <hyperlinks>
    <hyperlink ref="Q2" r:id="rId1" display="Albania"/>
    <hyperlink ref="Q3" r:id="rId2" display="Andorra"/>
    <hyperlink ref="Q4" r:id="rId3" display="Angola"/>
    <hyperlink ref="Q5" r:id="rId4" display="Argentina"/>
    <hyperlink ref="Q6" r:id="rId5" display="Armenia"/>
    <hyperlink ref="Q7" r:id="rId6" display="Aruba"/>
    <hyperlink ref="Q8" r:id="rId7" display="Australia"/>
    <hyperlink ref="Q9" r:id="rId8" display="Austria"/>
    <hyperlink ref="Q10" r:id="rId9" display="Azerbaijan"/>
    <hyperlink ref="Q11" r:id="rId10" display="Bahamas"/>
    <hyperlink ref="Q12" r:id="rId11" display="Bahrain"/>
    <hyperlink ref="Q13" r:id="rId12" display="Bangladesh"/>
    <hyperlink ref="Q14" r:id="rId13" display="Barbados"/>
    <hyperlink ref="Q15" r:id="rId14" display="Belarus"/>
    <hyperlink ref="Q16" r:id="rId15" display="Belgium"/>
    <hyperlink ref="Q17" r:id="rId16" display="Belize"/>
    <hyperlink ref="Q18" r:id="rId17" display="Benin"/>
    <hyperlink ref="Q19" r:id="rId18" display="Bermuda"/>
    <hyperlink ref="Q20" r:id="rId19" display="Bolivia"/>
    <hyperlink ref="Q21" r:id="rId20" display="Bosnia and Herzegovina"/>
    <hyperlink ref="Q22" r:id="rId21" display="Botswana"/>
    <hyperlink ref="Q23" r:id="rId22" display="Brazil"/>
    <hyperlink ref="Q24" r:id="rId23" display="Bulgaria"/>
    <hyperlink ref="Q25" r:id="rId24" display="Burkina Faso"/>
    <hyperlink ref="Q26" r:id="rId25" display="Cambodia"/>
    <hyperlink ref="Q27" r:id="rId26" display="Cameroon"/>
    <hyperlink ref="Q28" r:id="rId27" display="Canada"/>
    <hyperlink ref="Q29" r:id="rId28" display="Cape Verde"/>
    <hyperlink ref="Q30" r:id="rId29" display="Cayman Islands"/>
    <hyperlink ref="Q31" r:id="rId30" display="Chile"/>
    <hyperlink ref="Q32" r:id="rId31" display="China"/>
    <hyperlink ref="Q33" r:id="rId32" display="Colombia"/>
    <hyperlink ref="Q34" r:id="rId33" display="Congo"/>
    <hyperlink ref="Q35" r:id="rId34" display="Costa Rica"/>
    <hyperlink ref="Q36" r:id="rId35" display="Croatia"/>
    <hyperlink ref="Q37" r:id="rId36" display="Cuba"/>
    <hyperlink ref="Q38" r:id="rId37" display="Cyprus"/>
    <hyperlink ref="Q39" r:id="rId38" display="Czech Republic"/>
    <hyperlink ref="Q40" r:id="rId39" display="Denmark"/>
    <hyperlink ref="Q41" r:id="rId40" display="Dominican Republic"/>
    <hyperlink ref="Q42" r:id="rId41" display="Ecuador"/>
    <hyperlink ref="Q43" r:id="rId42" display="Egypt"/>
    <hyperlink ref="Q44" r:id="rId43" display="El Salvador"/>
    <hyperlink ref="Q45" r:id="rId44" display="Estonia"/>
    <hyperlink ref="Q46" r:id="rId45" display="Ethiopia"/>
    <hyperlink ref="Q47" r:id="rId46" display="European Union"/>
    <hyperlink ref="Q48" r:id="rId47" display="Fiji"/>
    <hyperlink ref="Q49" r:id="rId48" display="Finland"/>
    <hyperlink ref="Q50" r:id="rId49" display="France"/>
    <hyperlink ref="Q51" r:id="rId50" display="Gabon"/>
    <hyperlink ref="Q52" r:id="rId51" display="Georgia"/>
    <hyperlink ref="Q53" r:id="rId52" display="Germany"/>
    <hyperlink ref="Q54" r:id="rId53" display="Ghana"/>
    <hyperlink ref="Q55" r:id="rId54" display="Greece"/>
    <hyperlink ref="Q56" r:id="rId55" display="Grenada"/>
    <hyperlink ref="Q57" r:id="rId56" display="Guatemala"/>
    <hyperlink ref="Q58" r:id="rId57" display="Honduras"/>
    <hyperlink ref="Q59" r:id="rId58" display="Hong Kong"/>
    <hyperlink ref="Q60" r:id="rId59" display="Hungary"/>
    <hyperlink ref="Q61" r:id="rId60" display="Iceland"/>
    <hyperlink ref="Q62" r:id="rId61" display="India"/>
    <hyperlink ref="Q63" r:id="rId62" display="Indonesia"/>
    <hyperlink ref="Q64" r:id="rId63" display="Iraq"/>
    <hyperlink ref="Q65" r:id="rId64" display="Ireland"/>
    <hyperlink ref="Q66" r:id="rId65" display="Isle of Man"/>
    <hyperlink ref="Q67" r:id="rId66" display="Israel"/>
    <hyperlink ref="Q68" r:id="rId67" display="Italy"/>
    <hyperlink ref="Q69" r:id="rId68" display="Ivory Coast"/>
    <hyperlink ref="Q70" r:id="rId69" display="Jamaica"/>
    <hyperlink ref="Q71" r:id="rId70" display="Japan"/>
    <hyperlink ref="Q72" r:id="rId71" display="Jordan"/>
    <hyperlink ref="Q73" r:id="rId72" display="Kazakhstan"/>
    <hyperlink ref="Q74" r:id="rId73" display="Kenya"/>
    <hyperlink ref="Q75" r:id="rId74" display="Kuwait"/>
    <hyperlink ref="Q76" r:id="rId75" display="Kyrgyzstan"/>
    <hyperlink ref="Q77" r:id="rId76" display="Laos"/>
    <hyperlink ref="Q78" r:id="rId77" display="Latvia"/>
    <hyperlink ref="Q79" r:id="rId78" display="Lebanon"/>
    <hyperlink ref="Q80" r:id="rId79" display="Lesotho"/>
    <hyperlink ref="Q81" r:id="rId80" display="Liechtenstein"/>
    <hyperlink ref="Q82" r:id="rId81" display="Lithuania"/>
    <hyperlink ref="Q83" r:id="rId82" display="Luxembourg"/>
    <hyperlink ref="Q84" r:id="rId83" display="Macau"/>
    <hyperlink ref="Q85" r:id="rId84" display="Macedonia"/>
    <hyperlink ref="Q86" r:id="rId85" display="Malaysia"/>
    <hyperlink ref="Q87" r:id="rId86" display="Maldives"/>
    <hyperlink ref="Q88" r:id="rId87" display="Mali"/>
    <hyperlink ref="Q89" r:id="rId88" display="Malta"/>
    <hyperlink ref="Q90" r:id="rId89" display="Mauritius"/>
    <hyperlink ref="Q91" r:id="rId90" display="Mexico"/>
    <hyperlink ref="Q92" r:id="rId91" display="Moldova"/>
    <hyperlink ref="Q93" r:id="rId92" display="Mongolia"/>
    <hyperlink ref="Q94" r:id="rId93" display="Montenegro"/>
    <hyperlink ref="Q96" r:id="rId94" display="Morocco"/>
    <hyperlink ref="Q97" r:id="rId95" display="Mozambique"/>
    <hyperlink ref="Q98" r:id="rId96" display="Namibia"/>
    <hyperlink ref="Q99" r:id="rId97" display="Netherlands"/>
    <hyperlink ref="Q100" r:id="rId98" display="New Zealand"/>
    <hyperlink ref="Q101" r:id="rId99" display="Nicaragua"/>
    <hyperlink ref="Q102" r:id="rId100" display="Niger"/>
    <hyperlink ref="Q103" r:id="rId101" display="Nigeria"/>
    <hyperlink ref="Q104" r:id="rId102" display="Norway "/>
    <hyperlink ref="Q105" r:id="rId103" display="Oman"/>
    <hyperlink ref="Q106" r:id="rId104" display="Pakistan"/>
    <hyperlink ref="Q107" r:id="rId105" display="Panama"/>
    <hyperlink ref="Q108" r:id="rId106" display="Papua New Guinea"/>
    <hyperlink ref="Q109" r:id="rId107" display="Paraguay"/>
    <hyperlink ref="Q110" r:id="rId108" display="Peru"/>
    <hyperlink ref="Q111" r:id="rId109" display="Philippines"/>
    <hyperlink ref="Q112" r:id="rId110" display="Poland"/>
    <hyperlink ref="Q113" r:id="rId111" display="Portugal"/>
    <hyperlink ref="Q114" r:id="rId112" display="Puerto Rico"/>
    <hyperlink ref="Q115" r:id="rId113" display="Qatar"/>
    <hyperlink ref="Q116" r:id="rId114" display="Republic of the Congo"/>
    <hyperlink ref="Q117" r:id="rId115" display="Romania"/>
    <hyperlink ref="Q118" r:id="rId116" display="Russia"/>
    <hyperlink ref="Q119" r:id="rId117" display="Rwanda"/>
    <hyperlink ref="Q120" r:id="rId118" display="San Marino"/>
    <hyperlink ref="Q121" r:id="rId119" display="Saudi Arabia"/>
    <hyperlink ref="Q122" r:id="rId120" display="Senegal"/>
    <hyperlink ref="Q123" r:id="rId121" display="Serbia"/>
    <hyperlink ref="Q124" r:id="rId122" display="Seychelles"/>
    <hyperlink ref="Q125" r:id="rId123" display="Singapore "/>
    <hyperlink ref="Q126" r:id="rId124" display="Slovakia"/>
    <hyperlink ref="Q127" r:id="rId125" display="Slovenia"/>
    <hyperlink ref="Q128" r:id="rId126" display="Solomon Islands"/>
    <hyperlink ref="Q129" r:id="rId127" display="South Africa"/>
    <hyperlink ref="Q130" r:id="rId128" display="South Korea"/>
    <hyperlink ref="Q131" r:id="rId129" display="Spain"/>
    <hyperlink ref="Q132" r:id="rId130" display="Sri Lanka"/>
    <hyperlink ref="Q133" r:id="rId131" display="St Vincent and the Grenadines"/>
    <hyperlink ref="Q134" r:id="rId132" display="Suriname"/>
    <hyperlink ref="Q135" r:id="rId133" display="Swaziland"/>
    <hyperlink ref="Q136" r:id="rId134" display="Sweden "/>
    <hyperlink ref="Q137" r:id="rId135" display="Switzerland"/>
    <hyperlink ref="Q138" r:id="rId136" display="Taiwan"/>
    <hyperlink ref="Q139" r:id="rId137" display="Tajikistan"/>
    <hyperlink ref="Q140" r:id="rId138" display="Tanzania"/>
    <hyperlink ref="Q141" r:id="rId139" display="Thailand"/>
    <hyperlink ref="Q142" r:id="rId140" display="Togo"/>
    <hyperlink ref="Q143" r:id="rId141" display="Trinidad and Tobago"/>
    <hyperlink ref="Q144" r:id="rId142" display="Tunisia"/>
    <hyperlink ref="Q145" r:id="rId143" display="Turkey "/>
    <hyperlink ref="Q146" r:id="rId144" display="Uganda"/>
    <hyperlink ref="Q147" r:id="rId145" display="Ukraine"/>
    <hyperlink ref="Q148" r:id="rId146" display="United Arab Emirates"/>
    <hyperlink ref="Q149" r:id="rId147" display="United Kingdom"/>
    <hyperlink ref="Q150" r:id="rId148" display="United States"/>
    <hyperlink ref="Q151" r:id="rId149" display="Uruguay"/>
    <hyperlink ref="Q152" r:id="rId150" display="Uzbekistan"/>
    <hyperlink ref="Q153" r:id="rId151" display="Venezuela"/>
    <hyperlink ref="Q154" r:id="rId152" display="Vietnam"/>
    <hyperlink ref="Q155" r:id="rId153" display="Zambi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" activeCellId="0" sqref="G2"/>
    </sheetView>
  </sheetViews>
  <sheetFormatPr defaultRowHeight="13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32.66"/>
    <col collapsed="false" customWidth="true" hidden="false" outlineLevel="0" max="5" min="3" style="0" width="10.65"/>
    <col collapsed="false" customWidth="true" hidden="false" outlineLevel="0" max="6" min="6" style="0" width="27.66"/>
    <col collapsed="false" customWidth="true" hidden="false" outlineLevel="0" max="7" min="7" style="84" width="10"/>
    <col collapsed="false" customWidth="true" hidden="false" outlineLevel="0" max="8" min="8" style="0" width="10.65"/>
    <col collapsed="false" customWidth="true" hidden="false" outlineLevel="0" max="9" min="9" style="0" width="26.16"/>
    <col collapsed="false" customWidth="true" hidden="false" outlineLevel="0" max="1025" min="10" style="0" width="10.65"/>
  </cols>
  <sheetData>
    <row r="1" customFormat="false" ht="17" hidden="false" customHeight="false" outlineLevel="0" collapsed="false">
      <c r="A1" s="149" t="s">
        <v>43</v>
      </c>
      <c r="B1" s="211" t="s">
        <v>43</v>
      </c>
      <c r="C1" s="242" t="s">
        <v>329</v>
      </c>
      <c r="D1" s="0" t="s">
        <v>536</v>
      </c>
      <c r="F1" s="243" t="s">
        <v>537</v>
      </c>
      <c r="G1" s="244" t="n">
        <v>2020</v>
      </c>
      <c r="I1" s="245" t="s">
        <v>538</v>
      </c>
      <c r="J1" s="246" t="n">
        <v>0.2825</v>
      </c>
    </row>
    <row r="2" customFormat="false" ht="16" hidden="false" customHeight="false" outlineLevel="0" collapsed="false">
      <c r="A2" s="68" t="s">
        <v>267</v>
      </c>
      <c r="B2" s="217" t="str">
        <f aca="false">'Ratings worksheet'!A2</f>
        <v>Abu Dhabi</v>
      </c>
      <c r="C2" s="242" t="n">
        <f aca="false">D2/100</f>
        <v>0.55</v>
      </c>
      <c r="D2" s="0" t="n">
        <v>55</v>
      </c>
      <c r="F2" s="245" t="s">
        <v>414</v>
      </c>
      <c r="G2" s="247" t="n">
        <v>20</v>
      </c>
      <c r="I2" s="245" t="s">
        <v>539</v>
      </c>
      <c r="J2" s="246" t="n">
        <v>0.2733</v>
      </c>
    </row>
    <row r="3" customFormat="false" ht="16" hidden="false" customHeight="false" outlineLevel="0" collapsed="false">
      <c r="A3" s="68" t="s">
        <v>239</v>
      </c>
      <c r="B3" s="217" t="str">
        <f aca="false">'Ratings worksheet'!A3</f>
        <v>Albania</v>
      </c>
      <c r="C3" s="242" t="n">
        <f aca="false">D3/100</f>
        <v>0.15</v>
      </c>
      <c r="D3" s="0" t="n">
        <f aca="false">VLOOKUP(B3,$F$2:$G$173,2,0)</f>
        <v>15</v>
      </c>
      <c r="F3" s="245" t="s">
        <v>239</v>
      </c>
      <c r="G3" s="247" t="n">
        <v>15</v>
      </c>
      <c r="I3" s="245" t="s">
        <v>540</v>
      </c>
      <c r="J3" s="246" t="n">
        <v>0.2113</v>
      </c>
    </row>
    <row r="4" customFormat="false" ht="16" hidden="false" customHeight="false" outlineLevel="0" collapsed="false">
      <c r="A4" s="68" t="s">
        <v>325</v>
      </c>
      <c r="B4" s="217" t="str">
        <f aca="false">'Ratings worksheet'!A4</f>
        <v>Andorra</v>
      </c>
      <c r="C4" s="242" t="n">
        <f aca="false">D4/100</f>
        <v>0.1</v>
      </c>
      <c r="D4" s="0" t="n">
        <v>10</v>
      </c>
      <c r="F4" s="245" t="s">
        <v>392</v>
      </c>
      <c r="G4" s="247" t="n">
        <v>26</v>
      </c>
      <c r="I4" s="245" t="s">
        <v>541</v>
      </c>
      <c r="J4" s="246" t="n">
        <v>0.2087</v>
      </c>
    </row>
    <row r="5" customFormat="false" ht="16" hidden="false" customHeight="false" outlineLevel="0" collapsed="false">
      <c r="A5" s="68" t="s">
        <v>150</v>
      </c>
      <c r="B5" s="217" t="str">
        <f aca="false">'Ratings worksheet'!A5</f>
        <v>Angola</v>
      </c>
      <c r="C5" s="242" t="n">
        <f aca="false">D5/100</f>
        <v>0.3</v>
      </c>
      <c r="D5" s="0" t="n">
        <f aca="false">VLOOKUP(B5,$F$2:$G$173,2,0)</f>
        <v>30</v>
      </c>
      <c r="F5" s="245" t="s">
        <v>309</v>
      </c>
      <c r="G5" s="247" t="n">
        <v>10</v>
      </c>
      <c r="I5" s="245" t="s">
        <v>542</v>
      </c>
      <c r="J5" s="246" t="n">
        <v>0.1912</v>
      </c>
    </row>
    <row r="6" customFormat="false" ht="16" hidden="false" customHeight="false" outlineLevel="0" collapsed="false">
      <c r="A6" s="68" t="s">
        <v>221</v>
      </c>
      <c r="B6" s="217" t="str">
        <f aca="false">'Ratings worksheet'!A6</f>
        <v>Argentina</v>
      </c>
      <c r="C6" s="242" t="n">
        <f aca="false">D6/100</f>
        <v>0.3</v>
      </c>
      <c r="D6" s="0" t="n">
        <f aca="false">VLOOKUP(B6,$F$2:$G$173,2,0)</f>
        <v>30</v>
      </c>
      <c r="F6" s="245" t="s">
        <v>150</v>
      </c>
      <c r="G6" s="247" t="n">
        <v>30</v>
      </c>
      <c r="I6" s="245" t="s">
        <v>543</v>
      </c>
      <c r="J6" s="246" t="n">
        <v>0.2379</v>
      </c>
    </row>
    <row r="7" customFormat="false" ht="16" hidden="false" customHeight="false" outlineLevel="0" collapsed="false">
      <c r="A7" s="68" t="s">
        <v>240</v>
      </c>
      <c r="B7" s="217" t="str">
        <f aca="false">'Ratings worksheet'!A7</f>
        <v>Armenia</v>
      </c>
      <c r="C7" s="242" t="n">
        <f aca="false">D7/100</f>
        <v>0.18</v>
      </c>
      <c r="D7" s="0" t="n">
        <f aca="false">VLOOKUP(B7,$F$2:$G$173,2,0)</f>
        <v>18</v>
      </c>
      <c r="F7" s="245" t="s">
        <v>544</v>
      </c>
      <c r="G7" s="247" t="n">
        <v>0</v>
      </c>
      <c r="I7" s="245" t="s">
        <v>545</v>
      </c>
      <c r="J7" s="246" t="n">
        <v>0.2736</v>
      </c>
    </row>
    <row r="8" customFormat="false" ht="16" hidden="false" customHeight="false" outlineLevel="0" collapsed="false">
      <c r="A8" s="68" t="s">
        <v>206</v>
      </c>
      <c r="B8" s="217" t="str">
        <f aca="false">'Ratings worksheet'!A8</f>
        <v>Aruba</v>
      </c>
      <c r="C8" s="242" t="n">
        <f aca="false">D8/100</f>
        <v>0.25</v>
      </c>
      <c r="D8" s="0" t="n">
        <f aca="false">VLOOKUP(B8,$F$2:$G$173,2,0)</f>
        <v>25</v>
      </c>
      <c r="F8" s="245" t="s">
        <v>418</v>
      </c>
      <c r="G8" s="247" t="n">
        <v>25</v>
      </c>
      <c r="I8" s="245" t="s">
        <v>546</v>
      </c>
      <c r="J8" s="246" t="n">
        <v>0.2675</v>
      </c>
    </row>
    <row r="9" customFormat="false" ht="16" hidden="false" customHeight="false" outlineLevel="0" collapsed="false">
      <c r="A9" s="68" t="s">
        <v>203</v>
      </c>
      <c r="B9" s="217" t="str">
        <f aca="false">'Ratings worksheet'!A9</f>
        <v>Australia</v>
      </c>
      <c r="C9" s="242" t="n">
        <f aca="false">D9/100</f>
        <v>0.3</v>
      </c>
      <c r="D9" s="0" t="n">
        <f aca="false">VLOOKUP(B9,$F$2:$G$173,2,0)</f>
        <v>30</v>
      </c>
      <c r="F9" s="245" t="s">
        <v>221</v>
      </c>
      <c r="G9" s="247" t="n">
        <v>30</v>
      </c>
      <c r="I9" s="245" t="s">
        <v>547</v>
      </c>
      <c r="J9" s="246" t="n">
        <v>0.2843</v>
      </c>
    </row>
    <row r="10" customFormat="false" ht="16" hidden="false" customHeight="false" outlineLevel="0" collapsed="false">
      <c r="A10" s="68" t="s">
        <v>284</v>
      </c>
      <c r="B10" s="217" t="str">
        <f aca="false">'Ratings worksheet'!A10</f>
        <v>Austria</v>
      </c>
      <c r="C10" s="242" t="n">
        <f aca="false">D10/100</f>
        <v>0.25</v>
      </c>
      <c r="D10" s="0" t="n">
        <f aca="false">VLOOKUP(B10,$F$2:$G$173,2,0)</f>
        <v>25</v>
      </c>
      <c r="F10" s="245" t="s">
        <v>240</v>
      </c>
      <c r="G10" s="247" t="n">
        <v>18</v>
      </c>
      <c r="I10" s="245" t="s">
        <v>548</v>
      </c>
      <c r="J10" s="246" t="n">
        <v>0.2305</v>
      </c>
    </row>
    <row r="11" customFormat="false" ht="16" hidden="false" customHeight="false" outlineLevel="0" collapsed="false">
      <c r="A11" s="68" t="s">
        <v>241</v>
      </c>
      <c r="B11" s="217" t="str">
        <f aca="false">'Ratings worksheet'!A11</f>
        <v>Azerbaijan</v>
      </c>
      <c r="C11" s="242" t="n">
        <f aca="false">D11/100</f>
        <v>0.2</v>
      </c>
      <c r="D11" s="0" t="n">
        <f aca="false">VLOOKUP(B11,$F$2:$G$173,2,0)</f>
        <v>20</v>
      </c>
      <c r="F11" s="245" t="s">
        <v>206</v>
      </c>
      <c r="G11" s="247" t="n">
        <v>25</v>
      </c>
      <c r="I11" s="245" t="s">
        <v>549</v>
      </c>
      <c r="J11" s="246" t="n">
        <v>0.2736</v>
      </c>
    </row>
    <row r="12" customFormat="false" ht="16" hidden="false" customHeight="false" outlineLevel="0" collapsed="false">
      <c r="A12" s="68" t="s">
        <v>207</v>
      </c>
      <c r="B12" s="217" t="str">
        <f aca="false">'Ratings worksheet'!A12</f>
        <v>Bahamas</v>
      </c>
      <c r="C12" s="242" t="n">
        <f aca="false">D12/100</f>
        <v>0</v>
      </c>
      <c r="D12" s="0" t="n">
        <f aca="false">VLOOKUP(B12,$F$2:$G$173,2,0)</f>
        <v>0</v>
      </c>
      <c r="F12" s="245" t="s">
        <v>203</v>
      </c>
      <c r="G12" s="247" t="n">
        <v>30</v>
      </c>
    </row>
    <row r="13" customFormat="false" ht="16" hidden="false" customHeight="false" outlineLevel="0" collapsed="false">
      <c r="A13" s="68" t="s">
        <v>268</v>
      </c>
      <c r="B13" s="217" t="str">
        <f aca="false">'Ratings worksheet'!A13</f>
        <v>Bahrain</v>
      </c>
      <c r="C13" s="242" t="n">
        <f aca="false">D13/100</f>
        <v>0</v>
      </c>
      <c r="D13" s="0" t="n">
        <f aca="false">VLOOKUP(B13,$F$2:$G$173,2,0)</f>
        <v>0</v>
      </c>
      <c r="F13" s="245" t="s">
        <v>284</v>
      </c>
      <c r="G13" s="247" t="n">
        <v>25</v>
      </c>
    </row>
    <row r="14" customFormat="false" ht="16" hidden="false" customHeight="false" outlineLevel="0" collapsed="false">
      <c r="A14" s="68" t="s">
        <v>180</v>
      </c>
      <c r="B14" s="217" t="str">
        <f aca="false">'Ratings worksheet'!A14</f>
        <v>Bangladesh</v>
      </c>
      <c r="C14" s="242" t="n">
        <f aca="false">D14/100</f>
        <v>0.25</v>
      </c>
      <c r="D14" s="0" t="n">
        <f aca="false">VLOOKUP(B14,$F$2:$G$173,2,0)</f>
        <v>25</v>
      </c>
      <c r="F14" s="245" t="s">
        <v>241</v>
      </c>
      <c r="G14" s="247" t="n">
        <v>20</v>
      </c>
    </row>
    <row r="15" customFormat="false" ht="16" hidden="false" customHeight="false" outlineLevel="0" collapsed="false">
      <c r="A15" s="68" t="s">
        <v>208</v>
      </c>
      <c r="B15" s="217" t="str">
        <f aca="false">'Ratings worksheet'!A15</f>
        <v>Barbados</v>
      </c>
      <c r="C15" s="242" t="n">
        <f aca="false">D15/100</f>
        <v>0.055</v>
      </c>
      <c r="D15" s="0" t="n">
        <f aca="false">VLOOKUP(B15,$F$2:$G$173,2,0)</f>
        <v>5.5</v>
      </c>
      <c r="F15" s="245" t="s">
        <v>207</v>
      </c>
      <c r="G15" s="247" t="n">
        <v>0</v>
      </c>
    </row>
    <row r="16" customFormat="false" ht="16" hidden="false" customHeight="false" outlineLevel="0" collapsed="false">
      <c r="A16" s="68" t="s">
        <v>242</v>
      </c>
      <c r="B16" s="217" t="str">
        <f aca="false">'Ratings worksheet'!A16</f>
        <v>Belarus</v>
      </c>
      <c r="C16" s="242" t="n">
        <f aca="false">D16/100</f>
        <v>0.18</v>
      </c>
      <c r="D16" s="0" t="n">
        <f aca="false">VLOOKUP(B16,$F$2:$G$173,2,0)</f>
        <v>18</v>
      </c>
      <c r="F16" s="245" t="s">
        <v>268</v>
      </c>
      <c r="G16" s="247" t="n">
        <v>0</v>
      </c>
    </row>
    <row r="17" customFormat="false" ht="15" hidden="false" customHeight="false" outlineLevel="0" collapsed="false">
      <c r="A17" s="68" t="s">
        <v>285</v>
      </c>
      <c r="B17" s="217" t="str">
        <f aca="false">'Ratings worksheet'!A17</f>
        <v>Belgium</v>
      </c>
      <c r="C17" s="242" t="n">
        <f aca="false">D17/100</f>
        <v>0.29</v>
      </c>
      <c r="D17" s="0" t="n">
        <f aca="false">VLOOKUP(B17,$F$2:$G$173,2,0)</f>
        <v>29</v>
      </c>
      <c r="F17" s="245" t="s">
        <v>180</v>
      </c>
      <c r="G17" s="247" t="n">
        <v>25</v>
      </c>
    </row>
    <row r="18" customFormat="false" ht="15" hidden="false" customHeight="false" outlineLevel="0" collapsed="false">
      <c r="A18" s="68" t="s">
        <v>44</v>
      </c>
      <c r="B18" s="217" t="str">
        <f aca="false">'Ratings worksheet'!A18</f>
        <v>Belize</v>
      </c>
      <c r="C18" s="248" t="n">
        <f aca="false">D18/100</f>
        <v>0.2825</v>
      </c>
      <c r="D18" s="153" t="n">
        <v>28.25</v>
      </c>
      <c r="F18" s="245" t="s">
        <v>208</v>
      </c>
      <c r="G18" s="247" t="n">
        <v>5.5</v>
      </c>
    </row>
    <row r="19" customFormat="false" ht="16" hidden="false" customHeight="false" outlineLevel="0" collapsed="false">
      <c r="A19" s="68" t="s">
        <v>151</v>
      </c>
      <c r="B19" s="217" t="str">
        <f aca="false">'Ratings worksheet'!A19</f>
        <v>Benin</v>
      </c>
      <c r="C19" s="242" t="n">
        <f aca="false">D19/100</f>
        <v>0.3</v>
      </c>
      <c r="D19" s="0" t="n">
        <f aca="false">VLOOKUP(B19,$F$2:$G$173,2,0)</f>
        <v>30</v>
      </c>
      <c r="F19" s="245" t="s">
        <v>242</v>
      </c>
      <c r="G19" s="247" t="n">
        <v>18</v>
      </c>
    </row>
    <row r="20" customFormat="false" ht="16" hidden="false" customHeight="false" outlineLevel="0" collapsed="false">
      <c r="A20" s="68" t="s">
        <v>209</v>
      </c>
      <c r="B20" s="217" t="str">
        <f aca="false">'Ratings worksheet'!A20</f>
        <v>Bermuda</v>
      </c>
      <c r="C20" s="242" t="n">
        <f aca="false">D20/100</f>
        <v>0</v>
      </c>
      <c r="D20" s="0" t="n">
        <f aca="false">VLOOKUP(B20,$F$2:$G$173,2,0)</f>
        <v>0</v>
      </c>
      <c r="F20" s="245" t="s">
        <v>285</v>
      </c>
      <c r="G20" s="247" t="n">
        <v>29</v>
      </c>
    </row>
    <row r="21" customFormat="false" ht="16" hidden="false" customHeight="false" outlineLevel="0" collapsed="false">
      <c r="A21" s="68" t="s">
        <v>222</v>
      </c>
      <c r="B21" s="217" t="str">
        <f aca="false">'Ratings worksheet'!A21</f>
        <v>Bolivia</v>
      </c>
      <c r="C21" s="242" t="n">
        <f aca="false">D21/100</f>
        <v>0.25</v>
      </c>
      <c r="D21" s="0" t="n">
        <f aca="false">VLOOKUP(B21,$F$2:$G$173,2,0)</f>
        <v>25</v>
      </c>
      <c r="F21" s="245" t="s">
        <v>151</v>
      </c>
      <c r="G21" s="247" t="n">
        <v>30</v>
      </c>
    </row>
    <row r="22" customFormat="false" ht="16" hidden="false" customHeight="false" outlineLevel="0" collapsed="false">
      <c r="A22" s="68" t="s">
        <v>243</v>
      </c>
      <c r="B22" s="217" t="str">
        <f aca="false">'Ratings worksheet'!A22</f>
        <v>Bosnia and Herzegovina</v>
      </c>
      <c r="C22" s="242" t="n">
        <f aca="false">D22/100</f>
        <v>0.1</v>
      </c>
      <c r="D22" s="0" t="n">
        <f aca="false">VLOOKUP(B22,$F$2:$G$173,2,0)</f>
        <v>10</v>
      </c>
      <c r="F22" s="245" t="s">
        <v>209</v>
      </c>
      <c r="G22" s="247" t="n">
        <v>0</v>
      </c>
    </row>
    <row r="23" customFormat="false" ht="16" hidden="false" customHeight="false" outlineLevel="0" collapsed="false">
      <c r="A23" s="68" t="s">
        <v>152</v>
      </c>
      <c r="B23" s="217" t="str">
        <f aca="false">'Ratings worksheet'!A23</f>
        <v>Botswana</v>
      </c>
      <c r="C23" s="242" t="n">
        <f aca="false">D23/100</f>
        <v>0.22</v>
      </c>
      <c r="D23" s="0" t="n">
        <f aca="false">VLOOKUP(B23,$F$2:$G$173,2,0)</f>
        <v>22</v>
      </c>
      <c r="F23" s="245" t="s">
        <v>222</v>
      </c>
      <c r="G23" s="247" t="n">
        <v>25</v>
      </c>
    </row>
    <row r="24" customFormat="false" ht="16" hidden="false" customHeight="false" outlineLevel="0" collapsed="false">
      <c r="A24" s="68" t="s">
        <v>223</v>
      </c>
      <c r="B24" s="217" t="str">
        <f aca="false">'Ratings worksheet'!A24</f>
        <v>Brazil</v>
      </c>
      <c r="C24" s="242" t="n">
        <f aca="false">D24/100</f>
        <v>0.34</v>
      </c>
      <c r="D24" s="0" t="n">
        <f aca="false">VLOOKUP(B24,$F$2:$G$173,2,0)</f>
        <v>34</v>
      </c>
      <c r="F24" s="245" t="s">
        <v>550</v>
      </c>
      <c r="G24" s="247" t="n">
        <v>25</v>
      </c>
    </row>
    <row r="25" customFormat="false" ht="16" hidden="false" customHeight="false" outlineLevel="0" collapsed="false">
      <c r="A25" s="68" t="s">
        <v>244</v>
      </c>
      <c r="B25" s="217" t="str">
        <f aca="false">'Ratings worksheet'!A25</f>
        <v>Bulgaria</v>
      </c>
      <c r="C25" s="242" t="n">
        <f aca="false">D25/100</f>
        <v>0.1</v>
      </c>
      <c r="D25" s="0" t="n">
        <f aca="false">VLOOKUP(B25,$F$2:$G$173,2,0)</f>
        <v>10</v>
      </c>
      <c r="F25" s="245" t="s">
        <v>243</v>
      </c>
      <c r="G25" s="247" t="n">
        <v>10</v>
      </c>
    </row>
    <row r="26" customFormat="false" ht="16" hidden="false" customHeight="false" outlineLevel="0" collapsed="false">
      <c r="A26" s="68" t="s">
        <v>153</v>
      </c>
      <c r="B26" s="217" t="str">
        <f aca="false">'Ratings worksheet'!A26</f>
        <v>Burkina Faso</v>
      </c>
      <c r="C26" s="242" t="n">
        <f aca="false">D26/100</f>
        <v>0.28</v>
      </c>
      <c r="D26" s="0" t="n">
        <f aca="false">VLOOKUP(B26,$F$2:$G$173,2,0)</f>
        <v>28</v>
      </c>
      <c r="F26" s="245" t="s">
        <v>152</v>
      </c>
      <c r="G26" s="247" t="n">
        <v>22</v>
      </c>
    </row>
    <row r="27" customFormat="false" ht="16" hidden="false" customHeight="false" outlineLevel="0" collapsed="false">
      <c r="A27" s="68" t="s">
        <v>181</v>
      </c>
      <c r="B27" s="217" t="str">
        <f aca="false">'Ratings worksheet'!A27</f>
        <v>Cambodia</v>
      </c>
      <c r="C27" s="242" t="n">
        <f aca="false">D27/100</f>
        <v>0.2</v>
      </c>
      <c r="D27" s="0" t="n">
        <f aca="false">VLOOKUP(B27,$F$2:$G$173,2,0)</f>
        <v>20</v>
      </c>
      <c r="F27" s="245" t="s">
        <v>223</v>
      </c>
      <c r="G27" s="247" t="n">
        <v>34</v>
      </c>
    </row>
    <row r="28" customFormat="false" ht="16" hidden="false" customHeight="false" outlineLevel="0" collapsed="false">
      <c r="A28" s="68" t="s">
        <v>154</v>
      </c>
      <c r="B28" s="217" t="str">
        <f aca="false">'Ratings worksheet'!A28</f>
        <v>Cameroon</v>
      </c>
      <c r="C28" s="242" t="n">
        <f aca="false">D28/100</f>
        <v>0.33</v>
      </c>
      <c r="D28" s="0" t="n">
        <f aca="false">VLOOKUP(B28,$F$2:$G$173,2,0)</f>
        <v>33</v>
      </c>
      <c r="F28" s="245" t="s">
        <v>420</v>
      </c>
      <c r="G28" s="247" t="n">
        <v>18.5</v>
      </c>
    </row>
    <row r="29" customFormat="false" ht="16" hidden="false" customHeight="false" outlineLevel="0" collapsed="false">
      <c r="A29" s="68" t="s">
        <v>281</v>
      </c>
      <c r="B29" s="217" t="str">
        <f aca="false">'Ratings worksheet'!A29</f>
        <v>Canada</v>
      </c>
      <c r="C29" s="242" t="n">
        <f aca="false">D29/100</f>
        <v>0.265</v>
      </c>
      <c r="D29" s="0" t="n">
        <f aca="false">VLOOKUP(B29,$F$2:$G$173,2,0)</f>
        <v>26.5</v>
      </c>
      <c r="F29" s="245" t="s">
        <v>244</v>
      </c>
      <c r="G29" s="247" t="n">
        <v>10</v>
      </c>
    </row>
    <row r="30" customFormat="false" ht="16" hidden="false" customHeight="false" outlineLevel="0" collapsed="false">
      <c r="A30" s="68" t="s">
        <v>155</v>
      </c>
      <c r="B30" s="217" t="str">
        <f aca="false">'Ratings worksheet'!A30</f>
        <v>Cape Verde</v>
      </c>
      <c r="C30" s="242" t="n">
        <f aca="false">D30/100</f>
        <v>0</v>
      </c>
      <c r="D30" s="0" t="n">
        <v>0</v>
      </c>
      <c r="F30" s="245" t="s">
        <v>153</v>
      </c>
      <c r="G30" s="247" t="n">
        <v>28</v>
      </c>
    </row>
    <row r="31" customFormat="false" ht="16" hidden="false" customHeight="false" outlineLevel="0" collapsed="false">
      <c r="A31" s="68" t="s">
        <v>210</v>
      </c>
      <c r="B31" s="217" t="str">
        <f aca="false">'Ratings worksheet'!A31</f>
        <v>Cayman Islands</v>
      </c>
      <c r="C31" s="242" t="n">
        <f aca="false">D31/100</f>
        <v>0</v>
      </c>
      <c r="D31" s="0" t="n">
        <f aca="false">VLOOKUP(B31,$F$2:$G$173,2,0)</f>
        <v>0</v>
      </c>
      <c r="F31" s="245" t="s">
        <v>421</v>
      </c>
      <c r="G31" s="247" t="n">
        <v>30</v>
      </c>
    </row>
    <row r="32" customFormat="false" ht="16" hidden="false" customHeight="false" outlineLevel="0" collapsed="false">
      <c r="A32" s="68" t="s">
        <v>224</v>
      </c>
      <c r="B32" s="217" t="str">
        <f aca="false">'Ratings worksheet'!A32</f>
        <v>Chile</v>
      </c>
      <c r="C32" s="242" t="n">
        <f aca="false">D32/100</f>
        <v>0.27</v>
      </c>
      <c r="D32" s="0" t="n">
        <f aca="false">VLOOKUP(B32,$F$2:$G$173,2,0)</f>
        <v>27</v>
      </c>
      <c r="F32" s="245" t="s">
        <v>181</v>
      </c>
      <c r="G32" s="247" t="n">
        <v>20</v>
      </c>
    </row>
    <row r="33" customFormat="false" ht="16" hidden="false" customHeight="false" outlineLevel="0" collapsed="false">
      <c r="A33" s="68" t="s">
        <v>182</v>
      </c>
      <c r="B33" s="217" t="str">
        <f aca="false">'Ratings worksheet'!A33</f>
        <v>China</v>
      </c>
      <c r="C33" s="242" t="n">
        <f aca="false">D33/100</f>
        <v>0.25</v>
      </c>
      <c r="D33" s="0" t="n">
        <f aca="false">VLOOKUP(B33,$F$2:$G$173,2,0)</f>
        <v>25</v>
      </c>
      <c r="F33" s="245" t="s">
        <v>154</v>
      </c>
      <c r="G33" s="247" t="n">
        <v>33</v>
      </c>
    </row>
    <row r="34" customFormat="false" ht="16" hidden="false" customHeight="false" outlineLevel="0" collapsed="false">
      <c r="A34" s="68" t="s">
        <v>225</v>
      </c>
      <c r="B34" s="217" t="str">
        <f aca="false">'Ratings worksheet'!A34</f>
        <v>Colombia</v>
      </c>
      <c r="C34" s="242" t="n">
        <f aca="false">D34/100</f>
        <v>0.32</v>
      </c>
      <c r="D34" s="0" t="n">
        <f aca="false">VLOOKUP(B34,$F$2:$G$173,2,0)</f>
        <v>32</v>
      </c>
      <c r="F34" s="245" t="s">
        <v>281</v>
      </c>
      <c r="G34" s="247" t="n">
        <v>26.5</v>
      </c>
    </row>
    <row r="35" customFormat="false" ht="16" hidden="false" customHeight="false" outlineLevel="0" collapsed="false">
      <c r="A35" s="68" t="s">
        <v>156</v>
      </c>
      <c r="B35" s="217" t="str">
        <f aca="false">'Ratings worksheet'!A35</f>
        <v>Congo (Democratic Republic of)</v>
      </c>
      <c r="C35" s="242" t="n">
        <f aca="false">D35/100</f>
        <v>0.35</v>
      </c>
      <c r="D35" s="0" t="n">
        <v>35</v>
      </c>
      <c r="F35" s="245" t="s">
        <v>210</v>
      </c>
      <c r="G35" s="247" t="n">
        <v>0</v>
      </c>
    </row>
    <row r="36" customFormat="false" ht="16" hidden="false" customHeight="false" outlineLevel="0" collapsed="false">
      <c r="A36" s="68" t="s">
        <v>157</v>
      </c>
      <c r="B36" s="217" t="str">
        <f aca="false">'Ratings worksheet'!A36</f>
        <v>Congo (Republic of)</v>
      </c>
      <c r="C36" s="242" t="n">
        <f aca="false">D36/100</f>
        <v>0.3</v>
      </c>
      <c r="D36" s="0" t="n">
        <v>30</v>
      </c>
      <c r="F36" s="245" t="s">
        <v>224</v>
      </c>
      <c r="G36" s="247" t="n">
        <v>27</v>
      </c>
    </row>
    <row r="37" customFormat="false" ht="16" hidden="false" customHeight="false" outlineLevel="0" collapsed="false">
      <c r="A37" s="68" t="s">
        <v>204</v>
      </c>
      <c r="B37" s="217" t="str">
        <f aca="false">'Ratings worksheet'!A37</f>
        <v>Cook Islands</v>
      </c>
      <c r="C37" s="248" t="n">
        <f aca="false">D37/100</f>
        <v>0.2843</v>
      </c>
      <c r="D37" s="153" t="n">
        <v>28.43</v>
      </c>
      <c r="F37" s="245" t="s">
        <v>182</v>
      </c>
      <c r="G37" s="247" t="n">
        <v>25</v>
      </c>
    </row>
    <row r="38" customFormat="false" ht="16" hidden="false" customHeight="false" outlineLevel="0" collapsed="false">
      <c r="A38" s="68" t="s">
        <v>226</v>
      </c>
      <c r="B38" s="217" t="str">
        <f aca="false">'Ratings worksheet'!A38</f>
        <v>Costa Rica</v>
      </c>
      <c r="C38" s="242" t="n">
        <f aca="false">D38/100</f>
        <v>0.3</v>
      </c>
      <c r="D38" s="0" t="n">
        <f aca="false">VLOOKUP(B38,$F$2:$G$173,2,0)</f>
        <v>30</v>
      </c>
      <c r="F38" s="245" t="s">
        <v>225</v>
      </c>
      <c r="G38" s="247" t="n">
        <v>32</v>
      </c>
    </row>
    <row r="39" customFormat="false" ht="16" hidden="false" customHeight="false" outlineLevel="0" collapsed="false">
      <c r="A39" s="68" t="s">
        <v>158</v>
      </c>
      <c r="B39" s="217" t="str">
        <f aca="false">'Ratings worksheet'!A39</f>
        <v>Côte d'Ivoire</v>
      </c>
      <c r="C39" s="242" t="n">
        <f aca="false">D39/100</f>
        <v>0.25</v>
      </c>
      <c r="D39" s="0" t="n">
        <v>25</v>
      </c>
      <c r="F39" s="245" t="s">
        <v>499</v>
      </c>
      <c r="G39" s="247" t="n">
        <v>30</v>
      </c>
    </row>
    <row r="40" customFormat="false" ht="16" hidden="false" customHeight="false" outlineLevel="0" collapsed="false">
      <c r="A40" s="68" t="s">
        <v>245</v>
      </c>
      <c r="B40" s="217" t="str">
        <f aca="false">'Ratings worksheet'!A40</f>
        <v>Croatia</v>
      </c>
      <c r="C40" s="242" t="n">
        <f aca="false">D40/100</f>
        <v>0.18</v>
      </c>
      <c r="D40" s="0" t="n">
        <f aca="false">VLOOKUP(B40,$F$2:$G$173,2,0)</f>
        <v>18</v>
      </c>
      <c r="F40" s="245" t="s">
        <v>551</v>
      </c>
      <c r="G40" s="247" t="n">
        <v>35</v>
      </c>
    </row>
    <row r="41" customFormat="false" ht="16" hidden="false" customHeight="false" outlineLevel="0" collapsed="false">
      <c r="A41" s="68" t="s">
        <v>211</v>
      </c>
      <c r="B41" s="217" t="str">
        <f aca="false">'Ratings worksheet'!A41</f>
        <v>Cuba</v>
      </c>
      <c r="C41" s="248" t="n">
        <f aca="false">D41/100</f>
        <v>0.2736</v>
      </c>
      <c r="D41" s="153" t="n">
        <v>27.36</v>
      </c>
      <c r="F41" s="245" t="s">
        <v>226</v>
      </c>
      <c r="G41" s="247" t="n">
        <v>30</v>
      </c>
    </row>
    <row r="42" customFormat="false" ht="16" hidden="false" customHeight="false" outlineLevel="0" collapsed="false">
      <c r="A42" s="68" t="s">
        <v>212</v>
      </c>
      <c r="B42" s="217" t="str">
        <f aca="false">'Ratings worksheet'!A42</f>
        <v>Curacao</v>
      </c>
      <c r="C42" s="242" t="n">
        <f aca="false">D42/100</f>
        <v>0.22</v>
      </c>
      <c r="D42" s="0" t="n">
        <f aca="false">VLOOKUP(B42,$F$2:$G$173,2,0)</f>
        <v>22</v>
      </c>
      <c r="F42" s="245" t="s">
        <v>245</v>
      </c>
      <c r="G42" s="247" t="n">
        <v>18</v>
      </c>
    </row>
    <row r="43" customFormat="false" ht="16" hidden="false" customHeight="false" outlineLevel="0" collapsed="false">
      <c r="A43" s="68" t="s">
        <v>286</v>
      </c>
      <c r="B43" s="217" t="str">
        <f aca="false">'Ratings worksheet'!A43</f>
        <v>Cyprus</v>
      </c>
      <c r="C43" s="242" t="n">
        <f aca="false">D43/100</f>
        <v>0.125</v>
      </c>
      <c r="D43" s="0" t="n">
        <f aca="false">VLOOKUP(B43,$F$2:$G$173,2,0)</f>
        <v>12.5</v>
      </c>
      <c r="F43" s="245" t="s">
        <v>212</v>
      </c>
      <c r="G43" s="247" t="n">
        <v>22</v>
      </c>
    </row>
    <row r="44" customFormat="false" ht="16" hidden="false" customHeight="false" outlineLevel="0" collapsed="false">
      <c r="A44" s="68" t="s">
        <v>246</v>
      </c>
      <c r="B44" s="217" t="str">
        <f aca="false">'Ratings worksheet'!A44</f>
        <v>Czech Republic</v>
      </c>
      <c r="C44" s="242" t="n">
        <f aca="false">D44/100</f>
        <v>0.19</v>
      </c>
      <c r="D44" s="0" t="n">
        <f aca="false">VLOOKUP(B44,$F$2:$G$173,2,0)</f>
        <v>19</v>
      </c>
      <c r="F44" s="245" t="s">
        <v>286</v>
      </c>
      <c r="G44" s="247" t="n">
        <v>12.5</v>
      </c>
    </row>
    <row r="45" customFormat="false" ht="16" hidden="false" customHeight="false" outlineLevel="0" collapsed="false">
      <c r="A45" s="68" t="s">
        <v>287</v>
      </c>
      <c r="B45" s="217" t="str">
        <f aca="false">'Ratings worksheet'!A45</f>
        <v>Denmark</v>
      </c>
      <c r="C45" s="242" t="n">
        <f aca="false">D45/100</f>
        <v>0.22</v>
      </c>
      <c r="D45" s="0" t="n">
        <f aca="false">VLOOKUP(B45,$F$2:$G$173,2,0)</f>
        <v>22</v>
      </c>
      <c r="F45" s="245" t="s">
        <v>246</v>
      </c>
      <c r="G45" s="247" t="n">
        <v>19</v>
      </c>
    </row>
    <row r="46" customFormat="false" ht="16" hidden="false" customHeight="false" outlineLevel="0" collapsed="false">
      <c r="A46" s="68" t="s">
        <v>213</v>
      </c>
      <c r="B46" s="217" t="str">
        <f aca="false">'Ratings worksheet'!A46</f>
        <v>Dominican Republic</v>
      </c>
      <c r="C46" s="242" t="n">
        <f aca="false">D46/100</f>
        <v>0.27</v>
      </c>
      <c r="D46" s="0" t="n">
        <f aca="false">VLOOKUP(B46,$F$2:$G$173,2,0)</f>
        <v>27</v>
      </c>
      <c r="F46" s="245" t="s">
        <v>287</v>
      </c>
      <c r="G46" s="247" t="n">
        <v>22</v>
      </c>
    </row>
    <row r="47" customFormat="false" ht="16" hidden="false" customHeight="false" outlineLevel="0" collapsed="false">
      <c r="A47" s="68" t="s">
        <v>227</v>
      </c>
      <c r="B47" s="217" t="str">
        <f aca="false">'Ratings worksheet'!A47</f>
        <v>Ecuador</v>
      </c>
      <c r="C47" s="242" t="n">
        <f aca="false">D47/100</f>
        <v>0.25</v>
      </c>
      <c r="D47" s="0" t="n">
        <f aca="false">VLOOKUP(B47,$F$2:$G$173,2,0)</f>
        <v>25</v>
      </c>
      <c r="F47" s="245" t="s">
        <v>427</v>
      </c>
      <c r="G47" s="247" t="n">
        <v>25</v>
      </c>
    </row>
    <row r="48" customFormat="false" ht="16" hidden="false" customHeight="false" outlineLevel="0" collapsed="false">
      <c r="A48" s="68" t="s">
        <v>159</v>
      </c>
      <c r="B48" s="217" t="str">
        <f aca="false">'Ratings worksheet'!A48</f>
        <v>Egypt</v>
      </c>
      <c r="C48" s="242" t="n">
        <f aca="false">D48/100</f>
        <v>0.225</v>
      </c>
      <c r="D48" s="0" t="n">
        <f aca="false">VLOOKUP(B48,$F$2:$G$173,2,0)</f>
        <v>22.5</v>
      </c>
      <c r="F48" s="245" t="s">
        <v>428</v>
      </c>
      <c r="G48" s="247" t="n">
        <v>25</v>
      </c>
    </row>
    <row r="49" customFormat="false" ht="16" hidden="false" customHeight="false" outlineLevel="0" collapsed="false">
      <c r="A49" s="68" t="s">
        <v>228</v>
      </c>
      <c r="B49" s="217" t="str">
        <f aca="false">'Ratings worksheet'!A49</f>
        <v>El Salvador</v>
      </c>
      <c r="C49" s="242" t="n">
        <f aca="false">D49/100</f>
        <v>0.3</v>
      </c>
      <c r="D49" s="0" t="n">
        <f aca="false">VLOOKUP(B49,$F$2:$G$173,2,0)</f>
        <v>30</v>
      </c>
      <c r="F49" s="245" t="s">
        <v>213</v>
      </c>
      <c r="G49" s="247" t="n">
        <v>27</v>
      </c>
    </row>
    <row r="50" customFormat="false" ht="16" hidden="false" customHeight="false" outlineLevel="0" collapsed="false">
      <c r="A50" s="68" t="s">
        <v>247</v>
      </c>
      <c r="B50" s="217" t="str">
        <f aca="false">'Ratings worksheet'!A50</f>
        <v>Estonia</v>
      </c>
      <c r="C50" s="242" t="n">
        <f aca="false">D50/100</f>
        <v>0.2</v>
      </c>
      <c r="D50" s="0" t="n">
        <f aca="false">VLOOKUP(B50,$F$2:$G$173,2,0)</f>
        <v>20</v>
      </c>
      <c r="F50" s="245" t="s">
        <v>227</v>
      </c>
      <c r="G50" s="247" t="n">
        <v>25</v>
      </c>
    </row>
    <row r="51" customFormat="false" ht="16" hidden="false" customHeight="false" outlineLevel="0" collapsed="false">
      <c r="A51" s="68" t="s">
        <v>160</v>
      </c>
      <c r="B51" s="217" t="str">
        <f aca="false">'Ratings worksheet'!A51</f>
        <v>Ethiopia</v>
      </c>
      <c r="C51" s="242" t="n">
        <f aca="false">D51/100</f>
        <v>0.3</v>
      </c>
      <c r="D51" s="0" t="n">
        <f aca="false">VLOOKUP(B51,$F$2:$G$173,2,0)</f>
        <v>30</v>
      </c>
      <c r="F51" s="245" t="s">
        <v>159</v>
      </c>
      <c r="G51" s="247" t="n">
        <v>22.5</v>
      </c>
    </row>
    <row r="52" customFormat="false" ht="16" hidden="false" customHeight="false" outlineLevel="0" collapsed="false">
      <c r="A52" s="68" t="s">
        <v>183</v>
      </c>
      <c r="B52" s="217" t="str">
        <f aca="false">'Ratings worksheet'!A52</f>
        <v>Fiji</v>
      </c>
      <c r="C52" s="242" t="n">
        <f aca="false">D52/100</f>
        <v>0.2</v>
      </c>
      <c r="D52" s="0" t="n">
        <f aca="false">VLOOKUP(B52,$F$2:$G$173,2,0)</f>
        <v>20</v>
      </c>
      <c r="F52" s="245" t="s">
        <v>228</v>
      </c>
      <c r="G52" s="247" t="n">
        <v>30</v>
      </c>
    </row>
    <row r="53" customFormat="false" ht="16" hidden="false" customHeight="false" outlineLevel="0" collapsed="false">
      <c r="A53" s="68" t="s">
        <v>288</v>
      </c>
      <c r="B53" s="217" t="str">
        <f aca="false">'Ratings worksheet'!A53</f>
        <v>Finland</v>
      </c>
      <c r="C53" s="242" t="n">
        <f aca="false">D53/100</f>
        <v>0.2</v>
      </c>
      <c r="D53" s="0" t="n">
        <f aca="false">VLOOKUP(B53,$F$2:$G$173,2,0)</f>
        <v>20</v>
      </c>
      <c r="F53" s="245" t="s">
        <v>247</v>
      </c>
      <c r="G53" s="247" t="n">
        <v>20</v>
      </c>
    </row>
    <row r="54" customFormat="false" ht="16" hidden="false" customHeight="false" outlineLevel="0" collapsed="false">
      <c r="A54" s="68" t="s">
        <v>289</v>
      </c>
      <c r="B54" s="217" t="str">
        <f aca="false">'Ratings worksheet'!A54</f>
        <v>France</v>
      </c>
      <c r="C54" s="242" t="n">
        <f aca="false">D54/100</f>
        <v>0.28</v>
      </c>
      <c r="D54" s="0" t="n">
        <f aca="false">VLOOKUP(B54,$F$2:$G$173,2,0)</f>
        <v>28</v>
      </c>
      <c r="F54" s="245" t="s">
        <v>160</v>
      </c>
      <c r="G54" s="247" t="n">
        <v>30</v>
      </c>
    </row>
    <row r="55" customFormat="false" ht="16" hidden="false" customHeight="false" outlineLevel="0" collapsed="false">
      <c r="A55" s="68" t="s">
        <v>161</v>
      </c>
      <c r="B55" s="217" t="str">
        <f aca="false">'Ratings worksheet'!A55</f>
        <v>Gabon</v>
      </c>
      <c r="C55" s="242" t="n">
        <f aca="false">D55/100</f>
        <v>0.3</v>
      </c>
      <c r="D55" s="0" t="n">
        <f aca="false">VLOOKUP(B55,$F$2:$G$173,2,0)</f>
        <v>30</v>
      </c>
      <c r="F55" s="245" t="s">
        <v>183</v>
      </c>
      <c r="G55" s="247" t="n">
        <v>20</v>
      </c>
    </row>
    <row r="56" customFormat="false" ht="16" hidden="false" customHeight="false" outlineLevel="0" collapsed="false">
      <c r="A56" s="68" t="s">
        <v>248</v>
      </c>
      <c r="B56" s="217" t="str">
        <f aca="false">'Ratings worksheet'!A56</f>
        <v>Georgia</v>
      </c>
      <c r="C56" s="242" t="n">
        <f aca="false">D56/100</f>
        <v>0.15</v>
      </c>
      <c r="D56" s="0" t="n">
        <f aca="false">VLOOKUP(B56,$F$2:$G$173,2,0)</f>
        <v>15</v>
      </c>
      <c r="F56" s="245" t="s">
        <v>288</v>
      </c>
      <c r="G56" s="247" t="n">
        <v>20</v>
      </c>
    </row>
    <row r="57" customFormat="false" ht="16" hidden="false" customHeight="false" outlineLevel="0" collapsed="false">
      <c r="A57" s="68" t="s">
        <v>290</v>
      </c>
      <c r="B57" s="217" t="str">
        <f aca="false">'Ratings worksheet'!A57</f>
        <v>Germany</v>
      </c>
      <c r="C57" s="242" t="n">
        <f aca="false">D57/100</f>
        <v>0.3</v>
      </c>
      <c r="D57" s="0" t="n">
        <f aca="false">VLOOKUP(B57,$F$2:$G$173,2,0)</f>
        <v>30</v>
      </c>
      <c r="F57" s="245" t="s">
        <v>289</v>
      </c>
      <c r="G57" s="247" t="n">
        <v>28</v>
      </c>
    </row>
    <row r="58" customFormat="false" ht="16" hidden="false" customHeight="false" outlineLevel="0" collapsed="false">
      <c r="A58" s="68" t="s">
        <v>162</v>
      </c>
      <c r="B58" s="217" t="str">
        <f aca="false">'Ratings worksheet'!A58</f>
        <v>Ghana</v>
      </c>
      <c r="C58" s="242" t="n">
        <f aca="false">D58/100</f>
        <v>0.25</v>
      </c>
      <c r="D58" s="0" t="n">
        <f aca="false">VLOOKUP(B58,$F$2:$G$173,2,0)</f>
        <v>25</v>
      </c>
      <c r="F58" s="245" t="s">
        <v>161</v>
      </c>
      <c r="G58" s="247" t="n">
        <v>30</v>
      </c>
    </row>
    <row r="59" customFormat="false" ht="16" hidden="false" customHeight="false" outlineLevel="0" collapsed="false">
      <c r="A59" s="68" t="s">
        <v>291</v>
      </c>
      <c r="B59" s="217" t="str">
        <f aca="false">'Ratings worksheet'!A59</f>
        <v>Greece</v>
      </c>
      <c r="C59" s="242" t="n">
        <f aca="false">D59/100</f>
        <v>0.24</v>
      </c>
      <c r="D59" s="0" t="n">
        <f aca="false">VLOOKUP(B59,$F$2:$G$173,2,0)</f>
        <v>24</v>
      </c>
      <c r="F59" s="245" t="s">
        <v>552</v>
      </c>
      <c r="G59" s="247" t="n">
        <v>31</v>
      </c>
    </row>
    <row r="60" customFormat="false" ht="16" hidden="false" customHeight="false" outlineLevel="0" collapsed="false">
      <c r="A60" s="68" t="s">
        <v>229</v>
      </c>
      <c r="B60" s="217" t="str">
        <f aca="false">'Ratings worksheet'!A60</f>
        <v>Guatemala</v>
      </c>
      <c r="C60" s="242" t="n">
        <f aca="false">D60/100</f>
        <v>0.25</v>
      </c>
      <c r="D60" s="0" t="n">
        <f aca="false">VLOOKUP(B60,$F$2:$G$173,2,0)</f>
        <v>25</v>
      </c>
      <c r="F60" s="245" t="s">
        <v>248</v>
      </c>
      <c r="G60" s="247" t="n">
        <v>15</v>
      </c>
    </row>
    <row r="61" customFormat="false" ht="16" hidden="false" customHeight="false" outlineLevel="0" collapsed="false">
      <c r="A61" s="68" t="s">
        <v>292</v>
      </c>
      <c r="B61" s="217" t="str">
        <f aca="false">'Ratings worksheet'!A61</f>
        <v>Guernsey (States of)</v>
      </c>
      <c r="C61" s="242" t="n">
        <f aca="false">D61/100</f>
        <v>0</v>
      </c>
      <c r="D61" s="0" t="n">
        <v>0</v>
      </c>
      <c r="F61" s="245" t="s">
        <v>290</v>
      </c>
      <c r="G61" s="247" t="n">
        <v>30</v>
      </c>
    </row>
    <row r="62" customFormat="false" ht="16" hidden="false" customHeight="false" outlineLevel="0" collapsed="false">
      <c r="A62" s="68" t="s">
        <v>230</v>
      </c>
      <c r="B62" s="217" t="str">
        <f aca="false">'Ratings worksheet'!A62</f>
        <v>Honduras</v>
      </c>
      <c r="C62" s="242" t="n">
        <f aca="false">D62/100</f>
        <v>0.25</v>
      </c>
      <c r="D62" s="0" t="n">
        <f aca="false">VLOOKUP(B62,$F$2:$G$173,2,0)</f>
        <v>25</v>
      </c>
      <c r="F62" s="245" t="s">
        <v>162</v>
      </c>
      <c r="G62" s="247" t="n">
        <v>25</v>
      </c>
    </row>
    <row r="63" customFormat="false" ht="16" hidden="false" customHeight="false" outlineLevel="0" collapsed="false">
      <c r="A63" s="68" t="s">
        <v>184</v>
      </c>
      <c r="B63" s="217" t="str">
        <f aca="false">'Ratings worksheet'!A63</f>
        <v>Hong Kong</v>
      </c>
      <c r="C63" s="242" t="n">
        <f aca="false">D63/100</f>
        <v>0.165</v>
      </c>
      <c r="D63" s="0" t="n">
        <v>16.5</v>
      </c>
      <c r="F63" s="245" t="s">
        <v>553</v>
      </c>
      <c r="G63" s="247" t="n">
        <v>10</v>
      </c>
    </row>
    <row r="64" customFormat="false" ht="16" hidden="false" customHeight="false" outlineLevel="0" collapsed="false">
      <c r="A64" s="68" t="s">
        <v>249</v>
      </c>
      <c r="B64" s="217" t="str">
        <f aca="false">'Ratings worksheet'!A64</f>
        <v>Hungary</v>
      </c>
      <c r="C64" s="242" t="n">
        <f aca="false">D64/100</f>
        <v>0.09</v>
      </c>
      <c r="D64" s="0" t="n">
        <f aca="false">VLOOKUP(B64,$F$2:$G$173,2,0)</f>
        <v>9</v>
      </c>
      <c r="F64" s="245" t="s">
        <v>291</v>
      </c>
      <c r="G64" s="247" t="n">
        <v>24</v>
      </c>
    </row>
    <row r="65" customFormat="false" ht="16" hidden="false" customHeight="false" outlineLevel="0" collapsed="false">
      <c r="A65" s="68" t="s">
        <v>293</v>
      </c>
      <c r="B65" s="217" t="str">
        <f aca="false">'Ratings worksheet'!A65</f>
        <v>Iceland</v>
      </c>
      <c r="C65" s="242" t="n">
        <f aca="false">D65/100</f>
        <v>0.2</v>
      </c>
      <c r="D65" s="0" t="n">
        <f aca="false">VLOOKUP(B65,$F$2:$G$173,2,0)</f>
        <v>20</v>
      </c>
      <c r="F65" s="245" t="s">
        <v>436</v>
      </c>
      <c r="G65" s="247" t="n">
        <v>28</v>
      </c>
    </row>
    <row r="66" customFormat="false" ht="15" hidden="false" customHeight="false" outlineLevel="0" collapsed="false">
      <c r="A66" s="68" t="s">
        <v>185</v>
      </c>
      <c r="B66" s="217" t="str">
        <f aca="false">'Ratings worksheet'!A66</f>
        <v>India</v>
      </c>
      <c r="C66" s="242" t="n">
        <f aca="false">D66/100</f>
        <v>0.3</v>
      </c>
      <c r="D66" s="0" t="n">
        <f aca="false">VLOOKUP(B66,$F$2:$G$173,2,0)</f>
        <v>30</v>
      </c>
      <c r="F66" s="245" t="s">
        <v>229</v>
      </c>
      <c r="G66" s="247" t="n">
        <v>25</v>
      </c>
    </row>
    <row r="67" customFormat="false" ht="15" hidden="false" customHeight="false" outlineLevel="0" collapsed="false">
      <c r="A67" s="68" t="s">
        <v>186</v>
      </c>
      <c r="B67" s="217" t="str">
        <f aca="false">'Ratings worksheet'!A67</f>
        <v>Indonesia</v>
      </c>
      <c r="C67" s="242" t="n">
        <f aca="false">D67/100</f>
        <v>0.25</v>
      </c>
      <c r="D67" s="0" t="n">
        <f aca="false">VLOOKUP(B67,$F$2:$G$173,2,0)</f>
        <v>25</v>
      </c>
      <c r="F67" s="245" t="s">
        <v>554</v>
      </c>
      <c r="G67" s="247" t="n">
        <v>0</v>
      </c>
    </row>
    <row r="68" customFormat="false" ht="15" hidden="false" customHeight="false" outlineLevel="0" collapsed="false">
      <c r="A68" s="68" t="s">
        <v>269</v>
      </c>
      <c r="B68" s="217" t="str">
        <f aca="false">'Ratings worksheet'!A68</f>
        <v>Iraq</v>
      </c>
      <c r="C68" s="242" t="n">
        <f aca="false">D68/100</f>
        <v>0.15</v>
      </c>
      <c r="D68" s="0" t="n">
        <f aca="false">VLOOKUP(B68,$F$2:$G$173,2,0)</f>
        <v>15</v>
      </c>
      <c r="F68" s="245" t="s">
        <v>230</v>
      </c>
      <c r="G68" s="247" t="n">
        <v>25</v>
      </c>
    </row>
    <row r="69" customFormat="false" ht="16" hidden="false" customHeight="false" outlineLevel="0" collapsed="false">
      <c r="A69" s="68" t="s">
        <v>294</v>
      </c>
      <c r="B69" s="217" t="str">
        <f aca="false">'Ratings worksheet'!A69</f>
        <v>Ireland</v>
      </c>
      <c r="C69" s="242" t="n">
        <f aca="false">D69/100</f>
        <v>0.125</v>
      </c>
      <c r="D69" s="0" t="n">
        <f aca="false">VLOOKUP(B69,$F$2:$G$173,2,0)</f>
        <v>12.5</v>
      </c>
      <c r="F69" s="245" t="s">
        <v>555</v>
      </c>
      <c r="G69" s="247" t="n">
        <v>16.5</v>
      </c>
    </row>
    <row r="70" customFormat="false" ht="16" hidden="false" customHeight="false" outlineLevel="0" collapsed="false">
      <c r="A70" s="68" t="s">
        <v>295</v>
      </c>
      <c r="B70" s="217" t="str">
        <f aca="false">'Ratings worksheet'!A70</f>
        <v>Isle of Man</v>
      </c>
      <c r="C70" s="242" t="n">
        <f aca="false">D70/100</f>
        <v>0</v>
      </c>
      <c r="D70" s="0" t="n">
        <f aca="false">VLOOKUP(B70,$F$2:$G$173,2,0)</f>
        <v>0</v>
      </c>
      <c r="F70" s="245" t="s">
        <v>249</v>
      </c>
      <c r="G70" s="247" t="n">
        <v>9</v>
      </c>
    </row>
    <row r="71" customFormat="false" ht="16" hidden="false" customHeight="false" outlineLevel="0" collapsed="false">
      <c r="A71" s="68" t="s">
        <v>270</v>
      </c>
      <c r="B71" s="217" t="str">
        <f aca="false">'Ratings worksheet'!A71</f>
        <v>Israel</v>
      </c>
      <c r="C71" s="242" t="n">
        <f aca="false">D71/100</f>
        <v>0.23</v>
      </c>
      <c r="D71" s="0" t="n">
        <f aca="false">VLOOKUP(B71,$F$2:$G$173,2,0)</f>
        <v>23</v>
      </c>
      <c r="F71" s="245" t="s">
        <v>293</v>
      </c>
      <c r="G71" s="247" t="n">
        <v>20</v>
      </c>
    </row>
    <row r="72" customFormat="false" ht="16" hidden="false" customHeight="false" outlineLevel="0" collapsed="false">
      <c r="A72" s="68" t="s">
        <v>296</v>
      </c>
      <c r="B72" s="217" t="str">
        <f aca="false">'Ratings worksheet'!A72</f>
        <v>Italy</v>
      </c>
      <c r="C72" s="242" t="n">
        <f aca="false">D72/100</f>
        <v>0.24</v>
      </c>
      <c r="D72" s="0" t="n">
        <f aca="false">VLOOKUP(B72,$F$2:$G$173,2,0)</f>
        <v>24</v>
      </c>
      <c r="F72" s="245" t="s">
        <v>185</v>
      </c>
      <c r="G72" s="247" t="n">
        <v>30</v>
      </c>
    </row>
    <row r="73" customFormat="false" ht="16" hidden="false" customHeight="false" outlineLevel="0" collapsed="false">
      <c r="A73" s="68" t="s">
        <v>214</v>
      </c>
      <c r="B73" s="217" t="str">
        <f aca="false">'Ratings worksheet'!A73</f>
        <v>Jamaica</v>
      </c>
      <c r="C73" s="242" t="n">
        <f aca="false">D73/100</f>
        <v>0.25</v>
      </c>
      <c r="D73" s="0" t="n">
        <f aca="false">VLOOKUP(B73,$F$2:$G$173,2,0)</f>
        <v>25</v>
      </c>
      <c r="F73" s="245" t="s">
        <v>186</v>
      </c>
      <c r="G73" s="247" t="n">
        <v>25</v>
      </c>
    </row>
    <row r="74" customFormat="false" ht="16" hidden="false" customHeight="false" outlineLevel="0" collapsed="false">
      <c r="A74" s="68" t="s">
        <v>187</v>
      </c>
      <c r="B74" s="217" t="str">
        <f aca="false">'Ratings worksheet'!A74</f>
        <v>Japan</v>
      </c>
      <c r="C74" s="249" t="n">
        <f aca="false">D74/100</f>
        <v>0.3062</v>
      </c>
      <c r="D74" s="250" t="n">
        <f aca="false">VLOOKUP(B74,$F$2:$G$173,2,0)</f>
        <v>30.62</v>
      </c>
      <c r="F74" s="245" t="s">
        <v>269</v>
      </c>
      <c r="G74" s="247" t="n">
        <v>15</v>
      </c>
    </row>
    <row r="75" customFormat="false" ht="16" hidden="false" customHeight="false" outlineLevel="0" collapsed="false">
      <c r="A75" s="68" t="s">
        <v>297</v>
      </c>
      <c r="B75" s="217" t="str">
        <f aca="false">'Ratings worksheet'!A75</f>
        <v>Jersey (States of)</v>
      </c>
      <c r="C75" s="242" t="n">
        <f aca="false">D75/100</f>
        <v>0</v>
      </c>
      <c r="D75" s="0" t="n">
        <v>0</v>
      </c>
      <c r="F75" s="245" t="s">
        <v>294</v>
      </c>
      <c r="G75" s="247" t="n">
        <v>12.5</v>
      </c>
    </row>
    <row r="76" customFormat="false" ht="16" hidden="false" customHeight="false" outlineLevel="0" collapsed="false">
      <c r="A76" s="68" t="s">
        <v>271</v>
      </c>
      <c r="B76" s="217" t="str">
        <f aca="false">'Ratings worksheet'!A76</f>
        <v>Jordan</v>
      </c>
      <c r="C76" s="242" t="n">
        <f aca="false">D76/100</f>
        <v>0.2</v>
      </c>
      <c r="D76" s="0" t="n">
        <f aca="false">VLOOKUP(B76,$F$2:$G$173,2,0)</f>
        <v>20</v>
      </c>
      <c r="F76" s="245" t="s">
        <v>295</v>
      </c>
      <c r="G76" s="247" t="n">
        <v>0</v>
      </c>
    </row>
    <row r="77" customFormat="false" ht="16" hidden="false" customHeight="false" outlineLevel="0" collapsed="false">
      <c r="A77" s="68" t="s">
        <v>250</v>
      </c>
      <c r="B77" s="217" t="str">
        <f aca="false">'Ratings worksheet'!A77</f>
        <v>Kazakhstan</v>
      </c>
      <c r="C77" s="242" t="n">
        <f aca="false">D77/100</f>
        <v>0.2</v>
      </c>
      <c r="D77" s="0" t="n">
        <f aca="false">VLOOKUP(B77,$F$2:$G$173,2,0)</f>
        <v>20</v>
      </c>
      <c r="F77" s="245" t="s">
        <v>270</v>
      </c>
      <c r="G77" s="247" t="n">
        <v>23</v>
      </c>
    </row>
    <row r="78" customFormat="false" ht="16" hidden="false" customHeight="false" outlineLevel="0" collapsed="false">
      <c r="A78" s="68" t="s">
        <v>163</v>
      </c>
      <c r="B78" s="217" t="str">
        <f aca="false">'Ratings worksheet'!A78</f>
        <v>Kenya</v>
      </c>
      <c r="C78" s="242" t="n">
        <f aca="false">D78/100</f>
        <v>0.3</v>
      </c>
      <c r="D78" s="0" t="n">
        <f aca="false">VLOOKUP(B78,$F$2:$G$173,2,0)</f>
        <v>30</v>
      </c>
      <c r="F78" s="245" t="s">
        <v>296</v>
      </c>
      <c r="G78" s="247" t="n">
        <v>24</v>
      </c>
    </row>
    <row r="79" customFormat="false" ht="16" hidden="false" customHeight="false" outlineLevel="0" collapsed="false">
      <c r="A79" s="68" t="s">
        <v>188</v>
      </c>
      <c r="B79" s="217" t="str">
        <f aca="false">'Ratings worksheet'!A79</f>
        <v>Korea</v>
      </c>
      <c r="C79" s="242" t="n">
        <f aca="false">D79/100</f>
        <v>0.25</v>
      </c>
      <c r="D79" s="0" t="n">
        <v>25</v>
      </c>
      <c r="F79" s="245" t="s">
        <v>511</v>
      </c>
      <c r="G79" s="247" t="n">
        <v>25</v>
      </c>
    </row>
    <row r="80" customFormat="false" ht="16" hidden="false" customHeight="false" outlineLevel="0" collapsed="false">
      <c r="A80" s="68" t="s">
        <v>272</v>
      </c>
      <c r="B80" s="217" t="str">
        <f aca="false">'Ratings worksheet'!A80</f>
        <v>Kuwait</v>
      </c>
      <c r="C80" s="242" t="n">
        <f aca="false">D80/100</f>
        <v>0.15</v>
      </c>
      <c r="D80" s="0" t="n">
        <f aca="false">VLOOKUP(B80,$F$2:$G$173,2,0)</f>
        <v>15</v>
      </c>
      <c r="F80" s="245" t="s">
        <v>214</v>
      </c>
      <c r="G80" s="247" t="n">
        <v>25</v>
      </c>
    </row>
    <row r="81" customFormat="false" ht="16" hidden="false" customHeight="false" outlineLevel="0" collapsed="false">
      <c r="A81" s="77" t="s">
        <v>251</v>
      </c>
      <c r="B81" s="217" t="str">
        <f aca="false">'Ratings worksheet'!A81</f>
        <v>Kyrgyzstan</v>
      </c>
      <c r="C81" s="242" t="n">
        <f aca="false">D81/100</f>
        <v>0.1</v>
      </c>
      <c r="D81" s="0" t="n">
        <f aca="false">VLOOKUP(B81,$F$2:$G$173,2,0)</f>
        <v>10</v>
      </c>
      <c r="F81" s="245" t="s">
        <v>187</v>
      </c>
      <c r="G81" s="247" t="n">
        <v>30.62</v>
      </c>
    </row>
    <row r="82" customFormat="false" ht="15" hidden="false" customHeight="false" outlineLevel="0" collapsed="false">
      <c r="A82" s="77" t="s">
        <v>201</v>
      </c>
      <c r="B82" s="217" t="str">
        <f aca="false">'Ratings worksheet'!A82</f>
        <v>Laos</v>
      </c>
      <c r="C82" s="248" t="n">
        <f aca="false">D82/100</f>
        <v>0.2113</v>
      </c>
      <c r="D82" s="153" t="n">
        <v>21.13</v>
      </c>
      <c r="F82" s="245" t="s">
        <v>556</v>
      </c>
      <c r="G82" s="247" t="n">
        <v>0</v>
      </c>
    </row>
    <row r="83" customFormat="false" ht="15" hidden="false" customHeight="false" outlineLevel="0" collapsed="false">
      <c r="A83" s="68" t="s">
        <v>252</v>
      </c>
      <c r="B83" s="217" t="str">
        <f aca="false">'Ratings worksheet'!A83</f>
        <v>Latvia</v>
      </c>
      <c r="C83" s="242" t="n">
        <f aca="false">D83/100</f>
        <v>0.2</v>
      </c>
      <c r="D83" s="0" t="n">
        <f aca="false">VLOOKUP(B83,$F$2:$G$173,2,0)</f>
        <v>20</v>
      </c>
      <c r="F83" s="245" t="s">
        <v>271</v>
      </c>
      <c r="G83" s="247" t="n">
        <v>20</v>
      </c>
    </row>
    <row r="84" customFormat="false" ht="16" hidden="false" customHeight="false" outlineLevel="0" collapsed="false">
      <c r="A84" s="68" t="s">
        <v>273</v>
      </c>
      <c r="B84" s="217" t="str">
        <f aca="false">'Ratings worksheet'!A84</f>
        <v>Lebanon</v>
      </c>
      <c r="C84" s="242" t="n">
        <f aca="false">D84/100</f>
        <v>0.17</v>
      </c>
      <c r="D84" s="0" t="n">
        <f aca="false">VLOOKUP(B84,$F$2:$G$173,2,0)</f>
        <v>17</v>
      </c>
      <c r="F84" s="245" t="s">
        <v>250</v>
      </c>
      <c r="G84" s="247" t="n">
        <v>20</v>
      </c>
    </row>
    <row r="85" customFormat="false" ht="16" hidden="false" customHeight="false" outlineLevel="0" collapsed="false">
      <c r="A85" s="68" t="s">
        <v>298</v>
      </c>
      <c r="B85" s="217" t="str">
        <f aca="false">'Ratings worksheet'!A85</f>
        <v>Liechtenstein</v>
      </c>
      <c r="C85" s="242" t="n">
        <f aca="false">D85/100</f>
        <v>0.125</v>
      </c>
      <c r="D85" s="0" t="n">
        <f aca="false">VLOOKUP(B85,$F$2:$G$173,2,0)</f>
        <v>12.5</v>
      </c>
      <c r="F85" s="245" t="s">
        <v>163</v>
      </c>
      <c r="G85" s="247" t="n">
        <v>30</v>
      </c>
    </row>
    <row r="86" customFormat="false" ht="16" hidden="false" customHeight="false" outlineLevel="0" collapsed="false">
      <c r="A86" s="68" t="s">
        <v>253</v>
      </c>
      <c r="B86" s="217" t="str">
        <f aca="false">'Ratings worksheet'!A86</f>
        <v>Lithuania</v>
      </c>
      <c r="C86" s="242" t="n">
        <f aca="false">D86/100</f>
        <v>0.15</v>
      </c>
      <c r="D86" s="0" t="n">
        <f aca="false">VLOOKUP(B86,$F$2:$G$173,2,0)</f>
        <v>15</v>
      </c>
      <c r="F86" s="245" t="s">
        <v>557</v>
      </c>
      <c r="G86" s="247" t="n">
        <v>25</v>
      </c>
    </row>
    <row r="87" customFormat="false" ht="16" hidden="false" customHeight="false" outlineLevel="0" collapsed="false">
      <c r="A87" s="68" t="s">
        <v>299</v>
      </c>
      <c r="B87" s="217" t="str">
        <f aca="false">'Ratings worksheet'!A87</f>
        <v>Luxembourg</v>
      </c>
      <c r="C87" s="242" t="n">
        <f aca="false">D87/100</f>
        <v>0.2494</v>
      </c>
      <c r="D87" s="0" t="n">
        <f aca="false">VLOOKUP(B87,$F$2:$G$173,2,0)</f>
        <v>24.94</v>
      </c>
      <c r="F87" s="245" t="s">
        <v>272</v>
      </c>
      <c r="G87" s="247" t="n">
        <v>15</v>
      </c>
    </row>
    <row r="88" customFormat="false" ht="16" hidden="false" customHeight="false" outlineLevel="0" collapsed="false">
      <c r="A88" s="68" t="s">
        <v>189</v>
      </c>
      <c r="B88" s="217" t="str">
        <f aca="false">'Ratings worksheet'!A88</f>
        <v>Macao</v>
      </c>
      <c r="C88" s="242" t="n">
        <f aca="false">D88/100</f>
        <v>0.12</v>
      </c>
      <c r="D88" s="0" t="n">
        <v>12</v>
      </c>
      <c r="F88" s="245" t="s">
        <v>251</v>
      </c>
      <c r="G88" s="247" t="n">
        <v>10</v>
      </c>
    </row>
    <row r="89" customFormat="false" ht="16" hidden="false" customHeight="false" outlineLevel="0" collapsed="false">
      <c r="A89" s="68" t="s">
        <v>254</v>
      </c>
      <c r="B89" s="217" t="str">
        <f aca="false">'Ratings worksheet'!A89</f>
        <v>Macedonia</v>
      </c>
      <c r="C89" s="242" t="n">
        <f aca="false">D89/100</f>
        <v>0.1</v>
      </c>
      <c r="D89" s="0" t="n">
        <f aca="false">VLOOKUP(B89,$F$2:$G$173,2,0)</f>
        <v>10</v>
      </c>
      <c r="F89" s="245" t="s">
        <v>252</v>
      </c>
      <c r="G89" s="247" t="n">
        <v>20</v>
      </c>
    </row>
    <row r="90" customFormat="false" ht="15" hidden="false" customHeight="false" outlineLevel="0" collapsed="false">
      <c r="A90" s="68" t="s">
        <v>190</v>
      </c>
      <c r="B90" s="217" t="str">
        <f aca="false">'Ratings worksheet'!A90</f>
        <v>Malaysia</v>
      </c>
      <c r="C90" s="242" t="n">
        <f aca="false">D90/100</f>
        <v>0.24</v>
      </c>
      <c r="D90" s="0" t="n">
        <f aca="false">VLOOKUP(B90,$F$2:$G$173,2,0)</f>
        <v>24</v>
      </c>
      <c r="F90" s="245" t="s">
        <v>273</v>
      </c>
      <c r="G90" s="247" t="n">
        <v>17</v>
      </c>
    </row>
    <row r="91" customFormat="false" ht="15" hidden="false" customHeight="false" outlineLevel="0" collapsed="false">
      <c r="A91" s="68" t="s">
        <v>191</v>
      </c>
      <c r="B91" s="217" t="str">
        <f aca="false">'Ratings worksheet'!A91</f>
        <v>Maldives</v>
      </c>
      <c r="C91" s="242" t="n">
        <f aca="false">D91/100</f>
        <v>0.2113</v>
      </c>
      <c r="D91" s="0" t="n">
        <v>21.13</v>
      </c>
      <c r="F91" s="245" t="s">
        <v>448</v>
      </c>
      <c r="G91" s="247" t="n">
        <v>20</v>
      </c>
    </row>
    <row r="92" customFormat="false" ht="15" hidden="false" customHeight="false" outlineLevel="0" collapsed="false">
      <c r="A92" s="251" t="s">
        <v>176</v>
      </c>
      <c r="B92" s="217" t="str">
        <f aca="false">'Ratings worksheet'!A92</f>
        <v>Mali</v>
      </c>
      <c r="C92" s="248" t="n">
        <f aca="false">D92/100</f>
        <v>0.2825</v>
      </c>
      <c r="D92" s="153" t="n">
        <v>28.25</v>
      </c>
      <c r="F92" s="245" t="s">
        <v>298</v>
      </c>
      <c r="G92" s="247" t="n">
        <v>12.5</v>
      </c>
    </row>
    <row r="93" customFormat="false" ht="15" hidden="false" customHeight="false" outlineLevel="0" collapsed="false">
      <c r="A93" s="68" t="s">
        <v>300</v>
      </c>
      <c r="B93" s="217" t="str">
        <f aca="false">'Ratings worksheet'!A93</f>
        <v>Malta</v>
      </c>
      <c r="C93" s="242" t="n">
        <f aca="false">D93/100</f>
        <v>0.35</v>
      </c>
      <c r="D93" s="0" t="n">
        <f aca="false">VLOOKUP(B93,$F$2:$G$173,2,0)</f>
        <v>35</v>
      </c>
      <c r="F93" s="245" t="s">
        <v>253</v>
      </c>
      <c r="G93" s="247" t="n">
        <v>15</v>
      </c>
    </row>
    <row r="94" customFormat="false" ht="15" hidden="false" customHeight="false" outlineLevel="0" collapsed="false">
      <c r="A94" s="68" t="s">
        <v>164</v>
      </c>
      <c r="B94" s="217" t="str">
        <f aca="false">'Ratings worksheet'!A94</f>
        <v>Mauritius</v>
      </c>
      <c r="C94" s="242" t="n">
        <f aca="false">D94/100</f>
        <v>0.15</v>
      </c>
      <c r="D94" s="0" t="n">
        <f aca="false">VLOOKUP(B94,$F$2:$G$173,2,0)</f>
        <v>15</v>
      </c>
      <c r="F94" s="245" t="s">
        <v>299</v>
      </c>
      <c r="G94" s="247" t="n">
        <v>24.94</v>
      </c>
    </row>
    <row r="95" customFormat="false" ht="16" hidden="false" customHeight="false" outlineLevel="0" collapsed="false">
      <c r="A95" s="68" t="s">
        <v>231</v>
      </c>
      <c r="B95" s="217" t="str">
        <f aca="false">'Ratings worksheet'!A95</f>
        <v>Mexico</v>
      </c>
      <c r="C95" s="242" t="n">
        <f aca="false">D95/100</f>
        <v>0.3</v>
      </c>
      <c r="D95" s="0" t="n">
        <f aca="false">VLOOKUP(B95,$F$2:$G$173,2,0)</f>
        <v>30</v>
      </c>
      <c r="F95" s="245" t="s">
        <v>516</v>
      </c>
      <c r="G95" s="247" t="n">
        <v>12</v>
      </c>
    </row>
    <row r="96" customFormat="false" ht="16" hidden="false" customHeight="false" outlineLevel="0" collapsed="false">
      <c r="A96" s="68" t="s">
        <v>255</v>
      </c>
      <c r="B96" s="217" t="str">
        <f aca="false">'Ratings worksheet'!A96</f>
        <v>Moldova</v>
      </c>
      <c r="C96" s="242" t="n">
        <f aca="false">D96/100</f>
        <v>0.12</v>
      </c>
      <c r="D96" s="0" t="n">
        <f aca="false">VLOOKUP(B96,$F$2:$G$173,2,0)</f>
        <v>12</v>
      </c>
      <c r="F96" s="245" t="s">
        <v>254</v>
      </c>
      <c r="G96" s="247" t="n">
        <v>10</v>
      </c>
    </row>
    <row r="97" customFormat="false" ht="16" hidden="false" customHeight="false" outlineLevel="0" collapsed="false">
      <c r="A97" s="68" t="s">
        <v>192</v>
      </c>
      <c r="B97" s="217" t="str">
        <f aca="false">'Ratings worksheet'!A97</f>
        <v>Mongolia</v>
      </c>
      <c r="C97" s="242" t="n">
        <f aca="false">D97/100</f>
        <v>0.25</v>
      </c>
      <c r="D97" s="0" t="n">
        <f aca="false">VLOOKUP(B97,$F$2:$G$173,2,0)</f>
        <v>25</v>
      </c>
      <c r="F97" s="245" t="s">
        <v>449</v>
      </c>
      <c r="G97" s="247" t="n">
        <v>20</v>
      </c>
    </row>
    <row r="98" customFormat="false" ht="16" hidden="false" customHeight="false" outlineLevel="0" collapsed="false">
      <c r="A98" s="68" t="s">
        <v>256</v>
      </c>
      <c r="B98" s="217" t="str">
        <f aca="false">'Ratings worksheet'!A98</f>
        <v>Montenegro</v>
      </c>
      <c r="C98" s="242" t="n">
        <f aca="false">D98/100</f>
        <v>0.09</v>
      </c>
      <c r="D98" s="0" t="n">
        <f aca="false">VLOOKUP(B98,$F$2:$G$173,2,0)</f>
        <v>9</v>
      </c>
      <c r="F98" s="245" t="s">
        <v>450</v>
      </c>
      <c r="G98" s="247" t="n">
        <v>30</v>
      </c>
    </row>
    <row r="99" customFormat="false" ht="16" hidden="false" customHeight="false" outlineLevel="0" collapsed="false">
      <c r="A99" s="68" t="s">
        <v>215</v>
      </c>
      <c r="B99" s="217" t="str">
        <f aca="false">'Ratings worksheet'!A99</f>
        <v>Montserrat</v>
      </c>
      <c r="C99" s="248" t="n">
        <f aca="false">D99/100</f>
        <v>0.2113</v>
      </c>
      <c r="D99" s="153" t="n">
        <v>21.13</v>
      </c>
      <c r="F99" s="245" t="s">
        <v>190</v>
      </c>
      <c r="G99" s="247" t="n">
        <v>24</v>
      </c>
    </row>
    <row r="100" customFormat="false" ht="16" hidden="false" customHeight="false" outlineLevel="0" collapsed="false">
      <c r="A100" s="68" t="s">
        <v>165</v>
      </c>
      <c r="B100" s="217" t="str">
        <f aca="false">'Ratings worksheet'!A100</f>
        <v>Morocco</v>
      </c>
      <c r="C100" s="242" t="n">
        <f aca="false">D100/100</f>
        <v>0.31</v>
      </c>
      <c r="D100" s="0" t="n">
        <f aca="false">VLOOKUP(B100,$F$2:$G$173,2,0)</f>
        <v>31</v>
      </c>
      <c r="F100" s="245" t="s">
        <v>300</v>
      </c>
      <c r="G100" s="247" t="n">
        <v>35</v>
      </c>
    </row>
    <row r="101" customFormat="false" ht="16" hidden="false" customHeight="false" outlineLevel="0" collapsed="false">
      <c r="A101" s="68" t="s">
        <v>166</v>
      </c>
      <c r="B101" s="217" t="str">
        <f aca="false">'Ratings worksheet'!A101</f>
        <v>Mozambique</v>
      </c>
      <c r="C101" s="242" t="n">
        <f aca="false">D101/100</f>
        <v>0.32</v>
      </c>
      <c r="D101" s="0" t="n">
        <f aca="false">VLOOKUP(B101,$F$2:$G$173,2,0)</f>
        <v>32</v>
      </c>
      <c r="F101" s="245" t="s">
        <v>164</v>
      </c>
      <c r="G101" s="247" t="n">
        <v>15</v>
      </c>
    </row>
    <row r="102" customFormat="false" ht="16" hidden="false" customHeight="false" outlineLevel="0" collapsed="false">
      <c r="A102" s="68" t="s">
        <v>167</v>
      </c>
      <c r="B102" s="217" t="str">
        <f aca="false">'Ratings worksheet'!A102</f>
        <v>Namibia</v>
      </c>
      <c r="C102" s="242" t="n">
        <f aca="false">D102/100</f>
        <v>0.32</v>
      </c>
      <c r="D102" s="0" t="n">
        <f aca="false">VLOOKUP(B102,$F$2:$G$173,2,0)</f>
        <v>32</v>
      </c>
      <c r="F102" s="245" t="s">
        <v>231</v>
      </c>
      <c r="G102" s="247" t="n">
        <v>30</v>
      </c>
    </row>
    <row r="103" customFormat="false" ht="16" hidden="false" customHeight="false" outlineLevel="0" collapsed="false">
      <c r="A103" s="68" t="s">
        <v>301</v>
      </c>
      <c r="B103" s="217" t="str">
        <f aca="false">'Ratings worksheet'!A103</f>
        <v>Netherlands</v>
      </c>
      <c r="C103" s="242" t="n">
        <f aca="false">D103/100</f>
        <v>0.25</v>
      </c>
      <c r="D103" s="0" t="n">
        <f aca="false">VLOOKUP(B103,$F$2:$G$173,2,0)</f>
        <v>25</v>
      </c>
      <c r="F103" s="245" t="s">
        <v>255</v>
      </c>
      <c r="G103" s="247" t="n">
        <v>12</v>
      </c>
    </row>
    <row r="104" customFormat="false" ht="16" hidden="false" customHeight="false" outlineLevel="0" collapsed="false">
      <c r="A104" s="68" t="s">
        <v>205</v>
      </c>
      <c r="B104" s="217" t="str">
        <f aca="false">'Ratings worksheet'!A104</f>
        <v>New Zealand</v>
      </c>
      <c r="C104" s="242" t="n">
        <f aca="false">D104/100</f>
        <v>0.28</v>
      </c>
      <c r="D104" s="0" t="n">
        <f aca="false">VLOOKUP(B104,$F$2:$G$173,2,0)</f>
        <v>28</v>
      </c>
      <c r="F104" s="245" t="s">
        <v>454</v>
      </c>
      <c r="G104" s="247" t="n">
        <v>33</v>
      </c>
    </row>
    <row r="105" customFormat="false" ht="16" hidden="false" customHeight="false" outlineLevel="0" collapsed="false">
      <c r="A105" s="68" t="s">
        <v>232</v>
      </c>
      <c r="B105" s="217" t="str">
        <f aca="false">'Ratings worksheet'!A105</f>
        <v>Nicaragua</v>
      </c>
      <c r="C105" s="242" t="n">
        <f aca="false">D105/100</f>
        <v>0.3</v>
      </c>
      <c r="D105" s="0" t="n">
        <f aca="false">VLOOKUP(B105,$F$2:$G$173,2,0)</f>
        <v>30</v>
      </c>
      <c r="F105" s="245" t="s">
        <v>192</v>
      </c>
      <c r="G105" s="247" t="n">
        <v>25</v>
      </c>
    </row>
    <row r="106" customFormat="false" ht="16" hidden="false" customHeight="false" outlineLevel="0" collapsed="false">
      <c r="A106" s="68" t="s">
        <v>178</v>
      </c>
      <c r="B106" s="217" t="s">
        <v>178</v>
      </c>
      <c r="C106" s="248" t="n">
        <f aca="false">D106/100</f>
        <v>0.2825</v>
      </c>
      <c r="D106" s="153" t="n">
        <v>28.25</v>
      </c>
      <c r="F106" s="245" t="s">
        <v>256</v>
      </c>
      <c r="G106" s="247" t="n">
        <v>9</v>
      </c>
    </row>
    <row r="107" customFormat="false" ht="16" hidden="false" customHeight="false" outlineLevel="0" collapsed="false">
      <c r="A107" s="68" t="s">
        <v>168</v>
      </c>
      <c r="B107" s="217" t="str">
        <f aca="false">'Ratings worksheet'!A107</f>
        <v>Nigeria</v>
      </c>
      <c r="C107" s="242" t="n">
        <f aca="false">D107/100</f>
        <v>0.3</v>
      </c>
      <c r="D107" s="0" t="n">
        <f aca="false">VLOOKUP(B107,$F$2:$G$173,2,0)</f>
        <v>30</v>
      </c>
      <c r="F107" s="245" t="s">
        <v>165</v>
      </c>
      <c r="G107" s="247" t="n">
        <v>31</v>
      </c>
    </row>
    <row r="108" customFormat="false" ht="16" hidden="false" customHeight="false" outlineLevel="0" collapsed="false">
      <c r="A108" s="68" t="s">
        <v>302</v>
      </c>
      <c r="B108" s="217" t="str">
        <f aca="false">'Ratings worksheet'!A108</f>
        <v>Norway</v>
      </c>
      <c r="C108" s="242" t="n">
        <f aca="false">D108/100</f>
        <v>0.22</v>
      </c>
      <c r="D108" s="0" t="n">
        <f aca="false">VLOOKUP(B108,$F$2:$G$173,2,0)</f>
        <v>22</v>
      </c>
      <c r="F108" s="245" t="s">
        <v>166</v>
      </c>
      <c r="G108" s="247" t="n">
        <v>32</v>
      </c>
    </row>
    <row r="109" customFormat="false" ht="16" hidden="false" customHeight="false" outlineLevel="0" collapsed="false">
      <c r="A109" s="68" t="s">
        <v>274</v>
      </c>
      <c r="B109" s="217" t="str">
        <f aca="false">'Ratings worksheet'!A109</f>
        <v>Oman</v>
      </c>
      <c r="C109" s="242" t="n">
        <f aca="false">D109/100</f>
        <v>0.15</v>
      </c>
      <c r="D109" s="0" t="n">
        <f aca="false">VLOOKUP(B109,$F$2:$G$173,2,0)</f>
        <v>15</v>
      </c>
      <c r="F109" s="245" t="s">
        <v>455</v>
      </c>
      <c r="G109" s="247" t="n">
        <v>25</v>
      </c>
    </row>
    <row r="110" customFormat="false" ht="16" hidden="false" customHeight="false" outlineLevel="0" collapsed="false">
      <c r="A110" s="68" t="s">
        <v>193</v>
      </c>
      <c r="B110" s="217" t="str">
        <f aca="false">'Ratings worksheet'!A110</f>
        <v>Pakistan</v>
      </c>
      <c r="C110" s="242" t="n">
        <f aca="false">D110/100</f>
        <v>0.35</v>
      </c>
      <c r="D110" s="0" t="n">
        <f aca="false">VLOOKUP(B110,$F$2:$G$173,2,0)</f>
        <v>35</v>
      </c>
      <c r="F110" s="245" t="s">
        <v>167</v>
      </c>
      <c r="G110" s="247" t="n">
        <v>32</v>
      </c>
    </row>
    <row r="111" customFormat="false" ht="16" hidden="false" customHeight="false" outlineLevel="0" collapsed="false">
      <c r="A111" s="68" t="s">
        <v>233</v>
      </c>
      <c r="B111" s="217" t="str">
        <f aca="false">'Ratings worksheet'!A111</f>
        <v>Panama</v>
      </c>
      <c r="C111" s="242" t="n">
        <f aca="false">D111/100</f>
        <v>0.25</v>
      </c>
      <c r="D111" s="0" t="n">
        <f aca="false">VLOOKUP(B111,$F$2:$G$173,2,0)</f>
        <v>25</v>
      </c>
      <c r="F111" s="245" t="s">
        <v>301</v>
      </c>
      <c r="G111" s="247" t="n">
        <v>25</v>
      </c>
    </row>
    <row r="112" customFormat="false" ht="16" hidden="false" customHeight="false" outlineLevel="0" collapsed="false">
      <c r="A112" s="68" t="s">
        <v>194</v>
      </c>
      <c r="B112" s="217" t="str">
        <f aca="false">'Ratings worksheet'!A112</f>
        <v>Papua New Guinea</v>
      </c>
      <c r="C112" s="242" t="n">
        <f aca="false">D112/100</f>
        <v>0.3</v>
      </c>
      <c r="D112" s="0" t="n">
        <f aca="false">VLOOKUP(B112,$F$2:$G$173,2,0)</f>
        <v>30</v>
      </c>
      <c r="F112" s="245" t="s">
        <v>205</v>
      </c>
      <c r="G112" s="247" t="n">
        <v>28</v>
      </c>
    </row>
    <row r="113" customFormat="false" ht="16" hidden="false" customHeight="false" outlineLevel="0" collapsed="false">
      <c r="A113" s="68" t="s">
        <v>234</v>
      </c>
      <c r="B113" s="217" t="str">
        <f aca="false">'Ratings worksheet'!A113</f>
        <v>Paraguay</v>
      </c>
      <c r="C113" s="242" t="n">
        <f aca="false">D113/100</f>
        <v>0.1</v>
      </c>
      <c r="D113" s="0" t="n">
        <f aca="false">VLOOKUP(B113,$F$2:$G$173,2,0)</f>
        <v>10</v>
      </c>
      <c r="F113" s="245" t="s">
        <v>232</v>
      </c>
      <c r="G113" s="247" t="n">
        <v>30</v>
      </c>
    </row>
    <row r="114" customFormat="false" ht="16" hidden="false" customHeight="false" outlineLevel="0" collapsed="false">
      <c r="A114" s="68" t="s">
        <v>235</v>
      </c>
      <c r="B114" s="217" t="str">
        <f aca="false">'Ratings worksheet'!A114</f>
        <v>Peru</v>
      </c>
      <c r="C114" s="242" t="n">
        <f aca="false">D114/100</f>
        <v>0.295</v>
      </c>
      <c r="D114" s="0" t="n">
        <f aca="false">VLOOKUP(B114,$F$2:$G$173,2,0)</f>
        <v>29.5</v>
      </c>
      <c r="F114" s="245" t="s">
        <v>168</v>
      </c>
      <c r="G114" s="247" t="n">
        <v>30</v>
      </c>
    </row>
    <row r="115" customFormat="false" ht="16" hidden="false" customHeight="false" outlineLevel="0" collapsed="false">
      <c r="A115" s="68" t="s">
        <v>195</v>
      </c>
      <c r="B115" s="217" t="str">
        <f aca="false">'Ratings worksheet'!A115</f>
        <v>Philippines</v>
      </c>
      <c r="C115" s="242" t="n">
        <f aca="false">D115/100</f>
        <v>0.3</v>
      </c>
      <c r="D115" s="0" t="n">
        <f aca="false">VLOOKUP(B115,$F$2:$G$173,2,0)</f>
        <v>30</v>
      </c>
      <c r="F115" s="245" t="s">
        <v>302</v>
      </c>
      <c r="G115" s="247" t="n">
        <v>22</v>
      </c>
    </row>
    <row r="116" customFormat="false" ht="16" hidden="false" customHeight="false" outlineLevel="0" collapsed="false">
      <c r="A116" s="68" t="s">
        <v>257</v>
      </c>
      <c r="B116" s="217" t="str">
        <f aca="false">'Ratings worksheet'!A116</f>
        <v>Poland</v>
      </c>
      <c r="C116" s="242" t="n">
        <f aca="false">D116/100</f>
        <v>0.19</v>
      </c>
      <c r="D116" s="0" t="n">
        <f aca="false">VLOOKUP(B116,$F$2:$G$173,2,0)</f>
        <v>19</v>
      </c>
      <c r="F116" s="245" t="s">
        <v>274</v>
      </c>
      <c r="G116" s="247" t="n">
        <v>15</v>
      </c>
    </row>
    <row r="117" customFormat="false" ht="16" hidden="false" customHeight="false" outlineLevel="0" collapsed="false">
      <c r="A117" s="68" t="s">
        <v>303</v>
      </c>
      <c r="B117" s="217" t="str">
        <f aca="false">'Ratings worksheet'!A117</f>
        <v>Portugal</v>
      </c>
      <c r="C117" s="242" t="n">
        <f aca="false">D117/100</f>
        <v>0.21</v>
      </c>
      <c r="D117" s="0" t="n">
        <f aca="false">VLOOKUP(B117,$F$2:$G$173,2,0)</f>
        <v>21</v>
      </c>
      <c r="F117" s="245" t="s">
        <v>193</v>
      </c>
      <c r="G117" s="247" t="n">
        <v>35</v>
      </c>
    </row>
    <row r="118" customFormat="false" ht="16" hidden="false" customHeight="false" outlineLevel="0" collapsed="false">
      <c r="A118" s="68" t="s">
        <v>275</v>
      </c>
      <c r="B118" s="217" t="str">
        <f aca="false">'Ratings worksheet'!A118</f>
        <v>Qatar</v>
      </c>
      <c r="C118" s="242" t="n">
        <f aca="false">D118/100</f>
        <v>0.1</v>
      </c>
      <c r="D118" s="0" t="n">
        <f aca="false">VLOOKUP(B118,$F$2:$G$173,2,0)</f>
        <v>10</v>
      </c>
      <c r="F118" s="245" t="s">
        <v>558</v>
      </c>
      <c r="G118" s="247" t="n">
        <v>15</v>
      </c>
    </row>
    <row r="119" customFormat="false" ht="16" hidden="false" customHeight="false" outlineLevel="0" collapsed="false">
      <c r="A119" s="68" t="s">
        <v>324</v>
      </c>
      <c r="B119" s="217" t="str">
        <f aca="false">'Ratings worksheet'!A119</f>
        <v>Ras Al Kaminah</v>
      </c>
      <c r="C119" s="242" t="n">
        <f aca="false">D119/100</f>
        <v>0</v>
      </c>
      <c r="D119" s="0" t="n">
        <v>0</v>
      </c>
      <c r="F119" s="245" t="s">
        <v>233</v>
      </c>
      <c r="G119" s="247" t="n">
        <v>25</v>
      </c>
    </row>
    <row r="120" customFormat="false" ht="16" hidden="false" customHeight="false" outlineLevel="0" collapsed="false">
      <c r="A120" s="68" t="s">
        <v>258</v>
      </c>
      <c r="B120" s="217" t="str">
        <f aca="false">'Ratings worksheet'!A120</f>
        <v>Romania</v>
      </c>
      <c r="C120" s="242" t="n">
        <f aca="false">D120/100</f>
        <v>0.16</v>
      </c>
      <c r="D120" s="0" t="n">
        <f aca="false">VLOOKUP(B120,$F$2:$G$173,2,0)</f>
        <v>16</v>
      </c>
      <c r="F120" s="245" t="s">
        <v>194</v>
      </c>
      <c r="G120" s="247" t="n">
        <v>30</v>
      </c>
    </row>
    <row r="121" customFormat="false" ht="16" hidden="false" customHeight="false" outlineLevel="0" collapsed="false">
      <c r="A121" s="68" t="s">
        <v>259</v>
      </c>
      <c r="B121" s="217" t="str">
        <f aca="false">'Ratings worksheet'!A121</f>
        <v>Russia</v>
      </c>
      <c r="C121" s="242" t="n">
        <f aca="false">D121/100</f>
        <v>0.2</v>
      </c>
      <c r="D121" s="0" t="n">
        <f aca="false">VLOOKUP(B121,$F$2:$G$173,2,0)</f>
        <v>20</v>
      </c>
      <c r="F121" s="245" t="s">
        <v>234</v>
      </c>
      <c r="G121" s="247" t="n">
        <v>10</v>
      </c>
    </row>
    <row r="122" customFormat="false" ht="16" hidden="false" customHeight="false" outlineLevel="0" collapsed="false">
      <c r="A122" s="68" t="s">
        <v>169</v>
      </c>
      <c r="B122" s="217" t="str">
        <f aca="false">'Ratings worksheet'!A122</f>
        <v>Rwanda</v>
      </c>
      <c r="C122" s="242" t="n">
        <f aca="false">D122/100</f>
        <v>0.3</v>
      </c>
      <c r="D122" s="0" t="n">
        <f aca="false">VLOOKUP(B122,$F$2:$G$173,2,0)</f>
        <v>30</v>
      </c>
      <c r="F122" s="245" t="s">
        <v>235</v>
      </c>
      <c r="G122" s="247" t="n">
        <v>29.5</v>
      </c>
    </row>
    <row r="123" customFormat="false" ht="16" hidden="false" customHeight="false" outlineLevel="0" collapsed="false">
      <c r="A123" s="68" t="s">
        <v>276</v>
      </c>
      <c r="B123" s="217" t="str">
        <f aca="false">'Ratings worksheet'!A123</f>
        <v>Saudi Arabia</v>
      </c>
      <c r="C123" s="242" t="n">
        <f aca="false">D123/100</f>
        <v>0.2</v>
      </c>
      <c r="D123" s="0" t="n">
        <f aca="false">VLOOKUP(B123,$F$2:$G$173,2,0)</f>
        <v>20</v>
      </c>
      <c r="F123" s="245" t="s">
        <v>195</v>
      </c>
      <c r="G123" s="247" t="n">
        <v>30</v>
      </c>
    </row>
    <row r="124" customFormat="false" ht="16" hidden="false" customHeight="false" outlineLevel="0" collapsed="false">
      <c r="A124" s="68" t="s">
        <v>170</v>
      </c>
      <c r="B124" s="217" t="str">
        <f aca="false">'Ratings worksheet'!A124</f>
        <v>Senegal</v>
      </c>
      <c r="C124" s="242" t="n">
        <f aca="false">D124/100</f>
        <v>0.3</v>
      </c>
      <c r="D124" s="0" t="n">
        <f aca="false">VLOOKUP(B124,$F$2:$G$173,2,0)</f>
        <v>30</v>
      </c>
      <c r="F124" s="245" t="s">
        <v>257</v>
      </c>
      <c r="G124" s="247" t="n">
        <v>19</v>
      </c>
    </row>
    <row r="125" customFormat="false" ht="16" hidden="false" customHeight="false" outlineLevel="0" collapsed="false">
      <c r="A125" s="68" t="s">
        <v>260</v>
      </c>
      <c r="B125" s="217" t="str">
        <f aca="false">'Ratings worksheet'!A125</f>
        <v>Serbia</v>
      </c>
      <c r="C125" s="242" t="n">
        <f aca="false">D125/100</f>
        <v>0.15</v>
      </c>
      <c r="D125" s="0" t="n">
        <f aca="false">VLOOKUP(B125,$F$2:$G$173,2,0)</f>
        <v>15</v>
      </c>
      <c r="F125" s="245" t="s">
        <v>303</v>
      </c>
      <c r="G125" s="247" t="n">
        <v>21</v>
      </c>
    </row>
    <row r="126" customFormat="false" ht="16" hidden="false" customHeight="false" outlineLevel="0" collapsed="false">
      <c r="A126" s="68" t="s">
        <v>277</v>
      </c>
      <c r="B126" s="217" t="str">
        <f aca="false">'Ratings worksheet'!A126</f>
        <v>Sharjah</v>
      </c>
      <c r="C126" s="242" t="n">
        <f aca="false">D126/100</f>
        <v>0</v>
      </c>
      <c r="D126" s="0" t="n">
        <v>0</v>
      </c>
      <c r="F126" s="245" t="s">
        <v>275</v>
      </c>
      <c r="G126" s="247" t="n">
        <v>10</v>
      </c>
    </row>
    <row r="127" customFormat="false" ht="16" hidden="false" customHeight="false" outlineLevel="0" collapsed="false">
      <c r="A127" s="68" t="s">
        <v>196</v>
      </c>
      <c r="B127" s="217" t="str">
        <f aca="false">'Ratings worksheet'!A127</f>
        <v>Singapore</v>
      </c>
      <c r="C127" s="242" t="n">
        <f aca="false">D127/100</f>
        <v>0.17</v>
      </c>
      <c r="D127" s="0" t="n">
        <f aca="false">VLOOKUP(B127,$F$2:$G$173,2,0)</f>
        <v>17</v>
      </c>
      <c r="F127" s="245" t="s">
        <v>258</v>
      </c>
      <c r="G127" s="247" t="n">
        <v>16</v>
      </c>
    </row>
    <row r="128" customFormat="false" ht="16" hidden="false" customHeight="false" outlineLevel="0" collapsed="false">
      <c r="A128" s="68" t="s">
        <v>261</v>
      </c>
      <c r="B128" s="217" t="str">
        <f aca="false">'Ratings worksheet'!A128</f>
        <v>Slovakia</v>
      </c>
      <c r="C128" s="242" t="n">
        <f aca="false">D128/100</f>
        <v>0.21</v>
      </c>
      <c r="D128" s="0" t="n">
        <f aca="false">VLOOKUP(B128,$F$2:$G$173,2,0)</f>
        <v>21</v>
      </c>
      <c r="F128" s="245" t="s">
        <v>259</v>
      </c>
      <c r="G128" s="247" t="n">
        <v>20</v>
      </c>
    </row>
    <row r="129" customFormat="false" ht="16" hidden="false" customHeight="false" outlineLevel="0" collapsed="false">
      <c r="A129" s="68" t="s">
        <v>262</v>
      </c>
      <c r="B129" s="217" t="s">
        <v>262</v>
      </c>
      <c r="C129" s="242" t="n">
        <f aca="false">D129/100</f>
        <v>0.19</v>
      </c>
      <c r="D129" s="0" t="n">
        <f aca="false">VLOOKUP(B129,$F$2:$G$173,2,0)</f>
        <v>19</v>
      </c>
      <c r="F129" s="245" t="s">
        <v>169</v>
      </c>
      <c r="G129" s="247" t="n">
        <v>30</v>
      </c>
    </row>
    <row r="130" customFormat="false" ht="16" hidden="false" customHeight="false" outlineLevel="0" collapsed="false">
      <c r="A130" s="68" t="s">
        <v>197</v>
      </c>
      <c r="B130" s="217" t="str">
        <f aca="false">'Ratings worksheet'!A130</f>
        <v>Solomon Islands</v>
      </c>
      <c r="C130" s="242" t="n">
        <f aca="false">D130/100</f>
        <v>0.3</v>
      </c>
      <c r="D130" s="0" t="n">
        <f aca="false">VLOOKUP(B130,$F$2:$G$173,2,0)</f>
        <v>30</v>
      </c>
      <c r="F130" s="245" t="s">
        <v>559</v>
      </c>
      <c r="G130" s="247" t="n">
        <v>33</v>
      </c>
    </row>
    <row r="131" customFormat="false" ht="16" hidden="false" customHeight="false" outlineLevel="0" collapsed="false">
      <c r="A131" s="68" t="s">
        <v>171</v>
      </c>
      <c r="B131" s="217" t="str">
        <f aca="false">'Ratings worksheet'!A131</f>
        <v>South Africa</v>
      </c>
      <c r="C131" s="242" t="n">
        <f aca="false">D131/100</f>
        <v>0.28</v>
      </c>
      <c r="D131" s="0" t="n">
        <f aca="false">VLOOKUP(B131,$F$2:$G$173,2,0)</f>
        <v>28</v>
      </c>
      <c r="F131" s="245" t="s">
        <v>560</v>
      </c>
      <c r="G131" s="247" t="n">
        <v>30</v>
      </c>
    </row>
    <row r="132" customFormat="false" ht="16" hidden="false" customHeight="false" outlineLevel="0" collapsed="false">
      <c r="A132" s="68" t="s">
        <v>304</v>
      </c>
      <c r="B132" s="217" t="str">
        <f aca="false">'Ratings worksheet'!A132</f>
        <v>Spain</v>
      </c>
      <c r="C132" s="242" t="n">
        <f aca="false">D132/100</f>
        <v>0.25</v>
      </c>
      <c r="D132" s="0" t="n">
        <f aca="false">VLOOKUP(B132,$F$2:$G$173,2,0)</f>
        <v>25</v>
      </c>
      <c r="F132" s="245" t="s">
        <v>561</v>
      </c>
      <c r="G132" s="247" t="n">
        <v>30</v>
      </c>
    </row>
    <row r="133" customFormat="false" ht="16" hidden="false" customHeight="false" outlineLevel="0" collapsed="false">
      <c r="A133" s="68" t="s">
        <v>198</v>
      </c>
      <c r="B133" s="217" t="str">
        <f aca="false">'Ratings worksheet'!A133</f>
        <v>Sri Lanka</v>
      </c>
      <c r="C133" s="242" t="n">
        <f aca="false">D133/100</f>
        <v>0.28</v>
      </c>
      <c r="D133" s="0" t="n">
        <f aca="false">VLOOKUP(B133,$F$2:$G$173,2,0)</f>
        <v>28</v>
      </c>
      <c r="F133" s="245" t="s">
        <v>463</v>
      </c>
      <c r="G133" s="247" t="n">
        <v>27</v>
      </c>
    </row>
    <row r="134" customFormat="false" ht="16" hidden="false" customHeight="false" outlineLevel="0" collapsed="false">
      <c r="A134" s="68" t="s">
        <v>216</v>
      </c>
      <c r="B134" s="217" t="str">
        <f aca="false">'Ratings worksheet'!A134</f>
        <v>St. Maarten</v>
      </c>
      <c r="C134" s="248" t="n">
        <f aca="false">D134/100</f>
        <v>0.2736</v>
      </c>
      <c r="D134" s="153" t="n">
        <v>27.36</v>
      </c>
      <c r="F134" s="245" t="s">
        <v>276</v>
      </c>
      <c r="G134" s="247" t="n">
        <v>20</v>
      </c>
    </row>
    <row r="135" customFormat="false" ht="16" hidden="false" customHeight="false" outlineLevel="0" collapsed="false">
      <c r="A135" s="68" t="s">
        <v>217</v>
      </c>
      <c r="B135" s="217" t="str">
        <f aca="false">'Ratings worksheet'!A135</f>
        <v>St. Vincent &amp; the Grenadines</v>
      </c>
      <c r="C135" s="248" t="n">
        <f aca="false">D135/100</f>
        <v>0.2736</v>
      </c>
      <c r="D135" s="153" t="n">
        <v>27.36</v>
      </c>
      <c r="F135" s="245" t="s">
        <v>170</v>
      </c>
      <c r="G135" s="247" t="n">
        <v>30</v>
      </c>
    </row>
    <row r="136" customFormat="false" ht="16" hidden="false" customHeight="false" outlineLevel="0" collapsed="false">
      <c r="A136" s="68" t="s">
        <v>236</v>
      </c>
      <c r="B136" s="217" t="s">
        <v>236</v>
      </c>
      <c r="C136" s="242" t="n">
        <f aca="false">D136/100</f>
        <v>0.36</v>
      </c>
      <c r="D136" s="0" t="n">
        <f aca="false">VLOOKUP(B136,$F$2:$G$173,2,0)</f>
        <v>36</v>
      </c>
      <c r="F136" s="245" t="s">
        <v>260</v>
      </c>
      <c r="G136" s="247" t="n">
        <v>15</v>
      </c>
    </row>
    <row r="137" customFormat="false" ht="16" hidden="false" customHeight="false" outlineLevel="0" collapsed="false">
      <c r="A137" s="68" t="s">
        <v>172</v>
      </c>
      <c r="B137" s="217" t="str">
        <f aca="false">'Ratings worksheet'!A137</f>
        <v>Swaziland</v>
      </c>
      <c r="C137" s="242" t="n">
        <f aca="false">D137/100</f>
        <v>0.275</v>
      </c>
      <c r="D137" s="0" t="n">
        <f aca="false">VLOOKUP(B137,$F$2:$G$173,2,0)</f>
        <v>27.5</v>
      </c>
      <c r="F137" s="245" t="s">
        <v>467</v>
      </c>
      <c r="G137" s="247" t="n">
        <v>30</v>
      </c>
    </row>
    <row r="138" customFormat="false" ht="16" hidden="false" customHeight="false" outlineLevel="0" collapsed="false">
      <c r="A138" s="68" t="s">
        <v>305</v>
      </c>
      <c r="B138" s="217" t="str">
        <f aca="false">'Ratings worksheet'!A138</f>
        <v>Sweden</v>
      </c>
      <c r="C138" s="242" t="n">
        <f aca="false">D138/100</f>
        <v>0.214</v>
      </c>
      <c r="D138" s="0" t="n">
        <f aca="false">VLOOKUP(B138,$F$2:$G$173,2,0)</f>
        <v>21.4</v>
      </c>
      <c r="F138" s="245" t="s">
        <v>196</v>
      </c>
      <c r="G138" s="247" t="n">
        <v>17</v>
      </c>
    </row>
    <row r="139" customFormat="false" ht="15" hidden="false" customHeight="false" outlineLevel="0" collapsed="false">
      <c r="A139" s="68" t="s">
        <v>306</v>
      </c>
      <c r="B139" s="217" t="str">
        <f aca="false">'Ratings worksheet'!A139</f>
        <v>Switzerland</v>
      </c>
      <c r="C139" s="242" t="n">
        <f aca="false">D139/100</f>
        <v>0.1484</v>
      </c>
      <c r="D139" s="0" t="n">
        <f aca="false">VLOOKUP(B139,$F$2:$G$173,2,0)</f>
        <v>14.84</v>
      </c>
      <c r="F139" s="245" t="s">
        <v>468</v>
      </c>
      <c r="G139" s="247" t="n">
        <v>35</v>
      </c>
    </row>
    <row r="140" customFormat="false" ht="15" hidden="false" customHeight="false" outlineLevel="0" collapsed="false">
      <c r="A140" s="68" t="s">
        <v>199</v>
      </c>
      <c r="B140" s="217" t="str">
        <f aca="false">'Ratings worksheet'!A140</f>
        <v>Taiwan</v>
      </c>
      <c r="C140" s="242" t="n">
        <f aca="false">D140/100</f>
        <v>0.2</v>
      </c>
      <c r="D140" s="0" t="n">
        <f aca="false">VLOOKUP(B140,$F$2:$G$173,2,0)</f>
        <v>20</v>
      </c>
      <c r="F140" s="245" t="s">
        <v>261</v>
      </c>
      <c r="G140" s="247" t="n">
        <v>21</v>
      </c>
    </row>
    <row r="141" customFormat="false" ht="15" hidden="false" customHeight="false" outlineLevel="0" collapsed="false">
      <c r="A141" s="219" t="s">
        <v>263</v>
      </c>
      <c r="B141" s="217" t="str">
        <f aca="false">'Ratings worksheet'!A141</f>
        <v>Tajikistan</v>
      </c>
      <c r="C141" s="248" t="n">
        <f aca="false">D141/100</f>
        <v>0.1912</v>
      </c>
      <c r="D141" s="153" t="n">
        <v>19.12</v>
      </c>
      <c r="F141" s="245" t="s">
        <v>262</v>
      </c>
      <c r="G141" s="247" t="n">
        <v>19</v>
      </c>
    </row>
    <row r="142" customFormat="false" ht="15" hidden="false" customHeight="false" outlineLevel="0" collapsed="false">
      <c r="A142" s="219" t="s">
        <v>173</v>
      </c>
      <c r="B142" s="217" t="str">
        <f aca="false">'Ratings worksheet'!A142</f>
        <v>Tanzania</v>
      </c>
      <c r="C142" s="242" t="n">
        <f aca="false">D142/100</f>
        <v>0.3</v>
      </c>
      <c r="D142" s="0" t="n">
        <f aca="false">VLOOKUP(B142,$F$2:$G$173,2,0)</f>
        <v>30</v>
      </c>
      <c r="F142" s="245" t="s">
        <v>197</v>
      </c>
      <c r="G142" s="247" t="n">
        <v>30</v>
      </c>
    </row>
    <row r="143" customFormat="false" ht="15" hidden="false" customHeight="false" outlineLevel="0" collapsed="false">
      <c r="A143" s="68" t="s">
        <v>200</v>
      </c>
      <c r="B143" s="217" t="str">
        <f aca="false">'Ratings worksheet'!A143</f>
        <v>Thailand</v>
      </c>
      <c r="C143" s="242" t="n">
        <f aca="false">D143/100</f>
        <v>0.2</v>
      </c>
      <c r="D143" s="0" t="n">
        <f aca="false">VLOOKUP(B143,$F$2:$G$173,2,0)</f>
        <v>20</v>
      </c>
      <c r="F143" s="245" t="s">
        <v>171</v>
      </c>
      <c r="G143" s="247" t="n">
        <v>28</v>
      </c>
    </row>
    <row r="144" customFormat="false" ht="15" hidden="false" customHeight="false" outlineLevel="0" collapsed="false">
      <c r="A144" s="251" t="s">
        <v>177</v>
      </c>
      <c r="B144" s="217" t="s">
        <v>177</v>
      </c>
      <c r="C144" s="248" t="n">
        <f aca="false">D144/100</f>
        <v>0.2825</v>
      </c>
      <c r="D144" s="153" t="n">
        <v>28.25</v>
      </c>
      <c r="F144" s="245" t="s">
        <v>304</v>
      </c>
      <c r="G144" s="247" t="n">
        <v>25</v>
      </c>
    </row>
    <row r="145" customFormat="false" ht="16" hidden="false" customHeight="false" outlineLevel="0" collapsed="false">
      <c r="A145" s="68" t="s">
        <v>218</v>
      </c>
      <c r="B145" s="217" t="str">
        <f aca="false">'Ratings worksheet'!A145</f>
        <v>Trinidad and Tobago</v>
      </c>
      <c r="C145" s="242" t="n">
        <f aca="false">D145/100</f>
        <v>0.3</v>
      </c>
      <c r="D145" s="0" t="n">
        <f aca="false">VLOOKUP(B145,$F$2:$G$173,2,0)</f>
        <v>30</v>
      </c>
      <c r="F145" s="245" t="s">
        <v>198</v>
      </c>
      <c r="G145" s="247" t="n">
        <v>28</v>
      </c>
    </row>
    <row r="146" customFormat="false" ht="16" hidden="false" customHeight="false" outlineLevel="0" collapsed="false">
      <c r="A146" s="68" t="s">
        <v>174</v>
      </c>
      <c r="B146" s="217" t="str">
        <f aca="false">'Ratings worksheet'!A146</f>
        <v>Tunisia</v>
      </c>
      <c r="C146" s="242" t="n">
        <f aca="false">D146/100</f>
        <v>0.25</v>
      </c>
      <c r="D146" s="0" t="n">
        <f aca="false">VLOOKUP(B146,$F$2:$G$173,2,0)</f>
        <v>25</v>
      </c>
      <c r="F146" s="245" t="s">
        <v>562</v>
      </c>
      <c r="G146" s="247" t="n">
        <v>35</v>
      </c>
    </row>
    <row r="147" customFormat="false" ht="16" hidden="false" customHeight="false" outlineLevel="0" collapsed="false">
      <c r="A147" s="68" t="s">
        <v>307</v>
      </c>
      <c r="B147" s="217" t="str">
        <f aca="false">'Ratings worksheet'!A147</f>
        <v>Turkey</v>
      </c>
      <c r="C147" s="242" t="n">
        <f aca="false">D147/100</f>
        <v>0.22</v>
      </c>
      <c r="D147" s="0" t="n">
        <f aca="false">VLOOKUP(B147,$F$2:$G$173,2,0)</f>
        <v>22</v>
      </c>
      <c r="F147" s="245" t="s">
        <v>475</v>
      </c>
      <c r="G147" s="247" t="n">
        <v>35</v>
      </c>
    </row>
    <row r="148" customFormat="false" ht="16" hidden="false" customHeight="false" outlineLevel="0" collapsed="false">
      <c r="A148" s="68" t="s">
        <v>322</v>
      </c>
      <c r="B148" s="217" t="str">
        <f aca="false">'Ratings worksheet'!A148</f>
        <v>Turks and Caicos</v>
      </c>
      <c r="C148" s="242" t="e">
        <f aca="false">D148/100</f>
        <v>#N/A</v>
      </c>
      <c r="D148" s="0" t="e">
        <f aca="false">VLOOKUP(B148,$F$2:$G$173,2,0)</f>
        <v>#N/A</v>
      </c>
      <c r="F148" s="245" t="s">
        <v>236</v>
      </c>
      <c r="G148" s="247" t="n">
        <v>36</v>
      </c>
    </row>
    <row r="149" customFormat="false" ht="16" hidden="false" customHeight="false" outlineLevel="0" collapsed="false">
      <c r="A149" s="68" t="s">
        <v>175</v>
      </c>
      <c r="B149" s="217" t="str">
        <f aca="false">'Ratings worksheet'!A149</f>
        <v>Uganda</v>
      </c>
      <c r="C149" s="242" t="n">
        <f aca="false">D149/100</f>
        <v>0.3</v>
      </c>
      <c r="D149" s="0" t="n">
        <f aca="false">VLOOKUP(B149,$F$2:$G$173,2,0)</f>
        <v>30</v>
      </c>
      <c r="F149" s="245" t="s">
        <v>172</v>
      </c>
      <c r="G149" s="247" t="n">
        <v>27.5</v>
      </c>
    </row>
    <row r="150" customFormat="false" ht="16" hidden="false" customHeight="false" outlineLevel="0" collapsed="false">
      <c r="A150" s="68" t="s">
        <v>264</v>
      </c>
      <c r="B150" s="217" t="str">
        <f aca="false">'Ratings worksheet'!A150</f>
        <v>Ukraine</v>
      </c>
      <c r="C150" s="242" t="n">
        <f aca="false">D150/100</f>
        <v>0.18</v>
      </c>
      <c r="D150" s="0" t="n">
        <f aca="false">VLOOKUP(B150,$F$2:$G$173,2,0)</f>
        <v>18</v>
      </c>
      <c r="F150" s="245" t="s">
        <v>305</v>
      </c>
      <c r="G150" s="247" t="n">
        <v>21.4</v>
      </c>
    </row>
    <row r="151" customFormat="false" ht="16" hidden="false" customHeight="false" outlineLevel="0" collapsed="false">
      <c r="A151" s="68" t="s">
        <v>278</v>
      </c>
      <c r="B151" s="217" t="str">
        <f aca="false">'Ratings worksheet'!A151</f>
        <v>United Arab Emirates</v>
      </c>
      <c r="C151" s="242" t="n">
        <f aca="false">D151/100</f>
        <v>0.55</v>
      </c>
      <c r="D151" s="0" t="n">
        <f aca="false">VLOOKUP(B151,$F$2:$G$173,2,0)</f>
        <v>55</v>
      </c>
      <c r="F151" s="245" t="s">
        <v>306</v>
      </c>
      <c r="G151" s="247" t="n">
        <v>14.84</v>
      </c>
    </row>
    <row r="152" customFormat="false" ht="16" hidden="false" customHeight="false" outlineLevel="0" collapsed="false">
      <c r="A152" s="68" t="s">
        <v>308</v>
      </c>
      <c r="B152" s="217" t="str">
        <f aca="false">'Ratings worksheet'!A152</f>
        <v>United Kingdom</v>
      </c>
      <c r="C152" s="242" t="n">
        <f aca="false">D152/100</f>
        <v>0.19</v>
      </c>
      <c r="D152" s="0" t="n">
        <f aca="false">VLOOKUP(B152,$F$2:$G$173,2,0)</f>
        <v>19</v>
      </c>
      <c r="F152" s="245" t="s">
        <v>563</v>
      </c>
      <c r="G152" s="247" t="n">
        <v>28</v>
      </c>
    </row>
    <row r="153" customFormat="false" ht="16" hidden="false" customHeight="false" outlineLevel="0" collapsed="false">
      <c r="A153" s="68" t="s">
        <v>282</v>
      </c>
      <c r="B153" s="217" t="str">
        <f aca="false">'Ratings worksheet'!A153</f>
        <v>United States</v>
      </c>
      <c r="C153" s="242" t="n">
        <f aca="false">D153/100</f>
        <v>0.27</v>
      </c>
      <c r="D153" s="0" t="n">
        <f aca="false">VLOOKUP(B153,$F$2:$G$173,2,0)</f>
        <v>27</v>
      </c>
      <c r="F153" s="245" t="s">
        <v>199</v>
      </c>
      <c r="G153" s="247" t="n">
        <v>20</v>
      </c>
    </row>
    <row r="154" customFormat="false" ht="15" hidden="false" customHeight="false" outlineLevel="0" collapsed="false">
      <c r="A154" s="68" t="s">
        <v>237</v>
      </c>
      <c r="B154" s="217" t="str">
        <f aca="false">'Ratings worksheet'!A154</f>
        <v>Uruguay</v>
      </c>
      <c r="C154" s="242" t="n">
        <f aca="false">D154/100</f>
        <v>0.25</v>
      </c>
      <c r="D154" s="0" t="n">
        <f aca="false">VLOOKUP(B154,$F$2:$G$173,2,0)</f>
        <v>25</v>
      </c>
      <c r="F154" s="245" t="s">
        <v>173</v>
      </c>
      <c r="G154" s="247" t="n">
        <v>30</v>
      </c>
    </row>
    <row r="155" customFormat="false" ht="15" hidden="false" customHeight="false" outlineLevel="0" collapsed="false">
      <c r="A155" s="155" t="s">
        <v>265</v>
      </c>
      <c r="B155" s="217" t="str">
        <f aca="false">'Ratings worksheet'!A155</f>
        <v>Uzbekistan</v>
      </c>
      <c r="C155" s="242" t="n">
        <f aca="false">D155/100</f>
        <v>0.075</v>
      </c>
      <c r="D155" s="0" t="n">
        <f aca="false">VLOOKUP(B155,$F$2:$G$173,2,0)</f>
        <v>7.5</v>
      </c>
      <c r="F155" s="245" t="s">
        <v>200</v>
      </c>
      <c r="G155" s="247" t="n">
        <v>20</v>
      </c>
    </row>
    <row r="156" customFormat="false" ht="15" hidden="false" customHeight="false" outlineLevel="0" collapsed="false">
      <c r="A156" s="68" t="s">
        <v>323</v>
      </c>
      <c r="B156" s="217" t="str">
        <f aca="false">'Ratings worksheet'!A156</f>
        <v>Venezuela</v>
      </c>
      <c r="C156" s="242" t="n">
        <f aca="false">D156/100</f>
        <v>0.34</v>
      </c>
      <c r="D156" s="0" t="n">
        <f aca="false">VLOOKUP(B156,$F$2:$G$173,2,0)</f>
        <v>34</v>
      </c>
      <c r="F156" s="245" t="s">
        <v>218</v>
      </c>
      <c r="G156" s="247" t="n">
        <v>30</v>
      </c>
    </row>
    <row r="157" customFormat="false" ht="15" hidden="false" customHeight="false" outlineLevel="0" collapsed="false">
      <c r="A157" s="68" t="s">
        <v>321</v>
      </c>
      <c r="B157" s="217" t="str">
        <f aca="false">'Ratings worksheet'!A157</f>
        <v>Vietnam</v>
      </c>
      <c r="C157" s="242" t="n">
        <f aca="false">D157/100</f>
        <v>0.2</v>
      </c>
      <c r="D157" s="0" t="n">
        <f aca="false">VLOOKUP(B157,$F$2:$G$173,2,0)</f>
        <v>20</v>
      </c>
      <c r="F157" s="245" t="s">
        <v>174</v>
      </c>
      <c r="G157" s="247" t="n">
        <v>25</v>
      </c>
    </row>
    <row r="158" customFormat="false" ht="15" hidden="false" customHeight="false" outlineLevel="0" collapsed="false">
      <c r="A158" s="68" t="s">
        <v>320</v>
      </c>
      <c r="B158" s="217" t="str">
        <f aca="false">'Ratings worksheet'!A158</f>
        <v>Zambia</v>
      </c>
      <c r="C158" s="242" t="n">
        <f aca="false">D158/100</f>
        <v>0.35</v>
      </c>
      <c r="D158" s="0" t="n">
        <f aca="false">VLOOKUP(B158,$F$2:$G$173,2,0)</f>
        <v>35</v>
      </c>
      <c r="F158" s="245" t="s">
        <v>307</v>
      </c>
      <c r="G158" s="247" t="n">
        <v>22</v>
      </c>
    </row>
    <row r="159" customFormat="false" ht="16" hidden="false" customHeight="false" outlineLevel="0" collapsed="false">
      <c r="F159" s="245" t="s">
        <v>386</v>
      </c>
      <c r="G159" s="247" t="n">
        <v>20</v>
      </c>
    </row>
    <row r="160" customFormat="false" ht="16" hidden="false" customHeight="false" outlineLevel="0" collapsed="false">
      <c r="F160" s="245" t="s">
        <v>322</v>
      </c>
      <c r="G160" s="247" t="n">
        <v>0</v>
      </c>
    </row>
    <row r="161" customFormat="false" ht="16" hidden="false" customHeight="false" outlineLevel="0" collapsed="false">
      <c r="F161" s="245" t="s">
        <v>175</v>
      </c>
      <c r="G161" s="247" t="n">
        <v>30</v>
      </c>
    </row>
    <row r="162" customFormat="false" ht="16" hidden="false" customHeight="false" outlineLevel="0" collapsed="false">
      <c r="F162" s="245" t="s">
        <v>264</v>
      </c>
      <c r="G162" s="247" t="n">
        <v>18</v>
      </c>
    </row>
    <row r="163" customFormat="false" ht="16" hidden="false" customHeight="false" outlineLevel="0" collapsed="false">
      <c r="F163" s="245" t="s">
        <v>278</v>
      </c>
      <c r="G163" s="247" t="n">
        <v>55</v>
      </c>
    </row>
    <row r="164" customFormat="false" ht="16" hidden="false" customHeight="false" outlineLevel="0" collapsed="false">
      <c r="F164" s="245" t="s">
        <v>308</v>
      </c>
      <c r="G164" s="247" t="n">
        <v>19</v>
      </c>
    </row>
    <row r="165" customFormat="false" ht="16" hidden="false" customHeight="false" outlineLevel="0" collapsed="false">
      <c r="F165" s="245" t="s">
        <v>282</v>
      </c>
      <c r="G165" s="247" t="n">
        <v>27</v>
      </c>
    </row>
    <row r="166" customFormat="false" ht="16" hidden="false" customHeight="false" outlineLevel="0" collapsed="false">
      <c r="F166" s="245" t="s">
        <v>237</v>
      </c>
      <c r="G166" s="247" t="n">
        <v>25</v>
      </c>
    </row>
    <row r="167" customFormat="false" ht="16" hidden="false" customHeight="false" outlineLevel="0" collapsed="false">
      <c r="F167" s="245" t="s">
        <v>265</v>
      </c>
      <c r="G167" s="247" t="n">
        <v>7.5</v>
      </c>
    </row>
    <row r="168" customFormat="false" ht="16" hidden="false" customHeight="false" outlineLevel="0" collapsed="false">
      <c r="F168" s="245" t="s">
        <v>480</v>
      </c>
      <c r="G168" s="247" t="n">
        <v>0</v>
      </c>
    </row>
    <row r="169" customFormat="false" ht="16" hidden="false" customHeight="false" outlineLevel="0" collapsed="false">
      <c r="F169" s="245" t="s">
        <v>323</v>
      </c>
      <c r="G169" s="247" t="n">
        <v>34</v>
      </c>
    </row>
    <row r="170" customFormat="false" ht="16" hidden="false" customHeight="false" outlineLevel="0" collapsed="false">
      <c r="F170" s="245" t="s">
        <v>321</v>
      </c>
      <c r="G170" s="247" t="n">
        <v>20</v>
      </c>
    </row>
    <row r="171" customFormat="false" ht="16" hidden="false" customHeight="false" outlineLevel="0" collapsed="false">
      <c r="F171" s="245" t="s">
        <v>564</v>
      </c>
      <c r="G171" s="247" t="n">
        <v>20</v>
      </c>
    </row>
    <row r="172" customFormat="false" ht="16" hidden="false" customHeight="false" outlineLevel="0" collapsed="false">
      <c r="F172" s="245" t="s">
        <v>320</v>
      </c>
      <c r="G172" s="247" t="n">
        <v>35</v>
      </c>
    </row>
    <row r="173" customFormat="false" ht="16" hidden="false" customHeight="false" outlineLevel="0" collapsed="false">
      <c r="F173" s="245" t="s">
        <v>485</v>
      </c>
      <c r="G173" s="247" t="n">
        <v>24</v>
      </c>
      <c r="J173" s="14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6" activeCellId="0" sqref="A26"/>
    </sheetView>
  </sheetViews>
  <sheetFormatPr defaultRowHeight="16" zeroHeight="false" outlineLevelRow="0" outlineLevelCol="0"/>
  <cols>
    <col collapsed="false" customWidth="true" hidden="false" outlineLevel="0" max="1" min="1" style="252" width="26.83"/>
    <col collapsed="false" customWidth="true" hidden="false" outlineLevel="0" max="2" min="2" style="253" width="14.33"/>
    <col collapsed="false" customWidth="true" hidden="false" outlineLevel="0" max="4" min="3" style="202" width="22.17"/>
    <col collapsed="false" customWidth="true" hidden="false" outlineLevel="0" max="6" min="5" style="123" width="20.83"/>
    <col collapsed="false" customWidth="true" hidden="false" outlineLevel="0" max="7" min="7" style="162" width="20.83"/>
    <col collapsed="false" customWidth="true" hidden="false" outlineLevel="0" max="9" min="8" style="0" width="10.65"/>
    <col collapsed="false" customWidth="true" hidden="false" outlineLevel="0" max="10" min="10" style="0" width="18.5"/>
    <col collapsed="false" customWidth="true" hidden="false" outlineLevel="0" max="14" min="11" style="0" width="10.65"/>
    <col collapsed="false" customWidth="true" hidden="false" outlineLevel="0" max="15" min="15" style="0" width="12.88"/>
    <col collapsed="false" customWidth="true" hidden="false" outlineLevel="0" max="21" min="16" style="0" width="10.65"/>
    <col collapsed="false" customWidth="true" hidden="false" outlineLevel="0" max="22" min="22" style="0" width="22.66"/>
    <col collapsed="false" customWidth="true" hidden="false" outlineLevel="0" max="1025" min="23" style="0" width="10.65"/>
  </cols>
  <sheetData>
    <row r="1" s="39" customFormat="true" ht="16" hidden="false" customHeight="true" outlineLevel="0" collapsed="false">
      <c r="A1" s="254" t="s">
        <v>43</v>
      </c>
      <c r="B1" s="255" t="s">
        <v>67</v>
      </c>
      <c r="C1" s="254" t="s">
        <v>79</v>
      </c>
      <c r="D1" s="254" t="s">
        <v>78</v>
      </c>
      <c r="E1" s="256" t="s">
        <v>565</v>
      </c>
      <c r="F1" s="256" t="s">
        <v>329</v>
      </c>
      <c r="G1" s="256" t="s">
        <v>109</v>
      </c>
      <c r="H1" s="257"/>
      <c r="I1" s="258" t="s">
        <v>67</v>
      </c>
      <c r="J1" s="258"/>
      <c r="K1" s="259"/>
      <c r="N1" s="260" t="s">
        <v>43</v>
      </c>
      <c r="O1" s="261" t="s">
        <v>566</v>
      </c>
    </row>
    <row r="2" customFormat="false" ht="16" hidden="false" customHeight="false" outlineLevel="0" collapsed="false">
      <c r="A2" s="68" t="str">
        <f aca="false">'ERPs by country'!A8</f>
        <v>Abu Dhabi</v>
      </c>
      <c r="B2" s="262" t="e">
        <f aca="false">VLOOKUP(A2,$N$4:$O$143,2,0)</f>
        <v>#N/A</v>
      </c>
      <c r="C2" s="263" t="n">
        <f aca="false">'ERPs by country'!E8</f>
        <v>0.047962341463213</v>
      </c>
      <c r="D2" s="171" t="n">
        <f aca="false">'ERPs by country'!D8</f>
        <v>0.00409917825848101</v>
      </c>
      <c r="E2" s="171" t="n">
        <f aca="false">C2</f>
        <v>0.047962341463213</v>
      </c>
      <c r="F2" s="71" t="n">
        <f aca="false">'Country Tax Rates'!C2</f>
        <v>0.55</v>
      </c>
      <c r="G2" s="71" t="n">
        <f aca="false">E2-'ERPs by country'!$E$3</f>
        <v>0.00416234146321302</v>
      </c>
      <c r="I2" s="77" t="s">
        <v>567</v>
      </c>
      <c r="J2" s="77" t="s">
        <v>568</v>
      </c>
      <c r="K2" s="77" t="s">
        <v>108</v>
      </c>
      <c r="L2" s="264" t="s">
        <v>109</v>
      </c>
      <c r="N2" s="260"/>
      <c r="O2" s="261"/>
    </row>
    <row r="3" customFormat="false" ht="16" hidden="false" customHeight="true" outlineLevel="0" collapsed="false">
      <c r="A3" s="68" t="str">
        <f aca="false">'ERPs by country'!A9</f>
        <v>Albania</v>
      </c>
      <c r="B3" s="262" t="n">
        <f aca="false">VLOOKUP(A3,$N$4:$O$143,2,0)</f>
        <v>68.5</v>
      </c>
      <c r="C3" s="263" t="n">
        <f aca="false">'ERPs by country'!E9</f>
        <v>0.0815637889116962</v>
      </c>
      <c r="D3" s="171" t="n">
        <f aca="false">'ERPs by country'!D9</f>
        <v>0.0371907263814913</v>
      </c>
      <c r="E3" s="171" t="n">
        <f aca="false">C3</f>
        <v>0.0815637889116962</v>
      </c>
      <c r="F3" s="71" t="n">
        <f aca="false">'Country Tax Rates'!C3</f>
        <v>0.15</v>
      </c>
      <c r="G3" s="71" t="n">
        <f aca="false">E3-'ERPs by country'!$E$3</f>
        <v>0.0377637889116962</v>
      </c>
      <c r="H3" s="265"/>
      <c r="I3" s="77" t="n">
        <v>0</v>
      </c>
      <c r="J3" s="266" t="n">
        <v>50</v>
      </c>
      <c r="K3" s="267" t="n">
        <f aca="false">$K$18+L3*'Relative Equity Volatility'!$B$4</f>
        <v>0.221496530897438</v>
      </c>
      <c r="L3" s="141" t="n">
        <f aca="false">J41</f>
        <v>0.175</v>
      </c>
      <c r="M3" s="0" t="s">
        <v>569</v>
      </c>
      <c r="N3" s="260"/>
      <c r="O3" s="261"/>
    </row>
    <row r="4" customFormat="false" ht="16" hidden="false" customHeight="false" outlineLevel="0" collapsed="false">
      <c r="A4" s="68" t="str">
        <f aca="false">'ERPs by country'!A10</f>
        <v>Andorra</v>
      </c>
      <c r="B4" s="262" t="e">
        <f aca="false">VLOOKUP(A4,$N$4:$O$143,2,0)</f>
        <v>#N/A</v>
      </c>
      <c r="C4" s="263" t="n">
        <f aca="false">'ERPs by country'!E10</f>
        <v>0.059768255431599</v>
      </c>
      <c r="D4" s="171" t="n">
        <f aca="false">'ERPs by country'!D10</f>
        <v>0.015725938409809</v>
      </c>
      <c r="E4" s="171" t="n">
        <f aca="false">C4</f>
        <v>0.059768255431599</v>
      </c>
      <c r="F4" s="71" t="n">
        <f aca="false">'Country Tax Rates'!C4</f>
        <v>0.1</v>
      </c>
      <c r="G4" s="71" t="n">
        <f aca="false">E4-'ERPs by country'!$E$3</f>
        <v>0.015968255431599</v>
      </c>
      <c r="H4" s="265"/>
      <c r="I4" s="266" t="n">
        <v>50.001</v>
      </c>
      <c r="J4" s="266" t="n">
        <v>55</v>
      </c>
      <c r="K4" s="267" t="n">
        <f aca="false">$K$18+L4*'Relative Equity Volatility'!$B$4</f>
        <v>0.14445298447406</v>
      </c>
      <c r="L4" s="141" t="n">
        <f aca="false">J40</f>
        <v>0.0991255833414496</v>
      </c>
      <c r="M4" s="268" t="s">
        <v>570</v>
      </c>
      <c r="N4" s="269" t="s">
        <v>239</v>
      </c>
      <c r="O4" s="265" t="n">
        <v>68.5</v>
      </c>
    </row>
    <row r="5" customFormat="false" ht="16" hidden="false" customHeight="false" outlineLevel="0" collapsed="false">
      <c r="A5" s="68" t="str">
        <f aca="false">'ERPs by country'!A11</f>
        <v>Angola</v>
      </c>
      <c r="B5" s="262" t="n">
        <f aca="false">VLOOKUP(A5,$N$4:$O$143,2,0)</f>
        <v>60</v>
      </c>
      <c r="C5" s="263" t="n">
        <f aca="false">'ERPs by country'!E11</f>
        <v>0.106689195562364</v>
      </c>
      <c r="D5" s="171" t="n">
        <f aca="false">'ERPs by country'!D11</f>
        <v>0.0619348569599585</v>
      </c>
      <c r="E5" s="171" t="n">
        <f aca="false">C5</f>
        <v>0.106689195562364</v>
      </c>
      <c r="F5" s="71" t="n">
        <f aca="false">'Country Tax Rates'!C5</f>
        <v>0.3</v>
      </c>
      <c r="G5" s="71" t="n">
        <f aca="false">E5-'ERPs by country'!$E$3</f>
        <v>0.0628891955623639</v>
      </c>
      <c r="H5" s="265"/>
      <c r="I5" s="266" t="n">
        <v>55.001</v>
      </c>
      <c r="J5" s="266" t="n">
        <v>57</v>
      </c>
      <c r="K5" s="267" t="n">
        <f aca="false">$K$18+L5*'Relative Equity Volatility'!$B$4</f>
        <v>0.127652260749818</v>
      </c>
      <c r="L5" s="141" t="n">
        <f aca="false">J39</f>
        <v>0.0825798092799447</v>
      </c>
      <c r="M5" s="0" t="s">
        <v>113</v>
      </c>
      <c r="N5" s="269" t="s">
        <v>392</v>
      </c>
      <c r="O5" s="265" t="n">
        <v>62</v>
      </c>
    </row>
    <row r="6" customFormat="false" ht="16" hidden="false" customHeight="false" outlineLevel="0" collapsed="false">
      <c r="A6" s="68" t="str">
        <f aca="false">'ERPs by country'!A12</f>
        <v>Argentina</v>
      </c>
      <c r="B6" s="262" t="n">
        <f aca="false">VLOOKUP(A6,$N$4:$O$143,2,0)</f>
        <v>64.3</v>
      </c>
      <c r="C6" s="263" t="n">
        <f aca="false">'ERPs by country'!E12</f>
        <v>0.14445298447406</v>
      </c>
      <c r="D6" s="171" t="n">
        <f aca="false">'ERPs by country'!D12</f>
        <v>0.0991255833414496</v>
      </c>
      <c r="E6" s="171" t="n">
        <f aca="false">C6</f>
        <v>0.14445298447406</v>
      </c>
      <c r="F6" s="71" t="n">
        <f aca="false">'Country Tax Rates'!C6</f>
        <v>0.3</v>
      </c>
      <c r="G6" s="71" t="n">
        <f aca="false">E6-'ERPs by country'!$E$3</f>
        <v>0.10065298447406</v>
      </c>
      <c r="H6" s="265"/>
      <c r="I6" s="266" t="n">
        <v>57.001</v>
      </c>
      <c r="J6" s="266" t="n">
        <v>60</v>
      </c>
      <c r="K6" s="267" t="n">
        <f aca="false">$K$18+L6*'Relative Equity Volatility'!$B$4</f>
        <v>0.119327577823392</v>
      </c>
      <c r="L6" s="141" t="n">
        <f aca="false">J38</f>
        <v>0.0743814527629826</v>
      </c>
      <c r="M6" s="0" t="s">
        <v>112</v>
      </c>
      <c r="N6" s="269" t="s">
        <v>150</v>
      </c>
      <c r="O6" s="265" t="n">
        <v>60</v>
      </c>
    </row>
    <row r="7" customFormat="false" ht="16" hidden="false" customHeight="false" outlineLevel="0" collapsed="false">
      <c r="A7" s="68" t="str">
        <f aca="false">'ERPs by country'!A13</f>
        <v>Armenia</v>
      </c>
      <c r="B7" s="262" t="n">
        <f aca="false">VLOOKUP(A7,$N$4:$O$143,2,0)</f>
        <v>65</v>
      </c>
      <c r="C7" s="263" t="n">
        <f aca="false">'ERPs by country'!E13</f>
        <v>0.073995895342218</v>
      </c>
      <c r="D7" s="171" t="n">
        <f aca="false">'ERPs by country'!D13</f>
        <v>0.029737675002435</v>
      </c>
      <c r="E7" s="171" t="n">
        <f aca="false">C7</f>
        <v>0.073995895342218</v>
      </c>
      <c r="F7" s="71" t="n">
        <f aca="false">'Country Tax Rates'!C7</f>
        <v>0.18</v>
      </c>
      <c r="G7" s="71" t="n">
        <f aca="false">E7-'ERPs by country'!$E$3</f>
        <v>0.030195895342218</v>
      </c>
      <c r="H7" s="265"/>
      <c r="I7" s="266" t="n">
        <v>60.001</v>
      </c>
      <c r="J7" s="266" t="n">
        <v>62</v>
      </c>
      <c r="K7" s="267" t="n">
        <f aca="false">$K$18+L7*'Relative Equity Volatility'!$B$4</f>
        <v>0.106689195562364</v>
      </c>
      <c r="L7" s="141" t="n">
        <f aca="false">J37</f>
        <v>0.0619348569599585</v>
      </c>
      <c r="M7" s="0" t="s">
        <v>111</v>
      </c>
      <c r="N7" s="269" t="s">
        <v>221</v>
      </c>
      <c r="O7" s="265" t="n">
        <v>64.3</v>
      </c>
    </row>
    <row r="8" customFormat="false" ht="16" hidden="false" customHeight="false" outlineLevel="0" collapsed="false">
      <c r="A8" s="68" t="str">
        <f aca="false">'ERPs by country'!A14</f>
        <v>Aruba</v>
      </c>
      <c r="B8" s="262" t="e">
        <f aca="false">VLOOKUP(A8,$N$4:$O$143,2,0)</f>
        <v>#N/A</v>
      </c>
      <c r="C8" s="263" t="n">
        <f aca="false">'ERPs by country'!E14</f>
        <v>0.059768255431599</v>
      </c>
      <c r="D8" s="171" t="n">
        <f aca="false">'ERPs by country'!D14</f>
        <v>0.015725938409809</v>
      </c>
      <c r="E8" s="171" t="n">
        <f aca="false">C8</f>
        <v>0.059768255431599</v>
      </c>
      <c r="F8" s="71" t="n">
        <f aca="false">'Country Tax Rates'!C8</f>
        <v>0.25</v>
      </c>
      <c r="G8" s="71" t="n">
        <f aca="false">E8-'ERPs by country'!$E$3</f>
        <v>0.015968255431599</v>
      </c>
      <c r="H8" s="265"/>
      <c r="I8" s="266" t="n">
        <v>62.001</v>
      </c>
      <c r="J8" s="266" t="n">
        <v>64</v>
      </c>
      <c r="K8" s="267" t="n">
        <f aca="false">$K$18+L8*'Relative Equity Volatility'!$B$4</f>
        <v>0.0983645126359378</v>
      </c>
      <c r="L8" s="141" t="n">
        <f aca="false">J36</f>
        <v>0.0537365004429965</v>
      </c>
      <c r="M8" s="0" t="s">
        <v>96</v>
      </c>
      <c r="N8" s="269" t="s">
        <v>240</v>
      </c>
      <c r="O8" s="265" t="n">
        <v>65</v>
      </c>
    </row>
    <row r="9" customFormat="false" ht="16" hidden="false" customHeight="false" outlineLevel="0" collapsed="false">
      <c r="A9" s="68" t="str">
        <f aca="false">'ERPs by country'!A15</f>
        <v>Australia</v>
      </c>
      <c r="B9" s="262" t="n">
        <f aca="false">VLOOKUP(A9,$N$4:$O$143,2,0)</f>
        <v>79.8</v>
      </c>
      <c r="C9" s="263" t="n">
        <f aca="false">'ERPs by country'!E15</f>
        <v>0.0438</v>
      </c>
      <c r="D9" s="171" t="n">
        <f aca="false">'ERPs by country'!D15</f>
        <v>0</v>
      </c>
      <c r="E9" s="171" t="n">
        <f aca="false">C9</f>
        <v>0.0438</v>
      </c>
      <c r="F9" s="71" t="n">
        <f aca="false">'Country Tax Rates'!C9</f>
        <v>0.3</v>
      </c>
      <c r="G9" s="71" t="n">
        <f aca="false">E9-'ERPs by country'!$E$3</f>
        <v>0</v>
      </c>
      <c r="H9" s="265"/>
      <c r="I9" s="266" t="n">
        <v>64.001</v>
      </c>
      <c r="J9" s="266" t="n">
        <v>66</v>
      </c>
      <c r="K9" s="267" t="n">
        <f aca="false">$K$18+L9*'Relative Equity Volatility'!$B$4</f>
        <v>0.0899641507738171</v>
      </c>
      <c r="L9" s="141" t="n">
        <f aca="false">J35</f>
        <v>0.0454636134122439</v>
      </c>
      <c r="M9" s="0" t="s">
        <v>95</v>
      </c>
      <c r="N9" s="269" t="s">
        <v>203</v>
      </c>
      <c r="O9" s="265" t="n">
        <v>79.8</v>
      </c>
    </row>
    <row r="10" customFormat="false" ht="16" hidden="false" customHeight="false" outlineLevel="0" collapsed="false">
      <c r="A10" s="68" t="str">
        <f aca="false">'ERPs by country'!A16</f>
        <v>Austria</v>
      </c>
      <c r="B10" s="262" t="n">
        <f aca="false">VLOOKUP(A10,$N$4:$O$143,2,0)</f>
        <v>79.8</v>
      </c>
      <c r="C10" s="263" t="n">
        <f aca="false">'ERPs by country'!E16</f>
        <v>0.0471298731705704</v>
      </c>
      <c r="D10" s="171" t="n">
        <f aca="false">'ERPs by country'!D16</f>
        <v>0.0032793426067848</v>
      </c>
      <c r="E10" s="171" t="n">
        <f aca="false">C10</f>
        <v>0.0471298731705704</v>
      </c>
      <c r="F10" s="71" t="n">
        <f aca="false">'Country Tax Rates'!C10</f>
        <v>0.25</v>
      </c>
      <c r="G10" s="71" t="n">
        <f aca="false">E10-'ERPs by country'!$E$3</f>
        <v>0.00332987317057041</v>
      </c>
      <c r="H10" s="265"/>
      <c r="I10" s="266" t="n">
        <v>66.001</v>
      </c>
      <c r="J10" s="266" t="n">
        <v>68</v>
      </c>
      <c r="K10" s="267" t="n">
        <f aca="false">$K$18+L10*'Relative Equity Volatility'!$B$4</f>
        <v>0.0815637889116962</v>
      </c>
      <c r="L10" s="141" t="n">
        <f aca="false">J34</f>
        <v>0.0371907263814913</v>
      </c>
      <c r="M10" s="0" t="s">
        <v>94</v>
      </c>
      <c r="N10" s="269" t="s">
        <v>284</v>
      </c>
      <c r="O10" s="265" t="n">
        <v>79.8</v>
      </c>
    </row>
    <row r="11" customFormat="false" ht="16" hidden="false" customHeight="false" outlineLevel="0" collapsed="false">
      <c r="A11" s="68" t="str">
        <f aca="false">'ERPs by country'!A17</f>
        <v>Azerbaijan</v>
      </c>
      <c r="B11" s="262" t="n">
        <f aca="false">VLOOKUP(A11,$N$4:$O$143,2,0)</f>
        <v>71.5</v>
      </c>
      <c r="C11" s="263" t="n">
        <f aca="false">'ERPs by country'!E17</f>
        <v>0.0690010855863624</v>
      </c>
      <c r="D11" s="171" t="n">
        <f aca="false">'ERPs by country'!D17</f>
        <v>0.0248186610922578</v>
      </c>
      <c r="E11" s="171" t="n">
        <f aca="false">C11</f>
        <v>0.0690010855863624</v>
      </c>
      <c r="F11" s="71" t="n">
        <f aca="false">'Country Tax Rates'!C11</f>
        <v>0.2</v>
      </c>
      <c r="G11" s="71" t="n">
        <f aca="false">E11-'ERPs by country'!$E$3</f>
        <v>0.0252010855863624</v>
      </c>
      <c r="H11" s="265"/>
      <c r="I11" s="266" t="n">
        <v>68.001</v>
      </c>
      <c r="J11" s="266" t="n">
        <v>69</v>
      </c>
      <c r="K11" s="267" t="n">
        <f aca="false">$K$18+L11*'Relative Equity Volatility'!$B$4</f>
        <v>0.073995895342218</v>
      </c>
      <c r="L11" s="141" t="n">
        <f aca="false">J33</f>
        <v>0.029737675002435</v>
      </c>
      <c r="M11" s="0" t="s">
        <v>99</v>
      </c>
      <c r="N11" s="269" t="s">
        <v>241</v>
      </c>
      <c r="O11" s="265" t="n">
        <v>71.5</v>
      </c>
    </row>
    <row r="12" customFormat="false" ht="16" hidden="false" customHeight="false" outlineLevel="0" collapsed="false">
      <c r="A12" s="68" t="str">
        <f aca="false">'ERPs by country'!A18</f>
        <v>Bahamas</v>
      </c>
      <c r="B12" s="262" t="n">
        <f aca="false">VLOOKUP(A12,$N$4:$O$143,2,0)</f>
        <v>71</v>
      </c>
      <c r="C12" s="263" t="n">
        <f aca="false">'ERPs by country'!E18</f>
        <v>0.0690010855863624</v>
      </c>
      <c r="D12" s="171" t="n">
        <f aca="false">'ERPs by country'!D18</f>
        <v>0.0248186610922578</v>
      </c>
      <c r="E12" s="171" t="n">
        <f aca="false">C12</f>
        <v>0.0690010855863624</v>
      </c>
      <c r="F12" s="71" t="n">
        <f aca="false">'Country Tax Rates'!C12</f>
        <v>0</v>
      </c>
      <c r="G12" s="71" t="n">
        <f aca="false">E12-'ERPs by country'!$E$3</f>
        <v>0.0252010855863624</v>
      </c>
      <c r="H12" s="265"/>
      <c r="I12" s="266" t="n">
        <v>69.001</v>
      </c>
      <c r="J12" s="266" t="n">
        <v>72</v>
      </c>
      <c r="K12" s="267" t="n">
        <f aca="false">$K$18+L12*'Relative Equity Volatility'!$B$4</f>
        <v>0.0690010855863624</v>
      </c>
      <c r="L12" s="141" t="n">
        <f aca="false">J32</f>
        <v>0.0248186610922578</v>
      </c>
      <c r="M12" s="0" t="s">
        <v>98</v>
      </c>
      <c r="N12" s="269" t="s">
        <v>207</v>
      </c>
      <c r="O12" s="265" t="n">
        <v>71</v>
      </c>
    </row>
    <row r="13" customFormat="false" ht="16" hidden="false" customHeight="false" outlineLevel="0" collapsed="false">
      <c r="A13" s="68" t="str">
        <f aca="false">'ERPs by country'!A19</f>
        <v>Bahrain</v>
      </c>
      <c r="B13" s="262" t="n">
        <f aca="false">VLOOKUP(A13,$N$4:$O$143,2,0)</f>
        <v>63</v>
      </c>
      <c r="C13" s="263" t="n">
        <f aca="false">'ERPs by country'!E19</f>
        <v>0.0899641507738171</v>
      </c>
      <c r="D13" s="171" t="n">
        <f aca="false">'ERPs by country'!D19</f>
        <v>0.0454636134122439</v>
      </c>
      <c r="E13" s="171" t="n">
        <f aca="false">C13</f>
        <v>0.0899641507738171</v>
      </c>
      <c r="F13" s="71" t="n">
        <f aca="false">'Country Tax Rates'!C13</f>
        <v>0</v>
      </c>
      <c r="G13" s="71" t="n">
        <f aca="false">E13-'ERPs by country'!$E$3</f>
        <v>0.0461641507738171</v>
      </c>
      <c r="H13" s="265"/>
      <c r="I13" s="266" t="n">
        <v>72.001</v>
      </c>
      <c r="J13" s="266" t="n">
        <v>74</v>
      </c>
      <c r="K13" s="267" t="n">
        <f aca="false">$K$18+L13*'Relative Equity Volatility'!$B$4</f>
        <v>0.059768255431599</v>
      </c>
      <c r="L13" s="141" t="n">
        <f aca="false">J29</f>
        <v>0.015725938409809</v>
      </c>
      <c r="M13" s="0" t="s">
        <v>101</v>
      </c>
      <c r="N13" s="269" t="s">
        <v>268</v>
      </c>
      <c r="O13" s="265" t="n">
        <v>63</v>
      </c>
    </row>
    <row r="14" customFormat="false" ht="16" hidden="false" customHeight="false" outlineLevel="0" collapsed="false">
      <c r="A14" s="68" t="str">
        <f aca="false">'ERPs by country'!A20</f>
        <v>Bangladesh</v>
      </c>
      <c r="B14" s="262" t="n">
        <f aca="false">VLOOKUP(A14,$N$4:$O$143,2,0)</f>
        <v>66.8</v>
      </c>
      <c r="C14" s="263" t="n">
        <f aca="false">'ERPs by country'!E20</f>
        <v>0.073995895342218</v>
      </c>
      <c r="D14" s="171" t="n">
        <f aca="false">'ERPs by country'!D20</f>
        <v>0.029737675002435</v>
      </c>
      <c r="E14" s="171" t="n">
        <f aca="false">C14</f>
        <v>0.073995895342218</v>
      </c>
      <c r="F14" s="71" t="n">
        <f aca="false">'Country Tax Rates'!C14</f>
        <v>0.25</v>
      </c>
      <c r="G14" s="71" t="n">
        <f aca="false">E14-'ERPs by country'!$E$3</f>
        <v>0.030195895342218</v>
      </c>
      <c r="H14" s="265"/>
      <c r="I14" s="266" t="n">
        <v>74.001</v>
      </c>
      <c r="J14" s="266" t="n">
        <v>76</v>
      </c>
      <c r="K14" s="267" t="n">
        <f aca="false">$K$18+L14*'Relative Equity Volatility'!$B$4</f>
        <v>0.0571951716179764</v>
      </c>
      <c r="L14" s="141" t="n">
        <f aca="false">J28</f>
        <v>0.0131919009409298</v>
      </c>
      <c r="M14" s="0" t="s">
        <v>100</v>
      </c>
      <c r="N14" s="269" t="s">
        <v>180</v>
      </c>
      <c r="O14" s="265" t="n">
        <v>66.8</v>
      </c>
    </row>
    <row r="15" customFormat="false" ht="16" hidden="false" customHeight="false" outlineLevel="0" collapsed="false">
      <c r="A15" s="68" t="str">
        <f aca="false">'ERPs by country'!A21</f>
        <v>Barbados</v>
      </c>
      <c r="B15" s="262" t="e">
        <f aca="false">VLOOKUP(A15,$N$4:$O$143,2,0)</f>
        <v>#N/A</v>
      </c>
      <c r="C15" s="263" t="n">
        <f aca="false">'ERPs by country'!E21</f>
        <v>0.106689195562364</v>
      </c>
      <c r="D15" s="171" t="n">
        <f aca="false">'ERPs by country'!D21</f>
        <v>0.0619348569599585</v>
      </c>
      <c r="E15" s="171" t="n">
        <f aca="false">C15</f>
        <v>0.106689195562364</v>
      </c>
      <c r="F15" s="71" t="n">
        <f aca="false">'Country Tax Rates'!C15</f>
        <v>0.055</v>
      </c>
      <c r="G15" s="71" t="n">
        <f aca="false">E15-'ERPs by country'!$E$3</f>
        <v>0.0628891955623639</v>
      </c>
      <c r="H15" s="265"/>
      <c r="I15" s="266" t="n">
        <v>76.001</v>
      </c>
      <c r="J15" s="266" t="n">
        <v>80</v>
      </c>
      <c r="K15" s="267" t="n">
        <f aca="false">$K$18+L15*'Relative Equity Volatility'!$B$4</f>
        <v>0.0509138199553095</v>
      </c>
      <c r="L15" s="141" t="n">
        <f aca="false">J26</f>
        <v>0.00700586829631299</v>
      </c>
      <c r="M15" s="0" t="s">
        <v>88</v>
      </c>
      <c r="N15" s="269" t="s">
        <v>242</v>
      </c>
      <c r="O15" s="265" t="n">
        <v>64.5</v>
      </c>
    </row>
    <row r="16" customFormat="false" ht="16" hidden="false" customHeight="false" outlineLevel="0" collapsed="false">
      <c r="A16" s="68" t="str">
        <f aca="false">'ERPs by country'!A22</f>
        <v>Belarus</v>
      </c>
      <c r="B16" s="262" t="n">
        <f aca="false">VLOOKUP(A16,$N$4:$O$143,2,0)</f>
        <v>64.5</v>
      </c>
      <c r="C16" s="263" t="n">
        <f aca="false">'ERPs by country'!E22</f>
        <v>0.0983645126359378</v>
      </c>
      <c r="D16" s="171" t="n">
        <f aca="false">'ERPs by country'!D22</f>
        <v>0.0537365004429965</v>
      </c>
      <c r="E16" s="171" t="n">
        <f aca="false">C16</f>
        <v>0.0983645126359378</v>
      </c>
      <c r="F16" s="71" t="n">
        <f aca="false">'Country Tax Rates'!C16</f>
        <v>0.18</v>
      </c>
      <c r="G16" s="71" t="n">
        <f aca="false">E16-'ERPs by country'!$E$3</f>
        <v>0.0545645126359378</v>
      </c>
      <c r="H16" s="265"/>
      <c r="I16" s="266" t="n">
        <v>80.001</v>
      </c>
      <c r="J16" s="266" t="n">
        <v>82.5</v>
      </c>
      <c r="K16" s="267" t="n">
        <f aca="false">$K$18+L16*'Relative Equity Volatility'!$B$4</f>
        <v>0.0488704886915504</v>
      </c>
      <c r="L16" s="141" t="n">
        <f aca="false">J24</f>
        <v>0.00499354442396778</v>
      </c>
      <c r="M16" s="0" t="s">
        <v>92</v>
      </c>
      <c r="N16" s="269" t="s">
        <v>285</v>
      </c>
      <c r="O16" s="265" t="n">
        <v>78.5</v>
      </c>
    </row>
    <row r="17" customFormat="false" ht="16" hidden="false" customHeight="false" outlineLevel="0" collapsed="false">
      <c r="A17" s="68" t="str">
        <f aca="false">'ERPs by country'!A23</f>
        <v>Belgium</v>
      </c>
      <c r="B17" s="262" t="n">
        <f aca="false">VLOOKUP(A17,$N$4:$O$143,2,0)</f>
        <v>78.5</v>
      </c>
      <c r="C17" s="263" t="n">
        <f aca="false">'ERPs by country'!E23</f>
        <v>0.0488704886915504</v>
      </c>
      <c r="D17" s="171" t="n">
        <f aca="false">'ERPs by country'!D23</f>
        <v>0.00499354442396778</v>
      </c>
      <c r="E17" s="171" t="n">
        <f aca="false">C17</f>
        <v>0.0488704886915504</v>
      </c>
      <c r="F17" s="71" t="n">
        <f aca="false">'Country Tax Rates'!C17</f>
        <v>0.29</v>
      </c>
      <c r="G17" s="71" t="n">
        <f aca="false">E17-'ERPs by country'!$E$3</f>
        <v>0.0050704886915504</v>
      </c>
      <c r="H17" s="265"/>
      <c r="I17" s="266" t="n">
        <v>82.501</v>
      </c>
      <c r="J17" s="266" t="n">
        <v>85</v>
      </c>
      <c r="K17" s="267" t="n">
        <f aca="false">$K$18+L17*'Relative Equity Volatility'!$B$4</f>
        <v>0.0471298731705704</v>
      </c>
      <c r="L17" s="141" t="n">
        <f aca="false">J22</f>
        <v>0.0032793426067848</v>
      </c>
      <c r="M17" s="0" t="s">
        <v>90</v>
      </c>
      <c r="N17" s="269" t="s">
        <v>222</v>
      </c>
      <c r="O17" s="265" t="n">
        <v>64.5</v>
      </c>
    </row>
    <row r="18" customFormat="false" ht="16" hidden="false" customHeight="false" outlineLevel="0" collapsed="false">
      <c r="A18" s="68" t="str">
        <f aca="false">'ERPs by country'!A24</f>
        <v>Belize</v>
      </c>
      <c r="B18" s="262" t="e">
        <f aca="false">VLOOKUP(A18,$N$4:$O$143,2,0)</f>
        <v>#N/A</v>
      </c>
      <c r="C18" s="263" t="n">
        <f aca="false">'ERPs by country'!E24</f>
        <v>0.127652260749818</v>
      </c>
      <c r="D18" s="171" t="n">
        <f aca="false">'ERPs by country'!D24</f>
        <v>0.0825798092799447</v>
      </c>
      <c r="E18" s="171" t="n">
        <f aca="false">C18</f>
        <v>0.127652260749818</v>
      </c>
      <c r="F18" s="71" t="n">
        <f aca="false">'Country Tax Rates'!C18</f>
        <v>0.2825</v>
      </c>
      <c r="G18" s="71" t="n">
        <f aca="false">E18-'ERPs by country'!$E$3</f>
        <v>0.0838522607498185</v>
      </c>
      <c r="H18" s="265"/>
      <c r="I18" s="266" t="n">
        <v>85.001</v>
      </c>
      <c r="J18" s="266" t="n">
        <v>90.0001</v>
      </c>
      <c r="K18" s="267" t="n">
        <f aca="false">'ERPs by country'!E3</f>
        <v>0.0438</v>
      </c>
      <c r="L18" s="141" t="n">
        <f aca="false">J21</f>
        <v>0</v>
      </c>
      <c r="M18" s="0" t="s">
        <v>93</v>
      </c>
      <c r="N18" s="269" t="s">
        <v>152</v>
      </c>
      <c r="O18" s="265" t="n">
        <v>72.5</v>
      </c>
    </row>
    <row r="19" customFormat="false" ht="16" hidden="false" customHeight="false" outlineLevel="0" collapsed="false">
      <c r="A19" s="68" t="str">
        <f aca="false">'ERPs by country'!A25</f>
        <v>Benin</v>
      </c>
      <c r="B19" s="262" t="e">
        <f aca="false">VLOOKUP(A19,$N$4:$O$143,2,0)</f>
        <v>#N/A</v>
      </c>
      <c r="C19" s="263" t="n">
        <f aca="false">'ERPs by country'!E25</f>
        <v>0.0815637889116962</v>
      </c>
      <c r="D19" s="171" t="n">
        <f aca="false">'ERPs by country'!D25</f>
        <v>0.0371907263814913</v>
      </c>
      <c r="E19" s="171" t="n">
        <f aca="false">C19</f>
        <v>0.0815637889116962</v>
      </c>
      <c r="F19" s="71" t="n">
        <f aca="false">'Country Tax Rates'!C19</f>
        <v>0.3</v>
      </c>
      <c r="G19" s="71" t="n">
        <f aca="false">E19-'ERPs by country'!$E$3</f>
        <v>0.0377637889116962</v>
      </c>
      <c r="H19" s="265"/>
      <c r="N19" s="269" t="s">
        <v>223</v>
      </c>
      <c r="O19" s="265" t="n">
        <v>69.8</v>
      </c>
    </row>
    <row r="20" customFormat="false" ht="16" hidden="false" customHeight="false" outlineLevel="0" collapsed="false">
      <c r="A20" s="68" t="str">
        <f aca="false">'ERPs by country'!A26</f>
        <v>Bermuda</v>
      </c>
      <c r="B20" s="262" t="e">
        <f aca="false">VLOOKUP(A20,$N$4:$O$143,2,0)</f>
        <v>#N/A</v>
      </c>
      <c r="C20" s="263" t="n">
        <f aca="false">'ERPs by country'!E26</f>
        <v>0.0509138199553095</v>
      </c>
      <c r="D20" s="171" t="n">
        <f aca="false">'ERPs by country'!D26</f>
        <v>0.00700586829631299</v>
      </c>
      <c r="E20" s="171" t="n">
        <f aca="false">C20</f>
        <v>0.0509138199553095</v>
      </c>
      <c r="F20" s="71" t="n">
        <f aca="false">'Country Tax Rates'!C20</f>
        <v>0</v>
      </c>
      <c r="G20" s="71" t="n">
        <f aca="false">E20-'ERPs by country'!$E$3</f>
        <v>0.00711381995530951</v>
      </c>
      <c r="H20" s="265"/>
      <c r="I20" s="46" t="s">
        <v>85</v>
      </c>
      <c r="J20" s="77" t="s">
        <v>571</v>
      </c>
      <c r="N20" s="269" t="s">
        <v>572</v>
      </c>
      <c r="O20" s="265" t="n">
        <v>80.8</v>
      </c>
    </row>
    <row r="21" customFormat="false" ht="16" hidden="false" customHeight="false" outlineLevel="0" collapsed="false">
      <c r="A21" s="68" t="str">
        <f aca="false">'ERPs by country'!A27</f>
        <v>Bolivia</v>
      </c>
      <c r="B21" s="262" t="n">
        <f aca="false">VLOOKUP(A21,$N$4:$O$143,2,0)</f>
        <v>64.5</v>
      </c>
      <c r="C21" s="263" t="n">
        <f aca="false">'ERPs by country'!E27</f>
        <v>0.0899641507738171</v>
      </c>
      <c r="D21" s="171" t="n">
        <f aca="false">'ERPs by country'!D27</f>
        <v>0.0454636134122439</v>
      </c>
      <c r="E21" s="171" t="n">
        <f aca="false">C21</f>
        <v>0.0899641507738171</v>
      </c>
      <c r="F21" s="71" t="n">
        <f aca="false">'Country Tax Rates'!C21</f>
        <v>0.25</v>
      </c>
      <c r="G21" s="71" t="n">
        <f aca="false">E21-'ERPs by country'!$E$3</f>
        <v>0.0461641507738171</v>
      </c>
      <c r="H21" s="265"/>
      <c r="I21" s="47" t="s">
        <v>93</v>
      </c>
      <c r="J21" s="267" t="n">
        <f aca="false">'Default Spreads for Ratings'!C8/10000</f>
        <v>0</v>
      </c>
      <c r="K21" s="270"/>
      <c r="N21" s="269" t="s">
        <v>244</v>
      </c>
      <c r="O21" s="265" t="n">
        <v>75.5</v>
      </c>
    </row>
    <row r="22" customFormat="false" ht="16" hidden="false" customHeight="false" outlineLevel="0" collapsed="false">
      <c r="A22" s="68" t="str">
        <f aca="false">'ERPs by country'!A28</f>
        <v>Bosnia and Herzegovina</v>
      </c>
      <c r="B22" s="262" t="e">
        <f aca="false">VLOOKUP(A22,$N$4:$O$143,2,0)</f>
        <v>#N/A</v>
      </c>
      <c r="C22" s="263" t="n">
        <f aca="false">'ERPs by country'!E28</f>
        <v>0.0983645126359378</v>
      </c>
      <c r="D22" s="171" t="n">
        <f aca="false">'ERPs by country'!D28</f>
        <v>0.0537365004429965</v>
      </c>
      <c r="E22" s="171" t="n">
        <f aca="false">C22</f>
        <v>0.0983645126359378</v>
      </c>
      <c r="F22" s="71" t="n">
        <f aca="false">'Country Tax Rates'!C22</f>
        <v>0.1</v>
      </c>
      <c r="G22" s="71" t="n">
        <f aca="false">E22-'ERPs by country'!$E$3</f>
        <v>0.0545645126359378</v>
      </c>
      <c r="H22" s="265"/>
      <c r="I22" s="47" t="s">
        <v>90</v>
      </c>
      <c r="J22" s="267" t="n">
        <f aca="false">'Default Spreads for Ratings'!C5/10000</f>
        <v>0.0032793426067848</v>
      </c>
      <c r="K22" s="270"/>
      <c r="N22" s="269" t="s">
        <v>153</v>
      </c>
      <c r="O22" s="265" t="n">
        <v>62</v>
      </c>
    </row>
    <row r="23" customFormat="false" ht="16" hidden="false" customHeight="false" outlineLevel="0" collapsed="false">
      <c r="A23" s="68" t="str">
        <f aca="false">'ERPs by country'!A29</f>
        <v>Botswana</v>
      </c>
      <c r="B23" s="262" t="n">
        <f aca="false">VLOOKUP(A23,$N$4:$O$143,2,0)</f>
        <v>72.5</v>
      </c>
      <c r="C23" s="263" t="n">
        <f aca="false">'ERPs by country'!E29</f>
        <v>0.053865298447406</v>
      </c>
      <c r="D23" s="171" t="n">
        <f aca="false">'ERPs by country'!D29</f>
        <v>0.00991255833414496</v>
      </c>
      <c r="E23" s="171" t="n">
        <f aca="false">C23</f>
        <v>0.053865298447406</v>
      </c>
      <c r="F23" s="71" t="n">
        <f aca="false">'Country Tax Rates'!C23</f>
        <v>0.22</v>
      </c>
      <c r="G23" s="71" t="n">
        <f aca="false">E23-'ERPs by country'!$E$3</f>
        <v>0.010065298447406</v>
      </c>
      <c r="H23" s="265"/>
      <c r="I23" s="47" t="s">
        <v>91</v>
      </c>
      <c r="J23" s="267" t="n">
        <f aca="false">'Default Spreads for Ratings'!C6/10000</f>
        <v>0.00409917825848101</v>
      </c>
      <c r="K23" s="270"/>
      <c r="N23" s="269" t="s">
        <v>154</v>
      </c>
      <c r="O23" s="265" t="n">
        <v>61.5</v>
      </c>
    </row>
    <row r="24" customFormat="false" ht="16" hidden="false" customHeight="false" outlineLevel="0" collapsed="false">
      <c r="A24" s="68" t="str">
        <f aca="false">'ERPs by country'!A30</f>
        <v>Brazil</v>
      </c>
      <c r="B24" s="262" t="n">
        <f aca="false">VLOOKUP(A24,$N$4:$O$143,2,0)</f>
        <v>69.8</v>
      </c>
      <c r="C24" s="263" t="n">
        <f aca="false">'ERPs by country'!E30</f>
        <v>0.0690010855863624</v>
      </c>
      <c r="D24" s="171" t="n">
        <f aca="false">'ERPs by country'!D30</f>
        <v>0.0248186610922578</v>
      </c>
      <c r="E24" s="171" t="n">
        <f aca="false">C24</f>
        <v>0.0690010855863624</v>
      </c>
      <c r="F24" s="71" t="n">
        <f aca="false">'Country Tax Rates'!C24</f>
        <v>0.34</v>
      </c>
      <c r="G24" s="71" t="n">
        <f aca="false">E24-'ERPs by country'!$E$3</f>
        <v>0.0252010855863624</v>
      </c>
      <c r="H24" s="265"/>
      <c r="I24" s="47" t="s">
        <v>92</v>
      </c>
      <c r="J24" s="267" t="n">
        <f aca="false">'Default Spreads for Ratings'!C7/10000</f>
        <v>0.00499354442396778</v>
      </c>
      <c r="K24" s="270"/>
      <c r="N24" s="269" t="s">
        <v>281</v>
      </c>
      <c r="O24" s="265" t="n">
        <v>80</v>
      </c>
    </row>
    <row r="25" customFormat="false" ht="16" hidden="false" customHeight="false" outlineLevel="0" collapsed="false">
      <c r="A25" s="68" t="str">
        <f aca="false">'ERPs by country'!A31</f>
        <v>Bulgaria</v>
      </c>
      <c r="B25" s="262" t="n">
        <f aca="false">VLOOKUP(A25,$N$4:$O$143,2,0)</f>
        <v>75.5</v>
      </c>
      <c r="C25" s="263" t="n">
        <f aca="false">'ERPs by country'!E31</f>
        <v>0.0571951716179764</v>
      </c>
      <c r="D25" s="171" t="n">
        <f aca="false">'ERPs by country'!D31</f>
        <v>0.0131919009409298</v>
      </c>
      <c r="E25" s="171" t="n">
        <f aca="false">C25</f>
        <v>0.0571951716179764</v>
      </c>
      <c r="F25" s="71" t="n">
        <f aca="false">'Country Tax Rates'!C25</f>
        <v>0.1</v>
      </c>
      <c r="G25" s="71" t="n">
        <f aca="false">E25-'ERPs by country'!$E$3</f>
        <v>0.0133951716179764</v>
      </c>
      <c r="H25" s="265"/>
      <c r="I25" s="47" t="s">
        <v>87</v>
      </c>
      <c r="J25" s="267" t="n">
        <f aca="false">'Default Spreads for Ratings'!C2/10000</f>
        <v>0.00581338007566397</v>
      </c>
      <c r="K25" s="270"/>
      <c r="N25" s="269" t="s">
        <v>224</v>
      </c>
      <c r="O25" s="265" t="n">
        <v>74.3</v>
      </c>
    </row>
    <row r="26" customFormat="false" ht="16" hidden="false" customHeight="false" outlineLevel="0" collapsed="false">
      <c r="A26" s="68" t="str">
        <f aca="false">'ERPs by country'!A32</f>
        <v>Burkina Faso</v>
      </c>
      <c r="B26" s="262" t="n">
        <f aca="false">VLOOKUP(A26,$N$4:$O$143,2,0)</f>
        <v>62</v>
      </c>
      <c r="C26" s="263" t="n">
        <f aca="false">'ERPs by country'!E32</f>
        <v>0.0899641507738171</v>
      </c>
      <c r="D26" s="171" t="n">
        <f aca="false">'ERPs by country'!D32</f>
        <v>0.0454636134122439</v>
      </c>
      <c r="E26" s="171" t="n">
        <f aca="false">C26</f>
        <v>0.0899641507738171</v>
      </c>
      <c r="F26" s="71" t="n">
        <f aca="false">'Country Tax Rates'!C26</f>
        <v>0.28</v>
      </c>
      <c r="G26" s="71" t="n">
        <f aca="false">E26-'ERPs by country'!$E$3</f>
        <v>0.0461641507738171</v>
      </c>
      <c r="H26" s="265"/>
      <c r="I26" s="47" t="s">
        <v>88</v>
      </c>
      <c r="J26" s="267" t="n">
        <f aca="false">'Default Spreads for Ratings'!C3/10000</f>
        <v>0.00700586829631299</v>
      </c>
      <c r="K26" s="270"/>
      <c r="N26" s="269" t="s">
        <v>573</v>
      </c>
      <c r="O26" s="265" t="n">
        <v>73.3</v>
      </c>
    </row>
    <row r="27" customFormat="false" ht="16" hidden="false" customHeight="false" outlineLevel="0" collapsed="false">
      <c r="A27" s="68" t="str">
        <f aca="false">'ERPs by country'!A33</f>
        <v>Cambodia</v>
      </c>
      <c r="B27" s="262" t="e">
        <f aca="false">VLOOKUP(A27,$N$4:$O$143,2,0)</f>
        <v>#N/A</v>
      </c>
      <c r="C27" s="263" t="n">
        <f aca="false">'ERPs by country'!E33</f>
        <v>0.0899641507738171</v>
      </c>
      <c r="D27" s="171" t="n">
        <f aca="false">'ERPs by country'!D33</f>
        <v>0.0454636134122439</v>
      </c>
      <c r="E27" s="171" t="n">
        <f aca="false">C27</f>
        <v>0.0899641507738171</v>
      </c>
      <c r="F27" s="71" t="n">
        <f aca="false">'Country Tax Rates'!C27</f>
        <v>0.2</v>
      </c>
      <c r="G27" s="71" t="n">
        <f aca="false">E27-'ERPs by country'!$E$3</f>
        <v>0.0461641507738171</v>
      </c>
      <c r="H27" s="265"/>
      <c r="I27" s="47" t="s">
        <v>89</v>
      </c>
      <c r="J27" s="267" t="n">
        <f aca="false">'Default Spreads for Ratings'!C4/10000</f>
        <v>0.00991255833414496</v>
      </c>
      <c r="K27" s="270"/>
      <c r="N27" s="269" t="s">
        <v>225</v>
      </c>
      <c r="O27" s="265" t="n">
        <v>59.8</v>
      </c>
    </row>
    <row r="28" customFormat="false" ht="16" hidden="false" customHeight="false" outlineLevel="0" collapsed="false">
      <c r="A28" s="68" t="str">
        <f aca="false">'ERPs by country'!A34</f>
        <v>Cameroon</v>
      </c>
      <c r="B28" s="262" t="n">
        <f aca="false">VLOOKUP(A28,$N$4:$O$143,2,0)</f>
        <v>61.5</v>
      </c>
      <c r="C28" s="263" t="n">
        <f aca="false">'ERPs by country'!E34</f>
        <v>0.0899641507738171</v>
      </c>
      <c r="D28" s="171" t="n">
        <f aca="false">'ERPs by country'!D34</f>
        <v>0.0454636134122439</v>
      </c>
      <c r="E28" s="171" t="n">
        <f aca="false">C28</f>
        <v>0.0899641507738171</v>
      </c>
      <c r="F28" s="71" t="n">
        <f aca="false">'Country Tax Rates'!C28</f>
        <v>0.33</v>
      </c>
      <c r="G28" s="71" t="n">
        <f aca="false">E28-'ERPs by country'!$E$3</f>
        <v>0.0461641507738171</v>
      </c>
      <c r="H28" s="265"/>
      <c r="I28" s="47" t="s">
        <v>100</v>
      </c>
      <c r="J28" s="267" t="n">
        <f aca="false">'Default Spreads for Ratings'!C15/10000</f>
        <v>0.0131919009409298</v>
      </c>
      <c r="K28" s="270"/>
      <c r="N28" s="269" t="s">
        <v>574</v>
      </c>
      <c r="O28" s="265" t="n">
        <v>57.8</v>
      </c>
    </row>
    <row r="29" customFormat="false" ht="16" hidden="false" customHeight="false" outlineLevel="0" collapsed="false">
      <c r="A29" s="68" t="str">
        <f aca="false">'ERPs by country'!A35</f>
        <v>Canada</v>
      </c>
      <c r="B29" s="262" t="n">
        <f aca="false">VLOOKUP(A29,$N$4:$O$143,2,0)</f>
        <v>80</v>
      </c>
      <c r="C29" s="263" t="n">
        <f aca="false">'ERPs by country'!E35</f>
        <v>0.0438</v>
      </c>
      <c r="D29" s="171" t="n">
        <f aca="false">'ERPs by country'!D35</f>
        <v>0</v>
      </c>
      <c r="E29" s="171" t="n">
        <f aca="false">C29</f>
        <v>0.0438</v>
      </c>
      <c r="F29" s="71" t="n">
        <f aca="false">'Country Tax Rates'!C29</f>
        <v>0.265</v>
      </c>
      <c r="G29" s="71" t="n">
        <f aca="false">E29-'ERPs by country'!$E$3</f>
        <v>0</v>
      </c>
      <c r="H29" s="265"/>
      <c r="I29" s="47" t="s">
        <v>101</v>
      </c>
      <c r="J29" s="267" t="n">
        <f aca="false">'Default Spreads for Ratings'!C16/10000</f>
        <v>0.015725938409809</v>
      </c>
      <c r="K29" s="270"/>
      <c r="N29" s="269" t="s">
        <v>575</v>
      </c>
      <c r="O29" s="265" t="n">
        <v>62.3</v>
      </c>
    </row>
    <row r="30" customFormat="false" ht="16" hidden="false" customHeight="false" outlineLevel="0" collapsed="false">
      <c r="A30" s="68" t="str">
        <f aca="false">'ERPs by country'!A36</f>
        <v>Cape Verde</v>
      </c>
      <c r="B30" s="262" t="e">
        <f aca="false">VLOOKUP(A30,$N$4:$O$143,2,0)</f>
        <v>#N/A</v>
      </c>
      <c r="C30" s="263" t="n">
        <f aca="false">'ERPs by country'!E36</f>
        <v>0.0983645126359378</v>
      </c>
      <c r="D30" s="171" t="n">
        <f aca="false">'ERPs by country'!D36</f>
        <v>0.0537365004429965</v>
      </c>
      <c r="E30" s="171" t="n">
        <f aca="false">C30</f>
        <v>0.0983645126359378</v>
      </c>
      <c r="F30" s="71" t="n">
        <f aca="false">'Country Tax Rates'!C30</f>
        <v>0</v>
      </c>
      <c r="G30" s="71" t="n">
        <f aca="false">E30-'ERPs by country'!$E$3</f>
        <v>0.0545645126359378</v>
      </c>
      <c r="H30" s="265"/>
      <c r="I30" s="47" t="s">
        <v>102</v>
      </c>
      <c r="J30" s="267" t="n">
        <f aca="false">'Default Spreads for Ratings'!C17/10000</f>
        <v>0.0181854453648976</v>
      </c>
      <c r="K30" s="270"/>
      <c r="N30" s="269" t="s">
        <v>226</v>
      </c>
      <c r="O30" s="265" t="n">
        <v>71.5</v>
      </c>
    </row>
    <row r="31" customFormat="false" ht="16" hidden="false" customHeight="false" outlineLevel="0" collapsed="false">
      <c r="A31" s="68" t="str">
        <f aca="false">'ERPs by country'!A37</f>
        <v>Cayman Islands</v>
      </c>
      <c r="B31" s="262" t="e">
        <f aca="false">VLOOKUP(A31,$N$4:$O$143,2,0)</f>
        <v>#N/A</v>
      </c>
      <c r="C31" s="263" t="n">
        <f aca="false">'ERPs by country'!E37</f>
        <v>0.0488704886915504</v>
      </c>
      <c r="D31" s="171" t="n">
        <f aca="false">'ERPs by country'!D37</f>
        <v>0.00499354442396778</v>
      </c>
      <c r="E31" s="171" t="n">
        <f aca="false">C31</f>
        <v>0.0488704886915504</v>
      </c>
      <c r="F31" s="71" t="n">
        <f aca="false">'Country Tax Rates'!C31</f>
        <v>0</v>
      </c>
      <c r="G31" s="71" t="n">
        <f aca="false">E31-'ERPs by country'!$E$3</f>
        <v>0.0050704886915504</v>
      </c>
      <c r="H31" s="265"/>
      <c r="I31" s="47" t="s">
        <v>97</v>
      </c>
      <c r="J31" s="267" t="n">
        <f aca="false">'Default Spreads for Ratings'!C12/10000</f>
        <v>0.0206449523199862</v>
      </c>
      <c r="K31" s="270"/>
      <c r="N31" s="269" t="s">
        <v>500</v>
      </c>
      <c r="O31" s="265" t="n">
        <v>62.3</v>
      </c>
    </row>
    <row r="32" customFormat="false" ht="16" hidden="false" customHeight="false" outlineLevel="0" collapsed="false">
      <c r="A32" s="68" t="str">
        <f aca="false">'ERPs by country'!A38</f>
        <v>Chile</v>
      </c>
      <c r="B32" s="262" t="n">
        <f aca="false">VLOOKUP(A32,$N$4:$O$143,2,0)</f>
        <v>74.3</v>
      </c>
      <c r="C32" s="263" t="n">
        <f aca="false">'ERPs by country'!E38</f>
        <v>0.049702956984193</v>
      </c>
      <c r="D32" s="171" t="n">
        <f aca="false">'ERPs by country'!D38</f>
        <v>0.00581338007566397</v>
      </c>
      <c r="E32" s="171" t="n">
        <f aca="false">C32</f>
        <v>0.049702956984193</v>
      </c>
      <c r="F32" s="71" t="n">
        <f aca="false">'Country Tax Rates'!C32</f>
        <v>0.27</v>
      </c>
      <c r="G32" s="71" t="n">
        <f aca="false">E32-'ERPs by country'!$E$3</f>
        <v>0.00590295698419299</v>
      </c>
      <c r="H32" s="265"/>
      <c r="I32" s="47" t="s">
        <v>98</v>
      </c>
      <c r="J32" s="267" t="n">
        <f aca="false">'Default Spreads for Ratings'!C13/10000</f>
        <v>0.0248186610922578</v>
      </c>
      <c r="K32" s="270"/>
      <c r="N32" s="269" t="s">
        <v>245</v>
      </c>
      <c r="O32" s="265" t="n">
        <v>69.8</v>
      </c>
    </row>
    <row r="33" customFormat="false" ht="16" hidden="false" customHeight="false" outlineLevel="0" collapsed="false">
      <c r="A33" s="68" t="str">
        <f aca="false">'ERPs by country'!A39</f>
        <v>China</v>
      </c>
      <c r="B33" s="262" t="e">
        <f aca="false">VLOOKUP(A33,$N$4:$O$143,2,0)</f>
        <v>#N/A</v>
      </c>
      <c r="C33" s="263" t="n">
        <f aca="false">'ERPs by country'!E39</f>
        <v>0.049702956984193</v>
      </c>
      <c r="D33" s="171" t="n">
        <f aca="false">'ERPs by country'!D39</f>
        <v>0.00581338007566397</v>
      </c>
      <c r="E33" s="171" t="n">
        <f aca="false">C33</f>
        <v>0.049702956984193</v>
      </c>
      <c r="F33" s="71" t="n">
        <f aca="false">'Country Tax Rates'!C33</f>
        <v>0.25</v>
      </c>
      <c r="G33" s="71" t="n">
        <f aca="false">E33-'ERPs by country'!$E$3</f>
        <v>0.00590295698419299</v>
      </c>
      <c r="H33" s="265"/>
      <c r="I33" s="47" t="s">
        <v>99</v>
      </c>
      <c r="J33" s="267" t="n">
        <f aca="false">'Default Spreads for Ratings'!C14/10000</f>
        <v>0.029737675002435</v>
      </c>
      <c r="K33" s="270"/>
      <c r="N33" s="269" t="s">
        <v>211</v>
      </c>
      <c r="O33" s="265" t="n">
        <v>70.8</v>
      </c>
    </row>
    <row r="34" customFormat="false" ht="16" hidden="false" customHeight="false" outlineLevel="0" collapsed="false">
      <c r="A34" s="68" t="str">
        <f aca="false">'ERPs by country'!A40</f>
        <v>Colombia</v>
      </c>
      <c r="B34" s="262" t="n">
        <f aca="false">VLOOKUP(A34,$N$4:$O$143,2,0)</f>
        <v>59.8</v>
      </c>
      <c r="C34" s="263" t="n">
        <f aca="false">'ERPs by country'!E40</f>
        <v>0.059768255431599</v>
      </c>
      <c r="D34" s="171" t="n">
        <f aca="false">'ERPs by country'!D40</f>
        <v>0.015725938409809</v>
      </c>
      <c r="E34" s="171" t="n">
        <f aca="false">C34</f>
        <v>0.059768255431599</v>
      </c>
      <c r="F34" s="71" t="n">
        <f aca="false">'Country Tax Rates'!C34</f>
        <v>0.32</v>
      </c>
      <c r="G34" s="71" t="n">
        <f aca="false">E34-'ERPs by country'!$E$3</f>
        <v>0.015968255431599</v>
      </c>
      <c r="H34" s="265"/>
      <c r="I34" s="47" t="s">
        <v>94</v>
      </c>
      <c r="J34" s="267" t="n">
        <f aca="false">'Default Spreads for Ratings'!C9/10000</f>
        <v>0.0371907263814913</v>
      </c>
      <c r="K34" s="270"/>
      <c r="N34" s="269" t="s">
        <v>286</v>
      </c>
      <c r="O34" s="265" t="n">
        <v>72</v>
      </c>
    </row>
    <row r="35" customFormat="false" ht="16" hidden="false" customHeight="false" outlineLevel="0" collapsed="false">
      <c r="A35" s="68" t="str">
        <f aca="false">'ERPs by country'!A41</f>
        <v>Congo (Democratic Republic of)</v>
      </c>
      <c r="B35" s="262" t="e">
        <f aca="false">VLOOKUP(A35,$N$4:$O$143,2,0)</f>
        <v>#N/A</v>
      </c>
      <c r="C35" s="263" t="n">
        <f aca="false">'ERPs by country'!E41</f>
        <v>0.106689195562364</v>
      </c>
      <c r="D35" s="171" t="n">
        <f aca="false">'ERPs by country'!D41</f>
        <v>0.0619348569599585</v>
      </c>
      <c r="E35" s="171" t="n">
        <f aca="false">C35</f>
        <v>0.106689195562364</v>
      </c>
      <c r="F35" s="71" t="n">
        <f aca="false">'Country Tax Rates'!C35</f>
        <v>0.35</v>
      </c>
      <c r="G35" s="71" t="n">
        <f aca="false">E35-'ERPs by country'!$E$3</f>
        <v>0.0628891955623639</v>
      </c>
      <c r="H35" s="265"/>
      <c r="I35" s="47" t="s">
        <v>95</v>
      </c>
      <c r="J35" s="267" t="n">
        <f aca="false">'Default Spreads for Ratings'!C10/10000</f>
        <v>0.0454636134122439</v>
      </c>
      <c r="K35" s="270"/>
      <c r="N35" s="269" t="s">
        <v>246</v>
      </c>
      <c r="O35" s="265" t="n">
        <v>79.5</v>
      </c>
    </row>
    <row r="36" customFormat="false" ht="16" hidden="false" customHeight="false" outlineLevel="0" collapsed="false">
      <c r="A36" s="68" t="str">
        <f aca="false">'ERPs by country'!A42</f>
        <v>Congo (Republic of)</v>
      </c>
      <c r="B36" s="262" t="e">
        <f aca="false">VLOOKUP(A36,$N$4:$O$143,2,0)</f>
        <v>#N/A</v>
      </c>
      <c r="C36" s="263" t="n">
        <f aca="false">'ERPs by country'!E42</f>
        <v>0.119327577823392</v>
      </c>
      <c r="D36" s="171" t="n">
        <f aca="false">'ERPs by country'!D42</f>
        <v>0.0743814527629826</v>
      </c>
      <c r="E36" s="171" t="n">
        <f aca="false">C36</f>
        <v>0.119327577823392</v>
      </c>
      <c r="F36" s="71" t="n">
        <f aca="false">'Country Tax Rates'!C36</f>
        <v>0.3</v>
      </c>
      <c r="G36" s="71" t="n">
        <f aca="false">E36-'ERPs by country'!$E$3</f>
        <v>0.0755275778233924</v>
      </c>
      <c r="H36" s="265"/>
      <c r="I36" s="47" t="s">
        <v>96</v>
      </c>
      <c r="J36" s="267" t="n">
        <f aca="false">'Default Spreads for Ratings'!C11/10000</f>
        <v>0.0537365004429965</v>
      </c>
      <c r="K36" s="270"/>
      <c r="N36" s="269" t="s">
        <v>287</v>
      </c>
      <c r="O36" s="265" t="n">
        <v>86.3</v>
      </c>
    </row>
    <row r="37" customFormat="false" ht="16" hidden="false" customHeight="false" outlineLevel="0" collapsed="false">
      <c r="A37" s="68" t="str">
        <f aca="false">'ERPs by country'!A43</f>
        <v>Cook Islands</v>
      </c>
      <c r="B37" s="262" t="e">
        <f aca="false">VLOOKUP(A37,$N$4:$O$143,2,0)</f>
        <v>#N/A</v>
      </c>
      <c r="C37" s="263" t="n">
        <f aca="false">'ERPs by country'!E43</f>
        <v>0.106689195562364</v>
      </c>
      <c r="D37" s="171" t="n">
        <f aca="false">'ERPs by country'!D43</f>
        <v>0.0619348569599585</v>
      </c>
      <c r="E37" s="171" t="n">
        <f aca="false">C37</f>
        <v>0.106689195562364</v>
      </c>
      <c r="F37" s="71" t="n">
        <f aca="false">'Country Tax Rates'!C37</f>
        <v>0.2843</v>
      </c>
      <c r="G37" s="71" t="n">
        <f aca="false">E37-'ERPs by country'!$E$3</f>
        <v>0.0628891955623639</v>
      </c>
      <c r="H37" s="265"/>
      <c r="I37" s="47" t="s">
        <v>111</v>
      </c>
      <c r="J37" s="267" t="n">
        <f aca="false">'Default Spreads for Ratings'!C19/10000</f>
        <v>0.0619348569599585</v>
      </c>
      <c r="K37" s="270"/>
      <c r="N37" s="269" t="s">
        <v>213</v>
      </c>
      <c r="O37" s="265" t="n">
        <v>72.3</v>
      </c>
    </row>
    <row r="38" customFormat="false" ht="16" hidden="false" customHeight="false" outlineLevel="0" collapsed="false">
      <c r="A38" s="68" t="str">
        <f aca="false">'ERPs by country'!A44</f>
        <v>Costa Rica</v>
      </c>
      <c r="B38" s="262" t="n">
        <f aca="false">VLOOKUP(A38,$N$4:$O$143,2,0)</f>
        <v>71.5</v>
      </c>
      <c r="C38" s="263" t="n">
        <f aca="false">'ERPs by country'!E44</f>
        <v>0.0899641507738171</v>
      </c>
      <c r="D38" s="171" t="n">
        <f aca="false">'ERPs by country'!D44</f>
        <v>0.0454636134122439</v>
      </c>
      <c r="E38" s="171" t="n">
        <f aca="false">C38</f>
        <v>0.0899641507738171</v>
      </c>
      <c r="F38" s="71" t="n">
        <f aca="false">'Country Tax Rates'!C38</f>
        <v>0.3</v>
      </c>
      <c r="G38" s="71" t="n">
        <f aca="false">E38-'ERPs by country'!$E$3</f>
        <v>0.0461641507738171</v>
      </c>
      <c r="H38" s="265"/>
      <c r="I38" s="47" t="s">
        <v>112</v>
      </c>
      <c r="J38" s="267" t="n">
        <f aca="false">'Default Spreads for Ratings'!C20/10000</f>
        <v>0.0743814527629826</v>
      </c>
      <c r="K38" s="270"/>
      <c r="N38" s="269" t="s">
        <v>227</v>
      </c>
      <c r="O38" s="265" t="n">
        <v>68.3</v>
      </c>
    </row>
    <row r="39" customFormat="false" ht="16" hidden="false" customHeight="false" outlineLevel="0" collapsed="false">
      <c r="A39" s="68" t="str">
        <f aca="false">'ERPs by country'!A45</f>
        <v>Côte d'Ivoire</v>
      </c>
      <c r="B39" s="262" t="e">
        <f aca="false">VLOOKUP(A39,$N$4:$O$143,2,0)</f>
        <v>#N/A</v>
      </c>
      <c r="C39" s="263" t="n">
        <f aca="false">'ERPs by country'!E45</f>
        <v>0.073995895342218</v>
      </c>
      <c r="D39" s="171" t="n">
        <f aca="false">'ERPs by country'!D45</f>
        <v>0.029737675002435</v>
      </c>
      <c r="E39" s="171" t="n">
        <f aca="false">C39</f>
        <v>0.073995895342218</v>
      </c>
      <c r="F39" s="71" t="n">
        <f aca="false">'Country Tax Rates'!C39</f>
        <v>0.25</v>
      </c>
      <c r="G39" s="71" t="n">
        <f aca="false">E39-'ERPs by country'!$E$3</f>
        <v>0.030195895342218</v>
      </c>
      <c r="H39" s="265"/>
      <c r="I39" s="47" t="s">
        <v>113</v>
      </c>
      <c r="J39" s="267" t="n">
        <f aca="false">'Default Spreads for Ratings'!C21/10000</f>
        <v>0.0825798092799447</v>
      </c>
      <c r="K39" s="270"/>
      <c r="N39" s="269" t="s">
        <v>159</v>
      </c>
      <c r="O39" s="265" t="n">
        <v>63.3</v>
      </c>
    </row>
    <row r="40" customFormat="false" ht="16" hidden="false" customHeight="false" outlineLevel="0" collapsed="false">
      <c r="A40" s="68" t="str">
        <f aca="false">'ERPs by country'!A46</f>
        <v>Croatia</v>
      </c>
      <c r="B40" s="262" t="n">
        <f aca="false">VLOOKUP(A40,$N$4:$O$143,2,0)</f>
        <v>69.8</v>
      </c>
      <c r="C40" s="263" t="n">
        <f aca="false">'ERPs by country'!E46</f>
        <v>0.0647630651874546</v>
      </c>
      <c r="D40" s="171" t="n">
        <f aca="false">'ERPs by country'!D46</f>
        <v>0.0206449523199862</v>
      </c>
      <c r="E40" s="171" t="n">
        <f aca="false">C40</f>
        <v>0.0647630651874546</v>
      </c>
      <c r="F40" s="71" t="n">
        <f aca="false">'Country Tax Rates'!C40</f>
        <v>0.18</v>
      </c>
      <c r="G40" s="71" t="n">
        <f aca="false">E40-'ERPs by country'!$E$3</f>
        <v>0.0209630651874546</v>
      </c>
      <c r="H40" s="265"/>
      <c r="I40" s="47" t="s">
        <v>104</v>
      </c>
      <c r="J40" s="267" t="n">
        <f aca="false">'Default Spreads for Ratings'!C18/10000</f>
        <v>0.0991255833414496</v>
      </c>
      <c r="K40" s="270"/>
      <c r="N40" s="269" t="s">
        <v>228</v>
      </c>
      <c r="O40" s="265" t="n">
        <v>68</v>
      </c>
    </row>
    <row r="41" customFormat="false" ht="16" hidden="false" customHeight="false" outlineLevel="0" collapsed="false">
      <c r="A41" s="68" t="str">
        <f aca="false">'ERPs by country'!A47</f>
        <v>Cuba</v>
      </c>
      <c r="B41" s="262" t="n">
        <f aca="false">VLOOKUP(A41,$N$4:$O$143,2,0)</f>
        <v>70.8</v>
      </c>
      <c r="C41" s="263" t="n">
        <f aca="false">'ERPs by country'!E47</f>
        <v>0.119327577823392</v>
      </c>
      <c r="D41" s="171" t="n">
        <f aca="false">'ERPs by country'!D47</f>
        <v>0.0743814527629826</v>
      </c>
      <c r="E41" s="171" t="n">
        <f aca="false">C41</f>
        <v>0.119327577823392</v>
      </c>
      <c r="F41" s="71" t="n">
        <f aca="false">'Country Tax Rates'!C41</f>
        <v>0.2736</v>
      </c>
      <c r="G41" s="71" t="n">
        <f aca="false">E41-'ERPs by country'!$E$3</f>
        <v>0.0755275778233924</v>
      </c>
      <c r="H41" s="265"/>
      <c r="I41" s="47" t="s">
        <v>103</v>
      </c>
      <c r="J41" s="267" t="n">
        <f aca="false">'ERPs by country'!C205/10000</f>
        <v>0.175</v>
      </c>
      <c r="K41" s="79"/>
      <c r="N41" s="269" t="s">
        <v>247</v>
      </c>
      <c r="O41" s="265" t="n">
        <v>67.5</v>
      </c>
    </row>
    <row r="42" customFormat="false" ht="16" hidden="false" customHeight="false" outlineLevel="0" collapsed="false">
      <c r="A42" s="68" t="str">
        <f aca="false">'ERPs by country'!A48</f>
        <v>Curacao</v>
      </c>
      <c r="B42" s="262" t="e">
        <f aca="false">VLOOKUP(A42,$N$4:$O$143,2,0)</f>
        <v>#N/A</v>
      </c>
      <c r="C42" s="263" t="n">
        <f aca="false">'ERPs by country'!E48</f>
        <v>0.059768255431599</v>
      </c>
      <c r="D42" s="171" t="n">
        <f aca="false">'ERPs by country'!D48</f>
        <v>0.015725938409809</v>
      </c>
      <c r="E42" s="171" t="n">
        <f aca="false">C42</f>
        <v>0.059768255431599</v>
      </c>
      <c r="F42" s="71" t="n">
        <f aca="false">'Country Tax Rates'!C42</f>
        <v>0.22</v>
      </c>
      <c r="G42" s="71" t="n">
        <f aca="false">E42-'ERPs by country'!$E$3</f>
        <v>0.015968255431599</v>
      </c>
      <c r="H42" s="265"/>
      <c r="N42" s="269" t="s">
        <v>160</v>
      </c>
      <c r="O42" s="265" t="n">
        <v>57.5</v>
      </c>
    </row>
    <row r="43" customFormat="false" ht="16" hidden="false" customHeight="false" outlineLevel="0" collapsed="false">
      <c r="A43" s="68" t="str">
        <f aca="false">'ERPs by country'!A49</f>
        <v>Cyprus</v>
      </c>
      <c r="B43" s="262" t="n">
        <f aca="false">VLOOKUP(A43,$N$4:$O$143,2,0)</f>
        <v>72</v>
      </c>
      <c r="C43" s="263" t="n">
        <f aca="false">'ERPs by country'!E49</f>
        <v>0.0690010855863624</v>
      </c>
      <c r="D43" s="171" t="n">
        <f aca="false">'ERPs by country'!D49</f>
        <v>0.0248186610922578</v>
      </c>
      <c r="E43" s="171" t="n">
        <f aca="false">C43</f>
        <v>0.0690010855863624</v>
      </c>
      <c r="F43" s="71" t="n">
        <f aca="false">'Country Tax Rates'!C43</f>
        <v>0.125</v>
      </c>
      <c r="G43" s="71" t="n">
        <f aca="false">E43-'ERPs by country'!$E$3</f>
        <v>0.0252010855863624</v>
      </c>
      <c r="H43" s="265"/>
      <c r="N43" s="269" t="s">
        <v>288</v>
      </c>
      <c r="O43" s="265" t="n">
        <v>81.8</v>
      </c>
    </row>
    <row r="44" customFormat="false" ht="16" hidden="false" customHeight="false" outlineLevel="0" collapsed="false">
      <c r="A44" s="68" t="str">
        <f aca="false">'ERPs by country'!A50</f>
        <v>Czech Republic</v>
      </c>
      <c r="B44" s="262" t="n">
        <f aca="false">VLOOKUP(A44,$N$4:$O$143,2,0)</f>
        <v>79.5</v>
      </c>
      <c r="C44" s="263" t="n">
        <f aca="false">'ERPs by country'!E50</f>
        <v>0.0488704886915504</v>
      </c>
      <c r="D44" s="171" t="n">
        <f aca="false">'ERPs by country'!D50</f>
        <v>0.00499354442396778</v>
      </c>
      <c r="E44" s="171" t="n">
        <f aca="false">C44</f>
        <v>0.0488704886915504</v>
      </c>
      <c r="F44" s="71" t="n">
        <f aca="false">'Country Tax Rates'!C44</f>
        <v>0.19</v>
      </c>
      <c r="G44" s="71" t="n">
        <f aca="false">E44-'ERPs by country'!$E$3</f>
        <v>0.0050704886915504</v>
      </c>
      <c r="H44" s="265"/>
      <c r="N44" s="269" t="s">
        <v>289</v>
      </c>
      <c r="O44" s="265" t="n">
        <v>74.5</v>
      </c>
    </row>
    <row r="45" customFormat="false" ht="16" hidden="false" customHeight="false" outlineLevel="0" collapsed="false">
      <c r="A45" s="68" t="str">
        <f aca="false">'ERPs by country'!A51</f>
        <v>Denmark</v>
      </c>
      <c r="B45" s="262" t="n">
        <f aca="false">VLOOKUP(A45,$N$4:$O$143,2,0)</f>
        <v>86.3</v>
      </c>
      <c r="C45" s="263" t="n">
        <f aca="false">'ERPs by country'!E51</f>
        <v>0.0438</v>
      </c>
      <c r="D45" s="171" t="n">
        <f aca="false">'ERPs by country'!D51</f>
        <v>0</v>
      </c>
      <c r="E45" s="171" t="n">
        <f aca="false">C45</f>
        <v>0.0438</v>
      </c>
      <c r="F45" s="71" t="n">
        <f aca="false">'Country Tax Rates'!C45</f>
        <v>0.22</v>
      </c>
      <c r="G45" s="71" t="n">
        <f aca="false">E45-'ERPs by country'!$E$3</f>
        <v>0</v>
      </c>
      <c r="H45" s="265"/>
      <c r="N45" s="269" t="s">
        <v>161</v>
      </c>
      <c r="O45" s="265" t="n">
        <v>65</v>
      </c>
    </row>
    <row r="46" customFormat="false" ht="16" hidden="false" customHeight="false" outlineLevel="0" collapsed="false">
      <c r="A46" s="68" t="str">
        <f aca="false">'ERPs by country'!A52</f>
        <v>Dominican Republic</v>
      </c>
      <c r="B46" s="262" t="n">
        <f aca="false">VLOOKUP(A46,$N$4:$O$143,2,0)</f>
        <v>72.3</v>
      </c>
      <c r="C46" s="263" t="n">
        <f aca="false">'ERPs by country'!E52</f>
        <v>0.073995895342218</v>
      </c>
      <c r="D46" s="171" t="n">
        <f aca="false">'ERPs by country'!D52</f>
        <v>0.029737675002435</v>
      </c>
      <c r="E46" s="171" t="n">
        <f aca="false">C46</f>
        <v>0.073995895342218</v>
      </c>
      <c r="F46" s="71" t="n">
        <f aca="false">'Country Tax Rates'!C46</f>
        <v>0.27</v>
      </c>
      <c r="G46" s="71" t="n">
        <f aca="false">E46-'ERPs by country'!$E$3</f>
        <v>0.030195895342218</v>
      </c>
      <c r="H46" s="265"/>
      <c r="N46" s="269" t="s">
        <v>552</v>
      </c>
      <c r="O46" s="265" t="n">
        <v>64</v>
      </c>
    </row>
    <row r="47" customFormat="false" ht="16" hidden="false" customHeight="false" outlineLevel="0" collapsed="false">
      <c r="A47" s="68" t="str">
        <f aca="false">'ERPs by country'!A53</f>
        <v>Ecuador</v>
      </c>
      <c r="B47" s="262" t="n">
        <f aca="false">VLOOKUP(A47,$N$4:$O$143,2,0)</f>
        <v>68.3</v>
      </c>
      <c r="C47" s="263" t="n">
        <f aca="false">'ERPs by country'!E53</f>
        <v>0.127652260749818</v>
      </c>
      <c r="D47" s="171" t="n">
        <f aca="false">'ERPs by country'!D53</f>
        <v>0.0825798092799447</v>
      </c>
      <c r="E47" s="171" t="n">
        <f aca="false">C47</f>
        <v>0.127652260749818</v>
      </c>
      <c r="F47" s="71" t="n">
        <f aca="false">'Country Tax Rates'!C47</f>
        <v>0.25</v>
      </c>
      <c r="G47" s="71" t="n">
        <f aca="false">E47-'ERPs by country'!$E$3</f>
        <v>0.0838522607498185</v>
      </c>
      <c r="H47" s="265"/>
      <c r="N47" s="269" t="s">
        <v>290</v>
      </c>
      <c r="O47" s="265" t="n">
        <v>84</v>
      </c>
    </row>
    <row r="48" customFormat="false" ht="16" hidden="false" customHeight="false" outlineLevel="0" collapsed="false">
      <c r="A48" s="68" t="str">
        <f aca="false">'ERPs by country'!A54</f>
        <v>Egypt</v>
      </c>
      <c r="B48" s="262" t="n">
        <f aca="false">VLOOKUP(A48,$N$4:$O$143,2,0)</f>
        <v>63.3</v>
      </c>
      <c r="C48" s="263" t="n">
        <f aca="false">'ERPs by country'!E54</f>
        <v>0.0899641507738171</v>
      </c>
      <c r="D48" s="171" t="n">
        <f aca="false">'ERPs by country'!D54</f>
        <v>0.0454636134122439</v>
      </c>
      <c r="E48" s="171" t="n">
        <f aca="false">C48</f>
        <v>0.0899641507738171</v>
      </c>
      <c r="F48" s="71" t="n">
        <f aca="false">'Country Tax Rates'!C48</f>
        <v>0.225</v>
      </c>
      <c r="G48" s="71" t="n">
        <f aca="false">E48-'ERPs by country'!$E$3</f>
        <v>0.0461641507738171</v>
      </c>
      <c r="H48" s="265"/>
      <c r="N48" s="269" t="s">
        <v>162</v>
      </c>
      <c r="O48" s="265" t="n">
        <v>71</v>
      </c>
    </row>
    <row r="49" customFormat="false" ht="16" hidden="false" customHeight="false" outlineLevel="0" collapsed="false">
      <c r="A49" s="68" t="str">
        <f aca="false">'ERPs by country'!A55</f>
        <v>El Salvador</v>
      </c>
      <c r="B49" s="262" t="n">
        <f aca="false">VLOOKUP(A49,$N$4:$O$143,2,0)</f>
        <v>68</v>
      </c>
      <c r="C49" s="263" t="n">
        <f aca="false">'ERPs by country'!E55</f>
        <v>0.0983645126359378</v>
      </c>
      <c r="D49" s="171" t="n">
        <f aca="false">'ERPs by country'!D55</f>
        <v>0.0537365004429965</v>
      </c>
      <c r="E49" s="171" t="n">
        <f aca="false">C49</f>
        <v>0.0983645126359378</v>
      </c>
      <c r="F49" s="71" t="n">
        <f aca="false">'Country Tax Rates'!C49</f>
        <v>0.3</v>
      </c>
      <c r="G49" s="71" t="n">
        <f aca="false">E49-'ERPs by country'!$E$3</f>
        <v>0.0545645126359378</v>
      </c>
      <c r="H49" s="265"/>
      <c r="N49" s="269" t="s">
        <v>291</v>
      </c>
      <c r="O49" s="265" t="n">
        <v>70.8</v>
      </c>
    </row>
    <row r="50" customFormat="false" ht="16" hidden="false" customHeight="false" outlineLevel="0" collapsed="false">
      <c r="A50" s="68" t="str">
        <f aca="false">'ERPs by country'!A56</f>
        <v>Estonia</v>
      </c>
      <c r="B50" s="262" t="n">
        <f aca="false">VLOOKUP(A50,$N$4:$O$143,2,0)</f>
        <v>67.5</v>
      </c>
      <c r="C50" s="263" t="n">
        <f aca="false">'ERPs by country'!E56</f>
        <v>0.049702956984193</v>
      </c>
      <c r="D50" s="171" t="n">
        <f aca="false">'ERPs by country'!D56</f>
        <v>0.00581338007566397</v>
      </c>
      <c r="E50" s="171" t="n">
        <f aca="false">C50</f>
        <v>0.049702956984193</v>
      </c>
      <c r="F50" s="71" t="n">
        <f aca="false">'Country Tax Rates'!C50</f>
        <v>0.2</v>
      </c>
      <c r="G50" s="71" t="n">
        <f aca="false">E50-'ERPs by country'!$E$3</f>
        <v>0.00590295698419299</v>
      </c>
      <c r="H50" s="265"/>
      <c r="N50" s="269" t="s">
        <v>229</v>
      </c>
      <c r="O50" s="265" t="n">
        <v>71.5</v>
      </c>
    </row>
    <row r="51" customFormat="false" ht="16" hidden="false" customHeight="false" outlineLevel="0" collapsed="false">
      <c r="A51" s="68" t="str">
        <f aca="false">'ERPs by country'!A57</f>
        <v>Ethiopia</v>
      </c>
      <c r="B51" s="262" t="n">
        <f aca="false">VLOOKUP(A51,$N$4:$O$143,2,0)</f>
        <v>57.5</v>
      </c>
      <c r="C51" s="263" t="n">
        <f aca="false">'ERPs by country'!E57</f>
        <v>0.106689195562364</v>
      </c>
      <c r="D51" s="171" t="n">
        <f aca="false">'ERPs by country'!D57</f>
        <v>0.0619348569599585</v>
      </c>
      <c r="E51" s="171" t="n">
        <f aca="false">C51</f>
        <v>0.106689195562364</v>
      </c>
      <c r="F51" s="71" t="n">
        <f aca="false">'Country Tax Rates'!C51</f>
        <v>0.3</v>
      </c>
      <c r="G51" s="71" t="n">
        <f aca="false">E51-'ERPs by country'!$E$3</f>
        <v>0.0628891955623639</v>
      </c>
      <c r="H51" s="265"/>
      <c r="N51" s="269" t="s">
        <v>438</v>
      </c>
      <c r="O51" s="265" t="n">
        <v>60</v>
      </c>
    </row>
    <row r="52" customFormat="false" ht="16" hidden="false" customHeight="false" outlineLevel="0" collapsed="false">
      <c r="A52" s="68" t="str">
        <f aca="false">'ERPs by country'!A58</f>
        <v>Fiji</v>
      </c>
      <c r="B52" s="262" t="e">
        <f aca="false">VLOOKUP(A52,$N$4:$O$143,2,0)</f>
        <v>#N/A</v>
      </c>
      <c r="C52" s="263" t="n">
        <f aca="false">'ERPs by country'!E58</f>
        <v>0.0815637889116962</v>
      </c>
      <c r="D52" s="171" t="n">
        <f aca="false">'ERPs by country'!D58</f>
        <v>0.0371907263814913</v>
      </c>
      <c r="E52" s="171" t="n">
        <f aca="false">C52</f>
        <v>0.0815637889116962</v>
      </c>
      <c r="F52" s="71" t="n">
        <f aca="false">'Country Tax Rates'!C52</f>
        <v>0.2</v>
      </c>
      <c r="G52" s="71" t="n">
        <f aca="false">E52-'ERPs by country'!$E$3</f>
        <v>0.0377637889116962</v>
      </c>
      <c r="H52" s="265"/>
      <c r="N52" s="269" t="s">
        <v>439</v>
      </c>
      <c r="O52" s="265" t="n">
        <v>62</v>
      </c>
    </row>
    <row r="53" customFormat="false" ht="16" hidden="false" customHeight="false" outlineLevel="0" collapsed="false">
      <c r="A53" s="68" t="str">
        <f aca="false">'ERPs by country'!A59</f>
        <v>Finland</v>
      </c>
      <c r="B53" s="262" t="n">
        <f aca="false">VLOOKUP(A53,$N$4:$O$143,2,0)</f>
        <v>81.8</v>
      </c>
      <c r="C53" s="263" t="n">
        <f aca="false">'ERPs by country'!E59</f>
        <v>0.0471298731705704</v>
      </c>
      <c r="D53" s="171" t="n">
        <f aca="false">'ERPs by country'!D59</f>
        <v>0.0032793426067848</v>
      </c>
      <c r="E53" s="171" t="n">
        <f aca="false">C53</f>
        <v>0.0471298731705704</v>
      </c>
      <c r="F53" s="71" t="n">
        <f aca="false">'Country Tax Rates'!C53</f>
        <v>0.2</v>
      </c>
      <c r="G53" s="71" t="n">
        <f aca="false">E53-'ERPs by country'!$E$3</f>
        <v>0.00332987317057041</v>
      </c>
      <c r="H53" s="265"/>
      <c r="N53" s="269" t="s">
        <v>440</v>
      </c>
      <c r="O53" s="265" t="n">
        <v>67.3</v>
      </c>
    </row>
    <row r="54" customFormat="false" ht="16" hidden="false" customHeight="false" outlineLevel="0" collapsed="false">
      <c r="A54" s="68" t="str">
        <f aca="false">'ERPs by country'!A60</f>
        <v>France</v>
      </c>
      <c r="B54" s="262" t="n">
        <f aca="false">VLOOKUP(A54,$N$4:$O$143,2,0)</f>
        <v>74.5</v>
      </c>
      <c r="C54" s="263" t="n">
        <f aca="false">'ERPs by country'!E60</f>
        <v>0.047962341463213</v>
      </c>
      <c r="D54" s="171" t="n">
        <f aca="false">'ERPs by country'!D60</f>
        <v>0.00409917825848101</v>
      </c>
      <c r="E54" s="171" t="n">
        <f aca="false">C54</f>
        <v>0.047962341463213</v>
      </c>
      <c r="F54" s="71" t="n">
        <f aca="false">'Country Tax Rates'!C54</f>
        <v>0.28</v>
      </c>
      <c r="G54" s="71" t="n">
        <f aca="false">E54-'ERPs by country'!$E$3</f>
        <v>0.00416234146321302</v>
      </c>
      <c r="H54" s="265"/>
      <c r="N54" s="269" t="s">
        <v>441</v>
      </c>
      <c r="O54" s="265" t="n">
        <v>58.3</v>
      </c>
    </row>
    <row r="55" customFormat="false" ht="16" hidden="false" customHeight="false" outlineLevel="0" collapsed="false">
      <c r="A55" s="68" t="str">
        <f aca="false">'ERPs by country'!A61</f>
        <v>Gabon</v>
      </c>
      <c r="B55" s="262" t="n">
        <f aca="false">VLOOKUP(A55,$N$4:$O$143,2,0)</f>
        <v>65</v>
      </c>
      <c r="C55" s="263" t="n">
        <f aca="false">'ERPs by country'!E61</f>
        <v>0.106689195562364</v>
      </c>
      <c r="D55" s="171" t="n">
        <f aca="false">'ERPs by country'!D61</f>
        <v>0.0619348569599585</v>
      </c>
      <c r="E55" s="171" t="n">
        <f aca="false">C55</f>
        <v>0.106689195562364</v>
      </c>
      <c r="F55" s="71" t="n">
        <f aca="false">'Country Tax Rates'!C55</f>
        <v>0.3</v>
      </c>
      <c r="G55" s="71" t="n">
        <f aca="false">E55-'ERPs by country'!$E$3</f>
        <v>0.0628891955623639</v>
      </c>
      <c r="H55" s="265"/>
      <c r="N55" s="269" t="s">
        <v>230</v>
      </c>
      <c r="O55" s="265" t="n">
        <v>67.8</v>
      </c>
    </row>
    <row r="56" customFormat="false" ht="16" hidden="false" customHeight="false" outlineLevel="0" collapsed="false">
      <c r="A56" s="68" t="str">
        <f aca="false">'ERPs by country'!A62</f>
        <v>Georgia</v>
      </c>
      <c r="B56" s="262" t="e">
        <f aca="false">VLOOKUP(A56,$N$4:$O$143,2,0)</f>
        <v>#N/A</v>
      </c>
      <c r="C56" s="263" t="n">
        <f aca="false">'ERPs by country'!E62</f>
        <v>0.0690010855863624</v>
      </c>
      <c r="D56" s="171" t="n">
        <f aca="false">'ERPs by country'!D62</f>
        <v>0.0248186610922578</v>
      </c>
      <c r="E56" s="171" t="n">
        <f aca="false">C56</f>
        <v>0.0690010855863624</v>
      </c>
      <c r="F56" s="71" t="n">
        <f aca="false">'Country Tax Rates'!C56</f>
        <v>0.15</v>
      </c>
      <c r="G56" s="71" t="n">
        <f aca="false">E56-'ERPs by country'!$E$3</f>
        <v>0.0252010855863624</v>
      </c>
      <c r="H56" s="265"/>
      <c r="N56" s="269" t="s">
        <v>184</v>
      </c>
      <c r="O56" s="265" t="n">
        <v>76.8</v>
      </c>
    </row>
    <row r="57" customFormat="false" ht="16" hidden="false" customHeight="false" outlineLevel="0" collapsed="false">
      <c r="A57" s="68" t="str">
        <f aca="false">'ERPs by country'!A63</f>
        <v>Germany</v>
      </c>
      <c r="B57" s="262" t="n">
        <f aca="false">VLOOKUP(A57,$N$4:$O$143,2,0)</f>
        <v>84</v>
      </c>
      <c r="C57" s="263" t="n">
        <f aca="false">'ERPs by country'!E63</f>
        <v>0.0438</v>
      </c>
      <c r="D57" s="171" t="n">
        <f aca="false">'ERPs by country'!D63</f>
        <v>0</v>
      </c>
      <c r="E57" s="171" t="n">
        <f aca="false">C57</f>
        <v>0.0438</v>
      </c>
      <c r="F57" s="71" t="n">
        <f aca="false">'Country Tax Rates'!C57</f>
        <v>0.3</v>
      </c>
      <c r="G57" s="71" t="n">
        <f aca="false">E57-'ERPs by country'!$E$3</f>
        <v>0</v>
      </c>
      <c r="H57" s="265"/>
      <c r="N57" s="269" t="s">
        <v>249</v>
      </c>
      <c r="O57" s="265" t="n">
        <v>75.5</v>
      </c>
    </row>
    <row r="58" customFormat="false" ht="16" hidden="false" customHeight="false" outlineLevel="0" collapsed="false">
      <c r="A58" s="68" t="str">
        <f aca="false">'ERPs by country'!A64</f>
        <v>Ghana</v>
      </c>
      <c r="B58" s="262" t="n">
        <f aca="false">VLOOKUP(A58,$N$4:$O$143,2,0)</f>
        <v>71</v>
      </c>
      <c r="C58" s="263" t="n">
        <f aca="false">'ERPs by country'!E64</f>
        <v>0.0983645126359378</v>
      </c>
      <c r="D58" s="171" t="n">
        <f aca="false">'ERPs by country'!D64</f>
        <v>0.0537365004429965</v>
      </c>
      <c r="E58" s="171" t="n">
        <f aca="false">C58</f>
        <v>0.0983645126359378</v>
      </c>
      <c r="F58" s="71" t="n">
        <f aca="false">'Country Tax Rates'!C58</f>
        <v>0.25</v>
      </c>
      <c r="G58" s="71" t="n">
        <f aca="false">E58-'ERPs by country'!$E$3</f>
        <v>0.0545645126359378</v>
      </c>
      <c r="H58" s="265"/>
      <c r="N58" s="269" t="s">
        <v>293</v>
      </c>
      <c r="O58" s="265" t="n">
        <v>78.3</v>
      </c>
    </row>
    <row r="59" customFormat="false" ht="16" hidden="false" customHeight="false" outlineLevel="0" collapsed="false">
      <c r="A59" s="68" t="str">
        <f aca="false">'ERPs by country'!A65</f>
        <v>Greece</v>
      </c>
      <c r="B59" s="262" t="n">
        <f aca="false">VLOOKUP(A59,$N$4:$O$143,2,0)</f>
        <v>70.8</v>
      </c>
      <c r="C59" s="263" t="n">
        <f aca="false">'ERPs by country'!E65</f>
        <v>0.073995895342218</v>
      </c>
      <c r="D59" s="171" t="n">
        <f aca="false">'ERPs by country'!D65</f>
        <v>0.029737675002435</v>
      </c>
      <c r="E59" s="171" t="n">
        <f aca="false">C59</f>
        <v>0.073995895342218</v>
      </c>
      <c r="F59" s="71" t="n">
        <f aca="false">'Country Tax Rates'!C59</f>
        <v>0.24</v>
      </c>
      <c r="G59" s="71" t="n">
        <f aca="false">E59-'ERPs by country'!$E$3</f>
        <v>0.030195895342218</v>
      </c>
      <c r="H59" s="265"/>
      <c r="N59" s="269" t="s">
        <v>185</v>
      </c>
      <c r="O59" s="265" t="n">
        <v>71.5</v>
      </c>
    </row>
    <row r="60" customFormat="false" ht="16" hidden="false" customHeight="false" outlineLevel="0" collapsed="false">
      <c r="A60" s="68" t="str">
        <f aca="false">'ERPs by country'!A66</f>
        <v>Guatemala</v>
      </c>
      <c r="B60" s="262" t="n">
        <f aca="false">VLOOKUP(A60,$N$4:$O$143,2,0)</f>
        <v>71.5</v>
      </c>
      <c r="C60" s="263" t="n">
        <f aca="false">'ERPs by country'!E66</f>
        <v>0.0647630651874546</v>
      </c>
      <c r="D60" s="171" t="n">
        <f aca="false">'ERPs by country'!D66</f>
        <v>0.0206449523199862</v>
      </c>
      <c r="E60" s="171" t="n">
        <f aca="false">C60</f>
        <v>0.0647630651874546</v>
      </c>
      <c r="F60" s="71" t="n">
        <f aca="false">'Country Tax Rates'!C60</f>
        <v>0.25</v>
      </c>
      <c r="G60" s="71" t="n">
        <f aca="false">E60-'ERPs by country'!$E$3</f>
        <v>0.0209630651874546</v>
      </c>
      <c r="H60" s="265"/>
      <c r="N60" s="269" t="s">
        <v>186</v>
      </c>
      <c r="O60" s="265" t="n">
        <v>67.8</v>
      </c>
    </row>
    <row r="61" customFormat="false" ht="16" hidden="false" customHeight="false" outlineLevel="0" collapsed="false">
      <c r="A61" s="68" t="str">
        <f aca="false">'ERPs by country'!A67</f>
        <v>Guernsey (States of)</v>
      </c>
      <c r="B61" s="262" t="e">
        <f aca="false">VLOOKUP(A61,$N$4:$O$143,2,0)</f>
        <v>#N/A</v>
      </c>
      <c r="C61" s="263" t="n">
        <f aca="false">'ERPs by country'!E67</f>
        <v>0.0488704886915504</v>
      </c>
      <c r="D61" s="171" t="n">
        <f aca="false">'ERPs by country'!D67</f>
        <v>0.00499354442396778</v>
      </c>
      <c r="E61" s="171" t="n">
        <f aca="false">C61</f>
        <v>0.0488704886915504</v>
      </c>
      <c r="F61" s="71" t="n">
        <f aca="false">'Country Tax Rates'!C61</f>
        <v>0</v>
      </c>
      <c r="G61" s="71" t="n">
        <f aca="false">E61-'ERPs by country'!$E$3</f>
        <v>0.0050704886915504</v>
      </c>
      <c r="H61" s="265"/>
      <c r="N61" s="269" t="s">
        <v>576</v>
      </c>
      <c r="O61" s="265" t="n">
        <v>64.5</v>
      </c>
    </row>
    <row r="62" customFormat="false" ht="16" hidden="false" customHeight="false" outlineLevel="0" collapsed="false">
      <c r="A62" s="68" t="str">
        <f aca="false">'ERPs by country'!A68</f>
        <v>Honduras</v>
      </c>
      <c r="B62" s="262" t="n">
        <f aca="false">VLOOKUP(A62,$N$4:$O$143,2,0)</f>
        <v>67.8</v>
      </c>
      <c r="C62" s="263" t="n">
        <f aca="false">'ERPs by country'!E68</f>
        <v>0.0815637889116962</v>
      </c>
      <c r="D62" s="171" t="n">
        <f aca="false">'ERPs by country'!D68</f>
        <v>0.0371907263814913</v>
      </c>
      <c r="E62" s="171" t="n">
        <f aca="false">C62</f>
        <v>0.0815637889116962</v>
      </c>
      <c r="F62" s="71" t="n">
        <f aca="false">'Country Tax Rates'!C62</f>
        <v>0.25</v>
      </c>
      <c r="G62" s="71" t="n">
        <f aca="false">E62-'ERPs by country'!$E$3</f>
        <v>0.0377637889116962</v>
      </c>
      <c r="H62" s="265"/>
      <c r="N62" s="269" t="s">
        <v>269</v>
      </c>
      <c r="O62" s="265" t="n">
        <v>59</v>
      </c>
    </row>
    <row r="63" customFormat="false" ht="16" hidden="false" customHeight="false" outlineLevel="0" collapsed="false">
      <c r="A63" s="68" t="str">
        <f aca="false">'ERPs by country'!A69</f>
        <v>Hong Kong</v>
      </c>
      <c r="B63" s="262" t="n">
        <f aca="false">VLOOKUP(A63,$N$4:$O$143,2,0)</f>
        <v>76.8</v>
      </c>
      <c r="C63" s="263" t="n">
        <f aca="false">'ERPs by country'!E69</f>
        <v>0.0488704886915504</v>
      </c>
      <c r="D63" s="171" t="n">
        <f aca="false">'ERPs by country'!D69</f>
        <v>0.00499354442396778</v>
      </c>
      <c r="E63" s="171" t="n">
        <f aca="false">C63</f>
        <v>0.0488704886915504</v>
      </c>
      <c r="F63" s="71" t="n">
        <f aca="false">'Country Tax Rates'!C63</f>
        <v>0.165</v>
      </c>
      <c r="G63" s="71" t="n">
        <f aca="false">E63-'ERPs by country'!$E$3</f>
        <v>0.0050704886915504</v>
      </c>
      <c r="H63" s="265"/>
      <c r="N63" s="269" t="s">
        <v>294</v>
      </c>
      <c r="O63" s="265" t="n">
        <v>82</v>
      </c>
    </row>
    <row r="64" customFormat="false" ht="16" hidden="false" customHeight="false" outlineLevel="0" collapsed="false">
      <c r="A64" s="68" t="str">
        <f aca="false">'ERPs by country'!A70</f>
        <v>Hungary</v>
      </c>
      <c r="B64" s="262" t="n">
        <f aca="false">VLOOKUP(A64,$N$4:$O$143,2,0)</f>
        <v>75.5</v>
      </c>
      <c r="C64" s="263" t="n">
        <f aca="false">'ERPs by country'!E70</f>
        <v>0.0622656603095268</v>
      </c>
      <c r="D64" s="171" t="n">
        <f aca="false">'ERPs by country'!D70</f>
        <v>0.0181854453648976</v>
      </c>
      <c r="E64" s="171" t="n">
        <f aca="false">C64</f>
        <v>0.0622656603095268</v>
      </c>
      <c r="F64" s="71" t="n">
        <f aca="false">'Country Tax Rates'!C64</f>
        <v>0.09</v>
      </c>
      <c r="G64" s="71" t="n">
        <f aca="false">E64-'ERPs by country'!$E$3</f>
        <v>0.0184656603095268</v>
      </c>
      <c r="H64" s="265"/>
      <c r="N64" s="269" t="s">
        <v>270</v>
      </c>
      <c r="O64" s="265" t="n">
        <v>75.8</v>
      </c>
    </row>
    <row r="65" customFormat="false" ht="16" hidden="false" customHeight="false" outlineLevel="0" collapsed="false">
      <c r="A65" s="68" t="str">
        <f aca="false">'ERPs by country'!A71</f>
        <v>Iceland</v>
      </c>
      <c r="B65" s="262" t="n">
        <f aca="false">VLOOKUP(A65,$N$4:$O$143,2,0)</f>
        <v>78.3</v>
      </c>
      <c r="C65" s="263" t="n">
        <f aca="false">'ERPs by country'!E71</f>
        <v>0.0509138199553095</v>
      </c>
      <c r="D65" s="171" t="n">
        <f aca="false">'ERPs by country'!D71</f>
        <v>0.00700586829631299</v>
      </c>
      <c r="E65" s="171" t="n">
        <f aca="false">C65</f>
        <v>0.0509138199553095</v>
      </c>
      <c r="F65" s="71" t="n">
        <f aca="false">'Country Tax Rates'!C65</f>
        <v>0.2</v>
      </c>
      <c r="G65" s="71" t="n">
        <f aca="false">E65-'ERPs by country'!$E$3</f>
        <v>0.00711381995530951</v>
      </c>
      <c r="H65" s="265"/>
      <c r="N65" s="269" t="s">
        <v>296</v>
      </c>
      <c r="O65" s="265" t="n">
        <v>76.3</v>
      </c>
    </row>
    <row r="66" customFormat="false" ht="16" hidden="false" customHeight="false" outlineLevel="0" collapsed="false">
      <c r="A66" s="68" t="str">
        <f aca="false">'ERPs by country'!A72</f>
        <v>India</v>
      </c>
      <c r="B66" s="262" t="n">
        <f aca="false">VLOOKUP(A66,$N$4:$O$143,2,0)</f>
        <v>71.5</v>
      </c>
      <c r="C66" s="263" t="n">
        <f aca="false">'ERPs by country'!E72</f>
        <v>0.0622656603095268</v>
      </c>
      <c r="D66" s="171" t="n">
        <f aca="false">'ERPs by country'!D72</f>
        <v>0.0181854453648976</v>
      </c>
      <c r="E66" s="171" t="n">
        <f aca="false">C66</f>
        <v>0.0622656603095268</v>
      </c>
      <c r="F66" s="71" t="n">
        <f aca="false">'Country Tax Rates'!C66</f>
        <v>0.3</v>
      </c>
      <c r="G66" s="71" t="n">
        <f aca="false">E66-'ERPs by country'!$E$3</f>
        <v>0.0184656603095268</v>
      </c>
      <c r="H66" s="265"/>
      <c r="N66" s="269" t="s">
        <v>214</v>
      </c>
      <c r="O66" s="265" t="n">
        <v>72</v>
      </c>
    </row>
    <row r="67" customFormat="false" ht="16" hidden="false" customHeight="false" outlineLevel="0" collapsed="false">
      <c r="A67" s="68" t="str">
        <f aca="false">'ERPs by country'!A73</f>
        <v>Indonesia</v>
      </c>
      <c r="B67" s="262" t="n">
        <f aca="false">VLOOKUP(A67,$N$4:$O$143,2,0)</f>
        <v>67.8</v>
      </c>
      <c r="C67" s="263" t="n">
        <f aca="false">'ERPs by country'!E73</f>
        <v>0.059768255431599</v>
      </c>
      <c r="D67" s="171" t="n">
        <f aca="false">'ERPs by country'!D73</f>
        <v>0.015725938409809</v>
      </c>
      <c r="E67" s="171" t="n">
        <f aca="false">C67</f>
        <v>0.059768255431599</v>
      </c>
      <c r="F67" s="71" t="n">
        <f aca="false">'Country Tax Rates'!C67</f>
        <v>0.25</v>
      </c>
      <c r="G67" s="71" t="n">
        <f aca="false">E67-'ERPs by country'!$E$3</f>
        <v>0.015968255431599</v>
      </c>
      <c r="H67" s="265"/>
      <c r="N67" s="269" t="s">
        <v>187</v>
      </c>
      <c r="O67" s="265" t="n">
        <v>79.5</v>
      </c>
    </row>
    <row r="68" customFormat="false" ht="16" hidden="false" customHeight="false" outlineLevel="0" collapsed="false">
      <c r="A68" s="68" t="str">
        <f aca="false">'ERPs by country'!A74</f>
        <v>Iraq</v>
      </c>
      <c r="B68" s="262" t="n">
        <f aca="false">VLOOKUP(A68,$N$4:$O$143,2,0)</f>
        <v>59</v>
      </c>
      <c r="C68" s="263" t="n">
        <f aca="false">'ERPs by country'!E74</f>
        <v>0.106689195562364</v>
      </c>
      <c r="D68" s="171" t="n">
        <f aca="false">'ERPs by country'!D74</f>
        <v>0.0619348569599585</v>
      </c>
      <c r="E68" s="171" t="n">
        <f aca="false">C68</f>
        <v>0.106689195562364</v>
      </c>
      <c r="F68" s="71" t="n">
        <f aca="false">'Country Tax Rates'!C68</f>
        <v>0.15</v>
      </c>
      <c r="G68" s="71" t="n">
        <f aca="false">E68-'ERPs by country'!$E$3</f>
        <v>0.0628891955623639</v>
      </c>
      <c r="H68" s="265"/>
      <c r="N68" s="269" t="s">
        <v>271</v>
      </c>
      <c r="O68" s="265" t="n">
        <v>61.3</v>
      </c>
    </row>
    <row r="69" customFormat="false" ht="16" hidden="false" customHeight="false" outlineLevel="0" collapsed="false">
      <c r="A69" s="68" t="str">
        <f aca="false">'ERPs by country'!A75</f>
        <v>Ireland</v>
      </c>
      <c r="B69" s="262" t="n">
        <f aca="false">VLOOKUP(A69,$N$4:$O$143,2,0)</f>
        <v>82</v>
      </c>
      <c r="C69" s="263" t="n">
        <f aca="false">'ERPs by country'!E75</f>
        <v>0.0509138199553095</v>
      </c>
      <c r="D69" s="171" t="n">
        <f aca="false">'ERPs by country'!D75</f>
        <v>0.00700586829631299</v>
      </c>
      <c r="E69" s="171" t="n">
        <f aca="false">C69</f>
        <v>0.0509138199553095</v>
      </c>
      <c r="F69" s="71" t="n">
        <f aca="false">'Country Tax Rates'!C69</f>
        <v>0.125</v>
      </c>
      <c r="G69" s="71" t="n">
        <f aca="false">E69-'ERPs by country'!$E$3</f>
        <v>0.00711381995530951</v>
      </c>
      <c r="H69" s="265"/>
      <c r="N69" s="269" t="s">
        <v>250</v>
      </c>
      <c r="O69" s="265" t="n">
        <v>73</v>
      </c>
    </row>
    <row r="70" customFormat="false" ht="16" hidden="false" customHeight="false" outlineLevel="0" collapsed="false">
      <c r="A70" s="68" t="str">
        <f aca="false">'ERPs by country'!A76</f>
        <v>Isle of Man</v>
      </c>
      <c r="B70" s="262" t="e">
        <f aca="false">VLOOKUP(A70,$N$4:$O$143,2,0)</f>
        <v>#N/A</v>
      </c>
      <c r="C70" s="263" t="n">
        <f aca="false">'ERPs by country'!E76</f>
        <v>0.0488704886915504</v>
      </c>
      <c r="D70" s="171" t="n">
        <f aca="false">'ERPs by country'!D76</f>
        <v>0.00499354442396778</v>
      </c>
      <c r="E70" s="171" t="n">
        <f aca="false">C70</f>
        <v>0.0488704886915504</v>
      </c>
      <c r="F70" s="71" t="n">
        <f aca="false">'Country Tax Rates'!C70</f>
        <v>0</v>
      </c>
      <c r="G70" s="71" t="n">
        <f aca="false">E70-'ERPs by country'!$E$3</f>
        <v>0.0050704886915504</v>
      </c>
      <c r="H70" s="265"/>
      <c r="N70" s="269" t="s">
        <v>163</v>
      </c>
      <c r="O70" s="265" t="n">
        <v>64.8</v>
      </c>
    </row>
    <row r="71" customFormat="false" ht="16" hidden="false" customHeight="false" outlineLevel="0" collapsed="false">
      <c r="A71" s="68" t="str">
        <f aca="false">'ERPs by country'!A77</f>
        <v>Israel</v>
      </c>
      <c r="B71" s="262" t="n">
        <f aca="false">VLOOKUP(A71,$N$4:$O$143,2,0)</f>
        <v>75.8</v>
      </c>
      <c r="C71" s="263" t="n">
        <f aca="false">'ERPs by country'!E77</f>
        <v>0.049702956984193</v>
      </c>
      <c r="D71" s="171" t="n">
        <f aca="false">'ERPs by country'!D77</f>
        <v>0.00581338007566397</v>
      </c>
      <c r="E71" s="171" t="n">
        <f aca="false">C71</f>
        <v>0.049702956984193</v>
      </c>
      <c r="F71" s="71" t="n">
        <f aca="false">'Country Tax Rates'!C71</f>
        <v>0.23</v>
      </c>
      <c r="G71" s="71" t="n">
        <f aca="false">E71-'ERPs by country'!$E$3</f>
        <v>0.00590295698419299</v>
      </c>
      <c r="H71" s="265"/>
      <c r="N71" s="269" t="s">
        <v>66</v>
      </c>
      <c r="O71" s="265" t="n">
        <v>50.5</v>
      </c>
    </row>
    <row r="72" customFormat="false" ht="16" hidden="false" customHeight="false" outlineLevel="0" collapsed="false">
      <c r="A72" s="68" t="str">
        <f aca="false">'ERPs by country'!A78</f>
        <v>Italy</v>
      </c>
      <c r="B72" s="262" t="n">
        <f aca="false">VLOOKUP(A72,$N$4:$O$143,2,0)</f>
        <v>76.3</v>
      </c>
      <c r="C72" s="263" t="n">
        <f aca="false">'ERPs by country'!E78</f>
        <v>0.0622656603095268</v>
      </c>
      <c r="D72" s="171" t="n">
        <f aca="false">'ERPs by country'!D78</f>
        <v>0.0181854453648976</v>
      </c>
      <c r="E72" s="171" t="n">
        <f aca="false">C72</f>
        <v>0.0622656603095268</v>
      </c>
      <c r="F72" s="71" t="n">
        <f aca="false">'Country Tax Rates'!C72</f>
        <v>0.24</v>
      </c>
      <c r="G72" s="71" t="n">
        <f aca="false">E72-'ERPs by country'!$E$3</f>
        <v>0.0184656603095268</v>
      </c>
      <c r="H72" s="265"/>
      <c r="N72" s="269" t="s">
        <v>577</v>
      </c>
      <c r="O72" s="265" t="n">
        <v>82</v>
      </c>
    </row>
    <row r="73" customFormat="false" ht="16" hidden="false" customHeight="false" outlineLevel="0" collapsed="false">
      <c r="A73" s="68" t="str">
        <f aca="false">'ERPs by country'!A79</f>
        <v>Jamaica</v>
      </c>
      <c r="B73" s="262" t="n">
        <f aca="false">VLOOKUP(A73,$N$4:$O$143,2,0)</f>
        <v>72</v>
      </c>
      <c r="C73" s="263" t="n">
        <f aca="false">'ERPs by country'!E79</f>
        <v>0.0899641507738171</v>
      </c>
      <c r="D73" s="171" t="n">
        <f aca="false">'ERPs by country'!D79</f>
        <v>0.0454636134122439</v>
      </c>
      <c r="E73" s="171" t="n">
        <f aca="false">C73</f>
        <v>0.0899641507738171</v>
      </c>
      <c r="F73" s="71" t="n">
        <f aca="false">'Country Tax Rates'!C73</f>
        <v>0.25</v>
      </c>
      <c r="G73" s="71" t="n">
        <f aca="false">E73-'ERPs by country'!$E$3</f>
        <v>0.0461641507738171</v>
      </c>
      <c r="H73" s="265"/>
      <c r="N73" s="269" t="s">
        <v>272</v>
      </c>
      <c r="O73" s="265" t="n">
        <v>71.3</v>
      </c>
    </row>
    <row r="74" customFormat="false" ht="16" hidden="false" customHeight="false" outlineLevel="0" collapsed="false">
      <c r="A74" s="68" t="str">
        <f aca="false">'ERPs by country'!A80</f>
        <v>Japan</v>
      </c>
      <c r="B74" s="262" t="n">
        <f aca="false">VLOOKUP(A74,$N$4:$O$143,2,0)</f>
        <v>79.5</v>
      </c>
      <c r="C74" s="263" t="n">
        <f aca="false">'ERPs by country'!E80</f>
        <v>0.049702956984193</v>
      </c>
      <c r="D74" s="171" t="n">
        <f aca="false">'ERPs by country'!D80</f>
        <v>0.00581338007566397</v>
      </c>
      <c r="E74" s="171" t="n">
        <f aca="false">C74</f>
        <v>0.049702956984193</v>
      </c>
      <c r="F74" s="71" t="n">
        <f aca="false">'Country Tax Rates'!C74</f>
        <v>0.3062</v>
      </c>
      <c r="G74" s="71" t="n">
        <f aca="false">E74-'ERPs by country'!$E$3</f>
        <v>0.00590295698419299</v>
      </c>
      <c r="H74" s="265"/>
      <c r="N74" s="269" t="s">
        <v>252</v>
      </c>
      <c r="O74" s="265" t="n">
        <v>68.8</v>
      </c>
    </row>
    <row r="75" customFormat="false" ht="16" hidden="false" customHeight="false" outlineLevel="0" collapsed="false">
      <c r="A75" s="68" t="str">
        <f aca="false">'ERPs by country'!A81</f>
        <v>Jersey (States of)</v>
      </c>
      <c r="B75" s="262" t="e">
        <f aca="false">VLOOKUP(A75,$N$4:$O$143,2,0)</f>
        <v>#N/A</v>
      </c>
      <c r="C75" s="263" t="n">
        <f aca="false">'ERPs by country'!E81</f>
        <v>0.047962341463213</v>
      </c>
      <c r="D75" s="171" t="n">
        <f aca="false">'ERPs by country'!D81</f>
        <v>0.00409917825848101</v>
      </c>
      <c r="E75" s="171" t="n">
        <f aca="false">C75</f>
        <v>0.047962341463213</v>
      </c>
      <c r="F75" s="71" t="n">
        <f aca="false">'Country Tax Rates'!C75</f>
        <v>0</v>
      </c>
      <c r="G75" s="71" t="n">
        <f aca="false">E75-'ERPs by country'!$E$3</f>
        <v>0.00416234146321302</v>
      </c>
      <c r="H75" s="265"/>
      <c r="N75" s="269" t="s">
        <v>273</v>
      </c>
      <c r="O75" s="265" t="n">
        <v>49.5</v>
      </c>
    </row>
    <row r="76" customFormat="false" ht="16" hidden="false" customHeight="false" outlineLevel="0" collapsed="false">
      <c r="A76" s="68" t="str">
        <f aca="false">'ERPs by country'!A82</f>
        <v>Jordan</v>
      </c>
      <c r="B76" s="262" t="n">
        <f aca="false">VLOOKUP(A76,$N$4:$O$143,2,0)</f>
        <v>61.3</v>
      </c>
      <c r="C76" s="263" t="n">
        <f aca="false">'ERPs by country'!E82</f>
        <v>0.0815637889116962</v>
      </c>
      <c r="D76" s="171" t="n">
        <f aca="false">'ERPs by country'!D82</f>
        <v>0.0371907263814913</v>
      </c>
      <c r="E76" s="171" t="n">
        <f aca="false">C76</f>
        <v>0.0815637889116962</v>
      </c>
      <c r="F76" s="71" t="n">
        <f aca="false">'Country Tax Rates'!C76</f>
        <v>0.2</v>
      </c>
      <c r="G76" s="71" t="n">
        <f aca="false">E76-'ERPs by country'!$E$3</f>
        <v>0.0377637889116962</v>
      </c>
      <c r="H76" s="265"/>
      <c r="N76" s="269" t="s">
        <v>447</v>
      </c>
      <c r="O76" s="265" t="n">
        <v>54.5</v>
      </c>
    </row>
    <row r="77" customFormat="false" ht="16" hidden="false" customHeight="false" outlineLevel="0" collapsed="false">
      <c r="A77" s="68" t="str">
        <f aca="false">'ERPs by country'!A83</f>
        <v>Kazakhstan</v>
      </c>
      <c r="B77" s="262" t="n">
        <f aca="false">VLOOKUP(A77,$N$4:$O$143,2,0)</f>
        <v>73</v>
      </c>
      <c r="C77" s="263" t="n">
        <f aca="false">'ERPs by country'!E83</f>
        <v>0.0622656603095268</v>
      </c>
      <c r="D77" s="171" t="n">
        <f aca="false">'ERPs by country'!D83</f>
        <v>0.0181854453648976</v>
      </c>
      <c r="E77" s="171" t="n">
        <f aca="false">C77</f>
        <v>0.0622656603095268</v>
      </c>
      <c r="F77" s="71" t="n">
        <f aca="false">'Country Tax Rates'!C77</f>
        <v>0.2</v>
      </c>
      <c r="G77" s="71" t="n">
        <f aca="false">E77-'ERPs by country'!$E$3</f>
        <v>0.0184656603095268</v>
      </c>
      <c r="H77" s="265"/>
      <c r="N77" s="269" t="s">
        <v>448</v>
      </c>
      <c r="O77" s="265" t="n">
        <v>64.8</v>
      </c>
    </row>
    <row r="78" customFormat="false" ht="16" hidden="false" customHeight="false" outlineLevel="0" collapsed="false">
      <c r="A78" s="68" t="str">
        <f aca="false">'ERPs by country'!A84</f>
        <v>Kenya</v>
      </c>
      <c r="B78" s="262" t="n">
        <f aca="false">VLOOKUP(A78,$N$4:$O$143,2,0)</f>
        <v>64.8</v>
      </c>
      <c r="C78" s="263" t="n">
        <f aca="false">'ERPs by country'!E84</f>
        <v>0.0899641507738171</v>
      </c>
      <c r="D78" s="171" t="n">
        <f aca="false">'ERPs by country'!D84</f>
        <v>0.0454636134122439</v>
      </c>
      <c r="E78" s="171" t="n">
        <f aca="false">C78</f>
        <v>0.0899641507738171</v>
      </c>
      <c r="F78" s="71" t="n">
        <f aca="false">'Country Tax Rates'!C78</f>
        <v>0.3</v>
      </c>
      <c r="G78" s="71" t="n">
        <f aca="false">E78-'ERPs by country'!$E$3</f>
        <v>0.0461641507738171</v>
      </c>
      <c r="H78" s="265"/>
      <c r="N78" s="269" t="s">
        <v>253</v>
      </c>
      <c r="O78" s="265" t="n">
        <v>70.3</v>
      </c>
    </row>
    <row r="79" customFormat="false" ht="16" hidden="false" customHeight="false" outlineLevel="0" collapsed="false">
      <c r="A79" s="68" t="str">
        <f aca="false">'ERPs by country'!A85</f>
        <v>Korea</v>
      </c>
      <c r="B79" s="262" t="e">
        <f aca="false">VLOOKUP(A79,$N$4:$O$143,2,0)</f>
        <v>#N/A</v>
      </c>
      <c r="C79" s="263" t="n">
        <f aca="false">'ERPs by country'!E85</f>
        <v>0.047962341463213</v>
      </c>
      <c r="D79" s="171" t="n">
        <f aca="false">'ERPs by country'!D85</f>
        <v>0.00409917825848101</v>
      </c>
      <c r="E79" s="171" t="n">
        <f aca="false">C79</f>
        <v>0.047962341463213</v>
      </c>
      <c r="F79" s="71" t="n">
        <f aca="false">'Country Tax Rates'!C79</f>
        <v>0.25</v>
      </c>
      <c r="G79" s="71" t="n">
        <f aca="false">E79-'ERPs by country'!$E$3</f>
        <v>0.00416234146321302</v>
      </c>
      <c r="H79" s="265"/>
      <c r="N79" s="269" t="s">
        <v>299</v>
      </c>
      <c r="O79" s="265" t="n">
        <v>82.8</v>
      </c>
    </row>
    <row r="80" customFormat="false" ht="16" hidden="false" customHeight="false" outlineLevel="0" collapsed="false">
      <c r="A80" s="68" t="str">
        <f aca="false">'ERPs by country'!A86</f>
        <v>Kuwait</v>
      </c>
      <c r="B80" s="262" t="n">
        <f aca="false">VLOOKUP(A80,$N$4:$O$143,2,0)</f>
        <v>71.3</v>
      </c>
      <c r="C80" s="263" t="n">
        <f aca="false">'ERPs by country'!E86</f>
        <v>0.049702956984193</v>
      </c>
      <c r="D80" s="171" t="n">
        <f aca="false">'ERPs by country'!D86</f>
        <v>0.00581338007566397</v>
      </c>
      <c r="E80" s="171" t="n">
        <f aca="false">C80</f>
        <v>0.049702956984193</v>
      </c>
      <c r="F80" s="71" t="n">
        <f aca="false">'Country Tax Rates'!C80</f>
        <v>0.15</v>
      </c>
      <c r="G80" s="71" t="n">
        <f aca="false">E80-'ERPs by country'!$E$3</f>
        <v>0.00590295698419299</v>
      </c>
      <c r="H80" s="265"/>
      <c r="N80" s="269" t="s">
        <v>449</v>
      </c>
      <c r="O80" s="265" t="n">
        <v>63.8</v>
      </c>
    </row>
    <row r="81" customFormat="false" ht="16" hidden="false" customHeight="false" outlineLevel="0" collapsed="false">
      <c r="A81" s="68" t="str">
        <f aca="false">'ERPs by country'!A87</f>
        <v>Kyrgyzstan</v>
      </c>
      <c r="B81" s="262" t="e">
        <f aca="false">VLOOKUP(A81,$N$4:$O$143,2,0)</f>
        <v>#N/A</v>
      </c>
      <c r="C81" s="263" t="n">
        <f aca="false">'ERPs by country'!E87</f>
        <v>0.0899641507738171</v>
      </c>
      <c r="D81" s="171" t="n">
        <f aca="false">'ERPs by country'!D87</f>
        <v>0.0454636134122439</v>
      </c>
      <c r="E81" s="171" t="n">
        <f aca="false">C81</f>
        <v>0.0899641507738171</v>
      </c>
      <c r="F81" s="71" t="n">
        <f aca="false">'Country Tax Rates'!C81</f>
        <v>0.1</v>
      </c>
      <c r="G81" s="71" t="n">
        <f aca="false">E81-'ERPs by country'!$E$3</f>
        <v>0.0461641507738171</v>
      </c>
      <c r="H81" s="265"/>
      <c r="N81" s="269" t="s">
        <v>450</v>
      </c>
      <c r="O81" s="265" t="n">
        <v>57.8</v>
      </c>
    </row>
    <row r="82" customFormat="false" ht="16" hidden="false" customHeight="false" outlineLevel="0" collapsed="false">
      <c r="A82" s="68" t="str">
        <f aca="false">'ERPs by country'!A89</f>
        <v>Latvia</v>
      </c>
      <c r="B82" s="262" t="n">
        <f aca="false">VLOOKUP(A82,$N$4:$O$143,2,0)</f>
        <v>68.8</v>
      </c>
      <c r="C82" s="263" t="n">
        <f aca="false">'ERPs by country'!E89</f>
        <v>0.053865298447406</v>
      </c>
      <c r="D82" s="171" t="n">
        <f aca="false">'ERPs by country'!D89</f>
        <v>0.00991255833414496</v>
      </c>
      <c r="E82" s="171" t="n">
        <f aca="false">C82</f>
        <v>0.053865298447406</v>
      </c>
      <c r="F82" s="71" t="n">
        <f aca="false">'Country Tax Rates'!C83</f>
        <v>0.2</v>
      </c>
      <c r="G82" s="71" t="n">
        <f aca="false">E82-'ERPs by country'!$E$3</f>
        <v>0.010065298447406</v>
      </c>
      <c r="H82" s="265"/>
      <c r="N82" s="269" t="s">
        <v>190</v>
      </c>
      <c r="O82" s="265" t="n">
        <v>73.5</v>
      </c>
    </row>
    <row r="83" customFormat="false" ht="16" hidden="false" customHeight="false" outlineLevel="0" collapsed="false">
      <c r="A83" s="68" t="str">
        <f aca="false">'ERPs by country'!A90</f>
        <v>Lebanon</v>
      </c>
      <c r="B83" s="262" t="n">
        <f aca="false">VLOOKUP(A83,$N$4:$O$143,2,0)</f>
        <v>49.5</v>
      </c>
      <c r="C83" s="263" t="n">
        <f aca="false">'ERPs by country'!E90</f>
        <v>0.221496530897438</v>
      </c>
      <c r="D83" s="171" t="n">
        <f aca="false">'ERPs by country'!D90</f>
        <v>0.175</v>
      </c>
      <c r="E83" s="171" t="n">
        <f aca="false">C83</f>
        <v>0.221496530897438</v>
      </c>
      <c r="F83" s="71" t="n">
        <f aca="false">'Country Tax Rates'!C84</f>
        <v>0.17</v>
      </c>
      <c r="G83" s="71" t="n">
        <f aca="false">E83-'ERPs by country'!$E$3</f>
        <v>0.177696530897438</v>
      </c>
      <c r="H83" s="265"/>
      <c r="N83" s="269" t="s">
        <v>176</v>
      </c>
      <c r="O83" s="265" t="n">
        <v>59.5</v>
      </c>
    </row>
    <row r="84" customFormat="false" ht="16" hidden="false" customHeight="false" outlineLevel="0" collapsed="false">
      <c r="A84" s="68" t="str">
        <f aca="false">'ERPs by country'!A91</f>
        <v>Liechtenstein</v>
      </c>
      <c r="B84" s="262" t="e">
        <f aca="false">VLOOKUP(A84,$N$4:$O$143,2,0)</f>
        <v>#N/A</v>
      </c>
      <c r="C84" s="263" t="n">
        <f aca="false">'ERPs by country'!E91</f>
        <v>0.0438</v>
      </c>
      <c r="D84" s="171" t="n">
        <f aca="false">'ERPs by country'!D91</f>
        <v>0</v>
      </c>
      <c r="E84" s="171" t="n">
        <f aca="false">C84</f>
        <v>0.0438</v>
      </c>
      <c r="F84" s="71" t="n">
        <f aca="false">'Country Tax Rates'!C85</f>
        <v>0.125</v>
      </c>
      <c r="G84" s="71" t="n">
        <f aca="false">E84-'ERPs by country'!$E$3</f>
        <v>0</v>
      </c>
      <c r="H84" s="265"/>
      <c r="N84" s="269" t="s">
        <v>300</v>
      </c>
      <c r="O84" s="265" t="n">
        <v>76.3</v>
      </c>
    </row>
    <row r="85" customFormat="false" ht="16" hidden="false" customHeight="false" outlineLevel="0" collapsed="false">
      <c r="A85" s="68" t="str">
        <f aca="false">'ERPs by country'!A92</f>
        <v>Lithuania</v>
      </c>
      <c r="B85" s="262" t="n">
        <f aca="false">VLOOKUP(A85,$N$4:$O$143,2,0)</f>
        <v>70.3</v>
      </c>
      <c r="C85" s="263" t="n">
        <f aca="false">'ERPs by country'!E92</f>
        <v>0.0509138199553095</v>
      </c>
      <c r="D85" s="171" t="n">
        <f aca="false">'ERPs by country'!D92</f>
        <v>0.00700586829631299</v>
      </c>
      <c r="E85" s="171" t="n">
        <f aca="false">C85</f>
        <v>0.0509138199553095</v>
      </c>
      <c r="F85" s="71" t="n">
        <f aca="false">'Country Tax Rates'!C86</f>
        <v>0.15</v>
      </c>
      <c r="G85" s="71" t="n">
        <f aca="false">E85-'ERPs by country'!$E$3</f>
        <v>0.00711381995530951</v>
      </c>
      <c r="H85" s="265"/>
      <c r="N85" s="269" t="s">
        <v>231</v>
      </c>
      <c r="O85" s="265" t="n">
        <v>70</v>
      </c>
    </row>
    <row r="86" customFormat="false" ht="16" hidden="false" customHeight="false" outlineLevel="0" collapsed="false">
      <c r="A86" s="68" t="str">
        <f aca="false">'ERPs by country'!A93</f>
        <v>Luxembourg</v>
      </c>
      <c r="B86" s="262" t="n">
        <f aca="false">VLOOKUP(A86,$N$4:$O$143,2,0)</f>
        <v>82.8</v>
      </c>
      <c r="C86" s="263" t="n">
        <f aca="false">'ERPs by country'!E93</f>
        <v>0.0438</v>
      </c>
      <c r="D86" s="171" t="n">
        <f aca="false">'ERPs by country'!D93</f>
        <v>0</v>
      </c>
      <c r="E86" s="171" t="n">
        <f aca="false">C86</f>
        <v>0.0438</v>
      </c>
      <c r="F86" s="71" t="n">
        <f aca="false">'Country Tax Rates'!C87</f>
        <v>0.2494</v>
      </c>
      <c r="G86" s="71" t="n">
        <f aca="false">E86-'ERPs by country'!$E$3</f>
        <v>0</v>
      </c>
      <c r="H86" s="265"/>
      <c r="N86" s="269" t="s">
        <v>255</v>
      </c>
      <c r="O86" s="265" t="n">
        <v>64.3</v>
      </c>
    </row>
    <row r="87" customFormat="false" ht="16" hidden="false" customHeight="false" outlineLevel="0" collapsed="false">
      <c r="A87" s="68" t="str">
        <f aca="false">'ERPs by country'!A94</f>
        <v>Macao</v>
      </c>
      <c r="B87" s="262" t="e">
        <f aca="false">VLOOKUP(A87,$N$4:$O$143,2,0)</f>
        <v>#N/A</v>
      </c>
      <c r="C87" s="263" t="n">
        <f aca="false">'ERPs by country'!E94</f>
        <v>0.0488704886915504</v>
      </c>
      <c r="D87" s="171" t="n">
        <f aca="false">'ERPs by country'!D94</f>
        <v>0.00499354442396778</v>
      </c>
      <c r="E87" s="171" t="n">
        <f aca="false">C87</f>
        <v>0.0488704886915504</v>
      </c>
      <c r="F87" s="71" t="n">
        <f aca="false">'Country Tax Rates'!C88</f>
        <v>0.12</v>
      </c>
      <c r="G87" s="71" t="n">
        <f aca="false">E87-'ERPs by country'!$E$3</f>
        <v>0.0050704886915504</v>
      </c>
      <c r="H87" s="265"/>
      <c r="N87" s="269" t="s">
        <v>192</v>
      </c>
      <c r="O87" s="265" t="n">
        <v>66</v>
      </c>
    </row>
    <row r="88" customFormat="false" ht="16" hidden="false" customHeight="false" outlineLevel="0" collapsed="false">
      <c r="A88" s="68" t="str">
        <f aca="false">'ERPs by country'!A95</f>
        <v>Macedonia</v>
      </c>
      <c r="B88" s="262" t="e">
        <f aca="false">VLOOKUP(A88,$N$4:$O$143,2,0)</f>
        <v>#N/A</v>
      </c>
      <c r="C88" s="263" t="n">
        <f aca="false">'ERPs by country'!E95</f>
        <v>0.073995895342218</v>
      </c>
      <c r="D88" s="171" t="n">
        <f aca="false">'ERPs by country'!D95</f>
        <v>0.029737675002435</v>
      </c>
      <c r="E88" s="171" t="n">
        <f aca="false">C88</f>
        <v>0.073995895342218</v>
      </c>
      <c r="F88" s="71" t="n">
        <f aca="false">'Country Tax Rates'!C89</f>
        <v>0.1</v>
      </c>
      <c r="G88" s="71" t="n">
        <f aca="false">E88-'ERPs by country'!$E$3</f>
        <v>0.030195895342218</v>
      </c>
      <c r="H88" s="265"/>
      <c r="N88" s="269" t="s">
        <v>165</v>
      </c>
      <c r="O88" s="265" t="n">
        <v>69.3</v>
      </c>
    </row>
    <row r="89" customFormat="false" ht="16" hidden="false" customHeight="false" outlineLevel="0" collapsed="false">
      <c r="A89" s="68" t="str">
        <f aca="false">'ERPs by country'!A96</f>
        <v>Malaysia</v>
      </c>
      <c r="B89" s="262" t="n">
        <f aca="false">VLOOKUP(A89,$N$4:$O$143,2,0)</f>
        <v>73.5</v>
      </c>
      <c r="C89" s="263" t="n">
        <f aca="false">'ERPs by country'!E96</f>
        <v>0.053865298447406</v>
      </c>
      <c r="D89" s="171" t="n">
        <f aca="false">'ERPs by country'!D96</f>
        <v>0.00991255833414496</v>
      </c>
      <c r="E89" s="171" t="n">
        <f aca="false">C89</f>
        <v>0.053865298447406</v>
      </c>
      <c r="F89" s="71" t="n">
        <f aca="false">'Country Tax Rates'!C90</f>
        <v>0.24</v>
      </c>
      <c r="G89" s="71" t="n">
        <f aca="false">E89-'ERPs by country'!$E$3</f>
        <v>0.010065298447406</v>
      </c>
      <c r="H89" s="265"/>
      <c r="N89" s="269" t="s">
        <v>166</v>
      </c>
      <c r="O89" s="265" t="n">
        <v>50.3</v>
      </c>
    </row>
    <row r="90" customFormat="false" ht="16" hidden="false" customHeight="false" outlineLevel="0" collapsed="false">
      <c r="A90" s="68" t="str">
        <f aca="false">'ERPs by country'!A97</f>
        <v>Maldives</v>
      </c>
      <c r="B90" s="262" t="e">
        <f aca="false">VLOOKUP(A90,$N$4:$O$143,2,0)</f>
        <v>#N/A</v>
      </c>
      <c r="C90" s="263" t="n">
        <f aca="false">'ERPs by country'!E97</f>
        <v>0.0983645126359378</v>
      </c>
      <c r="D90" s="171" t="n">
        <f aca="false">'ERPs by country'!D97</f>
        <v>0.0537365004429965</v>
      </c>
      <c r="E90" s="171" t="n">
        <f aca="false">C90</f>
        <v>0.0983645126359378</v>
      </c>
      <c r="F90" s="71" t="n">
        <f aca="false">'Country Tax Rates'!C91</f>
        <v>0.2113</v>
      </c>
      <c r="G90" s="71" t="n">
        <f aca="false">E90-'ERPs by country'!$E$3</f>
        <v>0.0545645126359378</v>
      </c>
      <c r="H90" s="265"/>
      <c r="N90" s="269" t="s">
        <v>455</v>
      </c>
      <c r="O90" s="265" t="n">
        <v>54.5</v>
      </c>
    </row>
    <row r="91" customFormat="false" ht="16" hidden="false" customHeight="false" outlineLevel="0" collapsed="false">
      <c r="A91" s="68" t="str">
        <f aca="false">'ERPs by country'!A98</f>
        <v>Mali</v>
      </c>
      <c r="B91" s="262" t="n">
        <f aca="false">VLOOKUP(A91,$N$4:$O$143,2,0)</f>
        <v>59.5</v>
      </c>
      <c r="C91" s="263" t="n">
        <f aca="false">'ERPs by country'!E98</f>
        <v>0.106689195562364</v>
      </c>
      <c r="D91" s="171" t="n">
        <f aca="false">'ERPs by country'!D98</f>
        <v>0.0619348569599585</v>
      </c>
      <c r="E91" s="171" t="n">
        <f aca="false">C91</f>
        <v>0.106689195562364</v>
      </c>
      <c r="F91" s="71" t="n">
        <f aca="false">'Country Tax Rates'!C92</f>
        <v>0.2825</v>
      </c>
      <c r="G91" s="71" t="n">
        <f aca="false">E91-'ERPs by country'!$E$3</f>
        <v>0.0628891955623639</v>
      </c>
      <c r="H91" s="265"/>
      <c r="N91" s="269" t="s">
        <v>167</v>
      </c>
      <c r="O91" s="265" t="n">
        <v>68</v>
      </c>
    </row>
    <row r="92" customFormat="false" ht="16" hidden="false" customHeight="false" outlineLevel="0" collapsed="false">
      <c r="A92" s="68" t="str">
        <f aca="false">'ERPs by country'!A99</f>
        <v>Malta</v>
      </c>
      <c r="B92" s="262" t="n">
        <f aca="false">VLOOKUP(A92,$N$4:$O$143,2,0)</f>
        <v>76.3</v>
      </c>
      <c r="C92" s="263" t="n">
        <f aca="false">'ERPs by country'!E99</f>
        <v>0.0509138199553095</v>
      </c>
      <c r="D92" s="171" t="n">
        <f aca="false">'ERPs by country'!D99</f>
        <v>0.00700586829631299</v>
      </c>
      <c r="E92" s="171" t="n">
        <f aca="false">C92</f>
        <v>0.0509138199553095</v>
      </c>
      <c r="F92" s="71" t="n">
        <f aca="false">'Country Tax Rates'!C93</f>
        <v>0.35</v>
      </c>
      <c r="G92" s="71" t="n">
        <f aca="false">E92-'ERPs by country'!$E$3</f>
        <v>0.00711381995530951</v>
      </c>
      <c r="H92" s="265"/>
      <c r="N92" s="269" t="s">
        <v>301</v>
      </c>
      <c r="O92" s="265" t="n">
        <v>82.5</v>
      </c>
    </row>
    <row r="93" customFormat="false" ht="16" hidden="false" customHeight="false" outlineLevel="0" collapsed="false">
      <c r="A93" s="68" t="str">
        <f aca="false">'ERPs by country'!A100</f>
        <v>Mauritius</v>
      </c>
      <c r="B93" s="262" t="e">
        <f aca="false">VLOOKUP(A93,$N$4:$O$143,2,0)</f>
        <v>#N/A</v>
      </c>
      <c r="C93" s="263" t="n">
        <f aca="false">'ERPs by country'!E100</f>
        <v>0.059768255431599</v>
      </c>
      <c r="D93" s="171" t="n">
        <f aca="false">'ERPs by country'!D100</f>
        <v>0.015725938409809</v>
      </c>
      <c r="E93" s="171" t="n">
        <f aca="false">C93</f>
        <v>0.059768255431599</v>
      </c>
      <c r="F93" s="71" t="n">
        <f aca="false">'Country Tax Rates'!C94</f>
        <v>0.15</v>
      </c>
      <c r="G93" s="71" t="n">
        <f aca="false">E93-'ERPs by country'!$E$3</f>
        <v>0.015968255431599</v>
      </c>
      <c r="H93" s="265"/>
      <c r="N93" s="269" t="s">
        <v>205</v>
      </c>
      <c r="O93" s="265" t="n">
        <v>82.3</v>
      </c>
    </row>
    <row r="94" customFormat="false" ht="16" hidden="false" customHeight="false" outlineLevel="0" collapsed="false">
      <c r="A94" s="68" t="str">
        <f aca="false">'ERPs by country'!A101</f>
        <v>Mexico</v>
      </c>
      <c r="B94" s="262" t="n">
        <f aca="false">VLOOKUP(A94,$N$4:$O$143,2,0)</f>
        <v>70</v>
      </c>
      <c r="C94" s="263" t="n">
        <f aca="false">'ERPs by country'!E101</f>
        <v>0.0571951716179764</v>
      </c>
      <c r="D94" s="171" t="n">
        <f aca="false">'ERPs by country'!D101</f>
        <v>0.0131919009409298</v>
      </c>
      <c r="E94" s="171" t="n">
        <f aca="false">C94</f>
        <v>0.0571951716179764</v>
      </c>
      <c r="F94" s="71" t="n">
        <f aca="false">'Country Tax Rates'!C95</f>
        <v>0.3</v>
      </c>
      <c r="G94" s="71" t="n">
        <f aca="false">E94-'ERPs by country'!$E$3</f>
        <v>0.0133951716179764</v>
      </c>
      <c r="H94" s="265"/>
      <c r="N94" s="269" t="s">
        <v>232</v>
      </c>
      <c r="O94" s="265" t="n">
        <v>64.8</v>
      </c>
    </row>
    <row r="95" customFormat="false" ht="16" hidden="false" customHeight="false" outlineLevel="0" collapsed="false">
      <c r="A95" s="68" t="str">
        <f aca="false">'ERPs by country'!A102</f>
        <v>Moldova</v>
      </c>
      <c r="B95" s="262" t="n">
        <f aca="false">VLOOKUP(A95,$N$4:$O$143,2,0)</f>
        <v>64.3</v>
      </c>
      <c r="C95" s="263" t="n">
        <f aca="false">'ERPs by country'!E102</f>
        <v>0.0983645126359378</v>
      </c>
      <c r="D95" s="171" t="n">
        <f aca="false">'ERPs by country'!D102</f>
        <v>0.0537365004429965</v>
      </c>
      <c r="E95" s="171" t="n">
        <f aca="false">C95</f>
        <v>0.0983645126359378</v>
      </c>
      <c r="F95" s="71" t="n">
        <f aca="false">'Country Tax Rates'!C96</f>
        <v>0.12</v>
      </c>
      <c r="G95" s="71" t="n">
        <f aca="false">E95-'ERPs by country'!$E$3</f>
        <v>0.0545645126359378</v>
      </c>
      <c r="H95" s="265"/>
      <c r="N95" s="269" t="s">
        <v>178</v>
      </c>
      <c r="O95" s="265" t="n">
        <v>58.3</v>
      </c>
    </row>
    <row r="96" customFormat="false" ht="16" hidden="false" customHeight="false" outlineLevel="0" collapsed="false">
      <c r="A96" s="68" t="str">
        <f aca="false">'ERPs by country'!A103</f>
        <v>Mongolia</v>
      </c>
      <c r="B96" s="262" t="n">
        <f aca="false">VLOOKUP(A96,$N$4:$O$143,2,0)</f>
        <v>66</v>
      </c>
      <c r="C96" s="263" t="n">
        <f aca="false">'ERPs by country'!E103</f>
        <v>0.0983645126359378</v>
      </c>
      <c r="D96" s="171" t="n">
        <f aca="false">'ERPs by country'!D103</f>
        <v>0.0537365004429965</v>
      </c>
      <c r="E96" s="171" t="n">
        <f aca="false">C96</f>
        <v>0.0983645126359378</v>
      </c>
      <c r="F96" s="71" t="n">
        <f aca="false">'Country Tax Rates'!C97</f>
        <v>0.25</v>
      </c>
      <c r="G96" s="71" t="n">
        <f aca="false">E96-'ERPs by country'!$E$3</f>
        <v>0.0545645126359378</v>
      </c>
      <c r="H96" s="265"/>
      <c r="N96" s="269" t="s">
        <v>168</v>
      </c>
      <c r="O96" s="265" t="n">
        <v>59.8</v>
      </c>
    </row>
    <row r="97" customFormat="false" ht="16" hidden="false" customHeight="false" outlineLevel="0" collapsed="false">
      <c r="A97" s="68" t="str">
        <f aca="false">'ERPs by country'!A104</f>
        <v>Montenegro</v>
      </c>
      <c r="B97" s="262" t="e">
        <f aca="false">VLOOKUP(A97,$N$4:$O$143,2,0)</f>
        <v>#N/A</v>
      </c>
      <c r="C97" s="263" t="n">
        <f aca="false">'ERPs by country'!E104</f>
        <v>0.0815637889116962</v>
      </c>
      <c r="D97" s="171" t="n">
        <f aca="false">'ERPs by country'!D104</f>
        <v>0.0371907263814913</v>
      </c>
      <c r="E97" s="171" t="n">
        <f aca="false">C97</f>
        <v>0.0815637889116962</v>
      </c>
      <c r="F97" s="71" t="n">
        <f aca="false">'Country Tax Rates'!C98</f>
        <v>0.09</v>
      </c>
      <c r="G97" s="71" t="n">
        <f aca="false">E97-'ERPs by country'!$E$3</f>
        <v>0.0377637889116962</v>
      </c>
      <c r="H97" s="265"/>
      <c r="N97" s="269" t="s">
        <v>302</v>
      </c>
      <c r="O97" s="265" t="n">
        <v>85.5</v>
      </c>
    </row>
    <row r="98" customFormat="false" ht="16" hidden="false" customHeight="false" outlineLevel="0" collapsed="false">
      <c r="A98" s="68" t="str">
        <f aca="false">'ERPs by country'!A105</f>
        <v>Montserrat</v>
      </c>
      <c r="B98" s="262" t="e">
        <f aca="false">VLOOKUP(A98,$N$4:$O$143,2,0)</f>
        <v>#N/A</v>
      </c>
      <c r="C98" s="263" t="n">
        <f aca="false">'ERPs by country'!E105</f>
        <v>0.0622656603095268</v>
      </c>
      <c r="D98" s="171" t="n">
        <f aca="false">'ERPs by country'!D105</f>
        <v>0.0181854453648976</v>
      </c>
      <c r="E98" s="171" t="n">
        <f aca="false">C98</f>
        <v>0.0622656603095268</v>
      </c>
      <c r="F98" s="71" t="n">
        <f aca="false">'Country Tax Rates'!C99</f>
        <v>0.2113</v>
      </c>
      <c r="G98" s="71" t="n">
        <f aca="false">E98-'ERPs by country'!$E$3</f>
        <v>0.0184656603095268</v>
      </c>
      <c r="H98" s="265"/>
      <c r="N98" s="269" t="s">
        <v>274</v>
      </c>
      <c r="O98" s="265" t="n">
        <v>71.8</v>
      </c>
    </row>
    <row r="99" customFormat="false" ht="16" hidden="false" customHeight="false" outlineLevel="0" collapsed="false">
      <c r="A99" s="68" t="str">
        <f aca="false">'ERPs by country'!A106</f>
        <v>Morocco</v>
      </c>
      <c r="B99" s="262" t="n">
        <f aca="false">VLOOKUP(A99,$N$4:$O$143,2,0)</f>
        <v>69.3</v>
      </c>
      <c r="C99" s="263" t="n">
        <f aca="false">'ERPs by country'!E106</f>
        <v>0.0647630651874546</v>
      </c>
      <c r="D99" s="171" t="n">
        <f aca="false">'ERPs by country'!D106</f>
        <v>0.0206449523199862</v>
      </c>
      <c r="E99" s="171" t="n">
        <f aca="false">C99</f>
        <v>0.0647630651874546</v>
      </c>
      <c r="F99" s="71" t="n">
        <f aca="false">'Country Tax Rates'!C100</f>
        <v>0.31</v>
      </c>
      <c r="G99" s="71" t="n">
        <f aca="false">E99-'ERPs by country'!$E$3</f>
        <v>0.0209630651874546</v>
      </c>
      <c r="H99" s="265"/>
      <c r="N99" s="269" t="s">
        <v>193</v>
      </c>
      <c r="O99" s="265" t="n">
        <v>57.3</v>
      </c>
    </row>
    <row r="100" customFormat="false" ht="16" hidden="false" customHeight="false" outlineLevel="0" collapsed="false">
      <c r="A100" s="68" t="str">
        <f aca="false">'ERPs by country'!A107</f>
        <v>Mozambique</v>
      </c>
      <c r="B100" s="262" t="n">
        <f aca="false">VLOOKUP(A100,$N$4:$O$143,2,0)</f>
        <v>50.3</v>
      </c>
      <c r="C100" s="263" t="n">
        <f aca="false">'ERPs by country'!E107</f>
        <v>0.119327577823392</v>
      </c>
      <c r="D100" s="171" t="n">
        <f aca="false">'ERPs by country'!D107</f>
        <v>0.0743814527629826</v>
      </c>
      <c r="E100" s="171" t="n">
        <f aca="false">C100</f>
        <v>0.119327577823392</v>
      </c>
      <c r="F100" s="71" t="n">
        <f aca="false">'Country Tax Rates'!C101</f>
        <v>0.32</v>
      </c>
      <c r="G100" s="71" t="n">
        <f aca="false">E100-'ERPs by country'!$E$3</f>
        <v>0.0755275778233924</v>
      </c>
      <c r="H100" s="265"/>
      <c r="N100" s="269" t="s">
        <v>233</v>
      </c>
      <c r="O100" s="265" t="n">
        <v>73</v>
      </c>
    </row>
    <row r="101" customFormat="false" ht="16" hidden="false" customHeight="false" outlineLevel="0" collapsed="false">
      <c r="A101" s="68" t="str">
        <f aca="false">'ERPs by country'!A108</f>
        <v>Namibia</v>
      </c>
      <c r="B101" s="262" t="n">
        <f aca="false">VLOOKUP(A101,$N$4:$O$143,2,0)</f>
        <v>68</v>
      </c>
      <c r="C101" s="263" t="n">
        <f aca="false">'ERPs by country'!E108</f>
        <v>0.073995895342218</v>
      </c>
      <c r="D101" s="171" t="n">
        <f aca="false">'ERPs by country'!D108</f>
        <v>0.029737675002435</v>
      </c>
      <c r="E101" s="171" t="n">
        <f aca="false">C101</f>
        <v>0.073995895342218</v>
      </c>
      <c r="F101" s="71" t="n">
        <f aca="false">'Country Tax Rates'!C102</f>
        <v>0.32</v>
      </c>
      <c r="G101" s="71" t="n">
        <f aca="false">E101-'ERPs by country'!$E$3</f>
        <v>0.030195895342218</v>
      </c>
      <c r="H101" s="265"/>
      <c r="N101" s="269" t="s">
        <v>194</v>
      </c>
      <c r="O101" s="265" t="n">
        <v>67.3</v>
      </c>
    </row>
    <row r="102" customFormat="false" ht="16" hidden="false" customHeight="false" outlineLevel="0" collapsed="false">
      <c r="A102" s="68" t="str">
        <f aca="false">'ERPs by country'!A109</f>
        <v>Netherlands</v>
      </c>
      <c r="B102" s="262" t="n">
        <f aca="false">VLOOKUP(A102,$N$4:$O$143,2,0)</f>
        <v>82.5</v>
      </c>
      <c r="C102" s="263" t="n">
        <f aca="false">'ERPs by country'!E109</f>
        <v>0.0438</v>
      </c>
      <c r="D102" s="171" t="n">
        <f aca="false">'ERPs by country'!D109</f>
        <v>0</v>
      </c>
      <c r="E102" s="171" t="n">
        <f aca="false">C102</f>
        <v>0.0438</v>
      </c>
      <c r="F102" s="71" t="n">
        <f aca="false">'Country Tax Rates'!C103</f>
        <v>0.25</v>
      </c>
      <c r="G102" s="71" t="n">
        <f aca="false">E102-'ERPs by country'!$E$3</f>
        <v>0</v>
      </c>
      <c r="H102" s="265"/>
      <c r="N102" s="269" t="s">
        <v>234</v>
      </c>
      <c r="O102" s="265" t="n">
        <v>68</v>
      </c>
    </row>
    <row r="103" customFormat="false" ht="16" hidden="false" customHeight="false" outlineLevel="0" collapsed="false">
      <c r="A103" s="68" t="str">
        <f aca="false">'ERPs by country'!A110</f>
        <v>New Zealand</v>
      </c>
      <c r="B103" s="262" t="n">
        <f aca="false">VLOOKUP(A103,$N$4:$O$143,2,0)</f>
        <v>82.3</v>
      </c>
      <c r="C103" s="263" t="n">
        <f aca="false">'ERPs by country'!E110</f>
        <v>0.0438</v>
      </c>
      <c r="D103" s="171" t="n">
        <f aca="false">'ERPs by country'!D110</f>
        <v>0</v>
      </c>
      <c r="E103" s="171" t="n">
        <f aca="false">C103</f>
        <v>0.0438</v>
      </c>
      <c r="F103" s="71" t="n">
        <f aca="false">'Country Tax Rates'!C104</f>
        <v>0.28</v>
      </c>
      <c r="G103" s="71" t="n">
        <f aca="false">E103-'ERPs by country'!$E$3</f>
        <v>0</v>
      </c>
      <c r="H103" s="265"/>
      <c r="N103" s="269" t="s">
        <v>235</v>
      </c>
      <c r="O103" s="265" t="n">
        <v>71.3</v>
      </c>
    </row>
    <row r="104" customFormat="false" ht="16" hidden="false" customHeight="false" outlineLevel="0" collapsed="false">
      <c r="A104" s="68" t="str">
        <f aca="false">'ERPs by country'!A111</f>
        <v>Nicaragua</v>
      </c>
      <c r="B104" s="262" t="n">
        <f aca="false">VLOOKUP(A104,$N$4:$O$143,2,0)</f>
        <v>64.8</v>
      </c>
      <c r="C104" s="263" t="n">
        <f aca="false">'ERPs by country'!E111</f>
        <v>0.0983645126359378</v>
      </c>
      <c r="D104" s="171" t="n">
        <f aca="false">'ERPs by country'!D111</f>
        <v>0.0537365004429965</v>
      </c>
      <c r="E104" s="171" t="n">
        <f aca="false">C104</f>
        <v>0.0983645126359378</v>
      </c>
      <c r="F104" s="71" t="n">
        <f aca="false">'Country Tax Rates'!C105</f>
        <v>0.3</v>
      </c>
      <c r="G104" s="71" t="n">
        <f aca="false">E104-'ERPs by country'!$E$3</f>
        <v>0.0545645126359378</v>
      </c>
      <c r="H104" s="265"/>
      <c r="N104" s="269" t="s">
        <v>195</v>
      </c>
      <c r="O104" s="265" t="n">
        <v>72</v>
      </c>
    </row>
    <row r="105" customFormat="false" ht="16" hidden="false" customHeight="false" outlineLevel="0" collapsed="false">
      <c r="A105" s="68" t="str">
        <f aca="false">'ERPs by country'!A112</f>
        <v>Niger</v>
      </c>
      <c r="B105" s="262" t="n">
        <f aca="false">VLOOKUP(A105,$N$4:$O$143,2,0)</f>
        <v>58.3</v>
      </c>
      <c r="C105" s="263" t="n">
        <f aca="false">'ERPs by country'!E112</f>
        <v>0.0983645126359378</v>
      </c>
      <c r="D105" s="171" t="n">
        <f aca="false">'ERPs by country'!D112</f>
        <v>0.0537365004429965</v>
      </c>
      <c r="E105" s="171" t="n">
        <f aca="false">C105</f>
        <v>0.0983645126359378</v>
      </c>
      <c r="F105" s="71" t="n">
        <f aca="false">'Country Tax Rates'!C106</f>
        <v>0.2825</v>
      </c>
      <c r="G105" s="71" t="n">
        <f aca="false">E105-'ERPs by country'!$E$3</f>
        <v>0.0545645126359378</v>
      </c>
      <c r="H105" s="265"/>
      <c r="N105" s="269" t="s">
        <v>257</v>
      </c>
      <c r="O105" s="265" t="n">
        <v>78.8</v>
      </c>
    </row>
    <row r="106" customFormat="false" ht="16" hidden="false" customHeight="false" outlineLevel="0" collapsed="false">
      <c r="A106" s="68" t="str">
        <f aca="false">'ERPs by country'!A113</f>
        <v>Nigeria</v>
      </c>
      <c r="B106" s="262" t="n">
        <f aca="false">VLOOKUP(A106,$N$4:$O$143,2,0)</f>
        <v>59.8</v>
      </c>
      <c r="C106" s="263" t="n">
        <f aca="false">'ERPs by country'!E113</f>
        <v>0.0899641507738171</v>
      </c>
      <c r="D106" s="171" t="n">
        <f aca="false">'ERPs by country'!D113</f>
        <v>0.0454636134122439</v>
      </c>
      <c r="E106" s="171" t="n">
        <f aca="false">C106</f>
        <v>0.0899641507738171</v>
      </c>
      <c r="F106" s="71" t="n">
        <f aca="false">'Country Tax Rates'!C107</f>
        <v>0.3</v>
      </c>
      <c r="G106" s="71" t="n">
        <f aca="false">E106-'ERPs by country'!$E$3</f>
        <v>0.0461641507738171</v>
      </c>
      <c r="H106" s="265"/>
      <c r="N106" s="269" t="s">
        <v>303</v>
      </c>
      <c r="O106" s="265" t="n">
        <v>77.5</v>
      </c>
    </row>
    <row r="107" customFormat="false" ht="16" hidden="false" customHeight="false" outlineLevel="0" collapsed="false">
      <c r="A107" s="68" t="str">
        <f aca="false">'ERPs by country'!A114</f>
        <v>Norway</v>
      </c>
      <c r="B107" s="262" t="n">
        <f aca="false">VLOOKUP(A107,$N$4:$O$143,2,0)</f>
        <v>85.5</v>
      </c>
      <c r="C107" s="263" t="n">
        <f aca="false">'ERPs by country'!E114</f>
        <v>0.0438</v>
      </c>
      <c r="D107" s="171" t="n">
        <f aca="false">'ERPs by country'!D114</f>
        <v>0</v>
      </c>
      <c r="E107" s="171" t="n">
        <f aca="false">C107</f>
        <v>0.0438</v>
      </c>
      <c r="F107" s="71" t="n">
        <f aca="false">'Country Tax Rates'!C108</f>
        <v>0.22</v>
      </c>
      <c r="G107" s="71" t="n">
        <f aca="false">E107-'ERPs by country'!$E$3</f>
        <v>0</v>
      </c>
      <c r="H107" s="265"/>
      <c r="N107" s="269" t="s">
        <v>275</v>
      </c>
      <c r="O107" s="265" t="n">
        <v>71.5</v>
      </c>
    </row>
    <row r="108" customFormat="false" ht="16" hidden="false" customHeight="false" outlineLevel="0" collapsed="false">
      <c r="A108" s="68" t="str">
        <f aca="false">'ERPs by country'!A115</f>
        <v>Oman</v>
      </c>
      <c r="B108" s="262" t="n">
        <f aca="false">VLOOKUP(A108,$N$4:$O$143,2,0)</f>
        <v>71.8</v>
      </c>
      <c r="C108" s="263" t="n">
        <f aca="false">'ERPs by country'!E115</f>
        <v>0.073995895342218</v>
      </c>
      <c r="D108" s="171" t="n">
        <f aca="false">'ERPs by country'!D115</f>
        <v>0.029737675002435</v>
      </c>
      <c r="E108" s="171" t="n">
        <f aca="false">C108</f>
        <v>0.073995895342218</v>
      </c>
      <c r="F108" s="71" t="n">
        <f aca="false">'Country Tax Rates'!C109</f>
        <v>0.15</v>
      </c>
      <c r="G108" s="71" t="n">
        <f aca="false">E108-'ERPs by country'!$E$3</f>
        <v>0.030195895342218</v>
      </c>
      <c r="H108" s="265"/>
      <c r="N108" s="269" t="s">
        <v>258</v>
      </c>
      <c r="O108" s="265" t="n">
        <v>71.3</v>
      </c>
    </row>
    <row r="109" customFormat="false" ht="16" hidden="false" customHeight="false" outlineLevel="0" collapsed="false">
      <c r="A109" s="68" t="str">
        <f aca="false">'ERPs by country'!A116</f>
        <v>Pakistan</v>
      </c>
      <c r="B109" s="262" t="n">
        <f aca="false">VLOOKUP(A109,$N$4:$O$143,2,0)</f>
        <v>57.3</v>
      </c>
      <c r="C109" s="263" t="n">
        <f aca="false">'ERPs by country'!E116</f>
        <v>0.0983645126359378</v>
      </c>
      <c r="D109" s="171" t="n">
        <f aca="false">'ERPs by country'!D116</f>
        <v>0.0537365004429965</v>
      </c>
      <c r="E109" s="171" t="n">
        <f aca="false">C109</f>
        <v>0.0983645126359378</v>
      </c>
      <c r="F109" s="71" t="n">
        <f aca="false">'Country Tax Rates'!C110</f>
        <v>0.35</v>
      </c>
      <c r="G109" s="71" t="n">
        <f aca="false">E109-'ERPs by country'!$E$3</f>
        <v>0.0545645126359378</v>
      </c>
      <c r="H109" s="265"/>
      <c r="N109" s="269" t="s">
        <v>259</v>
      </c>
      <c r="O109" s="265" t="n">
        <v>71.3</v>
      </c>
    </row>
    <row r="110" customFormat="false" ht="16" hidden="false" customHeight="false" outlineLevel="0" collapsed="false">
      <c r="A110" s="68" t="str">
        <f aca="false">'ERPs by country'!A117</f>
        <v>Panama</v>
      </c>
      <c r="B110" s="262" t="n">
        <f aca="false">VLOOKUP(A110,$N$4:$O$143,2,0)</f>
        <v>73</v>
      </c>
      <c r="C110" s="263" t="n">
        <f aca="false">'ERPs by country'!E117</f>
        <v>0.059768255431599</v>
      </c>
      <c r="D110" s="171" t="n">
        <f aca="false">'ERPs by country'!D117</f>
        <v>0.015725938409809</v>
      </c>
      <c r="E110" s="171" t="n">
        <f aca="false">C110</f>
        <v>0.059768255431599</v>
      </c>
      <c r="F110" s="71" t="n">
        <f aca="false">'Country Tax Rates'!C111</f>
        <v>0.25</v>
      </c>
      <c r="G110" s="71" t="n">
        <f aca="false">E110-'ERPs by country'!$E$3</f>
        <v>0.015968255431599</v>
      </c>
      <c r="H110" s="265"/>
      <c r="N110" s="269" t="s">
        <v>276</v>
      </c>
      <c r="O110" s="265" t="n">
        <v>78.8</v>
      </c>
    </row>
    <row r="111" customFormat="false" ht="16" hidden="false" customHeight="false" outlineLevel="0" collapsed="false">
      <c r="A111" s="68" t="str">
        <f aca="false">'ERPs by country'!A118</f>
        <v>Papua New Guinea</v>
      </c>
      <c r="B111" s="262" t="n">
        <f aca="false">VLOOKUP(A111,$N$4:$O$143,2,0)</f>
        <v>67.3</v>
      </c>
      <c r="C111" s="263" t="n">
        <f aca="false">'ERPs by country'!E118</f>
        <v>0.0899641507738171</v>
      </c>
      <c r="D111" s="171" t="n">
        <f aca="false">'ERPs by country'!D118</f>
        <v>0.0454636134122439</v>
      </c>
      <c r="E111" s="171" t="n">
        <f aca="false">C111</f>
        <v>0.0899641507738171</v>
      </c>
      <c r="F111" s="71" t="n">
        <f aca="false">'Country Tax Rates'!C112</f>
        <v>0.3</v>
      </c>
      <c r="G111" s="71" t="n">
        <f aca="false">E111-'ERPs by country'!$E$3</f>
        <v>0.0461641507738171</v>
      </c>
      <c r="H111" s="265"/>
      <c r="N111" s="269" t="s">
        <v>170</v>
      </c>
      <c r="O111" s="265" t="n">
        <v>61.5</v>
      </c>
    </row>
    <row r="112" customFormat="false" ht="16" hidden="false" customHeight="false" outlineLevel="0" collapsed="false">
      <c r="A112" s="68" t="str">
        <f aca="false">'ERPs by country'!A119</f>
        <v>Paraguay</v>
      </c>
      <c r="B112" s="262" t="n">
        <f aca="false">VLOOKUP(A112,$N$4:$O$143,2,0)</f>
        <v>68</v>
      </c>
      <c r="C112" s="263" t="n">
        <f aca="false">'ERPs by country'!E119</f>
        <v>0.0647630651874546</v>
      </c>
      <c r="D112" s="171" t="n">
        <f aca="false">'ERPs by country'!D119</f>
        <v>0.0206449523199862</v>
      </c>
      <c r="E112" s="171" t="n">
        <f aca="false">C112</f>
        <v>0.0647630651874546</v>
      </c>
      <c r="F112" s="71" t="n">
        <f aca="false">'Country Tax Rates'!C113</f>
        <v>0.1</v>
      </c>
      <c r="G112" s="71" t="n">
        <f aca="false">E112-'ERPs by country'!$E$3</f>
        <v>0.0209630651874546</v>
      </c>
      <c r="H112" s="265"/>
      <c r="N112" s="269" t="s">
        <v>578</v>
      </c>
      <c r="O112" s="265" t="n">
        <v>66</v>
      </c>
    </row>
    <row r="113" customFormat="false" ht="16" hidden="false" customHeight="false" outlineLevel="0" collapsed="false">
      <c r="A113" s="68" t="str">
        <f aca="false">'ERPs by country'!A120</f>
        <v>Peru</v>
      </c>
      <c r="B113" s="262" t="n">
        <f aca="false">VLOOKUP(A113,$N$4:$O$143,2,0)</f>
        <v>71.3</v>
      </c>
      <c r="C113" s="263" t="n">
        <f aca="false">'ERPs by country'!E120</f>
        <v>0.053865298447406</v>
      </c>
      <c r="D113" s="171" t="n">
        <f aca="false">'ERPs by country'!D120</f>
        <v>0.00991255833414496</v>
      </c>
      <c r="E113" s="171" t="n">
        <f aca="false">C113</f>
        <v>0.053865298447406</v>
      </c>
      <c r="F113" s="71" t="n">
        <f aca="false">'Country Tax Rates'!C114</f>
        <v>0.295</v>
      </c>
      <c r="G113" s="71" t="n">
        <f aca="false">E113-'ERPs by country'!$E$3</f>
        <v>0.010065298447406</v>
      </c>
      <c r="H113" s="265"/>
      <c r="N113" s="269" t="s">
        <v>467</v>
      </c>
      <c r="O113" s="265" t="n">
        <v>57.8</v>
      </c>
    </row>
    <row r="114" customFormat="false" ht="16" hidden="false" customHeight="false" outlineLevel="0" collapsed="false">
      <c r="A114" s="68" t="str">
        <f aca="false">'ERPs by country'!A121</f>
        <v>Philippines</v>
      </c>
      <c r="B114" s="262" t="n">
        <f aca="false">VLOOKUP(A114,$N$4:$O$143,2,0)</f>
        <v>72</v>
      </c>
      <c r="C114" s="263" t="n">
        <f aca="false">'ERPs by country'!E121</f>
        <v>0.059768255431599</v>
      </c>
      <c r="D114" s="171" t="n">
        <f aca="false">'ERPs by country'!D121</f>
        <v>0.015725938409809</v>
      </c>
      <c r="E114" s="171" t="n">
        <f aca="false">C114</f>
        <v>0.059768255431599</v>
      </c>
      <c r="F114" s="71" t="n">
        <f aca="false">'Country Tax Rates'!C115</f>
        <v>0.3</v>
      </c>
      <c r="G114" s="71" t="n">
        <f aca="false">E114-'ERPs by country'!$E$3</f>
        <v>0.015968255431599</v>
      </c>
      <c r="H114" s="265"/>
      <c r="N114" s="269" t="s">
        <v>196</v>
      </c>
      <c r="O114" s="265" t="n">
        <v>79.5</v>
      </c>
    </row>
    <row r="115" customFormat="false" ht="16" hidden="false" customHeight="false" outlineLevel="0" collapsed="false">
      <c r="A115" s="68" t="str">
        <f aca="false">'ERPs by country'!A122</f>
        <v>Poland</v>
      </c>
      <c r="B115" s="262" t="n">
        <f aca="false">VLOOKUP(A115,$N$4:$O$143,2,0)</f>
        <v>78.8</v>
      </c>
      <c r="C115" s="263" t="n">
        <f aca="false">'ERPs by country'!E122</f>
        <v>0.0509138199553095</v>
      </c>
      <c r="D115" s="171" t="n">
        <f aca="false">'ERPs by country'!D122</f>
        <v>0.00700586829631299</v>
      </c>
      <c r="E115" s="171" t="n">
        <f aca="false">C115</f>
        <v>0.0509138199553095</v>
      </c>
      <c r="F115" s="71" t="n">
        <f aca="false">'Country Tax Rates'!C116</f>
        <v>0.19</v>
      </c>
      <c r="G115" s="71" t="n">
        <f aca="false">E115-'ERPs by country'!$E$3</f>
        <v>0.00711381995530951</v>
      </c>
      <c r="H115" s="265"/>
      <c r="N115" s="269" t="s">
        <v>261</v>
      </c>
      <c r="O115" s="265" t="n">
        <v>73.3</v>
      </c>
    </row>
    <row r="116" customFormat="false" ht="16" hidden="false" customHeight="false" outlineLevel="0" collapsed="false">
      <c r="A116" s="68" t="str">
        <f aca="false">'ERPs by country'!A123</f>
        <v>Portugal</v>
      </c>
      <c r="B116" s="262" t="n">
        <f aca="false">VLOOKUP(A116,$N$4:$O$143,2,0)</f>
        <v>77.5</v>
      </c>
      <c r="C116" s="263" t="n">
        <f aca="false">'ERPs by country'!E123</f>
        <v>0.0622656603095268</v>
      </c>
      <c r="D116" s="171" t="n">
        <f aca="false">'ERPs by country'!D123</f>
        <v>0.0181854453648976</v>
      </c>
      <c r="E116" s="171" t="n">
        <f aca="false">C116</f>
        <v>0.0622656603095268</v>
      </c>
      <c r="F116" s="71" t="n">
        <f aca="false">'Country Tax Rates'!C117</f>
        <v>0.21</v>
      </c>
      <c r="G116" s="71" t="n">
        <f aca="false">E116-'ERPs by country'!$E$3</f>
        <v>0.0184656603095268</v>
      </c>
      <c r="H116" s="265"/>
      <c r="N116" s="269" t="s">
        <v>262</v>
      </c>
      <c r="O116" s="265" t="n">
        <v>68.5</v>
      </c>
    </row>
    <row r="117" customFormat="false" ht="16" hidden="false" customHeight="false" outlineLevel="0" collapsed="false">
      <c r="A117" s="68" t="str">
        <f aca="false">'ERPs by country'!A124</f>
        <v>Qatar</v>
      </c>
      <c r="B117" s="262" t="n">
        <f aca="false">VLOOKUP(A117,$N$4:$O$143,2,0)</f>
        <v>71.5</v>
      </c>
      <c r="C117" s="263" t="n">
        <f aca="false">'ERPs by country'!E124</f>
        <v>0.0488704886915504</v>
      </c>
      <c r="D117" s="171" t="n">
        <f aca="false">'ERPs by country'!D124</f>
        <v>0.00499354442396778</v>
      </c>
      <c r="E117" s="171" t="n">
        <f aca="false">C117</f>
        <v>0.0488704886915504</v>
      </c>
      <c r="F117" s="71" t="n">
        <f aca="false">'Country Tax Rates'!C118</f>
        <v>0.1</v>
      </c>
      <c r="G117" s="71" t="n">
        <f aca="false">E117-'ERPs by country'!$E$3</f>
        <v>0.0050704886915504</v>
      </c>
      <c r="H117" s="265"/>
      <c r="N117" s="269" t="s">
        <v>469</v>
      </c>
      <c r="O117" s="265" t="n">
        <v>50</v>
      </c>
    </row>
    <row r="118" customFormat="false" ht="16" hidden="false" customHeight="false" outlineLevel="0" collapsed="false">
      <c r="A118" s="68" t="str">
        <f aca="false">'ERPs by country'!A125</f>
        <v>Ras Al Kaminah</v>
      </c>
      <c r="B118" s="262" t="e">
        <f aca="false">VLOOKUP(A118,$N$4:$O$143,2,0)</f>
        <v>#N/A</v>
      </c>
      <c r="C118" s="263" t="n">
        <f aca="false">'ERPs by country'!E125</f>
        <v>0.053865298447406</v>
      </c>
      <c r="D118" s="171" t="n">
        <f aca="false">'ERPs by country'!D125</f>
        <v>0.00991255833414496</v>
      </c>
      <c r="E118" s="171" t="n">
        <f aca="false">C118</f>
        <v>0.053865298447406</v>
      </c>
      <c r="F118" s="71" t="n">
        <f aca="false">'Country Tax Rates'!C119</f>
        <v>0</v>
      </c>
      <c r="G118" s="71" t="n">
        <f aca="false">E118-'ERPs by country'!$E$3</f>
        <v>0.010065298447406</v>
      </c>
      <c r="H118" s="265"/>
      <c r="N118" s="269" t="s">
        <v>171</v>
      </c>
      <c r="O118" s="265" t="n">
        <v>68.3</v>
      </c>
    </row>
    <row r="119" customFormat="false" ht="16" hidden="false" customHeight="false" outlineLevel="0" collapsed="false">
      <c r="A119" s="68" t="str">
        <f aca="false">'ERPs by country'!A126</f>
        <v>Romania</v>
      </c>
      <c r="B119" s="262" t="n">
        <f aca="false">VLOOKUP(A119,$N$4:$O$143,2,0)</f>
        <v>71.3</v>
      </c>
      <c r="C119" s="263" t="n">
        <f aca="false">'ERPs by country'!E126</f>
        <v>0.0622656603095268</v>
      </c>
      <c r="D119" s="171" t="n">
        <f aca="false">'ERPs by country'!D126</f>
        <v>0.0181854453648976</v>
      </c>
      <c r="E119" s="171" t="n">
        <f aca="false">C119</f>
        <v>0.0622656603095268</v>
      </c>
      <c r="F119" s="71" t="n">
        <f aca="false">'Country Tax Rates'!C120</f>
        <v>0.16</v>
      </c>
      <c r="G119" s="71" t="n">
        <f aca="false">E119-'ERPs by country'!$E$3</f>
        <v>0.0184656603095268</v>
      </c>
      <c r="H119" s="265"/>
      <c r="N119" s="269" t="s">
        <v>304</v>
      </c>
      <c r="O119" s="265" t="n">
        <v>74</v>
      </c>
    </row>
    <row r="120" customFormat="false" ht="16" hidden="false" customHeight="false" outlineLevel="0" collapsed="false">
      <c r="A120" s="68" t="str">
        <f aca="false">'ERPs by country'!A127</f>
        <v>Russia</v>
      </c>
      <c r="B120" s="262" t="n">
        <f aca="false">VLOOKUP(A120,$N$4:$O$143,2,0)</f>
        <v>71.3</v>
      </c>
      <c r="C120" s="263" t="n">
        <f aca="false">'ERPs by country'!E127</f>
        <v>0.0622656603095268</v>
      </c>
      <c r="D120" s="171" t="n">
        <f aca="false">'ERPs by country'!D127</f>
        <v>0.0181854453648976</v>
      </c>
      <c r="E120" s="171" t="n">
        <f aca="false">C120</f>
        <v>0.0622656603095268</v>
      </c>
      <c r="F120" s="71" t="n">
        <f aca="false">'Country Tax Rates'!C121</f>
        <v>0.2</v>
      </c>
      <c r="G120" s="71" t="n">
        <f aca="false">E120-'ERPs by country'!$E$3</f>
        <v>0.0184656603095268</v>
      </c>
      <c r="H120" s="265"/>
      <c r="N120" s="269" t="s">
        <v>198</v>
      </c>
      <c r="O120" s="265" t="n">
        <v>62.5</v>
      </c>
    </row>
    <row r="121" customFormat="false" ht="16" hidden="false" customHeight="false" outlineLevel="0" collapsed="false">
      <c r="A121" s="68" t="str">
        <f aca="false">'ERPs by country'!A128</f>
        <v>Rwanda</v>
      </c>
      <c r="B121" s="262" t="e">
        <f aca="false">VLOOKUP(A121,$N$4:$O$143,2,0)</f>
        <v>#N/A</v>
      </c>
      <c r="C121" s="263" t="n">
        <f aca="false">'ERPs by country'!E128</f>
        <v>0.0899641507738171</v>
      </c>
      <c r="D121" s="171" t="n">
        <f aca="false">'ERPs by country'!D128</f>
        <v>0.0454636134122439</v>
      </c>
      <c r="E121" s="171" t="n">
        <f aca="false">C121</f>
        <v>0.0899641507738171</v>
      </c>
      <c r="F121" s="71" t="n">
        <f aca="false">'Country Tax Rates'!C122</f>
        <v>0.3</v>
      </c>
      <c r="G121" s="71" t="n">
        <f aca="false">E121-'ERPs by country'!$E$3</f>
        <v>0.0461641507738171</v>
      </c>
      <c r="H121" s="265"/>
      <c r="N121" s="269" t="s">
        <v>475</v>
      </c>
      <c r="O121" s="265" t="n">
        <v>38.3</v>
      </c>
    </row>
    <row r="122" customFormat="false" ht="16" hidden="false" customHeight="false" outlineLevel="0" collapsed="false">
      <c r="A122" s="68" t="str">
        <f aca="false">'ERPs by country'!A129</f>
        <v>Saudi Arabia</v>
      </c>
      <c r="B122" s="262" t="n">
        <f aca="false">VLOOKUP(A122,$N$4:$O$143,2,0)</f>
        <v>78.8</v>
      </c>
      <c r="C122" s="263" t="n">
        <f aca="false">'ERPs by country'!E129</f>
        <v>0.049702956984193</v>
      </c>
      <c r="D122" s="171" t="n">
        <f aca="false">'ERPs by country'!D129</f>
        <v>0.00581338007566397</v>
      </c>
      <c r="E122" s="171" t="n">
        <f aca="false">C122</f>
        <v>0.049702956984193</v>
      </c>
      <c r="F122" s="71" t="n">
        <f aca="false">'Country Tax Rates'!C123</f>
        <v>0.2</v>
      </c>
      <c r="G122" s="71" t="n">
        <f aca="false">E122-'ERPs by country'!$E$3</f>
        <v>0.00590295698419299</v>
      </c>
      <c r="H122" s="265"/>
      <c r="N122" s="269" t="s">
        <v>236</v>
      </c>
      <c r="O122" s="265" t="n">
        <v>54.8</v>
      </c>
    </row>
    <row r="123" customFormat="false" ht="16" hidden="false" customHeight="false" outlineLevel="0" collapsed="false">
      <c r="A123" s="68" t="str">
        <f aca="false">'ERPs by country'!A130</f>
        <v>Senegal</v>
      </c>
      <c r="B123" s="262" t="n">
        <f aca="false">VLOOKUP(A123,$N$4:$O$143,2,0)</f>
        <v>61.5</v>
      </c>
      <c r="C123" s="263" t="n">
        <f aca="false">'ERPs by country'!E130</f>
        <v>0.073995895342218</v>
      </c>
      <c r="D123" s="171" t="n">
        <f aca="false">'ERPs by country'!D130</f>
        <v>0.029737675002435</v>
      </c>
      <c r="E123" s="171" t="n">
        <f aca="false">C123</f>
        <v>0.073995895342218</v>
      </c>
      <c r="F123" s="71" t="n">
        <f aca="false">'Country Tax Rates'!C124</f>
        <v>0.3</v>
      </c>
      <c r="G123" s="71" t="n">
        <f aca="false">E123-'ERPs by country'!$E$3</f>
        <v>0.030195895342218</v>
      </c>
      <c r="H123" s="265"/>
      <c r="N123" s="269" t="s">
        <v>305</v>
      </c>
      <c r="O123" s="265" t="n">
        <v>84.8</v>
      </c>
    </row>
    <row r="124" customFormat="false" ht="16" hidden="false" customHeight="false" outlineLevel="0" collapsed="false">
      <c r="A124" s="68" t="str">
        <f aca="false">'ERPs by country'!A131</f>
        <v>Serbia</v>
      </c>
      <c r="B124" s="262" t="e">
        <f aca="false">VLOOKUP(A124,$N$4:$O$143,2,0)</f>
        <v>#N/A</v>
      </c>
      <c r="C124" s="263" t="n">
        <f aca="false">'ERPs by country'!E131</f>
        <v>0.0690010855863624</v>
      </c>
      <c r="D124" s="171" t="n">
        <f aca="false">'ERPs by country'!D131</f>
        <v>0.0248186610922578</v>
      </c>
      <c r="E124" s="171" t="n">
        <f aca="false">C124</f>
        <v>0.0690010855863624</v>
      </c>
      <c r="F124" s="71" t="n">
        <f aca="false">'Country Tax Rates'!C125</f>
        <v>0.15</v>
      </c>
      <c r="G124" s="71" t="n">
        <f aca="false">E124-'ERPs by country'!$E$3</f>
        <v>0.0252010855863624</v>
      </c>
      <c r="H124" s="265"/>
      <c r="N124" s="269" t="s">
        <v>306</v>
      </c>
      <c r="O124" s="265" t="n">
        <v>87.3</v>
      </c>
    </row>
    <row r="125" customFormat="false" ht="16" hidden="false" customHeight="false" outlineLevel="0" collapsed="false">
      <c r="A125" s="68" t="str">
        <f aca="false">'ERPs by country'!A132</f>
        <v>Sharjah</v>
      </c>
      <c r="B125" s="262" t="e">
        <f aca="false">VLOOKUP(A125,$N$4:$O$143,2,0)</f>
        <v>#N/A</v>
      </c>
      <c r="C125" s="263" t="n">
        <f aca="false">'ERPs by country'!E132</f>
        <v>0.0622656603095268</v>
      </c>
      <c r="D125" s="171" t="n">
        <f aca="false">'ERPs by country'!D132</f>
        <v>0.0181854453648976</v>
      </c>
      <c r="E125" s="171" t="n">
        <f aca="false">C125</f>
        <v>0.0622656603095268</v>
      </c>
      <c r="F125" s="71" t="n">
        <f aca="false">'Country Tax Rates'!C126</f>
        <v>0</v>
      </c>
      <c r="G125" s="71" t="n">
        <f aca="false">E125-'ERPs by country'!$E$3</f>
        <v>0.0184656603095268</v>
      </c>
      <c r="H125" s="265"/>
      <c r="N125" s="269" t="s">
        <v>563</v>
      </c>
      <c r="O125" s="265" t="n">
        <v>48.3</v>
      </c>
    </row>
    <row r="126" customFormat="false" ht="16" hidden="false" customHeight="false" outlineLevel="0" collapsed="false">
      <c r="A126" s="68" t="str">
        <f aca="false">'ERPs by country'!A133</f>
        <v>Singapore</v>
      </c>
      <c r="B126" s="262" t="n">
        <f aca="false">VLOOKUP(A126,$N$4:$O$143,2,0)</f>
        <v>79.5</v>
      </c>
      <c r="C126" s="263" t="n">
        <f aca="false">'ERPs by country'!E133</f>
        <v>0.0438</v>
      </c>
      <c r="D126" s="171" t="n">
        <f aca="false">'ERPs by country'!D133</f>
        <v>0</v>
      </c>
      <c r="E126" s="171" t="n">
        <f aca="false">C126</f>
        <v>0.0438</v>
      </c>
      <c r="F126" s="71" t="n">
        <f aca="false">'Country Tax Rates'!C127</f>
        <v>0.17</v>
      </c>
      <c r="G126" s="71" t="n">
        <f aca="false">E126-'ERPs by country'!$E$3</f>
        <v>0</v>
      </c>
      <c r="H126" s="265"/>
      <c r="N126" s="269" t="s">
        <v>199</v>
      </c>
      <c r="O126" s="265" t="n">
        <v>87</v>
      </c>
    </row>
    <row r="127" customFormat="false" ht="16" hidden="false" customHeight="false" outlineLevel="0" collapsed="false">
      <c r="A127" s="68" t="str">
        <f aca="false">'ERPs by country'!A134</f>
        <v>Slovakia</v>
      </c>
      <c r="B127" s="262" t="n">
        <f aca="false">VLOOKUP(A127,$N$4:$O$143,2,0)</f>
        <v>73.3</v>
      </c>
      <c r="C127" s="263" t="n">
        <f aca="false">'ERPs by country'!E134</f>
        <v>0.0509138199553095</v>
      </c>
      <c r="D127" s="171" t="n">
        <f aca="false">'ERPs by country'!D134</f>
        <v>0.00700586829631299</v>
      </c>
      <c r="E127" s="171" t="n">
        <f aca="false">C127</f>
        <v>0.0509138199553095</v>
      </c>
      <c r="F127" s="71" t="n">
        <f aca="false">'Country Tax Rates'!C128</f>
        <v>0.21</v>
      </c>
      <c r="G127" s="71" t="n">
        <f aca="false">E127-'ERPs by country'!$E$3</f>
        <v>0.00711381995530951</v>
      </c>
      <c r="H127" s="265"/>
      <c r="N127" s="269" t="s">
        <v>173</v>
      </c>
      <c r="O127" s="265" t="n">
        <v>64.5</v>
      </c>
    </row>
    <row r="128" customFormat="false" ht="16" hidden="false" customHeight="false" outlineLevel="0" collapsed="false">
      <c r="A128" s="68" t="str">
        <f aca="false">'ERPs by country'!A135</f>
        <v>Slovenia</v>
      </c>
      <c r="B128" s="262" t="n">
        <f aca="false">VLOOKUP(A128,$N$4:$O$143,2,0)</f>
        <v>68.5</v>
      </c>
      <c r="C128" s="263" t="n">
        <f aca="false">'ERPs by country'!E135</f>
        <v>0.053865298447406</v>
      </c>
      <c r="D128" s="171" t="n">
        <f aca="false">'ERPs by country'!D135</f>
        <v>0.00991255833414496</v>
      </c>
      <c r="E128" s="171" t="n">
        <f aca="false">C128</f>
        <v>0.053865298447406</v>
      </c>
      <c r="F128" s="71" t="n">
        <f aca="false">'Country Tax Rates'!C129</f>
        <v>0.19</v>
      </c>
      <c r="G128" s="71" t="n">
        <f aca="false">E128-'ERPs by country'!$E$3</f>
        <v>0.010065298447406</v>
      </c>
      <c r="H128" s="265"/>
      <c r="N128" s="269" t="s">
        <v>200</v>
      </c>
      <c r="O128" s="265" t="n">
        <v>65.8</v>
      </c>
    </row>
    <row r="129" customFormat="false" ht="16" hidden="false" customHeight="false" outlineLevel="0" collapsed="false">
      <c r="A129" s="68" t="str">
        <f aca="false">'ERPs by country'!A136</f>
        <v>Solomon Islands</v>
      </c>
      <c r="B129" s="262" t="e">
        <f aca="false">VLOOKUP(A129,$N$4:$O$143,2,0)</f>
        <v>#N/A</v>
      </c>
      <c r="C129" s="263" t="n">
        <f aca="false">'ERPs by country'!E136</f>
        <v>0.0983645126359378</v>
      </c>
      <c r="D129" s="171" t="n">
        <f aca="false">'ERPs by country'!D136</f>
        <v>0.0537365004429965</v>
      </c>
      <c r="E129" s="171" t="n">
        <f aca="false">C129</f>
        <v>0.0983645126359378</v>
      </c>
      <c r="F129" s="71" t="n">
        <f aca="false">'Country Tax Rates'!C130</f>
        <v>0.3</v>
      </c>
      <c r="G129" s="71" t="n">
        <f aca="false">E129-'ERPs by country'!$E$3</f>
        <v>0.0545645126359378</v>
      </c>
      <c r="H129" s="265"/>
      <c r="N129" s="269" t="s">
        <v>177</v>
      </c>
      <c r="O129" s="265" t="n">
        <v>62.3</v>
      </c>
    </row>
    <row r="130" customFormat="false" ht="16" hidden="false" customHeight="false" outlineLevel="0" collapsed="false">
      <c r="A130" s="68" t="str">
        <f aca="false">'ERPs by country'!A137</f>
        <v>South Africa</v>
      </c>
      <c r="B130" s="262" t="n">
        <f aca="false">VLOOKUP(A130,$N$4:$O$143,2,0)</f>
        <v>68.3</v>
      </c>
      <c r="C130" s="263" t="n">
        <f aca="false">'ERPs by country'!E137</f>
        <v>0.0690010855863624</v>
      </c>
      <c r="D130" s="171" t="n">
        <f aca="false">'ERPs by country'!D137</f>
        <v>0.0248186610922578</v>
      </c>
      <c r="E130" s="171" t="n">
        <f aca="false">C130</f>
        <v>0.0690010855863624</v>
      </c>
      <c r="F130" s="71" t="n">
        <f aca="false">'Country Tax Rates'!C131</f>
        <v>0.28</v>
      </c>
      <c r="G130" s="71" t="n">
        <f aca="false">E130-'ERPs by country'!$E$3</f>
        <v>0.0252010855863624</v>
      </c>
      <c r="H130" s="265"/>
      <c r="N130" s="269" t="s">
        <v>579</v>
      </c>
      <c r="O130" s="265" t="n">
        <v>74.3</v>
      </c>
    </row>
    <row r="131" customFormat="false" ht="16" hidden="false" customHeight="false" outlineLevel="0" collapsed="false">
      <c r="A131" s="68" t="str">
        <f aca="false">'ERPs by country'!A138</f>
        <v>Spain</v>
      </c>
      <c r="B131" s="262" t="n">
        <f aca="false">VLOOKUP(A131,$N$4:$O$143,2,0)</f>
        <v>74</v>
      </c>
      <c r="C131" s="263" t="n">
        <f aca="false">'ERPs by country'!E138</f>
        <v>0.0571951716179764</v>
      </c>
      <c r="D131" s="171" t="n">
        <f aca="false">'ERPs by country'!D138</f>
        <v>0.0131919009409298</v>
      </c>
      <c r="E131" s="171" t="n">
        <f aca="false">C131</f>
        <v>0.0571951716179764</v>
      </c>
      <c r="F131" s="71" t="n">
        <f aca="false">'Country Tax Rates'!C132</f>
        <v>0.25</v>
      </c>
      <c r="G131" s="71" t="n">
        <f aca="false">E131-'ERPs by country'!$E$3</f>
        <v>0.0133951716179764</v>
      </c>
      <c r="H131" s="265"/>
      <c r="N131" s="269" t="s">
        <v>174</v>
      </c>
      <c r="O131" s="265" t="n">
        <v>63</v>
      </c>
    </row>
    <row r="132" customFormat="false" ht="16" hidden="false" customHeight="false" outlineLevel="0" collapsed="false">
      <c r="A132" s="68" t="str">
        <f aca="false">'ERPs by country'!A139</f>
        <v>Sri Lanka</v>
      </c>
      <c r="B132" s="262" t="n">
        <f aca="false">VLOOKUP(A132,$N$4:$O$143,2,0)</f>
        <v>62.5</v>
      </c>
      <c r="C132" s="263" t="n">
        <f aca="false">'ERPs by country'!E139</f>
        <v>0.106689195562364</v>
      </c>
      <c r="D132" s="171" t="n">
        <f aca="false">'ERPs by country'!D139</f>
        <v>0.0619348569599585</v>
      </c>
      <c r="E132" s="171" t="n">
        <f aca="false">C132</f>
        <v>0.106689195562364</v>
      </c>
      <c r="F132" s="71" t="n">
        <f aca="false">'Country Tax Rates'!C133</f>
        <v>0.28</v>
      </c>
      <c r="G132" s="71" t="n">
        <f aca="false">E132-'ERPs by country'!$E$3</f>
        <v>0.0628891955623639</v>
      </c>
      <c r="H132" s="265"/>
      <c r="N132" s="269" t="s">
        <v>307</v>
      </c>
      <c r="O132" s="265" t="n">
        <v>60</v>
      </c>
    </row>
    <row r="133" customFormat="false" ht="16" hidden="false" customHeight="false" outlineLevel="0" collapsed="false">
      <c r="A133" s="68" t="str">
        <f aca="false">'ERPs by country'!A140</f>
        <v>St. Maarten</v>
      </c>
      <c r="B133" s="262" t="e">
        <f aca="false">VLOOKUP(A133,$N$4:$O$143,2,0)</f>
        <v>#N/A</v>
      </c>
      <c r="C133" s="263" t="n">
        <f aca="false">'ERPs by country'!E140</f>
        <v>0.0690010855863624</v>
      </c>
      <c r="D133" s="171" t="n">
        <f aca="false">'ERPs by country'!D140</f>
        <v>0.0248186610922578</v>
      </c>
      <c r="E133" s="171" t="n">
        <f aca="false">C133</f>
        <v>0.0690010855863624</v>
      </c>
      <c r="F133" s="71" t="n">
        <f aca="false">'Country Tax Rates'!C134</f>
        <v>0.2736</v>
      </c>
      <c r="G133" s="71" t="n">
        <f aca="false">E133-'ERPs by country'!$E$3</f>
        <v>0.0252010855863624</v>
      </c>
      <c r="H133" s="265"/>
      <c r="N133" s="269" t="s">
        <v>175</v>
      </c>
      <c r="O133" s="265" t="n">
        <v>59.8</v>
      </c>
    </row>
    <row r="134" customFormat="false" ht="16" hidden="false" customHeight="false" outlineLevel="0" collapsed="false">
      <c r="A134" s="68" t="str">
        <f aca="false">'ERPs by country'!A141</f>
        <v>St. Vincent &amp; the Grenadines</v>
      </c>
      <c r="B134" s="262" t="e">
        <f aca="false">VLOOKUP(A134,$N$4:$O$143,2,0)</f>
        <v>#N/A</v>
      </c>
      <c r="C134" s="263" t="n">
        <f aca="false">'ERPs by country'!E141</f>
        <v>0.0983645126359378</v>
      </c>
      <c r="D134" s="171" t="n">
        <f aca="false">'ERPs by country'!D141</f>
        <v>0.0537365004429965</v>
      </c>
      <c r="E134" s="171" t="n">
        <f aca="false">C134</f>
        <v>0.0983645126359378</v>
      </c>
      <c r="F134" s="71" t="n">
        <f aca="false">'Country Tax Rates'!C135</f>
        <v>0.2736</v>
      </c>
      <c r="G134" s="71" t="n">
        <f aca="false">E134-'ERPs by country'!$E$3</f>
        <v>0.0545645126359378</v>
      </c>
      <c r="H134" s="265"/>
      <c r="N134" s="269" t="s">
        <v>264</v>
      </c>
      <c r="O134" s="265" t="n">
        <v>67.3</v>
      </c>
    </row>
    <row r="135" customFormat="false" ht="16" hidden="false" customHeight="false" outlineLevel="0" collapsed="false">
      <c r="A135" s="68" t="str">
        <f aca="false">'ERPs by country'!A142</f>
        <v>Suriname</v>
      </c>
      <c r="B135" s="262" t="n">
        <f aca="false">VLOOKUP(A135,$N$4:$O$143,2,0)</f>
        <v>54.8</v>
      </c>
      <c r="C135" s="263" t="n">
        <f aca="false">'ERPs by country'!E142</f>
        <v>0.127652260749818</v>
      </c>
      <c r="D135" s="171" t="n">
        <f aca="false">'ERPs by country'!D142</f>
        <v>0.0825798092799447</v>
      </c>
      <c r="E135" s="171" t="n">
        <f aca="false">C135</f>
        <v>0.127652260749818</v>
      </c>
      <c r="F135" s="71" t="n">
        <f aca="false">'Country Tax Rates'!C136</f>
        <v>0.36</v>
      </c>
      <c r="G135" s="71" t="n">
        <f aca="false">E135-'ERPs by country'!$E$3</f>
        <v>0.0838522607498185</v>
      </c>
      <c r="H135" s="265"/>
      <c r="N135" s="269" t="s">
        <v>278</v>
      </c>
      <c r="O135" s="265" t="n">
        <v>78.5</v>
      </c>
    </row>
    <row r="136" customFormat="false" ht="16" hidden="false" customHeight="false" outlineLevel="0" collapsed="false">
      <c r="A136" s="68" t="str">
        <f aca="false">'ERPs by country'!A143</f>
        <v>Swaziland</v>
      </c>
      <c r="B136" s="262" t="e">
        <f aca="false">VLOOKUP(A136,$N$4:$O$143,2,0)</f>
        <v>#N/A</v>
      </c>
      <c r="C136" s="263" t="n">
        <f aca="false">'ERPs by country'!E143</f>
        <v>0.0983645126359378</v>
      </c>
      <c r="D136" s="171" t="n">
        <f aca="false">'ERPs by country'!D143</f>
        <v>0.0537365004429965</v>
      </c>
      <c r="E136" s="171" t="n">
        <f aca="false">C136</f>
        <v>0.0983645126359378</v>
      </c>
      <c r="F136" s="71" t="n">
        <f aca="false">'Country Tax Rates'!C137</f>
        <v>0.275</v>
      </c>
      <c r="G136" s="71" t="n">
        <f aca="false">E136-'ERPs by country'!$E$3</f>
        <v>0.0545645126359378</v>
      </c>
      <c r="H136" s="265"/>
      <c r="N136" s="269" t="s">
        <v>308</v>
      </c>
      <c r="O136" s="265" t="n">
        <v>78</v>
      </c>
    </row>
    <row r="137" customFormat="false" ht="16" hidden="false" customHeight="false" outlineLevel="0" collapsed="false">
      <c r="A137" s="68" t="str">
        <f aca="false">'ERPs by country'!A144</f>
        <v>Sweden</v>
      </c>
      <c r="B137" s="262" t="n">
        <f aca="false">VLOOKUP(A137,$N$4:$O$143,2,0)</f>
        <v>84.8</v>
      </c>
      <c r="C137" s="263" t="n">
        <f aca="false">'ERPs by country'!E144</f>
        <v>0.0438</v>
      </c>
      <c r="D137" s="171" t="n">
        <f aca="false">'ERPs by country'!D144</f>
        <v>0</v>
      </c>
      <c r="E137" s="171" t="n">
        <f aca="false">C137</f>
        <v>0.0438</v>
      </c>
      <c r="F137" s="71" t="n">
        <f aca="false">'Country Tax Rates'!C138</f>
        <v>0.214</v>
      </c>
      <c r="G137" s="71" t="n">
        <f aca="false">E137-'ERPs by country'!$E$3</f>
        <v>0</v>
      </c>
      <c r="H137" s="265"/>
      <c r="N137" s="269" t="s">
        <v>282</v>
      </c>
      <c r="O137" s="265" t="n">
        <v>74</v>
      </c>
    </row>
    <row r="138" customFormat="false" ht="16" hidden="false" customHeight="false" outlineLevel="0" collapsed="false">
      <c r="A138" s="68" t="str">
        <f aca="false">'ERPs by country'!A145</f>
        <v>Switzerland</v>
      </c>
      <c r="B138" s="262" t="n">
        <f aca="false">VLOOKUP(A138,$N$4:$O$143,2,0)</f>
        <v>87.3</v>
      </c>
      <c r="C138" s="263" t="n">
        <f aca="false">'ERPs by country'!E145</f>
        <v>0.0438</v>
      </c>
      <c r="D138" s="171" t="n">
        <f aca="false">'ERPs by country'!D145</f>
        <v>0</v>
      </c>
      <c r="E138" s="171" t="n">
        <f aca="false">C138</f>
        <v>0.0438</v>
      </c>
      <c r="F138" s="71" t="n">
        <f aca="false">'Country Tax Rates'!C139</f>
        <v>0.1484</v>
      </c>
      <c r="G138" s="71" t="n">
        <f aca="false">E138-'ERPs by country'!$E$3</f>
        <v>0</v>
      </c>
      <c r="H138" s="265"/>
      <c r="N138" s="269" t="s">
        <v>237</v>
      </c>
      <c r="O138" s="265" t="n">
        <v>73.5</v>
      </c>
    </row>
    <row r="139" customFormat="false" ht="16" hidden="false" customHeight="false" outlineLevel="0" collapsed="false">
      <c r="A139" s="68" t="str">
        <f aca="false">'ERPs by country'!A146</f>
        <v>Taiwan</v>
      </c>
      <c r="B139" s="262" t="n">
        <f aca="false">VLOOKUP(A139,$N$4:$O$143,2,0)</f>
        <v>87</v>
      </c>
      <c r="C139" s="263" t="n">
        <f aca="false">'ERPs by country'!E146</f>
        <v>0.0488704886915504</v>
      </c>
      <c r="D139" s="171" t="n">
        <f aca="false">'ERPs by country'!D146</f>
        <v>0.00499354442396778</v>
      </c>
      <c r="E139" s="171" t="n">
        <f aca="false">C139</f>
        <v>0.0488704886915504</v>
      </c>
      <c r="F139" s="71" t="n">
        <f aca="false">'Country Tax Rates'!C140</f>
        <v>0.2</v>
      </c>
      <c r="G139" s="71" t="n">
        <f aca="false">E139-'ERPs by country'!$E$3</f>
        <v>0.0050704886915504</v>
      </c>
      <c r="N139" s="269" t="s">
        <v>323</v>
      </c>
      <c r="O139" s="265" t="n">
        <v>42.8</v>
      </c>
    </row>
    <row r="140" customFormat="false" ht="16" hidden="false" customHeight="false" outlineLevel="0" collapsed="false">
      <c r="A140" s="68" t="str">
        <f aca="false">'ERPs by country'!A147</f>
        <v>Tajikistan</v>
      </c>
      <c r="B140" s="262" t="e">
        <f aca="false">VLOOKUP(A140,$N$4:$O$143,2,0)</f>
        <v>#N/A</v>
      </c>
      <c r="C140" s="263" t="n">
        <f aca="false">'ERPs by country'!E147</f>
        <v>0.0983645126359378</v>
      </c>
      <c r="D140" s="171" t="n">
        <f aca="false">'ERPs by country'!D147</f>
        <v>0.0537365004429965</v>
      </c>
      <c r="E140" s="171" t="n">
        <f aca="false">C140</f>
        <v>0.0983645126359378</v>
      </c>
      <c r="F140" s="71" t="n">
        <f aca="false">'Country Tax Rates'!C141</f>
        <v>0.1912</v>
      </c>
      <c r="G140" s="71" t="n">
        <f aca="false">E140-'ERPs by country'!$E$3</f>
        <v>0.0545645126359378</v>
      </c>
      <c r="N140" s="269" t="s">
        <v>321</v>
      </c>
      <c r="O140" s="265" t="n">
        <v>71.3</v>
      </c>
    </row>
    <row r="141" customFormat="false" ht="16" hidden="false" customHeight="false" outlineLevel="0" collapsed="false">
      <c r="A141" s="68" t="str">
        <f aca="false">'ERPs by country'!A148</f>
        <v>Tanzania</v>
      </c>
      <c r="B141" s="262" t="n">
        <f aca="false">VLOOKUP(A141,$N$4:$O$143,2,0)</f>
        <v>64.5</v>
      </c>
      <c r="C141" s="263" t="n">
        <f aca="false">'ERPs by country'!E148</f>
        <v>0.0899641507738171</v>
      </c>
      <c r="D141" s="171" t="n">
        <f aca="false">'ERPs by country'!D148</f>
        <v>0.0454636134122439</v>
      </c>
      <c r="E141" s="171" t="n">
        <f aca="false">C141</f>
        <v>0.0899641507738171</v>
      </c>
      <c r="F141" s="71" t="n">
        <f aca="false">'Country Tax Rates'!C142</f>
        <v>0.3</v>
      </c>
      <c r="G141" s="71" t="n">
        <f aca="false">E141-'ERPs by country'!$E$3</f>
        <v>0.0461641507738171</v>
      </c>
      <c r="N141" s="269" t="s">
        <v>580</v>
      </c>
      <c r="O141" s="265" t="n">
        <v>49.8</v>
      </c>
    </row>
    <row r="142" customFormat="false" ht="16" hidden="false" customHeight="false" outlineLevel="0" collapsed="false">
      <c r="A142" s="68" t="str">
        <f aca="false">'ERPs by country'!A149</f>
        <v>Thailand</v>
      </c>
      <c r="B142" s="262" t="n">
        <f aca="false">VLOOKUP(A142,$N$4:$O$143,2,0)</f>
        <v>65.8</v>
      </c>
      <c r="C142" s="263" t="n">
        <f aca="false">'ERPs by country'!E149</f>
        <v>0.0571951716179764</v>
      </c>
      <c r="D142" s="171" t="n">
        <f aca="false">'ERPs by country'!D149</f>
        <v>0.0131919009409298</v>
      </c>
      <c r="E142" s="171" t="n">
        <f aca="false">C142</f>
        <v>0.0571951716179764</v>
      </c>
      <c r="F142" s="71" t="n">
        <f aca="false">'Country Tax Rates'!C143</f>
        <v>0.2</v>
      </c>
      <c r="G142" s="71" t="n">
        <f aca="false">E142-'ERPs by country'!$E$3</f>
        <v>0.0133951716179764</v>
      </c>
      <c r="N142" s="269" t="s">
        <v>320</v>
      </c>
      <c r="O142" s="265" t="n">
        <v>58.5</v>
      </c>
    </row>
    <row r="143" customFormat="false" ht="16" hidden="false" customHeight="false" outlineLevel="0" collapsed="false">
      <c r="A143" s="68" t="str">
        <f aca="false">'ERPs by country'!A150</f>
        <v>Togo</v>
      </c>
      <c r="B143" s="262" t="n">
        <f aca="false">VLOOKUP(A143,$N$4:$O$143,2,0)</f>
        <v>62.3</v>
      </c>
      <c r="C143" s="263" t="n">
        <f aca="false">'ERPs by country'!E150</f>
        <v>0.0983645126359378</v>
      </c>
      <c r="D143" s="171" t="n">
        <f aca="false">'ERPs by country'!D150</f>
        <v>0.0537365004429965</v>
      </c>
      <c r="E143" s="171" t="n">
        <f aca="false">C143</f>
        <v>0.0983645126359378</v>
      </c>
      <c r="F143" s="71" t="n">
        <f aca="false">'Country Tax Rates'!C144</f>
        <v>0.2825</v>
      </c>
      <c r="G143" s="71" t="n">
        <f aca="false">E143-'ERPs by country'!$E$3</f>
        <v>0.0545645126359378</v>
      </c>
      <c r="N143" s="269" t="s">
        <v>485</v>
      </c>
      <c r="O143" s="265" t="n">
        <v>60</v>
      </c>
    </row>
    <row r="144" customFormat="false" ht="16" hidden="false" customHeight="false" outlineLevel="0" collapsed="false">
      <c r="A144" s="68" t="str">
        <f aca="false">'ERPs by country'!A151</f>
        <v>Trinidad and Tobago</v>
      </c>
      <c r="B144" s="262" t="e">
        <f aca="false">VLOOKUP(A144,$N$4:$O$143,2,0)</f>
        <v>#N/A</v>
      </c>
      <c r="C144" s="263" t="n">
        <f aca="false">'ERPs by country'!E151</f>
        <v>0.0647630651874546</v>
      </c>
      <c r="D144" s="171" t="n">
        <f aca="false">'ERPs by country'!D151</f>
        <v>0.0206449523199862</v>
      </c>
      <c r="E144" s="171" t="n">
        <f aca="false">C144</f>
        <v>0.0647630651874546</v>
      </c>
      <c r="F144" s="71" t="n">
        <f aca="false">'Country Tax Rates'!C145</f>
        <v>0.3</v>
      </c>
      <c r="G144" s="71" t="n">
        <f aca="false">E144-'ERPs by country'!$E$3</f>
        <v>0.0209630651874546</v>
      </c>
    </row>
    <row r="145" customFormat="false" ht="16" hidden="false" customHeight="false" outlineLevel="0" collapsed="false">
      <c r="A145" s="68" t="str">
        <f aca="false">'ERPs by country'!A152</f>
        <v>Tunisia</v>
      </c>
      <c r="B145" s="262" t="n">
        <f aca="false">VLOOKUP(A145,$N$4:$O$143,2,0)</f>
        <v>63</v>
      </c>
      <c r="C145" s="263" t="n">
        <f aca="false">'ERPs by country'!E152</f>
        <v>0.0983645126359378</v>
      </c>
      <c r="D145" s="171" t="n">
        <f aca="false">'ERPs by country'!D152</f>
        <v>0.0537365004429965</v>
      </c>
      <c r="E145" s="171" t="n">
        <f aca="false">C145</f>
        <v>0.0983645126359378</v>
      </c>
      <c r="F145" s="71" t="n">
        <f aca="false">'Country Tax Rates'!C146</f>
        <v>0.25</v>
      </c>
      <c r="G145" s="71" t="n">
        <f aca="false">E145-'ERPs by country'!$E$3</f>
        <v>0.0545645126359378</v>
      </c>
    </row>
    <row r="146" customFormat="false" ht="16" hidden="false" customHeight="false" outlineLevel="0" collapsed="false">
      <c r="A146" s="68" t="str">
        <f aca="false">'ERPs by country'!A153</f>
        <v>Turkey</v>
      </c>
      <c r="B146" s="262" t="n">
        <f aca="false">VLOOKUP(A146,$N$4:$O$143,2,0)</f>
        <v>60</v>
      </c>
      <c r="C146" s="263" t="n">
        <f aca="false">'ERPs by country'!E153</f>
        <v>0.0899641507738171</v>
      </c>
      <c r="D146" s="171" t="n">
        <f aca="false">'ERPs by country'!D153</f>
        <v>0.0454636134122439</v>
      </c>
      <c r="E146" s="171" t="n">
        <f aca="false">C146</f>
        <v>0.0899641507738171</v>
      </c>
      <c r="F146" s="71" t="n">
        <f aca="false">'Country Tax Rates'!C147</f>
        <v>0.22</v>
      </c>
      <c r="G146" s="71" t="n">
        <f aca="false">E146-'ERPs by country'!$E$3</f>
        <v>0.0461641507738171</v>
      </c>
    </row>
    <row r="147" customFormat="false" ht="16" hidden="false" customHeight="false" outlineLevel="0" collapsed="false">
      <c r="A147" s="68" t="str">
        <f aca="false">'ERPs by country'!A154</f>
        <v>Turks and Caicos</v>
      </c>
      <c r="B147" s="262" t="e">
        <f aca="false">VLOOKUP(A147,$N$4:$O$143,2,0)</f>
        <v>#N/A</v>
      </c>
      <c r="C147" s="263" t="n">
        <f aca="false">'ERPs by country'!E154</f>
        <v>0.0571951716179764</v>
      </c>
      <c r="D147" s="171" t="n">
        <f aca="false">'ERPs by country'!D154</f>
        <v>0.0131919009409298</v>
      </c>
      <c r="E147" s="171" t="n">
        <f aca="false">C147</f>
        <v>0.0571951716179764</v>
      </c>
      <c r="F147" s="71" t="e">
        <f aca="false">'Country Tax Rates'!C148</f>
        <v>#N/A</v>
      </c>
      <c r="G147" s="71" t="n">
        <f aca="false">E147-'ERPs by country'!$E$3</f>
        <v>0.0133951716179764</v>
      </c>
    </row>
    <row r="148" customFormat="false" ht="16" hidden="false" customHeight="false" outlineLevel="0" collapsed="false">
      <c r="A148" s="68" t="str">
        <f aca="false">'ERPs by country'!A155</f>
        <v>Uganda</v>
      </c>
      <c r="B148" s="262" t="n">
        <f aca="false">VLOOKUP(A148,$N$4:$O$143,2,0)</f>
        <v>59.8</v>
      </c>
      <c r="C148" s="263" t="n">
        <f aca="false">'ERPs by country'!E155</f>
        <v>0.0899641507738171</v>
      </c>
      <c r="D148" s="171" t="n">
        <f aca="false">'ERPs by country'!D155</f>
        <v>0.0454636134122439</v>
      </c>
      <c r="E148" s="171" t="n">
        <f aca="false">C148</f>
        <v>0.0899641507738171</v>
      </c>
      <c r="F148" s="71" t="n">
        <f aca="false">'Country Tax Rates'!C149</f>
        <v>0.3</v>
      </c>
      <c r="G148" s="71" t="n">
        <f aca="false">E148-'ERPs by country'!$E$3</f>
        <v>0.0461641507738171</v>
      </c>
    </row>
    <row r="149" customFormat="false" ht="16" hidden="false" customHeight="false" outlineLevel="0" collapsed="false">
      <c r="A149" s="68" t="str">
        <f aca="false">'ERPs by country'!A156</f>
        <v>Ukraine</v>
      </c>
      <c r="B149" s="262" t="n">
        <f aca="false">VLOOKUP(A149,$N$4:$O$143,2,0)</f>
        <v>67.3</v>
      </c>
      <c r="C149" s="263" t="n">
        <f aca="false">'ERPs by country'!E156</f>
        <v>0.0983645126359378</v>
      </c>
      <c r="D149" s="171" t="n">
        <f aca="false">'ERPs by country'!D156</f>
        <v>0.0537365004429965</v>
      </c>
      <c r="E149" s="171" t="n">
        <f aca="false">C149</f>
        <v>0.0983645126359378</v>
      </c>
      <c r="F149" s="71" t="n">
        <f aca="false">'Country Tax Rates'!C150</f>
        <v>0.18</v>
      </c>
      <c r="G149" s="71" t="n">
        <f aca="false">E149-'ERPs by country'!$E$3</f>
        <v>0.0545645126359378</v>
      </c>
    </row>
    <row r="150" customFormat="false" ht="16" hidden="false" customHeight="false" outlineLevel="0" collapsed="false">
      <c r="A150" s="68" t="str">
        <f aca="false">'ERPs by country'!A157</f>
        <v>United Arab Emirates</v>
      </c>
      <c r="B150" s="262" t="n">
        <f aca="false">VLOOKUP(A150,$N$4:$O$143,2,0)</f>
        <v>78.5</v>
      </c>
      <c r="C150" s="263" t="n">
        <f aca="false">'ERPs by country'!E157</f>
        <v>0.047962341463213</v>
      </c>
      <c r="D150" s="171" t="n">
        <f aca="false">'ERPs by country'!D157</f>
        <v>0.00409917825848101</v>
      </c>
      <c r="E150" s="171" t="n">
        <f aca="false">C150</f>
        <v>0.047962341463213</v>
      </c>
      <c r="F150" s="71" t="n">
        <f aca="false">'Country Tax Rates'!C151</f>
        <v>0.55</v>
      </c>
      <c r="G150" s="71" t="n">
        <f aca="false">E150-'ERPs by country'!$E$3</f>
        <v>0.00416234146321302</v>
      </c>
    </row>
    <row r="151" customFormat="false" ht="16" hidden="false" customHeight="false" outlineLevel="0" collapsed="false">
      <c r="A151" s="68" t="str">
        <f aca="false">'ERPs by country'!A158</f>
        <v>United Kingdom</v>
      </c>
      <c r="B151" s="262" t="n">
        <f aca="false">VLOOKUP(A151,$N$4:$O$143,2,0)</f>
        <v>78</v>
      </c>
      <c r="C151" s="263" t="n">
        <f aca="false">'ERPs by country'!E158</f>
        <v>0.0488704886915504</v>
      </c>
      <c r="D151" s="171" t="n">
        <f aca="false">'ERPs by country'!D158</f>
        <v>0.00499354442396778</v>
      </c>
      <c r="E151" s="171" t="n">
        <f aca="false">C151</f>
        <v>0.0488704886915504</v>
      </c>
      <c r="F151" s="71" t="n">
        <f aca="false">'Country Tax Rates'!C152</f>
        <v>0.19</v>
      </c>
      <c r="G151" s="71" t="n">
        <f aca="false">E151-'ERPs by country'!$E$3</f>
        <v>0.0050704886915504</v>
      </c>
    </row>
    <row r="152" customFormat="false" ht="16" hidden="false" customHeight="false" outlineLevel="0" collapsed="false">
      <c r="A152" s="68" t="str">
        <f aca="false">'ERPs by country'!A159</f>
        <v>United States</v>
      </c>
      <c r="B152" s="262" t="n">
        <f aca="false">VLOOKUP(A152,$N$4:$O$143,2,0)</f>
        <v>74</v>
      </c>
      <c r="C152" s="263" t="n">
        <f aca="false">'ERPs by country'!E159</f>
        <v>0.0438</v>
      </c>
      <c r="D152" s="171" t="n">
        <f aca="false">'ERPs by country'!D159</f>
        <v>0</v>
      </c>
      <c r="E152" s="171" t="n">
        <f aca="false">C152</f>
        <v>0.0438</v>
      </c>
      <c r="F152" s="71" t="n">
        <f aca="false">'Country Tax Rates'!C153</f>
        <v>0.27</v>
      </c>
      <c r="G152" s="71" t="n">
        <f aca="false">E152-'ERPs by country'!$E$3</f>
        <v>0</v>
      </c>
    </row>
    <row r="153" customFormat="false" ht="16" hidden="false" customHeight="false" outlineLevel="0" collapsed="false">
      <c r="A153" s="68" t="str">
        <f aca="false">'ERPs by country'!A160</f>
        <v>Uruguay</v>
      </c>
      <c r="B153" s="262" t="n">
        <f aca="false">VLOOKUP(A153,$N$4:$O$143,2,0)</f>
        <v>73.5</v>
      </c>
      <c r="C153" s="263" t="n">
        <f aca="false">'ERPs by country'!E160</f>
        <v>0.059768255431599</v>
      </c>
      <c r="D153" s="171" t="n">
        <f aca="false">'ERPs by country'!D160</f>
        <v>0.015725938409809</v>
      </c>
      <c r="E153" s="171" t="n">
        <f aca="false">C153</f>
        <v>0.059768255431599</v>
      </c>
      <c r="F153" s="71" t="n">
        <f aca="false">'Country Tax Rates'!C154</f>
        <v>0.25</v>
      </c>
      <c r="G153" s="71" t="n">
        <f aca="false">E153-'ERPs by country'!$E$3</f>
        <v>0.015968255431599</v>
      </c>
    </row>
    <row r="154" customFormat="false" ht="16" hidden="false" customHeight="false" outlineLevel="0" collapsed="false">
      <c r="A154" s="68" t="str">
        <f aca="false">'ERPs by country'!A161</f>
        <v>Uzbekistan</v>
      </c>
      <c r="B154" s="262" t="e">
        <f aca="false">VLOOKUP(A154,$N$4:$O$143,2,0)</f>
        <v>#N/A</v>
      </c>
      <c r="C154" s="263" t="n">
        <f aca="false">'ERPs by country'!E161</f>
        <v>0.0815637889116962</v>
      </c>
      <c r="D154" s="171" t="n">
        <f aca="false">'ERPs by country'!D161</f>
        <v>0.0371907263814913</v>
      </c>
      <c r="E154" s="171" t="n">
        <f aca="false">C154</f>
        <v>0.0815637889116962</v>
      </c>
      <c r="F154" s="71" t="n">
        <f aca="false">'Country Tax Rates'!C155</f>
        <v>0.075</v>
      </c>
      <c r="G154" s="71" t="n">
        <f aca="false">E154-'ERPs by country'!$E$3</f>
        <v>0.0377637889116962</v>
      </c>
    </row>
    <row r="155" customFormat="false" ht="16" hidden="false" customHeight="false" outlineLevel="0" collapsed="false">
      <c r="A155" s="68" t="str">
        <f aca="false">'ERPs by country'!A162</f>
        <v>Venezuela</v>
      </c>
      <c r="B155" s="262" t="n">
        <f aca="false">VLOOKUP(A155,$N$4:$O$143,2,0)</f>
        <v>42.8</v>
      </c>
      <c r="C155" s="263" t="n">
        <f aca="false">'ERPs by country'!E162</f>
        <v>0.221496530897438</v>
      </c>
      <c r="D155" s="171" t="n">
        <f aca="false">'ERPs by country'!D162</f>
        <v>0.175</v>
      </c>
      <c r="E155" s="171" t="n">
        <f aca="false">C155</f>
        <v>0.221496530897438</v>
      </c>
      <c r="F155" s="71" t="n">
        <f aca="false">'Country Tax Rates'!C156</f>
        <v>0.34</v>
      </c>
      <c r="G155" s="71" t="n">
        <f aca="false">E155-'ERPs by country'!$E$3</f>
        <v>0.177696530897438</v>
      </c>
    </row>
    <row r="156" customFormat="false" ht="16" hidden="false" customHeight="false" outlineLevel="0" collapsed="false">
      <c r="A156" s="68" t="str">
        <f aca="false">'ERPs by country'!A163</f>
        <v>Vietnam</v>
      </c>
      <c r="B156" s="262" t="n">
        <f aca="false">VLOOKUP(A156,$N$4:$O$143,2,0)</f>
        <v>71.3</v>
      </c>
      <c r="C156" s="263" t="n">
        <f aca="false">'ERPs by country'!E163</f>
        <v>0.073995895342218</v>
      </c>
      <c r="D156" s="171" t="n">
        <f aca="false">'ERPs by country'!D163</f>
        <v>0.029737675002435</v>
      </c>
      <c r="E156" s="171" t="n">
        <f aca="false">C156</f>
        <v>0.073995895342218</v>
      </c>
      <c r="F156" s="71" t="n">
        <f aca="false">'Country Tax Rates'!C157</f>
        <v>0.2</v>
      </c>
      <c r="G156" s="71" t="n">
        <f aca="false">E156-'ERPs by country'!$E$3</f>
        <v>0.030195895342218</v>
      </c>
    </row>
    <row r="157" customFormat="false" ht="16" hidden="false" customHeight="false" outlineLevel="0" collapsed="false">
      <c r="A157" s="68" t="str">
        <f aca="false">'ERPs by country'!A164</f>
        <v>Zambia</v>
      </c>
      <c r="B157" s="262" t="n">
        <f aca="false">VLOOKUP(A157,$N$4:$O$143,2,0)</f>
        <v>58.5</v>
      </c>
      <c r="C157" s="263" t="n">
        <f aca="false">'ERPs by country'!E164</f>
        <v>0.14445298447406</v>
      </c>
      <c r="D157" s="171" t="n">
        <f aca="false">'ERPs by country'!D164</f>
        <v>0.0991255833414496</v>
      </c>
      <c r="E157" s="171" t="n">
        <f aca="false">C157</f>
        <v>0.14445298447406</v>
      </c>
      <c r="F157" s="71" t="n">
        <f aca="false">'Country Tax Rates'!C158</f>
        <v>0.35</v>
      </c>
      <c r="G157" s="71" t="n">
        <f aca="false">E157-'ERPs by country'!$E$3</f>
        <v>0.10065298447406</v>
      </c>
    </row>
    <row r="158" customFormat="false" ht="16" hidden="false" customHeight="false" outlineLevel="0" collapsed="false">
      <c r="A158" s="68"/>
      <c r="B158" s="125"/>
      <c r="C158" s="263"/>
      <c r="D158" s="171"/>
      <c r="E158" s="171"/>
      <c r="F158" s="71"/>
      <c r="G158" s="71"/>
    </row>
    <row r="159" customFormat="false" ht="16" hidden="false" customHeight="false" outlineLevel="0" collapsed="false">
      <c r="A159" s="68"/>
      <c r="B159" s="125"/>
      <c r="C159" s="263"/>
      <c r="D159" s="171"/>
      <c r="E159" s="171"/>
      <c r="F159" s="71"/>
      <c r="G159" s="71"/>
    </row>
    <row r="160" customFormat="false" ht="16" hidden="false" customHeight="false" outlineLevel="0" collapsed="false">
      <c r="A160" s="68"/>
      <c r="B160" s="125"/>
      <c r="C160" s="263"/>
      <c r="D160" s="171"/>
      <c r="E160" s="171"/>
      <c r="F160" s="71"/>
      <c r="G160" s="71"/>
      <c r="H160" s="265"/>
      <c r="J160" s="271" t="s">
        <v>581</v>
      </c>
      <c r="K160" s="272" t="s">
        <v>582</v>
      </c>
    </row>
    <row r="161" customFormat="false" ht="16" hidden="false" customHeight="false" outlineLevel="0" collapsed="false">
      <c r="A161" s="68" t="s">
        <v>392</v>
      </c>
      <c r="B161" s="262" t="n">
        <f aca="false">VLOOKUP(A161,$N$4:$O$143,2,0)</f>
        <v>62</v>
      </c>
      <c r="C161" s="71"/>
      <c r="D161" s="71" t="n">
        <f aca="false">G161/'ERPs by country'!$E$5</f>
        <v>0.0619348569599585</v>
      </c>
      <c r="E161" s="70" t="n">
        <f aca="false">IF(C161&gt;0,C161,VLOOKUP(B161,$I$3:$K$19,3))</f>
        <v>0.106689195562364</v>
      </c>
      <c r="F161" s="70" t="n">
        <v>0.26</v>
      </c>
      <c r="G161" s="71" t="n">
        <f aca="false">E161-'ERPs by country'!$E$3</f>
        <v>0.0628891955623639</v>
      </c>
      <c r="H161" s="265"/>
      <c r="J161" s="273" t="s">
        <v>76</v>
      </c>
      <c r="K161" s="274" t="n">
        <v>0.291538461538462</v>
      </c>
    </row>
    <row r="162" customFormat="false" ht="16" hidden="false" customHeight="false" outlineLevel="0" collapsed="false">
      <c r="A162" s="68" t="s">
        <v>572</v>
      </c>
      <c r="B162" s="262" t="n">
        <f aca="false">VLOOKUP(A162,$N$4:$O$143,2,0)</f>
        <v>80.8</v>
      </c>
      <c r="C162" s="71"/>
      <c r="D162" s="71" t="n">
        <f aca="false">G162/'ERPs by country'!$E$5</f>
        <v>0.00499354442396778</v>
      </c>
      <c r="E162" s="70" t="n">
        <f aca="false">IF(C162&gt;0,C162,VLOOKUP(B162,$I$3:$K$19,3))</f>
        <v>0.0488704886915504</v>
      </c>
      <c r="F162" s="71" t="n">
        <v>0.185</v>
      </c>
      <c r="G162" s="71" t="n">
        <f aca="false">E162-'ERPs by country'!$E$3</f>
        <v>0.0050704886915504</v>
      </c>
      <c r="H162" s="265"/>
      <c r="J162" s="273" t="s">
        <v>179</v>
      </c>
      <c r="K162" s="274" t="n">
        <v>0.231026086956522</v>
      </c>
    </row>
    <row r="163" customFormat="false" ht="16" hidden="false" customHeight="false" outlineLevel="0" collapsed="false">
      <c r="A163" s="68" t="s">
        <v>552</v>
      </c>
      <c r="B163" s="262" t="n">
        <f aca="false">VLOOKUP(A163,$N$4:$O$143,2,0)</f>
        <v>64</v>
      </c>
      <c r="C163" s="71"/>
      <c r="D163" s="71" t="n">
        <f aca="false">G163/'ERPs by country'!$E$5</f>
        <v>0.0537365004429965</v>
      </c>
      <c r="E163" s="70" t="n">
        <f aca="false">IF(C163&gt;0,C163,VLOOKUP(B163,$I$3:$K$19,3))</f>
        <v>0.0983645126359378</v>
      </c>
      <c r="F163" s="71" t="n">
        <v>0.31</v>
      </c>
      <c r="G163" s="71" t="n">
        <f aca="false">E163-'ERPs by country'!$E$3</f>
        <v>0.0545645126359378</v>
      </c>
      <c r="H163" s="265"/>
      <c r="J163" s="273" t="s">
        <v>202</v>
      </c>
      <c r="K163" s="274" t="n">
        <v>0.193333333333333</v>
      </c>
    </row>
    <row r="164" customFormat="false" ht="16" hidden="false" customHeight="false" outlineLevel="0" collapsed="false">
      <c r="A164" s="68" t="s">
        <v>438</v>
      </c>
      <c r="B164" s="262" t="n">
        <f aca="false">VLOOKUP(A164,$N$4:$O$143,2,0)</f>
        <v>60</v>
      </c>
      <c r="C164" s="71"/>
      <c r="D164" s="71" t="n">
        <f aca="false">G164/'ERPs by country'!$E$5</f>
        <v>0.0743814527629826</v>
      </c>
      <c r="E164" s="70" t="n">
        <f aca="false">IF(C164&gt;0,C164,VLOOKUP(B164,$I$3:$K$19,3))</f>
        <v>0.119327577823392</v>
      </c>
      <c r="F164" s="71" t="n">
        <v>0.2915</v>
      </c>
      <c r="G164" s="71" t="n">
        <f aca="false">E164-'ERPs by country'!$E$3</f>
        <v>0.0755275778233924</v>
      </c>
      <c r="H164" s="265"/>
      <c r="J164" s="273" t="s">
        <v>59</v>
      </c>
      <c r="K164" s="274" t="n">
        <v>0.186414285714286</v>
      </c>
    </row>
    <row r="165" customFormat="false" ht="16" hidden="false" customHeight="false" outlineLevel="0" collapsed="false">
      <c r="A165" s="68" t="s">
        <v>439</v>
      </c>
      <c r="B165" s="262" t="n">
        <f aca="false">VLOOKUP(A165,$N$4:$O$143,2,0)</f>
        <v>62</v>
      </c>
      <c r="C165" s="71"/>
      <c r="D165" s="71" t="n">
        <f aca="false">G165/'ERPs by country'!$E$5</f>
        <v>0.0619348569599585</v>
      </c>
      <c r="E165" s="70" t="n">
        <f aca="false">IF(C165&gt;0,C165,VLOOKUP(B165,$I$3:$K$19,3))</f>
        <v>0.106689195562364</v>
      </c>
      <c r="F165" s="71" t="n">
        <v>0.2915</v>
      </c>
      <c r="G165" s="71" t="n">
        <f aca="false">E165-'ERPs by country'!$E$3</f>
        <v>0.0628891955623639</v>
      </c>
      <c r="H165" s="265"/>
      <c r="J165" s="273" t="s">
        <v>220</v>
      </c>
      <c r="K165" s="274" t="n">
        <v>0.279321052631579</v>
      </c>
    </row>
    <row r="166" customFormat="false" ht="16" hidden="false" customHeight="false" outlineLevel="0" collapsed="false">
      <c r="A166" s="68" t="s">
        <v>440</v>
      </c>
      <c r="B166" s="262" t="n">
        <f aca="false">VLOOKUP(A166,$N$4:$O$143,2,0)</f>
        <v>67.3</v>
      </c>
      <c r="C166" s="71"/>
      <c r="D166" s="71" t="n">
        <f aca="false">G166/'ERPs by country'!$E$5</f>
        <v>0.0371907263814913</v>
      </c>
      <c r="E166" s="70" t="n">
        <f aca="false">IF(C166&gt;0,C166,VLOOKUP(B166,$I$3:$K$19,3))</f>
        <v>0.0815637889116962</v>
      </c>
      <c r="F166" s="71" t="n">
        <v>0.1864</v>
      </c>
      <c r="G166" s="71" t="n">
        <f aca="false">E166-'ERPs by country'!$E$3</f>
        <v>0.0377637889116962</v>
      </c>
      <c r="H166" s="265"/>
      <c r="J166" s="273" t="s">
        <v>238</v>
      </c>
      <c r="K166" s="274" t="n">
        <v>0.166923076923077</v>
      </c>
    </row>
    <row r="167" customFormat="false" ht="16" hidden="false" customHeight="false" outlineLevel="0" collapsed="false">
      <c r="A167" s="68" t="s">
        <v>441</v>
      </c>
      <c r="B167" s="262" t="n">
        <f aca="false">VLOOKUP(A167,$N$4:$O$143,2,0)</f>
        <v>58.3</v>
      </c>
      <c r="C167" s="71"/>
      <c r="D167" s="71" t="n">
        <f aca="false">G167/'ERPs by country'!$E$5</f>
        <v>0.0743814527629826</v>
      </c>
      <c r="E167" s="70" t="n">
        <f aca="false">IF(C167&gt;0,C167,VLOOKUP(B167,$I$3:$K$19,3))</f>
        <v>0.119327577823392</v>
      </c>
      <c r="F167" s="71" t="n">
        <v>0.1864</v>
      </c>
      <c r="G167" s="71" t="n">
        <f aca="false">E167-'ERPs by country'!$E$3</f>
        <v>0.0755275778233924</v>
      </c>
      <c r="H167" s="265"/>
      <c r="J167" s="273" t="s">
        <v>266</v>
      </c>
      <c r="K167" s="274" t="n">
        <v>0.202307692307692</v>
      </c>
    </row>
    <row r="168" customFormat="false" ht="16" hidden="false" customHeight="false" outlineLevel="0" collapsed="false">
      <c r="A168" s="68" t="s">
        <v>576</v>
      </c>
      <c r="B168" s="262" t="n">
        <f aca="false">VLOOKUP(A168,$N$4:$O$143,2,0)</f>
        <v>64.5</v>
      </c>
      <c r="C168" s="71"/>
      <c r="D168" s="71" t="n">
        <f aca="false">G168/'ERPs by country'!$E$5</f>
        <v>0.0454636134122439</v>
      </c>
      <c r="E168" s="70" t="n">
        <f aca="false">IF(C168&gt;0,C168,VLOOKUP(B168,$I$3:$K$19,3))</f>
        <v>0.0899641507738171</v>
      </c>
      <c r="F168" s="71" t="n">
        <v>0.2023</v>
      </c>
      <c r="G168" s="71" t="n">
        <f aca="false">E168-'ERPs by country'!$E$3</f>
        <v>0.0461641507738171</v>
      </c>
      <c r="H168" s="265"/>
      <c r="J168" s="273" t="s">
        <v>280</v>
      </c>
      <c r="K168" s="274" t="n">
        <v>0.2575</v>
      </c>
    </row>
    <row r="169" customFormat="false" ht="16" hidden="false" customHeight="false" outlineLevel="0" collapsed="false">
      <c r="A169" s="68" t="s">
        <v>66</v>
      </c>
      <c r="B169" s="262" t="n">
        <f aca="false">VLOOKUP(A169,$N$4:$O$143,2,0)</f>
        <v>50.5</v>
      </c>
      <c r="C169" s="71"/>
      <c r="D169" s="71" t="n">
        <f aca="false">G169/'ERPs by country'!$E$5</f>
        <v>0.0991255833414496</v>
      </c>
      <c r="E169" s="70" t="n">
        <f aca="false">IF(C169&gt;0,C169,VLOOKUP(B169,$I$3:$K$19,3))</f>
        <v>0.14445298447406</v>
      </c>
      <c r="F169" s="71" t="n">
        <v>0.231</v>
      </c>
      <c r="G169" s="71" t="n">
        <f aca="false">E169-'ERPs by country'!$E$3</f>
        <v>0.10065298447406</v>
      </c>
      <c r="H169" s="265"/>
      <c r="J169" s="273" t="s">
        <v>283</v>
      </c>
      <c r="K169" s="274" t="n">
        <v>0.200196153846154</v>
      </c>
    </row>
    <row r="170" customFormat="false" ht="16" hidden="false" customHeight="false" outlineLevel="0" collapsed="false">
      <c r="A170" s="68" t="s">
        <v>447</v>
      </c>
      <c r="B170" s="262" t="n">
        <f aca="false">VLOOKUP(A170,$N$4:$O$143,2,0)</f>
        <v>54.5</v>
      </c>
      <c r="C170" s="71"/>
      <c r="D170" s="71" t="n">
        <f aca="false">G170/'ERPs by country'!$E$5</f>
        <v>0.0991255833414496</v>
      </c>
      <c r="E170" s="70" t="n">
        <f aca="false">IF(C170&gt;0,C170,VLOOKUP(B170,$I$3:$K$19,3))</f>
        <v>0.14445298447406</v>
      </c>
      <c r="F170" s="71" t="n">
        <v>0.2915</v>
      </c>
      <c r="G170" s="71" t="n">
        <f aca="false">E170-'ERPs by country'!$E$3</f>
        <v>0.10065298447406</v>
      </c>
      <c r="H170" s="265"/>
    </row>
    <row r="171" customFormat="false" ht="16" hidden="false" customHeight="false" outlineLevel="0" collapsed="false">
      <c r="A171" s="68" t="s">
        <v>448</v>
      </c>
      <c r="B171" s="262" t="n">
        <f aca="false">VLOOKUP(A171,$N$4:$O$143,2,0)</f>
        <v>64.8</v>
      </c>
      <c r="C171" s="71"/>
      <c r="D171" s="71" t="n">
        <f aca="false">G171/'ERPs by country'!$E$5</f>
        <v>0.0454636134122439</v>
      </c>
      <c r="E171" s="70" t="n">
        <f aca="false">IF(C171&gt;0,C171,VLOOKUP(B171,$I$3:$K$19,3))</f>
        <v>0.0899641507738171</v>
      </c>
      <c r="F171" s="70" t="n">
        <v>0.2</v>
      </c>
      <c r="G171" s="71" t="n">
        <f aca="false">E171-'ERPs by country'!$E$3</f>
        <v>0.0461641507738171</v>
      </c>
      <c r="H171" s="265"/>
    </row>
    <row r="172" customFormat="false" ht="16" hidden="false" customHeight="false" outlineLevel="0" collapsed="false">
      <c r="A172" s="68" t="s">
        <v>449</v>
      </c>
      <c r="B172" s="262" t="n">
        <f aca="false">VLOOKUP(A172,$N$4:$O$143,2,0)</f>
        <v>63.8</v>
      </c>
      <c r="C172" s="71"/>
      <c r="D172" s="71" t="n">
        <f aca="false">G172/'ERPs by country'!$E$5</f>
        <v>0.0537365004429965</v>
      </c>
      <c r="E172" s="70" t="n">
        <f aca="false">IF(C172&gt;0,C172,VLOOKUP(B172,$I$3:$K$19,3))</f>
        <v>0.0983645126359378</v>
      </c>
      <c r="F172" s="71" t="n">
        <v>0.2</v>
      </c>
      <c r="G172" s="71" t="n">
        <f aca="false">E172-'ERPs by country'!$E$3</f>
        <v>0.0545645126359378</v>
      </c>
      <c r="H172" s="265"/>
    </row>
    <row r="173" customFormat="false" ht="16" hidden="false" customHeight="false" outlineLevel="0" collapsed="false">
      <c r="A173" s="68" t="s">
        <v>450</v>
      </c>
      <c r="B173" s="262" t="n">
        <f aca="false">VLOOKUP(A173,$N$4:$O$143,2,0)</f>
        <v>57.8</v>
      </c>
      <c r="C173" s="71"/>
      <c r="D173" s="71" t="n">
        <f aca="false">G173/'ERPs by country'!$E$5</f>
        <v>0.0743814527629826</v>
      </c>
      <c r="E173" s="70" t="n">
        <f aca="false">IF(C173&gt;0,C173,VLOOKUP(B173,$I$3:$K$19,3))</f>
        <v>0.119327577823392</v>
      </c>
      <c r="F173" s="71" t="n">
        <v>0.3</v>
      </c>
      <c r="G173" s="71" t="n">
        <f aca="false">E173-'ERPs by country'!$E$3</f>
        <v>0.0755275778233924</v>
      </c>
      <c r="H173" s="265"/>
    </row>
    <row r="174" customFormat="false" ht="16" hidden="false" customHeight="false" outlineLevel="0" collapsed="false">
      <c r="A174" s="68" t="s">
        <v>455</v>
      </c>
      <c r="B174" s="262" t="n">
        <f aca="false">VLOOKUP(A174,$N$4:$O$143,2,0)</f>
        <v>54.5</v>
      </c>
      <c r="C174" s="71"/>
      <c r="D174" s="71" t="n">
        <f aca="false">G174/'ERPs by country'!$E$5</f>
        <v>0.0991255833414496</v>
      </c>
      <c r="E174" s="70" t="n">
        <f aca="false">IF(C174&gt;0,C174,VLOOKUP(B174,$I$3:$K$19,3))</f>
        <v>0.14445298447406</v>
      </c>
      <c r="F174" s="71" t="n">
        <v>0.25</v>
      </c>
      <c r="G174" s="71" t="n">
        <f aca="false">E174-'ERPs by country'!$E$3</f>
        <v>0.10065298447406</v>
      </c>
      <c r="H174" s="265"/>
    </row>
    <row r="175" customFormat="false" ht="16" hidden="false" customHeight="false" outlineLevel="0" collapsed="false">
      <c r="A175" s="68" t="s">
        <v>467</v>
      </c>
      <c r="B175" s="262" t="n">
        <f aca="false">VLOOKUP(A175,$N$4:$O$143,2,0)</f>
        <v>57.8</v>
      </c>
      <c r="C175" s="71"/>
      <c r="D175" s="71" t="n">
        <f aca="false">G175/'ERPs by country'!$E$5</f>
        <v>0.0743814527629826</v>
      </c>
      <c r="E175" s="70" t="n">
        <f aca="false">IF(C175&gt;0,C175,VLOOKUP(B175,$I$3:$K$19,3))</f>
        <v>0.119327577823392</v>
      </c>
      <c r="F175" s="71" t="n">
        <v>0.3</v>
      </c>
      <c r="G175" s="71" t="n">
        <f aca="false">E175-'ERPs by country'!$E$3</f>
        <v>0.0755275778233924</v>
      </c>
      <c r="H175" s="265"/>
    </row>
    <row r="176" customFormat="false" ht="16" hidden="false" customHeight="false" outlineLevel="0" collapsed="false">
      <c r="A176" s="68" t="s">
        <v>469</v>
      </c>
      <c r="B176" s="262" t="n">
        <f aca="false">VLOOKUP(A176,$N$4:$O$143,2,0)</f>
        <v>50</v>
      </c>
      <c r="C176" s="71"/>
      <c r="D176" s="71" t="n">
        <f aca="false">G176/'ERPs by country'!$E$5</f>
        <v>0.175</v>
      </c>
      <c r="E176" s="70" t="n">
        <f aca="false">IF(C176&gt;0,C176,VLOOKUP(B176,$I$3:$K$19,3))</f>
        <v>0.221496530897438</v>
      </c>
      <c r="F176" s="71" t="n">
        <v>0.2915</v>
      </c>
      <c r="G176" s="71" t="n">
        <f aca="false">E176-'ERPs by country'!$E$3</f>
        <v>0.177696530897438</v>
      </c>
      <c r="H176" s="265"/>
    </row>
    <row r="177" customFormat="false" ht="16" hidden="false" customHeight="false" outlineLevel="0" collapsed="false">
      <c r="A177" s="68" t="s">
        <v>475</v>
      </c>
      <c r="B177" s="262" t="n">
        <f aca="false">VLOOKUP(A177,$N$4:$O$143,2,0)</f>
        <v>38.3</v>
      </c>
      <c r="C177" s="71"/>
      <c r="D177" s="71" t="n">
        <f aca="false">G177/'ERPs by country'!$E$5</f>
        <v>0.175</v>
      </c>
      <c r="E177" s="70" t="n">
        <f aca="false">IF(C177&gt;0,C177,VLOOKUP(B177,$I$3:$K$19,3))</f>
        <v>0.221496530897438</v>
      </c>
      <c r="F177" s="71" t="n">
        <v>0.35</v>
      </c>
      <c r="G177" s="71" t="n">
        <f aca="false">E177-'ERPs by country'!$E$3</f>
        <v>0.177696530897438</v>
      </c>
      <c r="H177" s="265"/>
    </row>
    <row r="178" customFormat="false" ht="16" hidden="false" customHeight="false" outlineLevel="0" collapsed="false">
      <c r="A178" s="68" t="s">
        <v>563</v>
      </c>
      <c r="B178" s="262" t="n">
        <f aca="false">VLOOKUP(A178,$N$4:$O$143,2,0)</f>
        <v>48.3</v>
      </c>
      <c r="C178" s="71"/>
      <c r="D178" s="71" t="n">
        <f aca="false">G178/'ERPs by country'!$E$5</f>
        <v>0.175</v>
      </c>
      <c r="E178" s="70" t="n">
        <f aca="false">IF(C178&gt;0,C178,VLOOKUP(B178,$I$3:$K$19,3))</f>
        <v>0.221496530897438</v>
      </c>
      <c r="F178" s="71" t="n">
        <v>0.28</v>
      </c>
      <c r="G178" s="71" t="n">
        <f aca="false">E178-'ERPs by country'!$E$3</f>
        <v>0.177696530897438</v>
      </c>
      <c r="H178" s="265"/>
    </row>
    <row r="179" customFormat="false" ht="16" hidden="false" customHeight="false" outlineLevel="0" collapsed="false">
      <c r="A179" s="68" t="s">
        <v>580</v>
      </c>
      <c r="B179" s="262" t="n">
        <f aca="false">VLOOKUP(A179,$N$4:$O$143,2,0)</f>
        <v>49.8</v>
      </c>
      <c r="C179" s="71"/>
      <c r="D179" s="71" t="n">
        <f aca="false">G179/'ERPs by country'!$E$5</f>
        <v>0.175</v>
      </c>
      <c r="E179" s="70" t="n">
        <f aca="false">IF(C179&gt;0,C179,VLOOKUP(B179,$I$3:$K$19,3))</f>
        <v>0.221496530897438</v>
      </c>
      <c r="F179" s="71" t="n">
        <v>0.2</v>
      </c>
      <c r="G179" s="71" t="n">
        <f aca="false">E179-'ERPs by country'!$E$3</f>
        <v>0.177696530897438</v>
      </c>
    </row>
    <row r="180" customFormat="false" ht="16" hidden="false" customHeight="false" outlineLevel="0" collapsed="false">
      <c r="A180" s="68" t="s">
        <v>485</v>
      </c>
      <c r="B180" s="262" t="n">
        <f aca="false">VLOOKUP(A180,$N$4:$O$143,2,0)</f>
        <v>60</v>
      </c>
      <c r="C180" s="71"/>
      <c r="D180" s="71" t="n">
        <f aca="false">G180/'ERPs by country'!$E$5</f>
        <v>0.0743814527629826</v>
      </c>
      <c r="E180" s="70" t="n">
        <f aca="false">IF(C180&gt;0,C180,VLOOKUP(B180,$I$3:$K$19,3))</f>
        <v>0.119327577823392</v>
      </c>
      <c r="F180" s="71" t="n">
        <v>0.25</v>
      </c>
      <c r="G180" s="71" t="n">
        <f aca="false">E180-'ERPs by country'!$E$3</f>
        <v>0.0755275778233924</v>
      </c>
    </row>
    <row r="181" customFormat="false" ht="13" hidden="false" customHeight="false" outlineLevel="0" collapsed="false"/>
  </sheetData>
  <mergeCells count="3">
    <mergeCell ref="I1:J1"/>
    <mergeCell ref="N1:N3"/>
    <mergeCell ref="O1:O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5" activeCellId="0" sqref="C15"/>
    </sheetView>
  </sheetViews>
  <sheetFormatPr defaultRowHeight="13" zeroHeight="false" outlineLevelRow="0" outlineLevelCol="0"/>
  <cols>
    <col collapsed="false" customWidth="true" hidden="false" outlineLevel="0" max="1025" min="1" style="0" width="10.65"/>
  </cols>
  <sheetData>
    <row r="1" customFormat="false" ht="13" hidden="false" customHeight="false" outlineLevel="0" collapsed="false">
      <c r="A1" s="0" t="s">
        <v>583</v>
      </c>
    </row>
    <row r="2" customFormat="false" ht="13" hidden="false" customHeight="false" outlineLevel="0" collapsed="false">
      <c r="A2" s="0" t="s">
        <v>584</v>
      </c>
    </row>
    <row r="3" customFormat="false" ht="13" hidden="false" customHeight="false" outlineLevel="0" collapsed="false">
      <c r="A3" s="0" t="s">
        <v>585</v>
      </c>
    </row>
    <row r="4" customFormat="false" ht="13" hidden="false" customHeight="false" outlineLevel="0" collapsed="false">
      <c r="A4" s="0" t="s">
        <v>586</v>
      </c>
    </row>
    <row r="5" customFormat="false" ht="13" hidden="false" customHeight="false" outlineLevel="0" collapsed="false">
      <c r="A5" s="0" t="s">
        <v>587</v>
      </c>
    </row>
    <row r="6" customFormat="false" ht="13" hidden="false" customHeight="false" outlineLevel="0" collapsed="false">
      <c r="A6" s="0" t="s">
        <v>588</v>
      </c>
    </row>
    <row r="7" customFormat="false" ht="13" hidden="false" customHeight="false" outlineLevel="0" collapsed="false">
      <c r="A7" s="0" t="s">
        <v>589</v>
      </c>
    </row>
    <row r="8" customFormat="false" ht="13" hidden="false" customHeight="false" outlineLevel="0" collapsed="false">
      <c r="A8" s="0" t="s">
        <v>590</v>
      </c>
    </row>
    <row r="9" customFormat="false" ht="13" hidden="false" customHeight="false" outlineLevel="0" collapsed="false">
      <c r="A9" s="0" t="s">
        <v>591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54" activeCellId="0" sqref="D154"/>
    </sheetView>
  </sheetViews>
  <sheetFormatPr defaultRowHeight="12.8" zeroHeight="false" outlineLevelRow="0" outlineLevelCol="0"/>
  <cols>
    <col collapsed="false" customWidth="true" hidden="false" outlineLevel="0" max="1" min="1" style="0" width="42.69"/>
    <col collapsed="false" customWidth="true" hidden="false" outlineLevel="0" max="2" min="2" style="0" width="16.6"/>
    <col collapsed="false" customWidth="true" hidden="false" outlineLevel="0" max="3" min="3" style="0" width="13.88"/>
    <col collapsed="false" customWidth="true" hidden="false" outlineLevel="0" max="4" min="4" style="0" width="24.72"/>
    <col collapsed="false" customWidth="true" hidden="false" outlineLevel="0" max="6" min="5" style="0" width="23.88"/>
    <col collapsed="false" customWidth="true" hidden="false" outlineLevel="0" max="7" min="7" style="0" width="13.36"/>
    <col collapsed="false" customWidth="true" hidden="false" outlineLevel="0" max="11" min="8" style="0" width="23.88"/>
    <col collapsed="false" customWidth="true" hidden="false" outlineLevel="0" max="1025" min="12" style="0" width="11.23"/>
  </cols>
  <sheetData>
    <row r="1" customFormat="false" ht="15" hidden="false" customHeight="true" outlineLevel="0" collapsed="false">
      <c r="A1" s="243"/>
      <c r="B1" s="244"/>
      <c r="D1" s="275" t="s">
        <v>592</v>
      </c>
      <c r="E1" s="275"/>
      <c r="F1" s="275"/>
      <c r="G1" s="275"/>
      <c r="H1" s="275"/>
      <c r="I1" s="275"/>
    </row>
    <row r="2" customFormat="false" ht="59.05" hidden="false" customHeight="false" outlineLevel="0" collapsed="false">
      <c r="A2" s="243" t="s">
        <v>537</v>
      </c>
      <c r="B2" s="244" t="s">
        <v>593</v>
      </c>
      <c r="D2" s="214"/>
      <c r="E2" s="215" t="s">
        <v>487</v>
      </c>
      <c r="F2" s="215" t="s">
        <v>488</v>
      </c>
      <c r="I2" s="216" t="s">
        <v>352</v>
      </c>
      <c r="K2" s="149" t="s">
        <v>43</v>
      </c>
      <c r="L2" s="161" t="n">
        <v>42916</v>
      </c>
      <c r="M2" s="170" t="s">
        <v>399</v>
      </c>
    </row>
    <row r="3" customFormat="false" ht="15" hidden="false" customHeight="false" outlineLevel="0" collapsed="false">
      <c r="A3" s="245" t="s">
        <v>414</v>
      </c>
      <c r="B3" s="247" t="n">
        <v>20</v>
      </c>
      <c r="D3" s="221" t="s">
        <v>267</v>
      </c>
      <c r="E3" s="222" t="s">
        <v>91</v>
      </c>
      <c r="F3" s="222" t="s">
        <v>91</v>
      </c>
      <c r="H3" s="9" t="s">
        <v>239</v>
      </c>
      <c r="I3" s="216" t="s">
        <v>363</v>
      </c>
      <c r="K3" s="68" t="s">
        <v>267</v>
      </c>
      <c r="L3" s="162" t="n">
        <v>0.0073</v>
      </c>
      <c r="M3" s="171" t="n">
        <f aca="false">IF(L3&lt;L$83,0,L3-L$83)</f>
        <v>0.0055</v>
      </c>
    </row>
    <row r="4" customFormat="false" ht="15" hidden="false" customHeight="false" outlineLevel="0" collapsed="false">
      <c r="A4" s="245" t="s">
        <v>239</v>
      </c>
      <c r="B4" s="247" t="n">
        <v>15</v>
      </c>
      <c r="D4" s="221" t="s">
        <v>239</v>
      </c>
      <c r="E4" s="222" t="s">
        <v>94</v>
      </c>
      <c r="F4" s="222" t="s">
        <v>94</v>
      </c>
      <c r="H4" s="9" t="s">
        <v>309</v>
      </c>
      <c r="I4" s="216" t="s">
        <v>367</v>
      </c>
      <c r="K4" s="68" t="s">
        <v>392</v>
      </c>
      <c r="L4" s="162" t="n">
        <v>0.0091</v>
      </c>
      <c r="M4" s="171" t="n">
        <f aca="false">IF(L4&lt;L$83,0,L4-L$83)</f>
        <v>0.0073</v>
      </c>
    </row>
    <row r="5" customFormat="false" ht="15" hidden="false" customHeight="false" outlineLevel="0" collapsed="false">
      <c r="A5" s="245" t="s">
        <v>392</v>
      </c>
      <c r="B5" s="247" t="n">
        <v>26</v>
      </c>
      <c r="D5" s="221" t="s">
        <v>150</v>
      </c>
      <c r="E5" s="222" t="s">
        <v>111</v>
      </c>
      <c r="F5" s="222" t="s">
        <v>111</v>
      </c>
      <c r="H5" s="9" t="s">
        <v>150</v>
      </c>
      <c r="I5" s="228" t="s">
        <v>383</v>
      </c>
      <c r="K5" s="68" t="s">
        <v>150</v>
      </c>
      <c r="L5" s="162" t="n">
        <v>0.0569</v>
      </c>
      <c r="M5" s="171" t="n">
        <f aca="false">IF(L5&lt;L$83,0,L5-L$83)</f>
        <v>0.0551</v>
      </c>
    </row>
    <row r="6" customFormat="false" ht="15" hidden="false" customHeight="false" outlineLevel="0" collapsed="false">
      <c r="A6" s="245" t="s">
        <v>309</v>
      </c>
      <c r="B6" s="247" t="n">
        <v>10</v>
      </c>
      <c r="D6" s="221" t="s">
        <v>221</v>
      </c>
      <c r="E6" s="222" t="s">
        <v>104</v>
      </c>
      <c r="F6" s="222" t="s">
        <v>104</v>
      </c>
      <c r="H6" s="9" t="s">
        <v>221</v>
      </c>
      <c r="I6" s="228" t="s">
        <v>383</v>
      </c>
      <c r="K6" s="68" t="s">
        <v>221</v>
      </c>
      <c r="L6" s="162" t="n">
        <v>0.1943</v>
      </c>
      <c r="M6" s="171" t="n">
        <f aca="false">IF(L6&lt;L$83,0,L6-L$83)</f>
        <v>0.1925</v>
      </c>
    </row>
    <row r="7" customFormat="false" ht="15" hidden="false" customHeight="false" outlineLevel="0" collapsed="false">
      <c r="A7" s="245" t="s">
        <v>150</v>
      </c>
      <c r="B7" s="247" t="n">
        <v>30</v>
      </c>
      <c r="D7" s="221" t="s">
        <v>240</v>
      </c>
      <c r="E7" s="222" t="s">
        <v>99</v>
      </c>
      <c r="F7" s="222" t="s">
        <v>99</v>
      </c>
      <c r="H7" s="9" t="s">
        <v>240</v>
      </c>
      <c r="I7" s="228" t="s">
        <v>114</v>
      </c>
      <c r="K7" s="68" t="s">
        <v>203</v>
      </c>
      <c r="L7" s="162" t="n">
        <v>0.0023</v>
      </c>
      <c r="M7" s="171" t="n">
        <f aca="false">IF(L7&lt;L$83,0,L7-L$83)</f>
        <v>0.0005</v>
      </c>
    </row>
    <row r="8" customFormat="false" ht="15" hidden="false" customHeight="false" outlineLevel="0" collapsed="false">
      <c r="A8" s="245" t="s">
        <v>544</v>
      </c>
      <c r="B8" s="247" t="n">
        <v>0</v>
      </c>
      <c r="D8" s="221" t="s">
        <v>203</v>
      </c>
      <c r="E8" s="222" t="s">
        <v>93</v>
      </c>
      <c r="F8" s="222" t="s">
        <v>93</v>
      </c>
      <c r="H8" s="9" t="s">
        <v>206</v>
      </c>
      <c r="I8" s="216" t="s">
        <v>367</v>
      </c>
      <c r="J8" s="276"/>
      <c r="K8" s="68" t="s">
        <v>284</v>
      </c>
      <c r="L8" s="162" t="n">
        <v>0.0018</v>
      </c>
      <c r="M8" s="171" t="n">
        <f aca="false">IF(L8&lt;L$83,0,L8-L$83)</f>
        <v>0</v>
      </c>
    </row>
    <row r="9" customFormat="false" ht="15" hidden="false" customHeight="false" outlineLevel="0" collapsed="false">
      <c r="A9" s="245" t="s">
        <v>418</v>
      </c>
      <c r="B9" s="247" t="n">
        <v>25</v>
      </c>
      <c r="D9" s="229" t="s">
        <v>284</v>
      </c>
      <c r="E9" s="222" t="s">
        <v>90</v>
      </c>
      <c r="F9" s="222" t="s">
        <v>90</v>
      </c>
      <c r="H9" s="9" t="s">
        <v>203</v>
      </c>
      <c r="I9" s="230" t="s">
        <v>360</v>
      </c>
      <c r="K9" s="68" t="s">
        <v>268</v>
      </c>
      <c r="L9" s="162" t="n">
        <v>0.0267</v>
      </c>
      <c r="M9" s="171" t="n">
        <f aca="false">IF(L9&lt;L$83,0,L9-L$83)</f>
        <v>0.0249</v>
      </c>
    </row>
    <row r="10" customFormat="false" ht="15" hidden="false" customHeight="false" outlineLevel="0" collapsed="false">
      <c r="A10" s="245" t="s">
        <v>221</v>
      </c>
      <c r="B10" s="247" t="n">
        <v>30</v>
      </c>
      <c r="D10" s="221" t="s">
        <v>241</v>
      </c>
      <c r="E10" s="222" t="s">
        <v>98</v>
      </c>
      <c r="F10" s="222" t="s">
        <v>98</v>
      </c>
      <c r="H10" s="9" t="s">
        <v>284</v>
      </c>
      <c r="I10" s="230" t="s">
        <v>359</v>
      </c>
      <c r="K10" s="68" t="s">
        <v>285</v>
      </c>
      <c r="L10" s="162" t="n">
        <v>0.0021</v>
      </c>
      <c r="M10" s="171" t="n">
        <f aca="false">IF(L10&lt;L$83,0,L10-L$83)</f>
        <v>0.0003</v>
      </c>
    </row>
    <row r="11" customFormat="false" ht="15" hidden="false" customHeight="false" outlineLevel="0" collapsed="false">
      <c r="A11" s="245" t="s">
        <v>240</v>
      </c>
      <c r="B11" s="247" t="n">
        <v>18</v>
      </c>
      <c r="D11" s="229" t="s">
        <v>207</v>
      </c>
      <c r="E11" s="222" t="s">
        <v>98</v>
      </c>
      <c r="F11" s="222" t="s">
        <v>98</v>
      </c>
      <c r="H11" s="9" t="s">
        <v>241</v>
      </c>
      <c r="I11" s="216" t="s">
        <v>366</v>
      </c>
      <c r="K11" s="68" t="s">
        <v>223</v>
      </c>
      <c r="L11" s="162" t="n">
        <v>0.0252</v>
      </c>
      <c r="M11" s="171" t="n">
        <f aca="false">IF(L11&lt;L$83,0,L11-L$83)</f>
        <v>0.0234</v>
      </c>
    </row>
    <row r="12" customFormat="false" ht="15" hidden="false" customHeight="false" outlineLevel="0" collapsed="false">
      <c r="A12" s="245" t="s">
        <v>206</v>
      </c>
      <c r="B12" s="247" t="n">
        <v>25</v>
      </c>
      <c r="D12" s="221" t="s">
        <v>490</v>
      </c>
      <c r="E12" s="222" t="s">
        <v>114</v>
      </c>
      <c r="F12" s="222" t="s">
        <v>114</v>
      </c>
      <c r="H12" s="9" t="s">
        <v>207</v>
      </c>
      <c r="I12" s="216" t="s">
        <v>491</v>
      </c>
      <c r="K12" s="68" t="s">
        <v>244</v>
      </c>
      <c r="L12" s="162" t="n">
        <v>0.0065</v>
      </c>
      <c r="M12" s="171" t="n">
        <f aca="false">IF(L12&lt;L$83,0,L12-L$83)</f>
        <v>0.0047</v>
      </c>
    </row>
    <row r="13" customFormat="false" ht="15" hidden="false" customHeight="false" outlineLevel="0" collapsed="false">
      <c r="A13" s="245" t="s">
        <v>203</v>
      </c>
      <c r="B13" s="247" t="n">
        <v>30</v>
      </c>
      <c r="D13" s="221" t="s">
        <v>268</v>
      </c>
      <c r="E13" s="222" t="s">
        <v>95</v>
      </c>
      <c r="F13" s="222" t="s">
        <v>95</v>
      </c>
      <c r="H13" s="9" t="s">
        <v>268</v>
      </c>
      <c r="I13" s="216" t="s">
        <v>492</v>
      </c>
      <c r="K13" s="68" t="s">
        <v>154</v>
      </c>
      <c r="L13" s="162" t="n">
        <v>0.039</v>
      </c>
      <c r="M13" s="171" t="n">
        <f aca="false">IF(L13&lt;L$83,0,L13-L$83)</f>
        <v>0.0372</v>
      </c>
    </row>
    <row r="14" customFormat="false" ht="15" hidden="false" customHeight="false" outlineLevel="0" collapsed="false">
      <c r="A14" s="245" t="s">
        <v>284</v>
      </c>
      <c r="B14" s="247" t="n">
        <v>25</v>
      </c>
      <c r="D14" s="221" t="s">
        <v>493</v>
      </c>
      <c r="E14" s="222" t="s">
        <v>114</v>
      </c>
      <c r="F14" s="222" t="s">
        <v>114</v>
      </c>
      <c r="H14" s="9" t="s">
        <v>180</v>
      </c>
      <c r="I14" s="216" t="s">
        <v>365</v>
      </c>
      <c r="K14" s="68" t="s">
        <v>281</v>
      </c>
      <c r="L14" s="162" t="n">
        <v>0.0031</v>
      </c>
      <c r="M14" s="171" t="n">
        <f aca="false">IF(L14&lt;L$83,0,L14-L$83)</f>
        <v>0.0013</v>
      </c>
    </row>
    <row r="15" customFormat="false" ht="15" hidden="false" customHeight="false" outlineLevel="0" collapsed="false">
      <c r="A15" s="245" t="s">
        <v>241</v>
      </c>
      <c r="B15" s="247" t="n">
        <v>20</v>
      </c>
      <c r="D15" s="221" t="s">
        <v>180</v>
      </c>
      <c r="E15" s="222" t="s">
        <v>99</v>
      </c>
      <c r="F15" s="222" t="s">
        <v>99</v>
      </c>
      <c r="H15" s="9" t="s">
        <v>208</v>
      </c>
      <c r="I15" s="216" t="s">
        <v>362</v>
      </c>
      <c r="K15" s="68" t="s">
        <v>224</v>
      </c>
      <c r="L15" s="162" t="n">
        <v>0.0104</v>
      </c>
      <c r="M15" s="171" t="n">
        <f aca="false">IF(L15&lt;L$83,0,L15-L$83)</f>
        <v>0.0086</v>
      </c>
    </row>
    <row r="16" customFormat="false" ht="15" hidden="false" customHeight="false" outlineLevel="0" collapsed="false">
      <c r="A16" s="245" t="s">
        <v>207</v>
      </c>
      <c r="B16" s="247" t="n">
        <v>0</v>
      </c>
      <c r="D16" s="221" t="s">
        <v>208</v>
      </c>
      <c r="E16" s="222" t="s">
        <v>111</v>
      </c>
      <c r="F16" s="222" t="s">
        <v>111</v>
      </c>
      <c r="H16" s="9" t="s">
        <v>242</v>
      </c>
      <c r="I16" s="216" t="s">
        <v>494</v>
      </c>
      <c r="K16" s="68" t="s">
        <v>182</v>
      </c>
      <c r="L16" s="162" t="n">
        <v>0.0068</v>
      </c>
      <c r="M16" s="171" t="n">
        <f aca="false">IF(L16&lt;L$83,0,L16-L$83)</f>
        <v>0.005</v>
      </c>
    </row>
    <row r="17" customFormat="false" ht="15" hidden="false" customHeight="false" outlineLevel="0" collapsed="false">
      <c r="A17" s="245" t="s">
        <v>268</v>
      </c>
      <c r="B17" s="247" t="n">
        <v>0</v>
      </c>
      <c r="D17" s="221" t="s">
        <v>242</v>
      </c>
      <c r="E17" s="222" t="s">
        <v>96</v>
      </c>
      <c r="F17" s="222" t="s">
        <v>96</v>
      </c>
      <c r="H17" s="9" t="s">
        <v>285</v>
      </c>
      <c r="I17" s="230" t="s">
        <v>357</v>
      </c>
      <c r="K17" s="68" t="s">
        <v>225</v>
      </c>
      <c r="L17" s="162" t="n">
        <v>0.0205</v>
      </c>
      <c r="M17" s="171" t="n">
        <f aca="false">IF(L17&lt;L$83,0,L17-L$83)</f>
        <v>0.0187</v>
      </c>
    </row>
    <row r="18" customFormat="false" ht="15" hidden="false" customHeight="false" outlineLevel="0" collapsed="false">
      <c r="A18" s="245" t="s">
        <v>180</v>
      </c>
      <c r="B18" s="247" t="n">
        <v>25</v>
      </c>
      <c r="D18" s="221" t="s">
        <v>285</v>
      </c>
      <c r="E18" s="222" t="s">
        <v>92</v>
      </c>
      <c r="F18" s="222" t="s">
        <v>92</v>
      </c>
      <c r="H18" s="9" t="s">
        <v>44</v>
      </c>
      <c r="I18" s="228" t="s">
        <v>495</v>
      </c>
      <c r="K18" s="68" t="s">
        <v>226</v>
      </c>
      <c r="L18" s="162" t="n">
        <v>0.0463</v>
      </c>
      <c r="M18" s="171" t="n">
        <f aca="false">IF(L18&lt;L$83,0,L18-L$83)</f>
        <v>0.0445</v>
      </c>
    </row>
    <row r="19" customFormat="false" ht="15" hidden="false" customHeight="false" outlineLevel="0" collapsed="false">
      <c r="A19" s="245" t="s">
        <v>208</v>
      </c>
      <c r="B19" s="247" t="n">
        <v>5.5</v>
      </c>
      <c r="D19" s="221" t="s">
        <v>44</v>
      </c>
      <c r="E19" s="222" t="s">
        <v>113</v>
      </c>
      <c r="F19" s="222" t="s">
        <v>113</v>
      </c>
      <c r="H19" s="9" t="s">
        <v>151</v>
      </c>
      <c r="I19" s="216" t="s">
        <v>363</v>
      </c>
      <c r="K19" s="68" t="s">
        <v>245</v>
      </c>
      <c r="L19" s="162" t="n">
        <v>0.0124</v>
      </c>
      <c r="M19" s="171" t="n">
        <f aca="false">IF(L19&lt;L$83,0,L19-L$83)</f>
        <v>0.0106</v>
      </c>
    </row>
    <row r="20" customFormat="false" ht="15" hidden="false" customHeight="false" outlineLevel="0" collapsed="false">
      <c r="A20" s="245" t="s">
        <v>242</v>
      </c>
      <c r="B20" s="247" t="n">
        <v>18</v>
      </c>
      <c r="D20" s="221" t="s">
        <v>151</v>
      </c>
      <c r="E20" s="222" t="s">
        <v>94</v>
      </c>
      <c r="F20" s="222" t="s">
        <v>94</v>
      </c>
      <c r="H20" s="9" t="s">
        <v>209</v>
      </c>
      <c r="I20" s="230" t="s">
        <v>356</v>
      </c>
      <c r="K20" s="68" t="s">
        <v>286</v>
      </c>
      <c r="L20" s="162" t="n">
        <v>0.0056</v>
      </c>
      <c r="M20" s="171" t="n">
        <f aca="false">IF(L20&lt;L$83,0,L20-L$83)</f>
        <v>0.0038</v>
      </c>
    </row>
    <row r="21" customFormat="false" ht="15" hidden="false" customHeight="false" outlineLevel="0" collapsed="false">
      <c r="A21" s="245" t="s">
        <v>285</v>
      </c>
      <c r="B21" s="247" t="n">
        <v>29</v>
      </c>
      <c r="D21" s="221" t="s">
        <v>209</v>
      </c>
      <c r="E21" s="222" t="s">
        <v>88</v>
      </c>
      <c r="F21" s="222" t="s">
        <v>88</v>
      </c>
      <c r="H21" s="9" t="s">
        <v>222</v>
      </c>
      <c r="I21" s="216" t="s">
        <v>492</v>
      </c>
      <c r="K21" s="68" t="s">
        <v>246</v>
      </c>
      <c r="L21" s="162" t="n">
        <v>0.0047</v>
      </c>
      <c r="M21" s="171" t="n">
        <f aca="false">IF(L21&lt;L$83,0,L21-L$83)</f>
        <v>0.0029</v>
      </c>
    </row>
    <row r="22" customFormat="false" ht="15" hidden="false" customHeight="false" outlineLevel="0" collapsed="false">
      <c r="A22" s="245" t="s">
        <v>151</v>
      </c>
      <c r="B22" s="247" t="n">
        <v>30</v>
      </c>
      <c r="D22" s="221" t="s">
        <v>222</v>
      </c>
      <c r="E22" s="222" t="s">
        <v>95</v>
      </c>
      <c r="F22" s="222" t="s">
        <v>95</v>
      </c>
      <c r="H22" s="9" t="s">
        <v>243</v>
      </c>
      <c r="I22" s="216" t="s">
        <v>361</v>
      </c>
      <c r="K22" s="68" t="s">
        <v>287</v>
      </c>
      <c r="L22" s="162" t="n">
        <v>0.0015</v>
      </c>
      <c r="M22" s="171" t="n">
        <f aca="false">IF(L22&lt;L$83,0,L22-L$83)</f>
        <v>0</v>
      </c>
    </row>
    <row r="23" customFormat="false" ht="15" hidden="false" customHeight="false" outlineLevel="0" collapsed="false">
      <c r="A23" s="245" t="s">
        <v>209</v>
      </c>
      <c r="B23" s="247" t="n">
        <v>0</v>
      </c>
      <c r="D23" s="221" t="s">
        <v>243</v>
      </c>
      <c r="E23" s="222" t="s">
        <v>96</v>
      </c>
      <c r="F23" s="222" t="s">
        <v>96</v>
      </c>
      <c r="H23" s="9" t="s">
        <v>152</v>
      </c>
      <c r="I23" s="216" t="s">
        <v>496</v>
      </c>
      <c r="K23" s="68" t="s">
        <v>393</v>
      </c>
      <c r="L23" s="162" t="n">
        <v>0.0131</v>
      </c>
      <c r="M23" s="171" t="n">
        <f aca="false">IF(L23&lt;L$83,0,L23-L$83)</f>
        <v>0.0113</v>
      </c>
    </row>
    <row r="24" customFormat="false" ht="15" hidden="false" customHeight="false" outlineLevel="0" collapsed="false">
      <c r="A24" s="245" t="s">
        <v>222</v>
      </c>
      <c r="B24" s="247" t="n">
        <v>25</v>
      </c>
      <c r="D24" s="221" t="s">
        <v>152</v>
      </c>
      <c r="E24" s="222" t="s">
        <v>89</v>
      </c>
      <c r="F24" s="222" t="s">
        <v>89</v>
      </c>
      <c r="H24" s="9" t="s">
        <v>223</v>
      </c>
      <c r="I24" s="216" t="s">
        <v>365</v>
      </c>
      <c r="K24" s="172" t="s">
        <v>227</v>
      </c>
      <c r="L24" s="164" t="n">
        <v>0.0735</v>
      </c>
      <c r="M24" s="171" t="n">
        <f aca="false">IF(L24&lt;L$83,0,L24-L$83)</f>
        <v>0.0717</v>
      </c>
    </row>
    <row r="25" customFormat="false" ht="15" hidden="false" customHeight="false" outlineLevel="0" collapsed="false">
      <c r="A25" s="245" t="s">
        <v>550</v>
      </c>
      <c r="B25" s="247" t="n">
        <v>25</v>
      </c>
      <c r="D25" s="221" t="s">
        <v>223</v>
      </c>
      <c r="E25" s="222" t="s">
        <v>98</v>
      </c>
      <c r="F25" s="222" t="s">
        <v>98</v>
      </c>
      <c r="H25" s="9" t="s">
        <v>244</v>
      </c>
      <c r="I25" s="216" t="s">
        <v>367</v>
      </c>
      <c r="K25" s="155" t="s">
        <v>159</v>
      </c>
      <c r="L25" s="162" t="n">
        <v>0.0391</v>
      </c>
      <c r="M25" s="171" t="n">
        <f aca="false">IF(L25&lt;L$83,0,L25-L$83)</f>
        <v>0.0373</v>
      </c>
    </row>
    <row r="26" customFormat="false" ht="15" hidden="false" customHeight="false" outlineLevel="0" collapsed="false">
      <c r="A26" s="245" t="s">
        <v>243</v>
      </c>
      <c r="B26" s="247" t="n">
        <v>10</v>
      </c>
      <c r="D26" s="221" t="s">
        <v>244</v>
      </c>
      <c r="E26" s="222" t="s">
        <v>100</v>
      </c>
      <c r="F26" s="222" t="s">
        <v>100</v>
      </c>
      <c r="H26" s="9" t="s">
        <v>153</v>
      </c>
      <c r="I26" s="216" t="s">
        <v>361</v>
      </c>
      <c r="K26" s="68" t="s">
        <v>228</v>
      </c>
      <c r="L26" s="162" t="n">
        <v>0.049</v>
      </c>
      <c r="M26" s="171" t="n">
        <f aca="false">IF(L26&lt;L$83,0,L26-L$83)</f>
        <v>0.0472</v>
      </c>
    </row>
    <row r="27" customFormat="false" ht="15" hidden="false" customHeight="false" outlineLevel="0" collapsed="false">
      <c r="A27" s="245" t="s">
        <v>152</v>
      </c>
      <c r="B27" s="247" t="n">
        <v>22</v>
      </c>
      <c r="D27" s="221" t="s">
        <v>181</v>
      </c>
      <c r="E27" s="222" t="s">
        <v>95</v>
      </c>
      <c r="F27" s="222" t="s">
        <v>95</v>
      </c>
      <c r="H27" s="9" t="s">
        <v>181</v>
      </c>
      <c r="I27" s="230" t="s">
        <v>497</v>
      </c>
      <c r="K27" s="68" t="s">
        <v>247</v>
      </c>
      <c r="L27" s="162" t="n">
        <v>0.0081</v>
      </c>
      <c r="M27" s="171" t="n">
        <f aca="false">IF(L27&lt;L$83,0,L27-L$83)</f>
        <v>0.0063</v>
      </c>
    </row>
    <row r="28" customFormat="false" ht="15" hidden="false" customHeight="false" outlineLevel="0" collapsed="false">
      <c r="A28" s="245" t="s">
        <v>223</v>
      </c>
      <c r="B28" s="247" t="n">
        <v>34</v>
      </c>
      <c r="D28" s="221" t="s">
        <v>154</v>
      </c>
      <c r="E28" s="222" t="s">
        <v>95</v>
      </c>
      <c r="F28" s="222" t="s">
        <v>95</v>
      </c>
      <c r="H28" s="9" t="s">
        <v>154</v>
      </c>
      <c r="I28" s="216" t="s">
        <v>362</v>
      </c>
      <c r="K28" s="68" t="s">
        <v>288</v>
      </c>
      <c r="L28" s="162" t="n">
        <v>0.0017</v>
      </c>
      <c r="M28" s="171" t="n">
        <f aca="false">IF(L28&lt;L$83,0,L28-L$83)</f>
        <v>0</v>
      </c>
    </row>
    <row r="29" customFormat="false" ht="15" hidden="false" customHeight="false" outlineLevel="0" collapsed="false">
      <c r="A29" s="245" t="s">
        <v>420</v>
      </c>
      <c r="B29" s="247" t="n">
        <v>18.5</v>
      </c>
      <c r="D29" s="221" t="s">
        <v>281</v>
      </c>
      <c r="E29" s="222" t="s">
        <v>93</v>
      </c>
      <c r="F29" s="222" t="s">
        <v>93</v>
      </c>
      <c r="H29" s="9" t="s">
        <v>281</v>
      </c>
      <c r="I29" s="230" t="s">
        <v>360</v>
      </c>
      <c r="K29" s="68" t="s">
        <v>289</v>
      </c>
      <c r="L29" s="162" t="n">
        <v>0.0038</v>
      </c>
      <c r="M29" s="171" t="n">
        <f aca="false">IF(L29&lt;L$83,0,L29-L$83)</f>
        <v>0.002</v>
      </c>
    </row>
    <row r="30" customFormat="false" ht="15" hidden="false" customHeight="false" outlineLevel="0" collapsed="false">
      <c r="A30" s="245" t="s">
        <v>244</v>
      </c>
      <c r="B30" s="247" t="n">
        <v>10</v>
      </c>
      <c r="D30" s="221" t="s">
        <v>210</v>
      </c>
      <c r="E30" s="222" t="s">
        <v>92</v>
      </c>
      <c r="F30" s="222" t="s">
        <v>92</v>
      </c>
      <c r="H30" s="9" t="s">
        <v>155</v>
      </c>
      <c r="I30" s="216" t="s">
        <v>362</v>
      </c>
      <c r="K30" s="68" t="s">
        <v>290</v>
      </c>
      <c r="L30" s="162" t="n">
        <v>0.002</v>
      </c>
      <c r="M30" s="171" t="n">
        <f aca="false">IF(L30&lt;L$83,0,L30-L$83)</f>
        <v>0.0002</v>
      </c>
    </row>
    <row r="31" customFormat="false" ht="15" hidden="false" customHeight="false" outlineLevel="0" collapsed="false">
      <c r="A31" s="245" t="s">
        <v>153</v>
      </c>
      <c r="B31" s="247" t="n">
        <v>28</v>
      </c>
      <c r="D31" s="221" t="s">
        <v>498</v>
      </c>
      <c r="E31" s="222" t="s">
        <v>114</v>
      </c>
      <c r="F31" s="222" t="s">
        <v>114</v>
      </c>
      <c r="H31" s="9" t="s">
        <v>210</v>
      </c>
      <c r="I31" s="228" t="s">
        <v>114</v>
      </c>
      <c r="K31" s="68" t="s">
        <v>291</v>
      </c>
      <c r="L31" s="162" t="n">
        <v>0.0118</v>
      </c>
      <c r="M31" s="171" t="n">
        <f aca="false">IF(L31&lt;L$83,0,L31-L$83)</f>
        <v>0.01</v>
      </c>
    </row>
    <row r="32" customFormat="false" ht="15" hidden="false" customHeight="false" outlineLevel="0" collapsed="false">
      <c r="A32" s="245" t="s">
        <v>421</v>
      </c>
      <c r="B32" s="247" t="n">
        <v>30</v>
      </c>
      <c r="D32" s="221" t="s">
        <v>224</v>
      </c>
      <c r="E32" s="222" t="s">
        <v>87</v>
      </c>
      <c r="F32" s="222" t="s">
        <v>87</v>
      </c>
      <c r="H32" s="9" t="s">
        <v>224</v>
      </c>
      <c r="I32" s="230" t="s">
        <v>354</v>
      </c>
      <c r="K32" s="68" t="s">
        <v>400</v>
      </c>
      <c r="L32" s="162" t="n">
        <v>0.0157</v>
      </c>
      <c r="M32" s="171" t="n">
        <f aca="false">IF(L32&lt;L$83,0,L32-L$83)</f>
        <v>0.0139</v>
      </c>
    </row>
    <row r="33" customFormat="false" ht="15" hidden="false" customHeight="false" outlineLevel="0" collapsed="false">
      <c r="A33" s="245" t="s">
        <v>181</v>
      </c>
      <c r="B33" s="247" t="n">
        <v>20</v>
      </c>
      <c r="D33" s="221" t="s">
        <v>182</v>
      </c>
      <c r="E33" s="222" t="s">
        <v>87</v>
      </c>
      <c r="F33" s="222" t="s">
        <v>87</v>
      </c>
      <c r="H33" s="9" t="s">
        <v>182</v>
      </c>
      <c r="I33" s="230" t="s">
        <v>356</v>
      </c>
      <c r="K33" s="68" t="s">
        <v>184</v>
      </c>
      <c r="L33" s="162" t="n">
        <v>0.0042</v>
      </c>
      <c r="M33" s="171" t="n">
        <f aca="false">IF(L33&lt;L$83,0,L33-L$83)</f>
        <v>0.0024</v>
      </c>
    </row>
    <row r="34" customFormat="false" ht="15" hidden="false" customHeight="false" outlineLevel="0" collapsed="false">
      <c r="A34" s="245" t="s">
        <v>154</v>
      </c>
      <c r="B34" s="247" t="n">
        <v>33</v>
      </c>
      <c r="D34" s="221" t="s">
        <v>225</v>
      </c>
      <c r="E34" s="222" t="s">
        <v>101</v>
      </c>
      <c r="F34" s="222" t="s">
        <v>101</v>
      </c>
      <c r="H34" s="9" t="s">
        <v>225</v>
      </c>
      <c r="I34" s="216" t="s">
        <v>366</v>
      </c>
      <c r="K34" s="68" t="s">
        <v>249</v>
      </c>
      <c r="L34" s="162" t="n">
        <v>0.0086</v>
      </c>
      <c r="M34" s="171" t="n">
        <f aca="false">IF(L34&lt;L$83,0,L34-L$83)</f>
        <v>0.0068</v>
      </c>
    </row>
    <row r="35" customFormat="false" ht="15" hidden="false" customHeight="false" outlineLevel="0" collapsed="false">
      <c r="A35" s="245" t="s">
        <v>281</v>
      </c>
      <c r="B35" s="247" t="n">
        <v>26.5</v>
      </c>
      <c r="D35" s="221" t="s">
        <v>226</v>
      </c>
      <c r="E35" s="222" t="s">
        <v>95</v>
      </c>
      <c r="F35" s="222" t="s">
        <v>95</v>
      </c>
      <c r="H35" s="9" t="s">
        <v>499</v>
      </c>
      <c r="I35" s="228" t="s">
        <v>383</v>
      </c>
      <c r="K35" s="68" t="s">
        <v>293</v>
      </c>
      <c r="L35" s="162" t="n">
        <v>0.0068</v>
      </c>
      <c r="M35" s="171" t="n">
        <f aca="false">IF(L35&lt;L$83,0,L35-L$83)</f>
        <v>0.005</v>
      </c>
    </row>
    <row r="36" customFormat="false" ht="15" hidden="false" customHeight="false" outlineLevel="0" collapsed="false">
      <c r="A36" s="245" t="s">
        <v>210</v>
      </c>
      <c r="B36" s="247" t="n">
        <v>0</v>
      </c>
      <c r="D36" s="221" t="s">
        <v>500</v>
      </c>
      <c r="E36" s="222" t="s">
        <v>99</v>
      </c>
      <c r="F36" s="222" t="s">
        <v>99</v>
      </c>
      <c r="H36" s="9" t="s">
        <v>226</v>
      </c>
      <c r="I36" s="216" t="s">
        <v>494</v>
      </c>
      <c r="K36" s="68" t="s">
        <v>185</v>
      </c>
      <c r="L36" s="162" t="n">
        <v>0.0128</v>
      </c>
      <c r="M36" s="171" t="n">
        <f aca="false">IF(L36&lt;L$83,0,L36-L$83)</f>
        <v>0.011</v>
      </c>
    </row>
    <row r="37" customFormat="false" ht="15" hidden="false" customHeight="false" outlineLevel="0" collapsed="false">
      <c r="A37" s="245" t="s">
        <v>224</v>
      </c>
      <c r="B37" s="247" t="n">
        <v>27</v>
      </c>
      <c r="D37" s="221" t="s">
        <v>245</v>
      </c>
      <c r="E37" s="222" t="s">
        <v>97</v>
      </c>
      <c r="F37" s="222" t="s">
        <v>97</v>
      </c>
      <c r="H37" s="9" t="s">
        <v>245</v>
      </c>
      <c r="I37" s="216" t="s">
        <v>368</v>
      </c>
      <c r="K37" s="68" t="s">
        <v>186</v>
      </c>
      <c r="L37" s="162" t="n">
        <v>0.0138</v>
      </c>
      <c r="M37" s="171" t="n">
        <f aca="false">IF(L37&lt;L$83,0,L37-L$83)</f>
        <v>0.012</v>
      </c>
    </row>
    <row r="38" customFormat="false" ht="15" hidden="false" customHeight="false" outlineLevel="0" collapsed="false">
      <c r="A38" s="245" t="s">
        <v>182</v>
      </c>
      <c r="B38" s="247" t="n">
        <v>25</v>
      </c>
      <c r="D38" s="221" t="s">
        <v>211</v>
      </c>
      <c r="E38" s="222" t="s">
        <v>112</v>
      </c>
      <c r="F38" s="222" t="s">
        <v>112</v>
      </c>
      <c r="H38" s="9" t="s">
        <v>211</v>
      </c>
      <c r="I38" s="228" t="s">
        <v>114</v>
      </c>
      <c r="K38" s="68" t="s">
        <v>269</v>
      </c>
      <c r="L38" s="162" t="n">
        <v>0.0555</v>
      </c>
      <c r="M38" s="171" t="n">
        <f aca="false">IF(L38&lt;L$83,0,L38-L$83)</f>
        <v>0.0537</v>
      </c>
    </row>
    <row r="39" customFormat="false" ht="15" hidden="false" customHeight="false" outlineLevel="0" collapsed="false">
      <c r="A39" s="245" t="s">
        <v>225</v>
      </c>
      <c r="B39" s="247" t="n">
        <v>32</v>
      </c>
      <c r="D39" s="221" t="s">
        <v>286</v>
      </c>
      <c r="E39" s="222" t="s">
        <v>98</v>
      </c>
      <c r="F39" s="222" t="s">
        <v>98</v>
      </c>
      <c r="H39" s="9" t="s">
        <v>286</v>
      </c>
      <c r="I39" s="216" t="s">
        <v>368</v>
      </c>
      <c r="K39" s="68" t="s">
        <v>294</v>
      </c>
      <c r="L39" s="162" t="n">
        <v>0.0028</v>
      </c>
      <c r="M39" s="171" t="n">
        <f aca="false">IF(L39&lt;L$83,0,L39-L$83)</f>
        <v>0.001</v>
      </c>
    </row>
    <row r="40" customFormat="false" ht="15" hidden="false" customHeight="false" outlineLevel="0" collapsed="false">
      <c r="A40" s="245" t="s">
        <v>499</v>
      </c>
      <c r="B40" s="247" t="n">
        <v>30</v>
      </c>
      <c r="D40" s="221" t="s">
        <v>246</v>
      </c>
      <c r="E40" s="222" t="s">
        <v>92</v>
      </c>
      <c r="F40" s="222" t="s">
        <v>92</v>
      </c>
      <c r="H40" s="9" t="s">
        <v>246</v>
      </c>
      <c r="I40" s="230" t="s">
        <v>358</v>
      </c>
      <c r="K40" s="68" t="s">
        <v>270</v>
      </c>
      <c r="L40" s="162" t="n">
        <v>0.007</v>
      </c>
      <c r="M40" s="171" t="n">
        <f aca="false">IF(L40&lt;L$83,0,L40-L$83)</f>
        <v>0.0052</v>
      </c>
    </row>
    <row r="41" customFormat="false" ht="15" hidden="false" customHeight="false" outlineLevel="0" collapsed="false">
      <c r="A41" s="245" t="s">
        <v>551</v>
      </c>
      <c r="B41" s="247" t="n">
        <v>35</v>
      </c>
      <c r="D41" s="221" t="s">
        <v>501</v>
      </c>
      <c r="E41" s="222" t="s">
        <v>111</v>
      </c>
      <c r="F41" s="222" t="s">
        <v>111</v>
      </c>
      <c r="H41" s="9" t="s">
        <v>287</v>
      </c>
      <c r="I41" s="230" t="s">
        <v>360</v>
      </c>
      <c r="K41" s="68" t="s">
        <v>296</v>
      </c>
      <c r="L41" s="162" t="n">
        <v>0.0119</v>
      </c>
      <c r="M41" s="171" t="n">
        <f aca="false">IF(L41&lt;L$83,0,L41-L$83)</f>
        <v>0.0101</v>
      </c>
    </row>
    <row r="42" customFormat="false" ht="15" hidden="false" customHeight="false" outlineLevel="0" collapsed="false">
      <c r="A42" s="245" t="s">
        <v>226</v>
      </c>
      <c r="B42" s="247" t="n">
        <v>30</v>
      </c>
      <c r="D42" s="221" t="s">
        <v>287</v>
      </c>
      <c r="E42" s="222" t="s">
        <v>93</v>
      </c>
      <c r="F42" s="222" t="s">
        <v>93</v>
      </c>
      <c r="H42" s="9" t="s">
        <v>213</v>
      </c>
      <c r="I42" s="216" t="s">
        <v>491</v>
      </c>
      <c r="K42" s="68" t="s">
        <v>187</v>
      </c>
      <c r="L42" s="162" t="n">
        <v>0.0033</v>
      </c>
      <c r="M42" s="171" t="n">
        <f aca="false">IF(L42&lt;L$83,0,L42-L$83)</f>
        <v>0.0015</v>
      </c>
    </row>
    <row r="43" customFormat="false" ht="15" hidden="false" customHeight="false" outlineLevel="0" collapsed="false">
      <c r="A43" s="245" t="s">
        <v>245</v>
      </c>
      <c r="B43" s="247" t="n">
        <v>18</v>
      </c>
      <c r="D43" s="229" t="s">
        <v>213</v>
      </c>
      <c r="E43" s="222" t="s">
        <v>99</v>
      </c>
      <c r="F43" s="222" t="s">
        <v>99</v>
      </c>
      <c r="H43" s="9" t="s">
        <v>227</v>
      </c>
      <c r="I43" s="216" t="s">
        <v>362</v>
      </c>
      <c r="K43" s="68" t="s">
        <v>250</v>
      </c>
      <c r="L43" s="162" t="n">
        <v>0.0097</v>
      </c>
      <c r="M43" s="171" t="n">
        <f aca="false">IF(L43&lt;L$83,0,L43-L$83)</f>
        <v>0.0079</v>
      </c>
    </row>
    <row r="44" customFormat="false" ht="15" hidden="false" customHeight="false" outlineLevel="0" collapsed="false">
      <c r="A44" s="245" t="s">
        <v>212</v>
      </c>
      <c r="B44" s="247" t="n">
        <v>22</v>
      </c>
      <c r="D44" s="221" t="s">
        <v>227</v>
      </c>
      <c r="E44" s="222" t="s">
        <v>113</v>
      </c>
      <c r="F44" s="222" t="s">
        <v>114</v>
      </c>
      <c r="H44" s="9" t="s">
        <v>159</v>
      </c>
      <c r="I44" s="216" t="s">
        <v>361</v>
      </c>
      <c r="K44" s="68" t="s">
        <v>163</v>
      </c>
      <c r="L44" s="162" t="n">
        <v>0.034</v>
      </c>
      <c r="M44" s="171" t="n">
        <f aca="false">IF(L44&lt;L$83,0,L44-L$83)</f>
        <v>0.0322</v>
      </c>
    </row>
    <row r="45" customFormat="false" ht="15" hidden="false" customHeight="false" outlineLevel="0" collapsed="false">
      <c r="A45" s="245" t="s">
        <v>286</v>
      </c>
      <c r="B45" s="247" t="n">
        <v>12.5</v>
      </c>
      <c r="D45" s="221" t="s">
        <v>159</v>
      </c>
      <c r="E45" s="222" t="s">
        <v>95</v>
      </c>
      <c r="F45" s="222" t="s">
        <v>95</v>
      </c>
      <c r="H45" s="9" t="s">
        <v>228</v>
      </c>
      <c r="I45" s="216" t="s">
        <v>362</v>
      </c>
      <c r="K45" s="68" t="s">
        <v>188</v>
      </c>
      <c r="L45" s="162" t="n">
        <v>0.0034</v>
      </c>
      <c r="M45" s="171" t="n">
        <f aca="false">IF(L45&lt;L$83,0,L45-L$83)</f>
        <v>0.0016</v>
      </c>
    </row>
    <row r="46" customFormat="false" ht="15" hidden="false" customHeight="false" outlineLevel="0" collapsed="false">
      <c r="A46" s="245" t="s">
        <v>246</v>
      </c>
      <c r="B46" s="247" t="n">
        <v>19</v>
      </c>
      <c r="D46" s="221" t="s">
        <v>228</v>
      </c>
      <c r="E46" s="222" t="s">
        <v>96</v>
      </c>
      <c r="F46" s="222" t="s">
        <v>114</v>
      </c>
      <c r="H46" s="9" t="s">
        <v>247</v>
      </c>
      <c r="I46" s="230" t="s">
        <v>358</v>
      </c>
      <c r="K46" s="68" t="s">
        <v>272</v>
      </c>
      <c r="L46" s="162" t="n">
        <v>0.0094</v>
      </c>
      <c r="M46" s="171" t="n">
        <f aca="false">IF(L46&lt;L$83,0,L46-L$83)</f>
        <v>0.0076</v>
      </c>
    </row>
    <row r="47" customFormat="false" ht="15" hidden="false" customHeight="false" outlineLevel="0" collapsed="false">
      <c r="A47" s="245" t="s">
        <v>287</v>
      </c>
      <c r="B47" s="247" t="n">
        <v>22</v>
      </c>
      <c r="D47" s="221" t="s">
        <v>247</v>
      </c>
      <c r="E47" s="222" t="s">
        <v>87</v>
      </c>
      <c r="F47" s="222" t="s">
        <v>87</v>
      </c>
      <c r="G47" s="123" t="e">
        <f aca="false">#N/A</f>
        <v>#N/A</v>
      </c>
      <c r="H47" s="9" t="s">
        <v>160</v>
      </c>
      <c r="I47" s="216" t="s">
        <v>502</v>
      </c>
      <c r="K47" s="68" t="s">
        <v>252</v>
      </c>
      <c r="L47" s="162" t="n">
        <v>0.009</v>
      </c>
      <c r="M47" s="171" t="n">
        <f aca="false">IF(L47&lt;L$83,0,L47-L$83)</f>
        <v>0.0072</v>
      </c>
    </row>
    <row r="48" customFormat="false" ht="15" hidden="false" customHeight="false" outlineLevel="0" collapsed="false">
      <c r="A48" s="245" t="s">
        <v>427</v>
      </c>
      <c r="B48" s="247" t="n">
        <v>25</v>
      </c>
      <c r="D48" s="221" t="s">
        <v>503</v>
      </c>
      <c r="E48" s="222" t="s">
        <v>96</v>
      </c>
      <c r="F48" s="222" t="s">
        <v>96</v>
      </c>
      <c r="H48" s="9" t="s">
        <v>504</v>
      </c>
      <c r="I48" s="230" t="s">
        <v>357</v>
      </c>
      <c r="K48" s="68" t="s">
        <v>273</v>
      </c>
      <c r="L48" s="162" t="s">
        <v>114</v>
      </c>
      <c r="M48" s="171" t="e">
        <f aca="false">IF(L48&lt;L$83,0,L48-L$83)</f>
        <v>#VALUE!</v>
      </c>
    </row>
    <row r="49" customFormat="false" ht="15" hidden="false" customHeight="false" outlineLevel="0" collapsed="false">
      <c r="A49" s="245" t="s">
        <v>428</v>
      </c>
      <c r="B49" s="247" t="n">
        <v>25</v>
      </c>
      <c r="D49" s="221" t="s">
        <v>160</v>
      </c>
      <c r="E49" s="222" t="s">
        <v>111</v>
      </c>
      <c r="F49" s="222" t="s">
        <v>111</v>
      </c>
      <c r="H49" s="9" t="s">
        <v>183</v>
      </c>
      <c r="I49" s="216" t="s">
        <v>491</v>
      </c>
      <c r="K49" s="68" t="s">
        <v>253</v>
      </c>
      <c r="L49" s="162" t="n">
        <v>0.0086</v>
      </c>
      <c r="M49" s="171" t="n">
        <f aca="false">IF(L49&lt;L$83,0,L49-L$83)</f>
        <v>0.0068</v>
      </c>
    </row>
    <row r="50" customFormat="false" ht="15" hidden="false" customHeight="false" outlineLevel="0" collapsed="false">
      <c r="A50" s="245" t="s">
        <v>213</v>
      </c>
      <c r="B50" s="247" t="n">
        <v>27</v>
      </c>
      <c r="D50" s="221" t="s">
        <v>183</v>
      </c>
      <c r="E50" s="222" t="s">
        <v>94</v>
      </c>
      <c r="F50" s="222" t="s">
        <v>94</v>
      </c>
      <c r="H50" s="9" t="s">
        <v>288</v>
      </c>
      <c r="I50" s="230" t="s">
        <v>359</v>
      </c>
      <c r="K50" s="68" t="s">
        <v>190</v>
      </c>
      <c r="L50" s="162" t="n">
        <v>0.0079</v>
      </c>
      <c r="M50" s="171" t="n">
        <f aca="false">IF(L50&lt;L$83,0,L50-L$83)</f>
        <v>0.0061</v>
      </c>
    </row>
    <row r="51" customFormat="false" ht="15" hidden="false" customHeight="false" outlineLevel="0" collapsed="false">
      <c r="A51" s="245" t="s">
        <v>227</v>
      </c>
      <c r="B51" s="247" t="n">
        <v>25</v>
      </c>
      <c r="D51" s="221" t="s">
        <v>288</v>
      </c>
      <c r="E51" s="222" t="s">
        <v>90</v>
      </c>
      <c r="F51" s="222" t="s">
        <v>90</v>
      </c>
      <c r="H51" s="9" t="s">
        <v>289</v>
      </c>
      <c r="I51" s="230" t="s">
        <v>357</v>
      </c>
      <c r="K51" s="68" t="s">
        <v>231</v>
      </c>
      <c r="L51" s="162" t="n">
        <v>0.0158</v>
      </c>
      <c r="M51" s="171" t="n">
        <f aca="false">IF(L51&lt;L$83,0,L51-L$83)</f>
        <v>0.014</v>
      </c>
    </row>
    <row r="52" customFormat="false" ht="15" hidden="false" customHeight="false" outlineLevel="0" collapsed="false">
      <c r="A52" s="245" t="s">
        <v>159</v>
      </c>
      <c r="B52" s="247" t="n">
        <v>22.5</v>
      </c>
      <c r="D52" s="221" t="s">
        <v>289</v>
      </c>
      <c r="E52" s="222" t="s">
        <v>91</v>
      </c>
      <c r="F52" s="222" t="s">
        <v>91</v>
      </c>
      <c r="H52" s="9" t="s">
        <v>161</v>
      </c>
      <c r="I52" s="230" t="s">
        <v>497</v>
      </c>
      <c r="K52" s="68" t="s">
        <v>165</v>
      </c>
      <c r="L52" s="162" t="n">
        <v>0.0133</v>
      </c>
      <c r="M52" s="171" t="n">
        <f aca="false">IF(L52&lt;L$83,0,L52-L$83)</f>
        <v>0.0115</v>
      </c>
    </row>
    <row r="53" customFormat="false" ht="15" hidden="false" customHeight="false" outlineLevel="0" collapsed="false">
      <c r="A53" s="245" t="s">
        <v>228</v>
      </c>
      <c r="B53" s="247" t="n">
        <v>30</v>
      </c>
      <c r="D53" s="221" t="s">
        <v>161</v>
      </c>
      <c r="E53" s="222" t="s">
        <v>111</v>
      </c>
      <c r="F53" s="222" t="s">
        <v>111</v>
      </c>
      <c r="H53" s="9" t="s">
        <v>248</v>
      </c>
      <c r="I53" s="216" t="s">
        <v>505</v>
      </c>
      <c r="K53" s="68" t="s">
        <v>301</v>
      </c>
      <c r="L53" s="162" t="n">
        <v>0.0016</v>
      </c>
      <c r="M53" s="171" t="n">
        <f aca="false">IF(L53&lt;L$83,0,L53-L$83)</f>
        <v>0</v>
      </c>
    </row>
    <row r="54" customFormat="false" ht="15" hidden="false" customHeight="false" outlineLevel="0" collapsed="false">
      <c r="A54" s="245" t="s">
        <v>247</v>
      </c>
      <c r="B54" s="247" t="n">
        <v>20</v>
      </c>
      <c r="D54" s="221" t="s">
        <v>248</v>
      </c>
      <c r="E54" s="222" t="s">
        <v>98</v>
      </c>
      <c r="F54" s="222" t="s">
        <v>98</v>
      </c>
      <c r="H54" s="9" t="s">
        <v>290</v>
      </c>
      <c r="I54" s="230" t="s">
        <v>360</v>
      </c>
      <c r="K54" s="68" t="s">
        <v>205</v>
      </c>
      <c r="L54" s="162" t="n">
        <v>0.0024</v>
      </c>
      <c r="M54" s="171" t="n">
        <f aca="false">IF(L54&lt;L$83,0,L54-L$83)</f>
        <v>0.0006</v>
      </c>
    </row>
    <row r="55" customFormat="false" ht="15" hidden="false" customHeight="false" outlineLevel="0" collapsed="false">
      <c r="A55" s="245" t="s">
        <v>160</v>
      </c>
      <c r="B55" s="247" t="n">
        <v>30</v>
      </c>
      <c r="D55" s="221" t="s">
        <v>290</v>
      </c>
      <c r="E55" s="222" t="s">
        <v>93</v>
      </c>
      <c r="F55" s="222" t="s">
        <v>93</v>
      </c>
      <c r="H55" s="9" t="s">
        <v>162</v>
      </c>
      <c r="I55" s="216" t="s">
        <v>362</v>
      </c>
      <c r="K55" s="172" t="s">
        <v>232</v>
      </c>
      <c r="L55" s="164" t="n">
        <v>0.0379</v>
      </c>
      <c r="M55" s="171" t="n">
        <f aca="false">IF(L55&lt;L$83,0,L55-L$83)</f>
        <v>0.0361</v>
      </c>
    </row>
    <row r="56" customFormat="false" ht="15" hidden="false" customHeight="false" outlineLevel="0" collapsed="false">
      <c r="A56" s="245" t="s">
        <v>183</v>
      </c>
      <c r="B56" s="247" t="n">
        <v>20</v>
      </c>
      <c r="D56" s="221" t="s">
        <v>162</v>
      </c>
      <c r="E56" s="222" t="s">
        <v>96</v>
      </c>
      <c r="F56" s="222" t="s">
        <v>96</v>
      </c>
      <c r="H56" s="9" t="s">
        <v>291</v>
      </c>
      <c r="I56" s="216" t="s">
        <v>505</v>
      </c>
      <c r="K56" s="68" t="s">
        <v>168</v>
      </c>
      <c r="L56" s="162" t="n">
        <v>0.0384</v>
      </c>
      <c r="M56" s="171" t="n">
        <f aca="false">IF(L56&lt;L$83,0,L56-L$83)</f>
        <v>0.0366</v>
      </c>
    </row>
    <row r="57" customFormat="false" ht="15" hidden="false" customHeight="false" outlineLevel="0" collapsed="false">
      <c r="A57" s="245" t="s">
        <v>288</v>
      </c>
      <c r="B57" s="247" t="n">
        <v>20</v>
      </c>
      <c r="D57" s="221" t="s">
        <v>291</v>
      </c>
      <c r="E57" s="222" t="s">
        <v>99</v>
      </c>
      <c r="F57" s="222" t="s">
        <v>99</v>
      </c>
      <c r="H57" s="9" t="s">
        <v>436</v>
      </c>
      <c r="I57" s="228" t="s">
        <v>506</v>
      </c>
      <c r="K57" s="68" t="s">
        <v>302</v>
      </c>
      <c r="L57" s="162" t="n">
        <v>0.0019</v>
      </c>
      <c r="M57" s="171" t="n">
        <f aca="false">IF(L57&lt;L$83,0,L57-L$83)</f>
        <v>9.99999999999998E-005</v>
      </c>
    </row>
    <row r="58" customFormat="false" ht="15" hidden="false" customHeight="false" outlineLevel="0" collapsed="false">
      <c r="A58" s="245" t="s">
        <v>289</v>
      </c>
      <c r="B58" s="247" t="n">
        <v>28</v>
      </c>
      <c r="D58" s="221" t="s">
        <v>229</v>
      </c>
      <c r="E58" s="222" t="s">
        <v>97</v>
      </c>
      <c r="F58" s="222" t="s">
        <v>97</v>
      </c>
      <c r="H58" s="9" t="s">
        <v>229</v>
      </c>
      <c r="I58" s="216" t="s">
        <v>365</v>
      </c>
      <c r="K58" s="68" t="s">
        <v>274</v>
      </c>
      <c r="L58" s="162" t="n">
        <v>0.0288</v>
      </c>
      <c r="M58" s="171" t="n">
        <f aca="false">IF(L58&lt;L$83,0,L58-L$83)</f>
        <v>0.027</v>
      </c>
    </row>
    <row r="59" customFormat="false" ht="15" hidden="false" customHeight="false" outlineLevel="0" collapsed="false">
      <c r="A59" s="245" t="s">
        <v>161</v>
      </c>
      <c r="B59" s="247" t="n">
        <v>30</v>
      </c>
      <c r="D59" s="221" t="s">
        <v>507</v>
      </c>
      <c r="E59" s="222" t="s">
        <v>114</v>
      </c>
      <c r="F59" s="222" t="s">
        <v>114</v>
      </c>
      <c r="H59" s="9" t="s">
        <v>230</v>
      </c>
      <c r="I59" s="216" t="s">
        <v>365</v>
      </c>
      <c r="K59" s="68" t="s">
        <v>193</v>
      </c>
      <c r="L59" s="162" t="n">
        <v>0.0377</v>
      </c>
      <c r="M59" s="171" t="n">
        <f aca="false">IF(L59&lt;L$83,0,L59-L$83)</f>
        <v>0.0359</v>
      </c>
    </row>
    <row r="60" customFormat="false" ht="15" hidden="false" customHeight="false" outlineLevel="0" collapsed="false">
      <c r="A60" s="245" t="s">
        <v>552</v>
      </c>
      <c r="B60" s="247" t="n">
        <v>31</v>
      </c>
      <c r="D60" s="221" t="s">
        <v>230</v>
      </c>
      <c r="E60" s="222" t="s">
        <v>94</v>
      </c>
      <c r="F60" s="222" t="s">
        <v>94</v>
      </c>
      <c r="H60" s="9" t="s">
        <v>184</v>
      </c>
      <c r="I60" s="230" t="s">
        <v>359</v>
      </c>
      <c r="K60" s="68" t="s">
        <v>233</v>
      </c>
      <c r="L60" s="162" t="n">
        <v>0.0113</v>
      </c>
      <c r="M60" s="171" t="n">
        <f aca="false">IF(L60&lt;L$83,0,L60-L$83)</f>
        <v>0.0095</v>
      </c>
    </row>
    <row r="61" customFormat="false" ht="15" hidden="false" customHeight="false" outlineLevel="0" collapsed="false">
      <c r="A61" s="245" t="s">
        <v>248</v>
      </c>
      <c r="B61" s="247" t="n">
        <v>15</v>
      </c>
      <c r="D61" s="221" t="s">
        <v>508</v>
      </c>
      <c r="E61" s="222" t="s">
        <v>92</v>
      </c>
      <c r="F61" s="222" t="s">
        <v>92</v>
      </c>
      <c r="H61" s="9" t="s">
        <v>249</v>
      </c>
      <c r="I61" s="216" t="s">
        <v>367</v>
      </c>
      <c r="K61" s="68" t="s">
        <v>235</v>
      </c>
      <c r="L61" s="162" t="n">
        <v>0.0136</v>
      </c>
      <c r="M61" s="171" t="n">
        <f aca="false">IF(L61&lt;L$83,0,L61-L$83)</f>
        <v>0.0118</v>
      </c>
    </row>
    <row r="62" customFormat="false" ht="15" hidden="false" customHeight="false" outlineLevel="0" collapsed="false">
      <c r="A62" s="245" t="s">
        <v>290</v>
      </c>
      <c r="B62" s="247" t="n">
        <v>30</v>
      </c>
      <c r="D62" s="221" t="s">
        <v>249</v>
      </c>
      <c r="E62" s="222" t="s">
        <v>102</v>
      </c>
      <c r="F62" s="222" t="s">
        <v>102</v>
      </c>
      <c r="H62" s="9" t="s">
        <v>293</v>
      </c>
      <c r="I62" s="230" t="s">
        <v>354</v>
      </c>
      <c r="K62" s="68" t="s">
        <v>195</v>
      </c>
      <c r="L62" s="162" t="n">
        <v>0.0076</v>
      </c>
      <c r="M62" s="171" t="n">
        <f aca="false">IF(L62&lt;L$83,0,L62-L$83)</f>
        <v>0.0058</v>
      </c>
    </row>
    <row r="63" customFormat="false" ht="15" hidden="false" customHeight="false" outlineLevel="0" collapsed="false">
      <c r="A63" s="245" t="s">
        <v>162</v>
      </c>
      <c r="B63" s="247" t="n">
        <v>25</v>
      </c>
      <c r="D63" s="221" t="s">
        <v>293</v>
      </c>
      <c r="E63" s="222" t="s">
        <v>88</v>
      </c>
      <c r="F63" s="222" t="s">
        <v>88</v>
      </c>
      <c r="H63" s="9" t="s">
        <v>185</v>
      </c>
      <c r="I63" s="216" t="s">
        <v>368</v>
      </c>
      <c r="K63" s="68" t="s">
        <v>257</v>
      </c>
      <c r="L63" s="162" t="n">
        <v>0.0075</v>
      </c>
      <c r="M63" s="171" t="n">
        <f aca="false">IF(L63&lt;L$83,0,L63-L$83)</f>
        <v>0.0057</v>
      </c>
    </row>
    <row r="64" customFormat="false" ht="15" hidden="false" customHeight="false" outlineLevel="0" collapsed="false">
      <c r="A64" s="245" t="s">
        <v>553</v>
      </c>
      <c r="B64" s="247" t="n">
        <v>10</v>
      </c>
      <c r="D64" s="221" t="s">
        <v>185</v>
      </c>
      <c r="E64" s="222" t="s">
        <v>102</v>
      </c>
      <c r="F64" s="222" t="s">
        <v>102</v>
      </c>
      <c r="H64" s="9" t="s">
        <v>186</v>
      </c>
      <c r="I64" s="216" t="s">
        <v>510</v>
      </c>
      <c r="K64" s="68" t="s">
        <v>303</v>
      </c>
      <c r="L64" s="162" t="n">
        <v>0.0054</v>
      </c>
      <c r="M64" s="171" t="n">
        <f aca="false">IF(L64&lt;L$83,0,L64-L$83)</f>
        <v>0.0036</v>
      </c>
    </row>
    <row r="65" customFormat="false" ht="15" hidden="false" customHeight="false" outlineLevel="0" collapsed="false">
      <c r="A65" s="245" t="s">
        <v>291</v>
      </c>
      <c r="B65" s="247" t="n">
        <v>24</v>
      </c>
      <c r="D65" s="221" t="s">
        <v>186</v>
      </c>
      <c r="E65" s="222" t="s">
        <v>101</v>
      </c>
      <c r="F65" s="222" t="s">
        <v>101</v>
      </c>
      <c r="H65" s="9" t="s">
        <v>269</v>
      </c>
      <c r="I65" s="216" t="s">
        <v>362</v>
      </c>
      <c r="K65" s="68" t="s">
        <v>275</v>
      </c>
      <c r="L65" s="162" t="n">
        <v>0.0071</v>
      </c>
      <c r="M65" s="171" t="n">
        <f aca="false">IF(L65&lt;L$83,0,L65-L$83)</f>
        <v>0.0053</v>
      </c>
    </row>
    <row r="66" customFormat="false" ht="15" hidden="false" customHeight="false" outlineLevel="0" collapsed="false">
      <c r="A66" s="245" t="s">
        <v>436</v>
      </c>
      <c r="B66" s="247" t="n">
        <v>28</v>
      </c>
      <c r="D66" s="221" t="s">
        <v>269</v>
      </c>
      <c r="E66" s="222" t="s">
        <v>111</v>
      </c>
      <c r="F66" s="222" t="s">
        <v>111</v>
      </c>
      <c r="H66" s="9" t="s">
        <v>294</v>
      </c>
      <c r="I66" s="230" t="s">
        <v>358</v>
      </c>
      <c r="K66" s="68" t="s">
        <v>258</v>
      </c>
      <c r="L66" s="162" t="n">
        <v>0.0119</v>
      </c>
      <c r="M66" s="171" t="n">
        <f aca="false">IF(L66&lt;L$83,0,L66-L$83)</f>
        <v>0.0101</v>
      </c>
    </row>
    <row r="67" customFormat="false" ht="15" hidden="false" customHeight="false" outlineLevel="0" collapsed="false">
      <c r="A67" s="245" t="s">
        <v>229</v>
      </c>
      <c r="B67" s="247" t="n">
        <v>25</v>
      </c>
      <c r="D67" s="221" t="s">
        <v>294</v>
      </c>
      <c r="E67" s="222" t="s">
        <v>88</v>
      </c>
      <c r="F67" s="222" t="s">
        <v>88</v>
      </c>
      <c r="H67" s="9" t="s">
        <v>295</v>
      </c>
      <c r="I67" s="230" t="s">
        <v>497</v>
      </c>
      <c r="K67" s="68" t="s">
        <v>259</v>
      </c>
      <c r="L67" s="162" t="n">
        <v>0.0135</v>
      </c>
      <c r="M67" s="171" t="n">
        <f aca="false">IF(L67&lt;L$83,0,L67-L$83)</f>
        <v>0.0117</v>
      </c>
    </row>
    <row r="68" customFormat="false" ht="15" hidden="false" customHeight="false" outlineLevel="0" collapsed="false">
      <c r="A68" s="245" t="s">
        <v>554</v>
      </c>
      <c r="B68" s="247" t="n">
        <v>0</v>
      </c>
      <c r="D68" s="221" t="s">
        <v>295</v>
      </c>
      <c r="E68" s="222" t="s">
        <v>92</v>
      </c>
      <c r="F68" s="222" t="s">
        <v>92</v>
      </c>
      <c r="H68" s="9" t="s">
        <v>270</v>
      </c>
      <c r="I68" s="230" t="s">
        <v>358</v>
      </c>
      <c r="K68" s="68" t="s">
        <v>169</v>
      </c>
      <c r="L68" s="162" t="n">
        <v>0.0256</v>
      </c>
      <c r="M68" s="171" t="n">
        <f aca="false">IF(L68&lt;L$83,0,L68-L$83)</f>
        <v>0.0238</v>
      </c>
    </row>
    <row r="69" customFormat="false" ht="15" hidden="false" customHeight="false" outlineLevel="0" collapsed="false">
      <c r="A69" s="245" t="s">
        <v>230</v>
      </c>
      <c r="B69" s="247" t="n">
        <v>25</v>
      </c>
      <c r="D69" s="221" t="s">
        <v>270</v>
      </c>
      <c r="E69" s="222" t="s">
        <v>87</v>
      </c>
      <c r="F69" s="222" t="s">
        <v>87</v>
      </c>
      <c r="H69" s="9" t="s">
        <v>296</v>
      </c>
      <c r="I69" s="216" t="s">
        <v>367</v>
      </c>
      <c r="K69" s="68" t="s">
        <v>276</v>
      </c>
      <c r="L69" s="162" t="n">
        <v>0.01</v>
      </c>
      <c r="M69" s="171" t="n">
        <f aca="false">IF(L69&lt;L$83,0,L69-L$83)</f>
        <v>0.0082</v>
      </c>
    </row>
    <row r="70" customFormat="false" ht="15" hidden="false" customHeight="false" outlineLevel="0" collapsed="false">
      <c r="A70" s="245" t="s">
        <v>555</v>
      </c>
      <c r="B70" s="247" t="n">
        <v>16.5</v>
      </c>
      <c r="D70" s="221" t="s">
        <v>296</v>
      </c>
      <c r="E70" s="222" t="s">
        <v>102</v>
      </c>
      <c r="F70" s="222" t="s">
        <v>102</v>
      </c>
      <c r="H70" s="9" t="s">
        <v>511</v>
      </c>
      <c r="I70" s="228" t="s">
        <v>114</v>
      </c>
      <c r="K70" s="68" t="s">
        <v>170</v>
      </c>
      <c r="L70" s="162" t="n">
        <v>0.025</v>
      </c>
      <c r="M70" s="171" t="n">
        <f aca="false">IF(L70&lt;L$83,0,L70-L$83)</f>
        <v>0.0232</v>
      </c>
    </row>
    <row r="71" customFormat="false" ht="15" hidden="false" customHeight="false" outlineLevel="0" collapsed="false">
      <c r="A71" s="245" t="s">
        <v>249</v>
      </c>
      <c r="B71" s="247" t="n">
        <v>9</v>
      </c>
      <c r="D71" s="221" t="s">
        <v>214</v>
      </c>
      <c r="E71" s="222" t="s">
        <v>95</v>
      </c>
      <c r="F71" s="222" t="s">
        <v>95</v>
      </c>
      <c r="H71" s="9" t="s">
        <v>214</v>
      </c>
      <c r="I71" s="216" t="s">
        <v>492</v>
      </c>
      <c r="K71" s="68" t="s">
        <v>260</v>
      </c>
      <c r="L71" s="162" t="n">
        <v>0.0141</v>
      </c>
      <c r="M71" s="171" t="n">
        <f aca="false">IF(L71&lt;L$83,0,L71-L$83)</f>
        <v>0.0123</v>
      </c>
    </row>
    <row r="72" customFormat="false" ht="15" hidden="false" customHeight="false" outlineLevel="0" collapsed="false">
      <c r="A72" s="245" t="s">
        <v>293</v>
      </c>
      <c r="B72" s="247" t="n">
        <v>20</v>
      </c>
      <c r="D72" s="221" t="s">
        <v>187</v>
      </c>
      <c r="E72" s="222" t="s">
        <v>87</v>
      </c>
      <c r="F72" s="222" t="s">
        <v>87</v>
      </c>
      <c r="H72" s="9" t="s">
        <v>187</v>
      </c>
      <c r="I72" s="230" t="s">
        <v>356</v>
      </c>
      <c r="K72" s="68" t="s">
        <v>261</v>
      </c>
      <c r="L72" s="162" t="n">
        <v>0.0068</v>
      </c>
      <c r="M72" s="171" t="n">
        <f aca="false">IF(L72&lt;L$83,0,L72-L$83)</f>
        <v>0.005</v>
      </c>
    </row>
    <row r="73" customFormat="false" ht="15" hidden="false" customHeight="false" outlineLevel="0" collapsed="false">
      <c r="A73" s="245" t="s">
        <v>185</v>
      </c>
      <c r="B73" s="247" t="n">
        <v>30</v>
      </c>
      <c r="D73" s="221" t="s">
        <v>512</v>
      </c>
      <c r="E73" s="222" t="s">
        <v>114</v>
      </c>
      <c r="F73" s="222" t="s">
        <v>114</v>
      </c>
      <c r="H73" s="9" t="s">
        <v>271</v>
      </c>
      <c r="I73" s="216" t="s">
        <v>363</v>
      </c>
      <c r="K73" s="68" t="s">
        <v>262</v>
      </c>
      <c r="L73" s="162" t="n">
        <v>0.0105</v>
      </c>
      <c r="M73" s="171" t="n">
        <f aca="false">IF(L73&lt;L$83,0,L73-L$83)</f>
        <v>0.0087</v>
      </c>
    </row>
    <row r="74" customFormat="false" ht="15" hidden="false" customHeight="false" outlineLevel="0" collapsed="false">
      <c r="A74" s="245" t="s">
        <v>186</v>
      </c>
      <c r="B74" s="247" t="n">
        <v>25</v>
      </c>
      <c r="D74" s="221" t="s">
        <v>271</v>
      </c>
      <c r="E74" s="222" t="s">
        <v>94</v>
      </c>
      <c r="F74" s="222" t="s">
        <v>94</v>
      </c>
      <c r="H74" s="9" t="s">
        <v>250</v>
      </c>
      <c r="I74" s="216" t="s">
        <v>368</v>
      </c>
      <c r="K74" s="68" t="s">
        <v>171</v>
      </c>
      <c r="L74" s="162" t="n">
        <v>0.0269</v>
      </c>
      <c r="M74" s="171" t="n">
        <f aca="false">IF(L74&lt;L$83,0,L74-L$83)</f>
        <v>0.0251</v>
      </c>
    </row>
    <row r="75" customFormat="false" ht="15" hidden="false" customHeight="false" outlineLevel="0" collapsed="false">
      <c r="A75" s="245" t="s">
        <v>269</v>
      </c>
      <c r="B75" s="247" t="n">
        <v>15</v>
      </c>
      <c r="D75" s="221" t="s">
        <v>250</v>
      </c>
      <c r="E75" s="222" t="s">
        <v>102</v>
      </c>
      <c r="F75" s="222" t="s">
        <v>102</v>
      </c>
      <c r="H75" s="9" t="s">
        <v>163</v>
      </c>
      <c r="I75" s="216" t="s">
        <v>361</v>
      </c>
      <c r="K75" s="68" t="s">
        <v>304</v>
      </c>
      <c r="L75" s="162" t="n">
        <v>0.0058</v>
      </c>
      <c r="M75" s="171" t="n">
        <f aca="false">IF(L75&lt;L$83,0,L75-L$83)</f>
        <v>0.004</v>
      </c>
    </row>
    <row r="76" customFormat="false" ht="15" hidden="false" customHeight="false" outlineLevel="0" collapsed="false">
      <c r="A76" s="245" t="s">
        <v>294</v>
      </c>
      <c r="B76" s="247" t="n">
        <v>12.5</v>
      </c>
      <c r="D76" s="221" t="s">
        <v>163</v>
      </c>
      <c r="E76" s="222" t="s">
        <v>95</v>
      </c>
      <c r="F76" s="222" t="s">
        <v>95</v>
      </c>
      <c r="H76" s="9" t="s">
        <v>272</v>
      </c>
      <c r="I76" s="230" t="s">
        <v>513</v>
      </c>
      <c r="K76" s="68" t="s">
        <v>305</v>
      </c>
      <c r="L76" s="162" t="n">
        <v>0.0018</v>
      </c>
      <c r="M76" s="171" t="n">
        <f aca="false">IF(L76&lt;L$83,0,L76-L$83)</f>
        <v>0</v>
      </c>
    </row>
    <row r="77" customFormat="false" ht="15" hidden="false" customHeight="false" outlineLevel="0" collapsed="false">
      <c r="A77" s="245" t="s">
        <v>295</v>
      </c>
      <c r="B77" s="247" t="n">
        <v>0</v>
      </c>
      <c r="D77" s="221" t="s">
        <v>188</v>
      </c>
      <c r="E77" s="222" t="s">
        <v>91</v>
      </c>
      <c r="F77" s="222" t="s">
        <v>91</v>
      </c>
      <c r="H77" s="9" t="s">
        <v>251</v>
      </c>
      <c r="I77" s="228" t="s">
        <v>105</v>
      </c>
      <c r="K77" s="68" t="s">
        <v>306</v>
      </c>
      <c r="L77" s="162" t="n">
        <v>0.0011</v>
      </c>
      <c r="M77" s="171" t="n">
        <f aca="false">IF(L77&lt;L$83,0,L77-L$83)</f>
        <v>0</v>
      </c>
    </row>
    <row r="78" customFormat="false" ht="15" hidden="false" customHeight="false" outlineLevel="0" collapsed="false">
      <c r="A78" s="245" t="s">
        <v>270</v>
      </c>
      <c r="B78" s="247" t="n">
        <v>23</v>
      </c>
      <c r="D78" s="221" t="s">
        <v>272</v>
      </c>
      <c r="E78" s="222" t="s">
        <v>87</v>
      </c>
      <c r="F78" s="222" t="s">
        <v>87</v>
      </c>
      <c r="H78" s="9" t="s">
        <v>201</v>
      </c>
      <c r="I78" s="228" t="s">
        <v>114</v>
      </c>
      <c r="K78" s="68" t="s">
        <v>200</v>
      </c>
      <c r="L78" s="162" t="n">
        <v>0.0063</v>
      </c>
      <c r="M78" s="171" t="n">
        <f aca="false">IF(L78&lt;L$83,0,L78-L$83)</f>
        <v>0.0045</v>
      </c>
    </row>
    <row r="79" customFormat="false" ht="15" hidden="false" customHeight="false" outlineLevel="0" collapsed="false">
      <c r="A79" s="245" t="s">
        <v>296</v>
      </c>
      <c r="B79" s="247" t="n">
        <v>24</v>
      </c>
      <c r="D79" s="221" t="s">
        <v>514</v>
      </c>
      <c r="E79" s="222" t="s">
        <v>95</v>
      </c>
      <c r="F79" s="222" t="s">
        <v>95</v>
      </c>
      <c r="H79" s="9" t="s">
        <v>252</v>
      </c>
      <c r="I79" s="230" t="s">
        <v>356</v>
      </c>
      <c r="K79" s="68" t="s">
        <v>174</v>
      </c>
      <c r="L79" s="162" t="n">
        <v>0.0651</v>
      </c>
      <c r="M79" s="171" t="n">
        <f aca="false">IF(L79&lt;L$83,0,L79-L$83)</f>
        <v>0.0633</v>
      </c>
    </row>
    <row r="80" customFormat="false" ht="15" hidden="false" customHeight="false" outlineLevel="0" collapsed="false">
      <c r="A80" s="245" t="s">
        <v>511</v>
      </c>
      <c r="B80" s="247" t="n">
        <v>25</v>
      </c>
      <c r="D80" s="221" t="s">
        <v>201</v>
      </c>
      <c r="E80" s="222" t="s">
        <v>112</v>
      </c>
      <c r="F80" s="222" t="s">
        <v>112</v>
      </c>
      <c r="H80" s="9" t="s">
        <v>273</v>
      </c>
      <c r="I80" s="228" t="s">
        <v>515</v>
      </c>
      <c r="K80" s="68" t="s">
        <v>307</v>
      </c>
      <c r="L80" s="162" t="n">
        <v>0.0403</v>
      </c>
      <c r="M80" s="171" t="n">
        <f aca="false">IF(L80&lt;L$83,0,L80-L$83)</f>
        <v>0.0385</v>
      </c>
    </row>
    <row r="81" customFormat="false" ht="15" hidden="false" customHeight="false" outlineLevel="0" collapsed="false">
      <c r="A81" s="245" t="s">
        <v>214</v>
      </c>
      <c r="B81" s="247" t="n">
        <v>25</v>
      </c>
      <c r="D81" s="221" t="s">
        <v>252</v>
      </c>
      <c r="E81" s="222" t="s">
        <v>89</v>
      </c>
      <c r="F81" s="222" t="s">
        <v>89</v>
      </c>
      <c r="H81" s="9" t="s">
        <v>446</v>
      </c>
      <c r="I81" s="228" t="s">
        <v>114</v>
      </c>
      <c r="K81" s="68" t="s">
        <v>264</v>
      </c>
      <c r="L81" s="162" t="n">
        <v>0.0426</v>
      </c>
      <c r="M81" s="171" t="n">
        <f aca="false">IF(L81&lt;L$83,0,L81-L$83)</f>
        <v>0.0408</v>
      </c>
    </row>
    <row r="82" customFormat="false" ht="15" hidden="false" customHeight="false" outlineLevel="0" collapsed="false">
      <c r="A82" s="245" t="s">
        <v>187</v>
      </c>
      <c r="B82" s="247" t="n">
        <v>30.62</v>
      </c>
      <c r="D82" s="221" t="s">
        <v>273</v>
      </c>
      <c r="E82" s="222" t="s">
        <v>103</v>
      </c>
      <c r="F82" s="222" t="s">
        <v>103</v>
      </c>
      <c r="H82" s="9" t="s">
        <v>298</v>
      </c>
      <c r="I82" s="230" t="s">
        <v>360</v>
      </c>
      <c r="K82" s="68" t="s">
        <v>308</v>
      </c>
      <c r="L82" s="162" t="n">
        <v>0.0021</v>
      </c>
      <c r="M82" s="171" t="n">
        <f aca="false">IF(L82&lt;L$83,0,L82-L$83)</f>
        <v>0.0003</v>
      </c>
    </row>
    <row r="83" customFormat="false" ht="15" hidden="false" customHeight="false" outlineLevel="0" collapsed="false">
      <c r="A83" s="245" t="s">
        <v>556</v>
      </c>
      <c r="B83" s="247" t="n">
        <v>0</v>
      </c>
      <c r="D83" s="221" t="s">
        <v>298</v>
      </c>
      <c r="E83" s="222" t="s">
        <v>114</v>
      </c>
      <c r="F83" s="222" t="s">
        <v>114</v>
      </c>
      <c r="H83" s="9" t="s">
        <v>253</v>
      </c>
      <c r="I83" s="230" t="s">
        <v>356</v>
      </c>
      <c r="K83" s="68" t="s">
        <v>282</v>
      </c>
      <c r="L83" s="162" t="n">
        <v>0.0018</v>
      </c>
      <c r="M83" s="171" t="n">
        <f aca="false">IF(L83&lt;L$83,0,L83-L$83)</f>
        <v>0</v>
      </c>
    </row>
    <row r="84" customFormat="false" ht="15" hidden="false" customHeight="false" outlineLevel="0" collapsed="false">
      <c r="A84" s="245" t="s">
        <v>271</v>
      </c>
      <c r="B84" s="247" t="n">
        <v>20</v>
      </c>
      <c r="D84" s="221" t="s">
        <v>253</v>
      </c>
      <c r="E84" s="222" t="s">
        <v>88</v>
      </c>
      <c r="F84" s="222" t="s">
        <v>88</v>
      </c>
      <c r="H84" s="9" t="s">
        <v>299</v>
      </c>
      <c r="I84" s="230" t="s">
        <v>360</v>
      </c>
      <c r="K84" s="68" t="s">
        <v>237</v>
      </c>
      <c r="L84" s="162" t="n">
        <v>0.0234</v>
      </c>
      <c r="M84" s="171" t="n">
        <f aca="false">IF(L84&lt;L$83,0,L84-L$83)</f>
        <v>0.0216</v>
      </c>
    </row>
    <row r="85" customFormat="false" ht="15" hidden="false" customHeight="false" outlineLevel="0" collapsed="false">
      <c r="A85" s="245" t="s">
        <v>250</v>
      </c>
      <c r="B85" s="247" t="n">
        <v>20</v>
      </c>
      <c r="D85" s="221" t="s">
        <v>299</v>
      </c>
      <c r="E85" s="222" t="s">
        <v>93</v>
      </c>
      <c r="F85" s="222" t="s">
        <v>93</v>
      </c>
      <c r="H85" s="9" t="s">
        <v>516</v>
      </c>
      <c r="I85" s="228" t="s">
        <v>114</v>
      </c>
      <c r="K85" s="68" t="s">
        <v>323</v>
      </c>
      <c r="L85" s="162" t="s">
        <v>114</v>
      </c>
      <c r="M85" s="171" t="e">
        <f aca="false">IF(L85&lt;L$83,0,L85-L$83)</f>
        <v>#VALUE!</v>
      </c>
    </row>
    <row r="86" customFormat="false" ht="15" hidden="false" customHeight="false" outlineLevel="0" collapsed="false">
      <c r="A86" s="245" t="s">
        <v>163</v>
      </c>
      <c r="B86" s="247" t="n">
        <v>30</v>
      </c>
      <c r="D86" s="221" t="s">
        <v>517</v>
      </c>
      <c r="E86" s="222" t="s">
        <v>92</v>
      </c>
      <c r="F86" s="222" t="s">
        <v>92</v>
      </c>
      <c r="H86" s="9" t="s">
        <v>254</v>
      </c>
      <c r="I86" s="216" t="s">
        <v>365</v>
      </c>
      <c r="K86" s="68" t="s">
        <v>321</v>
      </c>
      <c r="L86" s="162" t="n">
        <v>0.0163</v>
      </c>
      <c r="M86" s="171" t="n">
        <f aca="false">IF(L86&lt;L$83,0,L86-L$83)</f>
        <v>0.0145</v>
      </c>
    </row>
    <row r="87" customFormat="false" ht="15" hidden="false" customHeight="false" outlineLevel="0" collapsed="false">
      <c r="A87" s="245" t="s">
        <v>557</v>
      </c>
      <c r="B87" s="247" t="n">
        <v>25</v>
      </c>
      <c r="D87" s="221" t="s">
        <v>190</v>
      </c>
      <c r="E87" s="222" t="s">
        <v>89</v>
      </c>
      <c r="F87" s="222" t="s">
        <v>89</v>
      </c>
      <c r="H87" s="9" t="s">
        <v>190</v>
      </c>
      <c r="I87" s="230" t="s">
        <v>518</v>
      </c>
      <c r="K87" s="68" t="s">
        <v>320</v>
      </c>
      <c r="L87" s="162" t="s">
        <v>114</v>
      </c>
      <c r="M87" s="171" t="e">
        <f aca="false">IF(L87&lt;L$83,0,L87-L$83)</f>
        <v>#VALUE!</v>
      </c>
    </row>
    <row r="88" customFormat="false" ht="15" hidden="false" customHeight="false" outlineLevel="0" collapsed="false">
      <c r="A88" s="245" t="s">
        <v>272</v>
      </c>
      <c r="B88" s="247" t="n">
        <v>15</v>
      </c>
      <c r="D88" s="221" t="s">
        <v>191</v>
      </c>
      <c r="E88" s="222" t="s">
        <v>96</v>
      </c>
      <c r="F88" s="222" t="s">
        <v>96</v>
      </c>
      <c r="H88" s="9" t="s">
        <v>191</v>
      </c>
      <c r="I88" s="228" t="s">
        <v>114</v>
      </c>
    </row>
    <row r="89" customFormat="false" ht="15" hidden="false" customHeight="false" outlineLevel="0" collapsed="false">
      <c r="A89" s="245" t="s">
        <v>251</v>
      </c>
      <c r="B89" s="247" t="n">
        <v>10</v>
      </c>
      <c r="D89" s="221" t="s">
        <v>176</v>
      </c>
      <c r="E89" s="222" t="s">
        <v>111</v>
      </c>
      <c r="F89" s="222" t="s">
        <v>111</v>
      </c>
      <c r="H89" s="9" t="s">
        <v>176</v>
      </c>
      <c r="I89" s="228" t="s">
        <v>114</v>
      </c>
    </row>
    <row r="90" customFormat="false" ht="15" hidden="false" customHeight="false" outlineLevel="0" collapsed="false">
      <c r="A90" s="245" t="s">
        <v>252</v>
      </c>
      <c r="B90" s="247" t="n">
        <v>20</v>
      </c>
      <c r="D90" s="221" t="s">
        <v>300</v>
      </c>
      <c r="E90" s="222" t="s">
        <v>88</v>
      </c>
      <c r="F90" s="222" t="s">
        <v>88</v>
      </c>
      <c r="H90" s="9" t="s">
        <v>300</v>
      </c>
      <c r="I90" s="230" t="s">
        <v>355</v>
      </c>
    </row>
    <row r="91" customFormat="false" ht="15" hidden="false" customHeight="false" outlineLevel="0" collapsed="false">
      <c r="A91" s="245" t="s">
        <v>273</v>
      </c>
      <c r="B91" s="247" t="n">
        <v>17</v>
      </c>
      <c r="D91" s="221" t="s">
        <v>164</v>
      </c>
      <c r="E91" s="222" t="s">
        <v>101</v>
      </c>
      <c r="F91" s="222" t="s">
        <v>101</v>
      </c>
      <c r="H91" s="9" t="s">
        <v>164</v>
      </c>
      <c r="I91" s="228" t="s">
        <v>114</v>
      </c>
    </row>
    <row r="92" customFormat="false" ht="15" hidden="false" customHeight="false" outlineLevel="0" collapsed="false">
      <c r="A92" s="245" t="s">
        <v>448</v>
      </c>
      <c r="B92" s="247" t="n">
        <v>20</v>
      </c>
      <c r="D92" s="221" t="s">
        <v>231</v>
      </c>
      <c r="E92" s="222" t="s">
        <v>100</v>
      </c>
      <c r="F92" s="222" t="s">
        <v>100</v>
      </c>
      <c r="H92" s="9" t="s">
        <v>231</v>
      </c>
      <c r="I92" s="216" t="s">
        <v>510</v>
      </c>
    </row>
    <row r="93" customFormat="false" ht="15" hidden="false" customHeight="false" outlineLevel="0" collapsed="false">
      <c r="A93" s="245" t="s">
        <v>298</v>
      </c>
      <c r="B93" s="247" t="n">
        <v>12.5</v>
      </c>
      <c r="D93" s="221" t="s">
        <v>255</v>
      </c>
      <c r="E93" s="222" t="s">
        <v>96</v>
      </c>
      <c r="F93" s="222" t="s">
        <v>96</v>
      </c>
      <c r="H93" s="9" t="s">
        <v>255</v>
      </c>
      <c r="I93" s="228" t="s">
        <v>114</v>
      </c>
    </row>
    <row r="94" customFormat="false" ht="15" hidden="false" customHeight="false" outlineLevel="0" collapsed="false">
      <c r="A94" s="245" t="s">
        <v>253</v>
      </c>
      <c r="B94" s="247" t="n">
        <v>15</v>
      </c>
      <c r="D94" s="221" t="s">
        <v>192</v>
      </c>
      <c r="E94" s="222" t="s">
        <v>96</v>
      </c>
      <c r="F94" s="222" t="s">
        <v>96</v>
      </c>
      <c r="H94" s="9" t="s">
        <v>192</v>
      </c>
      <c r="I94" s="216" t="s">
        <v>361</v>
      </c>
    </row>
    <row r="95" customFormat="false" ht="15" hidden="false" customHeight="false" outlineLevel="0" collapsed="false">
      <c r="A95" s="245" t="s">
        <v>299</v>
      </c>
      <c r="B95" s="247" t="n">
        <v>24.94</v>
      </c>
      <c r="D95" s="221" t="s">
        <v>256</v>
      </c>
      <c r="E95" s="222" t="s">
        <v>94</v>
      </c>
      <c r="F95" s="222" t="s">
        <v>114</v>
      </c>
      <c r="H95" s="9" t="s">
        <v>256</v>
      </c>
      <c r="I95" s="216" t="s">
        <v>361</v>
      </c>
    </row>
    <row r="96" customFormat="false" ht="15" hidden="false" customHeight="false" outlineLevel="0" collapsed="false">
      <c r="A96" s="245" t="s">
        <v>516</v>
      </c>
      <c r="B96" s="247" t="n">
        <v>12</v>
      </c>
      <c r="D96" s="221" t="s">
        <v>165</v>
      </c>
      <c r="E96" s="222" t="s">
        <v>97</v>
      </c>
      <c r="F96" s="222" t="s">
        <v>97</v>
      </c>
      <c r="H96" s="9" t="s">
        <v>215</v>
      </c>
      <c r="I96" s="216" t="s">
        <v>368</v>
      </c>
    </row>
    <row r="97" customFormat="false" ht="15" hidden="false" customHeight="false" outlineLevel="0" collapsed="false">
      <c r="A97" s="245" t="s">
        <v>254</v>
      </c>
      <c r="B97" s="247" t="n">
        <v>10</v>
      </c>
      <c r="D97" s="229" t="s">
        <v>166</v>
      </c>
      <c r="E97" s="222" t="s">
        <v>112</v>
      </c>
      <c r="F97" s="222" t="s">
        <v>112</v>
      </c>
      <c r="H97" s="9" t="s">
        <v>165</v>
      </c>
      <c r="I97" s="216" t="s">
        <v>366</v>
      </c>
    </row>
    <row r="98" customFormat="false" ht="15" hidden="false" customHeight="false" outlineLevel="0" collapsed="false">
      <c r="A98" s="245" t="s">
        <v>449</v>
      </c>
      <c r="B98" s="247" t="n">
        <v>20</v>
      </c>
      <c r="D98" s="221" t="s">
        <v>167</v>
      </c>
      <c r="E98" s="222" t="s">
        <v>99</v>
      </c>
      <c r="F98" s="222" t="s">
        <v>99</v>
      </c>
      <c r="H98" s="9" t="s">
        <v>166</v>
      </c>
      <c r="I98" s="228" t="s">
        <v>383</v>
      </c>
    </row>
    <row r="99" customFormat="false" ht="15" hidden="false" customHeight="false" outlineLevel="0" collapsed="false">
      <c r="A99" s="245" t="s">
        <v>450</v>
      </c>
      <c r="B99" s="247" t="n">
        <v>30</v>
      </c>
      <c r="D99" s="221" t="s">
        <v>301</v>
      </c>
      <c r="E99" s="222" t="s">
        <v>93</v>
      </c>
      <c r="F99" s="222" t="s">
        <v>93</v>
      </c>
      <c r="H99" s="9" t="s">
        <v>167</v>
      </c>
      <c r="I99" s="228" t="s">
        <v>114</v>
      </c>
    </row>
    <row r="100" customFormat="false" ht="15" hidden="false" customHeight="false" outlineLevel="0" collapsed="false">
      <c r="A100" s="245" t="s">
        <v>190</v>
      </c>
      <c r="B100" s="247" t="n">
        <v>24</v>
      </c>
      <c r="D100" s="221" t="s">
        <v>205</v>
      </c>
      <c r="E100" s="222" t="s">
        <v>93</v>
      </c>
      <c r="F100" s="222" t="s">
        <v>93</v>
      </c>
      <c r="H100" s="9" t="s">
        <v>301</v>
      </c>
      <c r="I100" s="230" t="s">
        <v>360</v>
      </c>
    </row>
    <row r="101" customFormat="false" ht="15" hidden="false" customHeight="false" outlineLevel="0" collapsed="false">
      <c r="A101" s="245" t="s">
        <v>300</v>
      </c>
      <c r="B101" s="247" t="n">
        <v>35</v>
      </c>
      <c r="D101" s="221" t="s">
        <v>232</v>
      </c>
      <c r="E101" s="222" t="s">
        <v>96</v>
      </c>
      <c r="F101" s="222" t="s">
        <v>96</v>
      </c>
      <c r="H101" s="9" t="s">
        <v>205</v>
      </c>
      <c r="I101" s="230" t="s">
        <v>359</v>
      </c>
    </row>
    <row r="102" customFormat="false" ht="15" hidden="false" customHeight="false" outlineLevel="0" collapsed="false">
      <c r="A102" s="245" t="s">
        <v>164</v>
      </c>
      <c r="B102" s="247" t="n">
        <v>15</v>
      </c>
      <c r="D102" s="221" t="s">
        <v>178</v>
      </c>
      <c r="E102" s="222" t="s">
        <v>96</v>
      </c>
      <c r="F102" s="222" t="s">
        <v>96</v>
      </c>
      <c r="H102" s="9" t="s">
        <v>232</v>
      </c>
      <c r="I102" s="216" t="s">
        <v>362</v>
      </c>
    </row>
    <row r="103" customFormat="false" ht="15" hidden="false" customHeight="false" outlineLevel="0" collapsed="false">
      <c r="A103" s="245" t="s">
        <v>231</v>
      </c>
      <c r="B103" s="247" t="n">
        <v>30</v>
      </c>
      <c r="D103" s="221" t="s">
        <v>168</v>
      </c>
      <c r="E103" s="222" t="s">
        <v>95</v>
      </c>
      <c r="F103" s="222" t="s">
        <v>95</v>
      </c>
      <c r="H103" s="9" t="s">
        <v>178</v>
      </c>
      <c r="I103" s="228" t="s">
        <v>114</v>
      </c>
    </row>
    <row r="104" customFormat="false" ht="15" hidden="false" customHeight="false" outlineLevel="0" collapsed="false">
      <c r="A104" s="245" t="s">
        <v>255</v>
      </c>
      <c r="B104" s="247" t="n">
        <v>12</v>
      </c>
      <c r="D104" s="221" t="s">
        <v>302</v>
      </c>
      <c r="E104" s="222" t="s">
        <v>93</v>
      </c>
      <c r="F104" s="222" t="s">
        <v>93</v>
      </c>
      <c r="H104" s="9" t="s">
        <v>168</v>
      </c>
      <c r="I104" s="216" t="s">
        <v>362</v>
      </c>
    </row>
    <row r="105" customFormat="false" ht="15" hidden="false" customHeight="false" outlineLevel="0" collapsed="false">
      <c r="A105" s="245" t="s">
        <v>454</v>
      </c>
      <c r="B105" s="247" t="n">
        <v>33</v>
      </c>
      <c r="D105" s="221" t="s">
        <v>274</v>
      </c>
      <c r="E105" s="222" t="s">
        <v>99</v>
      </c>
      <c r="F105" s="222" t="s">
        <v>99</v>
      </c>
      <c r="H105" s="9" t="s">
        <v>519</v>
      </c>
      <c r="I105" s="230" t="s">
        <v>360</v>
      </c>
    </row>
    <row r="106" customFormat="false" ht="15" hidden="false" customHeight="false" outlineLevel="0" collapsed="false">
      <c r="A106" s="245" t="s">
        <v>192</v>
      </c>
      <c r="B106" s="247" t="n">
        <v>25</v>
      </c>
      <c r="D106" s="221" t="s">
        <v>193</v>
      </c>
      <c r="E106" s="222" t="s">
        <v>96</v>
      </c>
      <c r="F106" s="222" t="s">
        <v>96</v>
      </c>
      <c r="H106" s="9" t="s">
        <v>274</v>
      </c>
      <c r="I106" s="216" t="s">
        <v>363</v>
      </c>
    </row>
    <row r="107" customFormat="false" ht="15" hidden="false" customHeight="false" outlineLevel="0" collapsed="false">
      <c r="A107" s="245" t="s">
        <v>256</v>
      </c>
      <c r="B107" s="247" t="n">
        <v>9</v>
      </c>
      <c r="D107" s="221" t="s">
        <v>233</v>
      </c>
      <c r="E107" s="222" t="s">
        <v>101</v>
      </c>
      <c r="F107" s="222" t="s">
        <v>114</v>
      </c>
      <c r="H107" s="9" t="s">
        <v>193</v>
      </c>
      <c r="I107" s="216" t="s">
        <v>362</v>
      </c>
    </row>
    <row r="108" customFormat="false" ht="15" hidden="false" customHeight="false" outlineLevel="0" collapsed="false">
      <c r="A108" s="245" t="s">
        <v>165</v>
      </c>
      <c r="B108" s="247" t="n">
        <v>31</v>
      </c>
      <c r="D108" s="221" t="s">
        <v>520</v>
      </c>
      <c r="E108" s="222" t="s">
        <v>114</v>
      </c>
      <c r="F108" s="222" t="s">
        <v>114</v>
      </c>
      <c r="H108" s="9" t="s">
        <v>233</v>
      </c>
      <c r="I108" s="216" t="s">
        <v>367</v>
      </c>
    </row>
    <row r="109" customFormat="false" ht="15" hidden="false" customHeight="false" outlineLevel="0" collapsed="false">
      <c r="A109" s="245" t="s">
        <v>166</v>
      </c>
      <c r="B109" s="247" t="n">
        <v>32</v>
      </c>
      <c r="D109" s="221" t="s">
        <v>194</v>
      </c>
      <c r="E109" s="222" t="s">
        <v>95</v>
      </c>
      <c r="F109" s="222" t="s">
        <v>95</v>
      </c>
      <c r="H109" s="9" t="s">
        <v>194</v>
      </c>
      <c r="I109" s="216" t="s">
        <v>502</v>
      </c>
    </row>
    <row r="110" customFormat="false" ht="15" hidden="false" customHeight="false" outlineLevel="0" collapsed="false">
      <c r="A110" s="245" t="s">
        <v>455</v>
      </c>
      <c r="B110" s="247" t="n">
        <v>25</v>
      </c>
      <c r="D110" s="221" t="s">
        <v>234</v>
      </c>
      <c r="E110" s="222" t="s">
        <v>97</v>
      </c>
      <c r="F110" s="222" t="s">
        <v>97</v>
      </c>
      <c r="H110" s="9" t="s">
        <v>234</v>
      </c>
      <c r="I110" s="216" t="s">
        <v>364</v>
      </c>
    </row>
    <row r="111" customFormat="false" ht="15" hidden="false" customHeight="false" outlineLevel="0" collapsed="false">
      <c r="A111" s="245" t="s">
        <v>167</v>
      </c>
      <c r="B111" s="247" t="n">
        <v>32</v>
      </c>
      <c r="D111" s="221" t="s">
        <v>235</v>
      </c>
      <c r="E111" s="222" t="s">
        <v>89</v>
      </c>
      <c r="F111" s="222" t="s">
        <v>89</v>
      </c>
      <c r="H111" s="9" t="s">
        <v>235</v>
      </c>
      <c r="I111" s="216" t="s">
        <v>369</v>
      </c>
    </row>
    <row r="112" customFormat="false" ht="15" hidden="false" customHeight="false" outlineLevel="0" collapsed="false">
      <c r="A112" s="245" t="s">
        <v>301</v>
      </c>
      <c r="B112" s="247" t="n">
        <v>25</v>
      </c>
      <c r="D112" s="221" t="s">
        <v>195</v>
      </c>
      <c r="E112" s="222" t="s">
        <v>101</v>
      </c>
      <c r="F112" s="222" t="s">
        <v>101</v>
      </c>
      <c r="H112" s="9" t="s">
        <v>195</v>
      </c>
      <c r="I112" s="216" t="s">
        <v>369</v>
      </c>
    </row>
    <row r="113" customFormat="false" ht="15" hidden="false" customHeight="false" outlineLevel="0" collapsed="false">
      <c r="A113" s="245" t="s">
        <v>205</v>
      </c>
      <c r="B113" s="247" t="n">
        <v>28</v>
      </c>
      <c r="D113" s="221" t="s">
        <v>257</v>
      </c>
      <c r="E113" s="222" t="s">
        <v>88</v>
      </c>
      <c r="F113" s="222" t="s">
        <v>88</v>
      </c>
      <c r="H113" s="9" t="s">
        <v>257</v>
      </c>
      <c r="I113" s="230" t="s">
        <v>355</v>
      </c>
    </row>
    <row r="114" customFormat="false" ht="15" hidden="false" customHeight="false" outlineLevel="0" collapsed="false">
      <c r="A114" s="245" t="s">
        <v>232</v>
      </c>
      <c r="B114" s="247" t="n">
        <v>30</v>
      </c>
      <c r="D114" s="221" t="s">
        <v>303</v>
      </c>
      <c r="E114" s="222" t="s">
        <v>102</v>
      </c>
      <c r="F114" s="222" t="s">
        <v>102</v>
      </c>
      <c r="H114" s="9" t="s">
        <v>303</v>
      </c>
      <c r="I114" s="216" t="s">
        <v>367</v>
      </c>
    </row>
    <row r="115" customFormat="false" ht="15" hidden="false" customHeight="false" outlineLevel="0" collapsed="false">
      <c r="A115" s="245" t="s">
        <v>168</v>
      </c>
      <c r="B115" s="247" t="n">
        <v>30</v>
      </c>
      <c r="D115" s="221" t="s">
        <v>275</v>
      </c>
      <c r="E115" s="222" t="s">
        <v>92</v>
      </c>
      <c r="F115" s="222" t="s">
        <v>92</v>
      </c>
      <c r="H115" s="9" t="s">
        <v>462</v>
      </c>
      <c r="I115" s="228" t="s">
        <v>521</v>
      </c>
    </row>
    <row r="116" customFormat="false" ht="15" hidden="false" customHeight="false" outlineLevel="0" collapsed="false">
      <c r="A116" s="245" t="s">
        <v>302</v>
      </c>
      <c r="B116" s="247" t="n">
        <v>22</v>
      </c>
      <c r="D116" s="221" t="s">
        <v>385</v>
      </c>
      <c r="E116" s="222" t="s">
        <v>112</v>
      </c>
      <c r="F116" s="222" t="s">
        <v>112</v>
      </c>
      <c r="H116" s="9" t="s">
        <v>275</v>
      </c>
      <c r="I116" s="230" t="s">
        <v>358</v>
      </c>
    </row>
    <row r="117" customFormat="false" ht="15" hidden="false" customHeight="false" outlineLevel="0" collapsed="false">
      <c r="A117" s="245" t="s">
        <v>274</v>
      </c>
      <c r="B117" s="247" t="n">
        <v>15</v>
      </c>
      <c r="D117" s="221" t="s">
        <v>258</v>
      </c>
      <c r="E117" s="222" t="s">
        <v>102</v>
      </c>
      <c r="F117" s="222" t="s">
        <v>102</v>
      </c>
      <c r="H117" s="9" t="s">
        <v>385</v>
      </c>
      <c r="I117" s="228" t="s">
        <v>383</v>
      </c>
    </row>
    <row r="118" customFormat="false" ht="15" hidden="false" customHeight="false" outlineLevel="0" collapsed="false">
      <c r="A118" s="245" t="s">
        <v>193</v>
      </c>
      <c r="B118" s="247" t="n">
        <v>35</v>
      </c>
      <c r="D118" s="221" t="s">
        <v>259</v>
      </c>
      <c r="E118" s="222" t="s">
        <v>102</v>
      </c>
      <c r="F118" s="222" t="s">
        <v>102</v>
      </c>
      <c r="H118" s="9" t="s">
        <v>258</v>
      </c>
      <c r="I118" s="216" t="s">
        <v>368</v>
      </c>
    </row>
    <row r="119" customFormat="false" ht="15" hidden="false" customHeight="false" outlineLevel="0" collapsed="false">
      <c r="A119" s="245" t="s">
        <v>558</v>
      </c>
      <c r="B119" s="247" t="n">
        <v>15</v>
      </c>
      <c r="D119" s="221" t="s">
        <v>169</v>
      </c>
      <c r="E119" s="222" t="s">
        <v>95</v>
      </c>
      <c r="F119" s="222" t="s">
        <v>95</v>
      </c>
      <c r="H119" s="9" t="s">
        <v>259</v>
      </c>
      <c r="I119" s="216" t="s">
        <v>368</v>
      </c>
    </row>
    <row r="120" customFormat="false" ht="15" hidden="false" customHeight="false" outlineLevel="0" collapsed="false">
      <c r="A120" s="245" t="s">
        <v>233</v>
      </c>
      <c r="B120" s="247" t="n">
        <v>25</v>
      </c>
      <c r="D120" s="221" t="s">
        <v>276</v>
      </c>
      <c r="E120" s="222" t="s">
        <v>87</v>
      </c>
      <c r="F120" s="222" t="s">
        <v>87</v>
      </c>
      <c r="H120" s="9" t="s">
        <v>169</v>
      </c>
      <c r="I120" s="216" t="s">
        <v>492</v>
      </c>
    </row>
    <row r="121" customFormat="false" ht="15" hidden="false" customHeight="false" outlineLevel="0" collapsed="false">
      <c r="A121" s="245" t="s">
        <v>194</v>
      </c>
      <c r="B121" s="247" t="n">
        <v>30</v>
      </c>
      <c r="D121" s="221" t="s">
        <v>170</v>
      </c>
      <c r="E121" s="222" t="s">
        <v>99</v>
      </c>
      <c r="F121" s="222" t="s">
        <v>99</v>
      </c>
      <c r="H121" s="9" t="s">
        <v>464</v>
      </c>
      <c r="I121" s="228" t="s">
        <v>114</v>
      </c>
    </row>
    <row r="122" customFormat="false" ht="15" hidden="false" customHeight="false" outlineLevel="0" collapsed="false">
      <c r="A122" s="245" t="s">
        <v>234</v>
      </c>
      <c r="B122" s="247" t="n">
        <v>10</v>
      </c>
      <c r="D122" s="221" t="s">
        <v>260</v>
      </c>
      <c r="E122" s="222" t="s">
        <v>98</v>
      </c>
      <c r="F122" s="222" t="s">
        <v>98</v>
      </c>
      <c r="H122" s="9" t="s">
        <v>276</v>
      </c>
      <c r="I122" s="230" t="s">
        <v>355</v>
      </c>
    </row>
    <row r="123" customFormat="false" ht="15" hidden="false" customHeight="false" outlineLevel="0" collapsed="false">
      <c r="A123" s="245" t="s">
        <v>235</v>
      </c>
      <c r="B123" s="247" t="n">
        <v>29.5</v>
      </c>
      <c r="D123" s="221" t="s">
        <v>277</v>
      </c>
      <c r="E123" s="222" t="s">
        <v>102</v>
      </c>
      <c r="F123" s="222" t="s">
        <v>102</v>
      </c>
      <c r="H123" s="9" t="s">
        <v>170</v>
      </c>
      <c r="I123" s="216" t="s">
        <v>363</v>
      </c>
    </row>
    <row r="124" customFormat="false" ht="15" hidden="false" customHeight="false" outlineLevel="0" collapsed="false">
      <c r="A124" s="245" t="s">
        <v>195</v>
      </c>
      <c r="B124" s="247" t="n">
        <v>30</v>
      </c>
      <c r="D124" s="221" t="s">
        <v>196</v>
      </c>
      <c r="E124" s="222" t="s">
        <v>93</v>
      </c>
      <c r="F124" s="222" t="s">
        <v>93</v>
      </c>
      <c r="H124" s="9" t="s">
        <v>260</v>
      </c>
      <c r="I124" s="216" t="s">
        <v>366</v>
      </c>
    </row>
    <row r="125" customFormat="false" ht="15" hidden="false" customHeight="false" outlineLevel="0" collapsed="false">
      <c r="A125" s="245" t="s">
        <v>257</v>
      </c>
      <c r="B125" s="247" t="n">
        <v>19</v>
      </c>
      <c r="D125" s="221" t="s">
        <v>261</v>
      </c>
      <c r="E125" s="222" t="s">
        <v>88</v>
      </c>
      <c r="F125" s="222" t="s">
        <v>88</v>
      </c>
      <c r="H125" s="9" t="s">
        <v>466</v>
      </c>
      <c r="I125" s="228" t="s">
        <v>114</v>
      </c>
    </row>
    <row r="126" customFormat="false" ht="15" hidden="false" customHeight="false" outlineLevel="0" collapsed="false">
      <c r="A126" s="245" t="s">
        <v>303</v>
      </c>
      <c r="B126" s="247" t="n">
        <v>21</v>
      </c>
      <c r="D126" s="221" t="s">
        <v>262</v>
      </c>
      <c r="E126" s="222" t="s">
        <v>89</v>
      </c>
      <c r="F126" s="222" t="s">
        <v>89</v>
      </c>
      <c r="H126" s="9" t="s">
        <v>522</v>
      </c>
      <c r="I126" s="230" t="s">
        <v>360</v>
      </c>
    </row>
    <row r="127" customFormat="false" ht="15" hidden="false" customHeight="false" outlineLevel="0" collapsed="false">
      <c r="A127" s="245" t="s">
        <v>275</v>
      </c>
      <c r="B127" s="247" t="n">
        <v>10</v>
      </c>
      <c r="D127" s="221" t="s">
        <v>197</v>
      </c>
      <c r="E127" s="222" t="s">
        <v>96</v>
      </c>
      <c r="F127" s="222" t="s">
        <v>96</v>
      </c>
      <c r="H127" s="9" t="s">
        <v>261</v>
      </c>
      <c r="I127" s="230" t="s">
        <v>356</v>
      </c>
    </row>
    <row r="128" customFormat="false" ht="15" hidden="false" customHeight="false" outlineLevel="0" collapsed="false">
      <c r="A128" s="245" t="s">
        <v>258</v>
      </c>
      <c r="B128" s="247" t="n">
        <v>16</v>
      </c>
      <c r="D128" s="221" t="s">
        <v>171</v>
      </c>
      <c r="E128" s="222" t="s">
        <v>98</v>
      </c>
      <c r="F128" s="222" t="s">
        <v>98</v>
      </c>
      <c r="H128" s="9" t="s">
        <v>262</v>
      </c>
      <c r="I128" s="230" t="s">
        <v>358</v>
      </c>
    </row>
    <row r="129" customFormat="false" ht="15" hidden="false" customHeight="false" outlineLevel="0" collapsed="false">
      <c r="A129" s="245" t="s">
        <v>259</v>
      </c>
      <c r="B129" s="247" t="n">
        <v>20</v>
      </c>
      <c r="D129" s="221" t="s">
        <v>304</v>
      </c>
      <c r="E129" s="222" t="s">
        <v>100</v>
      </c>
      <c r="F129" s="222" t="s">
        <v>100</v>
      </c>
      <c r="H129" s="9" t="s">
        <v>197</v>
      </c>
      <c r="I129" s="228" t="s">
        <v>114</v>
      </c>
    </row>
    <row r="130" customFormat="false" ht="15" hidden="false" customHeight="false" outlineLevel="0" collapsed="false">
      <c r="A130" s="245" t="s">
        <v>169</v>
      </c>
      <c r="B130" s="247" t="n">
        <v>30</v>
      </c>
      <c r="D130" s="221" t="s">
        <v>198</v>
      </c>
      <c r="E130" s="222" t="s">
        <v>111</v>
      </c>
      <c r="F130" s="222" t="s">
        <v>114</v>
      </c>
      <c r="H130" s="9" t="s">
        <v>171</v>
      </c>
      <c r="I130" s="216" t="s">
        <v>365</v>
      </c>
    </row>
    <row r="131" customFormat="false" ht="15" hidden="false" customHeight="false" outlineLevel="0" collapsed="false">
      <c r="A131" s="245" t="s">
        <v>559</v>
      </c>
      <c r="B131" s="247" t="n">
        <v>33</v>
      </c>
      <c r="D131" s="221" t="s">
        <v>523</v>
      </c>
      <c r="E131" s="222" t="s">
        <v>98</v>
      </c>
      <c r="F131" s="222" t="s">
        <v>98</v>
      </c>
      <c r="H131" s="9" t="s">
        <v>524</v>
      </c>
      <c r="I131" s="230" t="s">
        <v>357</v>
      </c>
    </row>
    <row r="132" customFormat="false" ht="15" hidden="false" customHeight="false" outlineLevel="0" collapsed="false">
      <c r="A132" s="245" t="s">
        <v>560</v>
      </c>
      <c r="B132" s="247" t="n">
        <v>30</v>
      </c>
      <c r="D132" s="221" t="s">
        <v>217</v>
      </c>
      <c r="E132" s="222" t="s">
        <v>96</v>
      </c>
      <c r="F132" s="222" t="s">
        <v>96</v>
      </c>
      <c r="H132" s="9" t="s">
        <v>304</v>
      </c>
      <c r="I132" s="230" t="s">
        <v>525</v>
      </c>
    </row>
    <row r="133" customFormat="false" ht="15" hidden="false" customHeight="false" outlineLevel="0" collapsed="false">
      <c r="A133" s="245" t="s">
        <v>561</v>
      </c>
      <c r="B133" s="247" t="n">
        <v>30</v>
      </c>
      <c r="D133" s="221" t="s">
        <v>236</v>
      </c>
      <c r="E133" s="222" t="s">
        <v>113</v>
      </c>
      <c r="F133" s="222" t="s">
        <v>113</v>
      </c>
      <c r="H133" s="9" t="s">
        <v>198</v>
      </c>
      <c r="I133" s="228" t="s">
        <v>383</v>
      </c>
    </row>
    <row r="134" customFormat="false" ht="15" hidden="false" customHeight="false" outlineLevel="0" collapsed="false">
      <c r="A134" s="245" t="s">
        <v>463</v>
      </c>
      <c r="B134" s="247" t="n">
        <v>27</v>
      </c>
      <c r="D134" s="221" t="s">
        <v>305</v>
      </c>
      <c r="E134" s="222" t="s">
        <v>93</v>
      </c>
      <c r="F134" s="222" t="s">
        <v>93</v>
      </c>
      <c r="H134" s="9" t="s">
        <v>526</v>
      </c>
      <c r="I134" s="228" t="s">
        <v>114</v>
      </c>
    </row>
    <row r="135" customFormat="false" ht="15" hidden="false" customHeight="false" outlineLevel="0" collapsed="false">
      <c r="A135" s="245" t="s">
        <v>276</v>
      </c>
      <c r="B135" s="247" t="n">
        <v>20</v>
      </c>
      <c r="D135" s="221" t="s">
        <v>306</v>
      </c>
      <c r="E135" s="222" t="s">
        <v>93</v>
      </c>
      <c r="F135" s="222" t="s">
        <v>93</v>
      </c>
      <c r="H135" s="9" t="s">
        <v>236</v>
      </c>
      <c r="I135" s="228" t="s">
        <v>495</v>
      </c>
    </row>
    <row r="136" customFormat="false" ht="15" hidden="false" customHeight="false" outlineLevel="0" collapsed="false">
      <c r="A136" s="245" t="s">
        <v>170</v>
      </c>
      <c r="B136" s="247" t="n">
        <v>30</v>
      </c>
      <c r="D136" s="221" t="s">
        <v>527</v>
      </c>
      <c r="E136" s="222" t="s">
        <v>92</v>
      </c>
      <c r="F136" s="222" t="s">
        <v>92</v>
      </c>
      <c r="H136" s="9" t="s">
        <v>172</v>
      </c>
      <c r="I136" s="228" t="s">
        <v>114</v>
      </c>
    </row>
    <row r="137" customFormat="false" ht="15" hidden="false" customHeight="false" outlineLevel="0" collapsed="false">
      <c r="A137" s="245" t="s">
        <v>260</v>
      </c>
      <c r="B137" s="247" t="n">
        <v>15</v>
      </c>
      <c r="D137" s="221" t="s">
        <v>263</v>
      </c>
      <c r="E137" s="222" t="s">
        <v>96</v>
      </c>
      <c r="F137" s="222" t="s">
        <v>96</v>
      </c>
      <c r="H137" s="9" t="s">
        <v>528</v>
      </c>
      <c r="I137" s="230" t="s">
        <v>360</v>
      </c>
    </row>
    <row r="138" customFormat="false" ht="15" hidden="false" customHeight="false" outlineLevel="0" collapsed="false">
      <c r="A138" s="245" t="s">
        <v>467</v>
      </c>
      <c r="B138" s="247" t="n">
        <v>30</v>
      </c>
      <c r="D138" s="221" t="s">
        <v>173</v>
      </c>
      <c r="E138" s="222" t="s">
        <v>95</v>
      </c>
      <c r="F138" s="222" t="s">
        <v>95</v>
      </c>
      <c r="H138" s="9" t="s">
        <v>306</v>
      </c>
      <c r="I138" s="230" t="s">
        <v>360</v>
      </c>
    </row>
    <row r="139" customFormat="false" ht="15" hidden="false" customHeight="false" outlineLevel="0" collapsed="false">
      <c r="A139" s="245" t="s">
        <v>196</v>
      </c>
      <c r="B139" s="247" t="n">
        <v>17</v>
      </c>
      <c r="D139" s="221" t="s">
        <v>200</v>
      </c>
      <c r="E139" s="222" t="s">
        <v>100</v>
      </c>
      <c r="F139" s="222" t="s">
        <v>100</v>
      </c>
      <c r="H139" s="9" t="s">
        <v>199</v>
      </c>
      <c r="I139" s="230" t="s">
        <v>529</v>
      </c>
    </row>
    <row r="140" customFormat="false" ht="15" hidden="false" customHeight="false" outlineLevel="0" collapsed="false">
      <c r="A140" s="245" t="s">
        <v>468</v>
      </c>
      <c r="B140" s="247" t="n">
        <v>35</v>
      </c>
      <c r="D140" s="221" t="s">
        <v>177</v>
      </c>
      <c r="E140" s="222" t="s">
        <v>96</v>
      </c>
      <c r="F140" s="222" t="s">
        <v>96</v>
      </c>
      <c r="H140" s="9" t="s">
        <v>263</v>
      </c>
      <c r="I140" s="216" t="s">
        <v>362</v>
      </c>
    </row>
    <row r="141" customFormat="false" ht="15" hidden="false" customHeight="false" outlineLevel="0" collapsed="false">
      <c r="A141" s="245" t="s">
        <v>261</v>
      </c>
      <c r="B141" s="247" t="n">
        <v>21</v>
      </c>
      <c r="D141" s="221" t="s">
        <v>218</v>
      </c>
      <c r="E141" s="222" t="s">
        <v>97</v>
      </c>
      <c r="F141" s="222" t="s">
        <v>97</v>
      </c>
      <c r="H141" s="9" t="s">
        <v>173</v>
      </c>
      <c r="I141" s="228" t="s">
        <v>114</v>
      </c>
    </row>
    <row r="142" customFormat="false" ht="15" hidden="false" customHeight="false" outlineLevel="0" collapsed="false">
      <c r="A142" s="245" t="s">
        <v>262</v>
      </c>
      <c r="B142" s="247" t="n">
        <v>19</v>
      </c>
      <c r="D142" s="221" t="s">
        <v>174</v>
      </c>
      <c r="E142" s="222" t="s">
        <v>96</v>
      </c>
      <c r="F142" s="222" t="s">
        <v>96</v>
      </c>
      <c r="H142" s="9" t="s">
        <v>200</v>
      </c>
      <c r="I142" s="216" t="s">
        <v>369</v>
      </c>
    </row>
    <row r="143" customFormat="false" ht="15" hidden="false" customHeight="false" outlineLevel="0" collapsed="false">
      <c r="A143" s="245" t="s">
        <v>197</v>
      </c>
      <c r="B143" s="247" t="n">
        <v>30</v>
      </c>
      <c r="D143" s="221" t="s">
        <v>307</v>
      </c>
      <c r="E143" s="222" t="s">
        <v>95</v>
      </c>
      <c r="F143" s="222" t="s">
        <v>95</v>
      </c>
      <c r="H143" s="9" t="s">
        <v>177</v>
      </c>
      <c r="I143" s="216" t="s">
        <v>361</v>
      </c>
    </row>
    <row r="144" customFormat="false" ht="15" hidden="false" customHeight="false" outlineLevel="0" collapsed="false">
      <c r="A144" s="245" t="s">
        <v>171</v>
      </c>
      <c r="B144" s="247" t="n">
        <v>28</v>
      </c>
      <c r="D144" s="221" t="s">
        <v>175</v>
      </c>
      <c r="E144" s="222" t="s">
        <v>95</v>
      </c>
      <c r="F144" s="222" t="s">
        <v>95</v>
      </c>
      <c r="H144" s="9" t="s">
        <v>218</v>
      </c>
      <c r="I144" s="216" t="s">
        <v>368</v>
      </c>
    </row>
    <row r="145" customFormat="false" ht="15" hidden="false" customHeight="false" outlineLevel="0" collapsed="false">
      <c r="A145" s="245" t="s">
        <v>304</v>
      </c>
      <c r="B145" s="247" t="n">
        <v>25</v>
      </c>
      <c r="D145" s="221" t="s">
        <v>264</v>
      </c>
      <c r="E145" s="222" t="s">
        <v>96</v>
      </c>
      <c r="F145" s="222" t="s">
        <v>96</v>
      </c>
      <c r="H145" s="9" t="s">
        <v>174</v>
      </c>
      <c r="I145" s="230" t="s">
        <v>497</v>
      </c>
    </row>
    <row r="146" customFormat="false" ht="15" hidden="false" customHeight="false" outlineLevel="0" collapsed="false">
      <c r="A146" s="245" t="s">
        <v>198</v>
      </c>
      <c r="B146" s="247" t="n">
        <v>28</v>
      </c>
      <c r="D146" s="221" t="s">
        <v>278</v>
      </c>
      <c r="E146" s="222" t="s">
        <v>91</v>
      </c>
      <c r="F146" s="222" t="s">
        <v>91</v>
      </c>
      <c r="H146" s="9" t="s">
        <v>530</v>
      </c>
      <c r="I146" s="216" t="s">
        <v>363</v>
      </c>
    </row>
    <row r="147" customFormat="false" ht="15" hidden="false" customHeight="false" outlineLevel="0" collapsed="false">
      <c r="A147" s="245" t="s">
        <v>562</v>
      </c>
      <c r="B147" s="247" t="n">
        <v>35</v>
      </c>
      <c r="D147" s="221" t="s">
        <v>308</v>
      </c>
      <c r="E147" s="222" t="s">
        <v>92</v>
      </c>
      <c r="F147" s="222" t="s">
        <v>92</v>
      </c>
      <c r="H147" s="9" t="s">
        <v>175</v>
      </c>
      <c r="I147" s="216" t="s">
        <v>361</v>
      </c>
    </row>
    <row r="148" customFormat="false" ht="15" hidden="false" customHeight="false" outlineLevel="0" collapsed="false">
      <c r="A148" s="245" t="s">
        <v>475</v>
      </c>
      <c r="B148" s="247" t="n">
        <v>35</v>
      </c>
      <c r="D148" s="221" t="s">
        <v>461</v>
      </c>
      <c r="E148" s="222" t="s">
        <v>93</v>
      </c>
      <c r="F148" s="222" t="s">
        <v>93</v>
      </c>
      <c r="H148" s="9" t="s">
        <v>264</v>
      </c>
      <c r="I148" s="216" t="s">
        <v>361</v>
      </c>
    </row>
    <row r="149" customFormat="false" ht="15" hidden="false" customHeight="false" outlineLevel="0" collapsed="false">
      <c r="A149" s="245" t="s">
        <v>236</v>
      </c>
      <c r="B149" s="247" t="n">
        <v>36</v>
      </c>
      <c r="D149" s="221" t="s">
        <v>265</v>
      </c>
      <c r="E149" s="222" t="s">
        <v>94</v>
      </c>
      <c r="F149" s="222" t="s">
        <v>94</v>
      </c>
      <c r="H149" s="9" t="s">
        <v>278</v>
      </c>
      <c r="I149" s="230" t="s">
        <v>357</v>
      </c>
    </row>
    <row r="150" customFormat="false" ht="15" hidden="false" customHeight="false" outlineLevel="0" collapsed="false">
      <c r="A150" s="245" t="s">
        <v>172</v>
      </c>
      <c r="B150" s="247" t="n">
        <v>27.5</v>
      </c>
      <c r="D150" s="221" t="s">
        <v>237</v>
      </c>
      <c r="E150" s="222" t="s">
        <v>101</v>
      </c>
      <c r="F150" s="222" t="s">
        <v>101</v>
      </c>
      <c r="H150" s="9" t="s">
        <v>308</v>
      </c>
      <c r="I150" s="230" t="s">
        <v>357</v>
      </c>
    </row>
    <row r="151" customFormat="false" ht="15" hidden="false" customHeight="false" outlineLevel="0" collapsed="false">
      <c r="A151" s="245" t="s">
        <v>305</v>
      </c>
      <c r="B151" s="247" t="n">
        <v>21.4</v>
      </c>
      <c r="D151" s="221" t="s">
        <v>323</v>
      </c>
      <c r="E151" s="222" t="s">
        <v>103</v>
      </c>
      <c r="F151" s="222" t="s">
        <v>103</v>
      </c>
      <c r="H151" s="9" t="s">
        <v>282</v>
      </c>
      <c r="I151" s="230" t="s">
        <v>359</v>
      </c>
    </row>
    <row r="152" customFormat="false" ht="15" hidden="false" customHeight="false" outlineLevel="0" collapsed="false">
      <c r="A152" s="245" t="s">
        <v>306</v>
      </c>
      <c r="B152" s="247" t="n">
        <v>14.84</v>
      </c>
      <c r="D152" s="221" t="s">
        <v>321</v>
      </c>
      <c r="E152" s="222" t="s">
        <v>99</v>
      </c>
      <c r="F152" s="222" t="s">
        <v>99</v>
      </c>
      <c r="H152" s="9" t="s">
        <v>237</v>
      </c>
      <c r="I152" s="216" t="s">
        <v>367</v>
      </c>
    </row>
    <row r="153" customFormat="false" ht="15" hidden="false" customHeight="false" outlineLevel="0" collapsed="false">
      <c r="A153" s="245" t="s">
        <v>563</v>
      </c>
      <c r="B153" s="247" t="n">
        <v>28</v>
      </c>
      <c r="D153" s="221" t="s">
        <v>320</v>
      </c>
      <c r="E153" s="222" t="s">
        <v>104</v>
      </c>
      <c r="F153" s="222" t="s">
        <v>104</v>
      </c>
      <c r="H153" s="9" t="s">
        <v>265</v>
      </c>
      <c r="I153" s="216" t="s">
        <v>365</v>
      </c>
    </row>
    <row r="154" customFormat="false" ht="15" hidden="false" customHeight="false" outlineLevel="0" collapsed="false">
      <c r="A154" s="245" t="s">
        <v>199</v>
      </c>
      <c r="B154" s="247" t="n">
        <v>20</v>
      </c>
      <c r="D154" s="227" t="s">
        <v>309</v>
      </c>
      <c r="E154" s="220" t="s">
        <v>114</v>
      </c>
      <c r="H154" s="9" t="s">
        <v>323</v>
      </c>
      <c r="I154" s="228" t="s">
        <v>495</v>
      </c>
    </row>
    <row r="155" customFormat="false" ht="15" hidden="false" customHeight="false" outlineLevel="0" collapsed="false">
      <c r="A155" s="245" t="s">
        <v>173</v>
      </c>
      <c r="B155" s="247" t="n">
        <v>30</v>
      </c>
      <c r="D155" s="227" t="s">
        <v>206</v>
      </c>
      <c r="E155" s="220" t="s">
        <v>114</v>
      </c>
      <c r="H155" s="9" t="s">
        <v>321</v>
      </c>
      <c r="I155" s="216" t="s">
        <v>505</v>
      </c>
    </row>
    <row r="156" customFormat="false" ht="15" hidden="false" customHeight="false" outlineLevel="0" collapsed="false">
      <c r="A156" s="245" t="s">
        <v>200</v>
      </c>
      <c r="B156" s="247" t="n">
        <v>20</v>
      </c>
      <c r="D156" s="227" t="s">
        <v>153</v>
      </c>
      <c r="E156" s="220" t="s">
        <v>114</v>
      </c>
      <c r="H156" s="9" t="s">
        <v>320</v>
      </c>
      <c r="I156" s="228" t="s">
        <v>495</v>
      </c>
    </row>
    <row r="157" customFormat="false" ht="15" hidden="false" customHeight="false" outlineLevel="0" collapsed="false">
      <c r="A157" s="245" t="s">
        <v>218</v>
      </c>
      <c r="B157" s="247" t="n">
        <v>30</v>
      </c>
      <c r="D157" s="227" t="s">
        <v>155</v>
      </c>
      <c r="E157" s="220" t="s">
        <v>114</v>
      </c>
      <c r="H157" s="237" t="s">
        <v>531</v>
      </c>
      <c r="I157" s="216" t="s">
        <v>114</v>
      </c>
    </row>
    <row r="158" customFormat="false" ht="17.35" hidden="false" customHeight="false" outlineLevel="0" collapsed="false">
      <c r="A158" s="245" t="s">
        <v>174</v>
      </c>
      <c r="B158" s="247" t="n">
        <v>25</v>
      </c>
      <c r="D158" s="172" t="s">
        <v>204</v>
      </c>
      <c r="E158" s="220" t="s">
        <v>114</v>
      </c>
      <c r="H158" s="238"/>
      <c r="I158" s="228" t="s">
        <v>114</v>
      </c>
    </row>
    <row r="159" customFormat="false" ht="15" hidden="false" customHeight="false" outlineLevel="0" collapsed="false">
      <c r="A159" s="245" t="s">
        <v>307</v>
      </c>
      <c r="B159" s="247" t="n">
        <v>22</v>
      </c>
      <c r="D159" s="172" t="s">
        <v>212</v>
      </c>
      <c r="E159" s="220" t="s">
        <v>114</v>
      </c>
      <c r="I159" s="216" t="s">
        <v>114</v>
      </c>
    </row>
    <row r="160" customFormat="false" ht="18.75" hidden="false" customHeight="false" outlineLevel="0" collapsed="false">
      <c r="A160" s="245" t="s">
        <v>386</v>
      </c>
      <c r="B160" s="247" t="n">
        <v>20</v>
      </c>
      <c r="D160" s="227" t="s">
        <v>254</v>
      </c>
      <c r="E160" s="220" t="s">
        <v>114</v>
      </c>
      <c r="H160" s="239" t="s">
        <v>532</v>
      </c>
      <c r="I160" s="228" t="s">
        <v>114</v>
      </c>
    </row>
    <row r="161" customFormat="false" ht="17.35" hidden="false" customHeight="false" outlineLevel="0" collapsed="false">
      <c r="A161" s="245" t="s">
        <v>322</v>
      </c>
      <c r="B161" s="247" t="n">
        <v>0</v>
      </c>
      <c r="D161" s="227" t="s">
        <v>215</v>
      </c>
      <c r="E161" s="220" t="s">
        <v>114</v>
      </c>
      <c r="H161" s="238"/>
      <c r="I161" s="216" t="s">
        <v>114</v>
      </c>
    </row>
    <row r="162" customFormat="false" ht="15" hidden="false" customHeight="false" outlineLevel="0" collapsed="false">
      <c r="A162" s="245" t="s">
        <v>175</v>
      </c>
      <c r="B162" s="247" t="n">
        <v>30</v>
      </c>
      <c r="D162" s="172" t="s">
        <v>324</v>
      </c>
      <c r="E162" s="220" t="s">
        <v>114</v>
      </c>
      <c r="H162" s="240" t="s">
        <v>533</v>
      </c>
      <c r="I162" s="240" t="s">
        <v>352</v>
      </c>
    </row>
    <row r="163" customFormat="false" ht="15" hidden="false" customHeight="false" outlineLevel="0" collapsed="false">
      <c r="A163" s="245" t="s">
        <v>264</v>
      </c>
      <c r="B163" s="247" t="n">
        <v>18</v>
      </c>
      <c r="D163" s="172" t="s">
        <v>322</v>
      </c>
      <c r="E163" s="220" t="s">
        <v>114</v>
      </c>
      <c r="H163" s="240" t="n">
        <v>100</v>
      </c>
      <c r="I163" s="240" t="s">
        <v>360</v>
      </c>
    </row>
    <row r="164" customFormat="false" ht="15" hidden="false" customHeight="false" outlineLevel="0" collapsed="false">
      <c r="A164" s="245" t="s">
        <v>278</v>
      </c>
      <c r="B164" s="247" t="n">
        <v>55</v>
      </c>
      <c r="D164" s="68" t="s">
        <v>156</v>
      </c>
      <c r="E164" s="220" t="s">
        <v>111</v>
      </c>
      <c r="F164" s="220" t="s">
        <v>383</v>
      </c>
      <c r="H164" s="240" t="n">
        <v>95</v>
      </c>
      <c r="I164" s="240" t="s">
        <v>359</v>
      </c>
    </row>
    <row r="165" customFormat="false" ht="15" hidden="false" customHeight="false" outlineLevel="0" collapsed="false">
      <c r="A165" s="245" t="s">
        <v>308</v>
      </c>
      <c r="B165" s="247" t="n">
        <v>19</v>
      </c>
      <c r="D165" s="68" t="s">
        <v>157</v>
      </c>
      <c r="E165" s="220" t="s">
        <v>112</v>
      </c>
      <c r="F165" s="220" t="s">
        <v>383</v>
      </c>
      <c r="H165" s="240" t="n">
        <v>90</v>
      </c>
      <c r="I165" s="240" t="s">
        <v>357</v>
      </c>
    </row>
    <row r="166" customFormat="false" ht="15" hidden="false" customHeight="false" outlineLevel="0" collapsed="false">
      <c r="A166" s="245" t="s">
        <v>282</v>
      </c>
      <c r="B166" s="247" t="n">
        <v>27</v>
      </c>
      <c r="H166" s="240" t="n">
        <v>85</v>
      </c>
      <c r="I166" s="240" t="s">
        <v>358</v>
      </c>
    </row>
    <row r="167" customFormat="false" ht="15" hidden="false" customHeight="false" outlineLevel="0" collapsed="false">
      <c r="A167" s="245" t="s">
        <v>237</v>
      </c>
      <c r="B167" s="247" t="n">
        <v>25</v>
      </c>
      <c r="H167" s="240" t="n">
        <v>80</v>
      </c>
      <c r="I167" s="240" t="s">
        <v>356</v>
      </c>
    </row>
    <row r="168" customFormat="false" ht="15" hidden="false" customHeight="false" outlineLevel="0" collapsed="false">
      <c r="A168" s="245" t="s">
        <v>265</v>
      </c>
      <c r="B168" s="247" t="n">
        <v>7.5</v>
      </c>
      <c r="H168" s="240" t="n">
        <v>75</v>
      </c>
      <c r="I168" s="240" t="s">
        <v>354</v>
      </c>
    </row>
    <row r="169" customFormat="false" ht="15" hidden="false" customHeight="false" outlineLevel="0" collapsed="false">
      <c r="A169" s="245" t="s">
        <v>480</v>
      </c>
      <c r="B169" s="247" t="n">
        <v>0</v>
      </c>
      <c r="H169" s="240" t="n">
        <v>70</v>
      </c>
      <c r="I169" s="240" t="s">
        <v>355</v>
      </c>
    </row>
    <row r="170" customFormat="false" ht="15" hidden="false" customHeight="false" outlineLevel="0" collapsed="false">
      <c r="A170" s="245" t="s">
        <v>323</v>
      </c>
      <c r="B170" s="247" t="n">
        <v>34</v>
      </c>
      <c r="H170" s="240" t="n">
        <v>65</v>
      </c>
      <c r="I170" s="240" t="s">
        <v>369</v>
      </c>
    </row>
    <row r="171" customFormat="false" ht="15" hidden="false" customHeight="false" outlineLevel="0" collapsed="false">
      <c r="A171" s="245" t="s">
        <v>321</v>
      </c>
      <c r="B171" s="247" t="n">
        <v>20</v>
      </c>
      <c r="H171" s="240" t="n">
        <v>60</v>
      </c>
      <c r="I171" s="240" t="s">
        <v>367</v>
      </c>
    </row>
    <row r="172" customFormat="false" ht="15" hidden="false" customHeight="false" outlineLevel="0" collapsed="false">
      <c r="A172" s="245" t="s">
        <v>564</v>
      </c>
      <c r="B172" s="247" t="n">
        <v>20</v>
      </c>
      <c r="H172" s="240" t="n">
        <v>55</v>
      </c>
      <c r="I172" s="240" t="s">
        <v>368</v>
      </c>
    </row>
    <row r="173" customFormat="false" ht="15" hidden="false" customHeight="false" outlineLevel="0" collapsed="false">
      <c r="A173" s="245" t="s">
        <v>320</v>
      </c>
      <c r="B173" s="247" t="n">
        <v>35</v>
      </c>
      <c r="H173" s="241" t="n">
        <v>50</v>
      </c>
      <c r="I173" s="241" t="s">
        <v>366</v>
      </c>
    </row>
    <row r="174" customFormat="false" ht="15" hidden="false" customHeight="false" outlineLevel="0" collapsed="false">
      <c r="A174" s="245" t="s">
        <v>485</v>
      </c>
      <c r="B174" s="247" t="n">
        <v>24</v>
      </c>
      <c r="H174" s="241"/>
      <c r="I174" s="241"/>
    </row>
    <row r="175" customFormat="false" ht="15" hidden="false" customHeight="false" outlineLevel="0" collapsed="false">
      <c r="H175" s="240" t="n">
        <v>45</v>
      </c>
      <c r="I175" s="240" t="s">
        <v>364</v>
      </c>
    </row>
    <row r="176" customFormat="false" ht="15" hidden="false" customHeight="false" outlineLevel="0" collapsed="false">
      <c r="H176" s="240" t="n">
        <v>40</v>
      </c>
      <c r="I176" s="240" t="s">
        <v>365</v>
      </c>
    </row>
    <row r="177" customFormat="false" ht="15" hidden="false" customHeight="false" outlineLevel="0" collapsed="false">
      <c r="H177" s="240" t="n">
        <v>35</v>
      </c>
      <c r="I177" s="240" t="s">
        <v>363</v>
      </c>
    </row>
    <row r="178" customFormat="false" ht="15" hidden="false" customHeight="false" outlineLevel="0" collapsed="false">
      <c r="H178" s="240" t="n">
        <v>30</v>
      </c>
      <c r="I178" s="240" t="s">
        <v>361</v>
      </c>
    </row>
    <row r="179" customFormat="false" ht="15" hidden="false" customHeight="false" outlineLevel="0" collapsed="false">
      <c r="H179" s="240" t="n">
        <v>25</v>
      </c>
      <c r="I179" s="240" t="s">
        <v>362</v>
      </c>
    </row>
    <row r="180" customFormat="false" ht="15" hidden="false" customHeight="false" outlineLevel="0" collapsed="false">
      <c r="H180" s="240" t="n">
        <v>20</v>
      </c>
      <c r="I180" s="240" t="s">
        <v>383</v>
      </c>
    </row>
    <row r="181" customFormat="false" ht="15" hidden="false" customHeight="false" outlineLevel="0" collapsed="false">
      <c r="H181" s="240" t="n">
        <v>15</v>
      </c>
      <c r="I181" s="240" t="s">
        <v>381</v>
      </c>
    </row>
    <row r="182" customFormat="false" ht="12.8" hidden="false" customHeight="false" outlineLevel="0" collapsed="false">
      <c r="H182" s="241" t="n">
        <v>10</v>
      </c>
      <c r="I182" s="241" t="s">
        <v>382</v>
      </c>
    </row>
    <row r="183" customFormat="false" ht="12.8" hidden="false" customHeight="false" outlineLevel="0" collapsed="false">
      <c r="H183" s="241"/>
      <c r="I183" s="241"/>
    </row>
    <row r="184" customFormat="false" ht="15" hidden="false" customHeight="false" outlineLevel="0" collapsed="false">
      <c r="H184" s="240"/>
      <c r="I184" s="240" t="s">
        <v>375</v>
      </c>
    </row>
    <row r="185" customFormat="false" ht="15" hidden="false" customHeight="false" outlineLevel="0" collapsed="false">
      <c r="H185" s="240" t="n">
        <v>5</v>
      </c>
      <c r="I185" s="240" t="s">
        <v>103</v>
      </c>
    </row>
    <row r="186" customFormat="false" ht="15" hidden="false" customHeight="false" outlineLevel="0" collapsed="false">
      <c r="H186" s="240" t="n">
        <v>0</v>
      </c>
      <c r="I186" s="240" t="s">
        <v>515</v>
      </c>
    </row>
    <row r="187" customFormat="false" ht="15" hidden="false" customHeight="false" outlineLevel="0" collapsed="false">
      <c r="H187" s="240" t="s">
        <v>534</v>
      </c>
      <c r="I187" s="240" t="s">
        <v>535</v>
      </c>
    </row>
    <row r="188" customFormat="false" ht="15" hidden="false" customHeight="false" outlineLevel="0" collapsed="false">
      <c r="H188" s="240"/>
      <c r="I188" s="240" t="s">
        <v>515</v>
      </c>
    </row>
  </sheetData>
  <mergeCells count="5">
    <mergeCell ref="D1:I1"/>
    <mergeCell ref="H173:H174"/>
    <mergeCell ref="I173:I174"/>
    <mergeCell ref="H182:H183"/>
    <mergeCell ref="I182:I183"/>
  </mergeCells>
  <hyperlinks>
    <hyperlink ref="H3" r:id="rId1" display="Albania"/>
    <hyperlink ref="H4" r:id="rId2" display="Andorra"/>
    <hyperlink ref="H5" r:id="rId3" display="Angola"/>
    <hyperlink ref="H6" r:id="rId4" display="Argentina"/>
    <hyperlink ref="H7" r:id="rId5" display="Armenia"/>
    <hyperlink ref="H8" r:id="rId6" display="Aruba"/>
    <hyperlink ref="H9" r:id="rId7" display="Australia"/>
    <hyperlink ref="H10" r:id="rId8" display="Austria"/>
    <hyperlink ref="H11" r:id="rId9" display="Azerbaijan"/>
    <hyperlink ref="H12" r:id="rId10" display="Bahamas"/>
    <hyperlink ref="H13" r:id="rId11" display="Bahrain"/>
    <hyperlink ref="H14" r:id="rId12" display="Bangladesh"/>
    <hyperlink ref="H15" r:id="rId13" display="Barbados"/>
    <hyperlink ref="H16" r:id="rId14" display="Belarus"/>
    <hyperlink ref="H17" r:id="rId15" display="Belgium"/>
    <hyperlink ref="H18" r:id="rId16" display="Belize"/>
    <hyperlink ref="H19" r:id="rId17" display="Benin"/>
    <hyperlink ref="H20" r:id="rId18" display="Bermuda"/>
    <hyperlink ref="H21" r:id="rId19" display="Bolivia"/>
    <hyperlink ref="H22" r:id="rId20" display="Bosnia and Herzegovina"/>
    <hyperlink ref="H23" r:id="rId21" display="Botswana"/>
    <hyperlink ref="H24" r:id="rId22" display="Brazil"/>
    <hyperlink ref="H25" r:id="rId23" display="Bulgaria"/>
    <hyperlink ref="H26" r:id="rId24" display="Burkina Faso"/>
    <hyperlink ref="H27" r:id="rId25" display="Cambodia"/>
    <hyperlink ref="H28" r:id="rId26" display="Cameroon"/>
    <hyperlink ref="H29" r:id="rId27" display="Canada"/>
    <hyperlink ref="H30" r:id="rId28" display="Cape Verde"/>
    <hyperlink ref="H31" r:id="rId29" display="Cayman Islands"/>
    <hyperlink ref="H32" r:id="rId30" display="Chile"/>
    <hyperlink ref="H33" r:id="rId31" display="China"/>
    <hyperlink ref="H34" r:id="rId32" display="Colombia"/>
    <hyperlink ref="H35" r:id="rId33" display="Congo"/>
    <hyperlink ref="H36" r:id="rId34" display="Costa Rica"/>
    <hyperlink ref="H37" r:id="rId35" display="Croatia"/>
    <hyperlink ref="H38" r:id="rId36" display="Cuba"/>
    <hyperlink ref="H39" r:id="rId37" display="Cyprus"/>
    <hyperlink ref="H40" r:id="rId38" display="Czech Republic"/>
    <hyperlink ref="H41" r:id="rId39" display="Denmark"/>
    <hyperlink ref="H42" r:id="rId40" display="Dominican Republic"/>
    <hyperlink ref="H43" r:id="rId41" display="Ecuador"/>
    <hyperlink ref="H44" r:id="rId42" display="Egypt"/>
    <hyperlink ref="H45" r:id="rId43" display="El Salvador"/>
    <hyperlink ref="H46" r:id="rId44" display="Estonia"/>
    <hyperlink ref="H47" r:id="rId45" display="Ethiopia"/>
    <hyperlink ref="H48" r:id="rId46" display="European Union"/>
    <hyperlink ref="H49" r:id="rId47" display="Fiji"/>
    <hyperlink ref="H50" r:id="rId48" display="Finland"/>
    <hyperlink ref="H51" r:id="rId49" display="France"/>
    <hyperlink ref="H52" r:id="rId50" display="Gabon"/>
    <hyperlink ref="H53" r:id="rId51" display="Georgia"/>
    <hyperlink ref="H54" r:id="rId52" display="Germany"/>
    <hyperlink ref="H55" r:id="rId53" display="Ghana"/>
    <hyperlink ref="H56" r:id="rId54" display="Greece"/>
    <hyperlink ref="H57" r:id="rId55" display="Grenada"/>
    <hyperlink ref="H58" r:id="rId56" display="Guatemala"/>
    <hyperlink ref="H59" r:id="rId57" display="Honduras"/>
    <hyperlink ref="H60" r:id="rId58" display="Hong Kong"/>
    <hyperlink ref="H61" r:id="rId59" display="Hungary"/>
    <hyperlink ref="H62" r:id="rId60" display="Iceland"/>
    <hyperlink ref="H63" r:id="rId61" display="India"/>
    <hyperlink ref="H64" r:id="rId62" display="Indonesia"/>
    <hyperlink ref="H65" r:id="rId63" display="Iraq"/>
    <hyperlink ref="H66" r:id="rId64" display="Ireland"/>
    <hyperlink ref="H67" r:id="rId65" display="Isle of Man"/>
    <hyperlink ref="H68" r:id="rId66" display="Israel"/>
    <hyperlink ref="H69" r:id="rId67" display="Italy"/>
    <hyperlink ref="H70" r:id="rId68" display="Ivory Coast"/>
    <hyperlink ref="H71" r:id="rId69" display="Jamaica"/>
    <hyperlink ref="H72" r:id="rId70" display="Japan"/>
    <hyperlink ref="H73" r:id="rId71" display="Jordan"/>
    <hyperlink ref="H74" r:id="rId72" display="Kazakhstan"/>
    <hyperlink ref="H75" r:id="rId73" display="Kenya"/>
    <hyperlink ref="H76" r:id="rId74" display="Kuwait"/>
    <hyperlink ref="H77" r:id="rId75" display="Kyrgyzstan"/>
    <hyperlink ref="H78" r:id="rId76" display="Laos"/>
    <hyperlink ref="H79" r:id="rId77" display="Latvia"/>
    <hyperlink ref="H80" r:id="rId78" display="Lebanon"/>
    <hyperlink ref="H81" r:id="rId79" display="Lesotho"/>
    <hyperlink ref="H82" r:id="rId80" display="Liechtenstein"/>
    <hyperlink ref="H83" r:id="rId81" display="Lithuania"/>
    <hyperlink ref="H84" r:id="rId82" display="Luxembourg"/>
    <hyperlink ref="H85" r:id="rId83" display="Macau"/>
    <hyperlink ref="H86" r:id="rId84" display="Macedonia"/>
    <hyperlink ref="H87" r:id="rId85" display="Malaysia"/>
    <hyperlink ref="H88" r:id="rId86" display="Maldives"/>
    <hyperlink ref="H89" r:id="rId87" display="Mali"/>
    <hyperlink ref="H90" r:id="rId88" display="Malta"/>
    <hyperlink ref="H91" r:id="rId89" display="Mauritius"/>
    <hyperlink ref="H92" r:id="rId90" display="Mexico"/>
    <hyperlink ref="H93" r:id="rId91" display="Moldova"/>
    <hyperlink ref="H94" r:id="rId92" display="Mongolia"/>
    <hyperlink ref="H95" r:id="rId93" display="Montenegro"/>
    <hyperlink ref="H97" r:id="rId94" display="Morocco"/>
    <hyperlink ref="H98" r:id="rId95" display="Mozambique"/>
    <hyperlink ref="H99" r:id="rId96" display="Namibia"/>
    <hyperlink ref="H100" r:id="rId97" display="Netherlands"/>
    <hyperlink ref="H101" r:id="rId98" display="New Zealand"/>
    <hyperlink ref="H102" r:id="rId99" display="Nicaragua"/>
    <hyperlink ref="H103" r:id="rId100" display="Niger"/>
    <hyperlink ref="H104" r:id="rId101" display="Nigeria"/>
    <hyperlink ref="H105" r:id="rId102" display="Norway "/>
    <hyperlink ref="H106" r:id="rId103" display="Oman"/>
    <hyperlink ref="H107" r:id="rId104" display="Pakistan"/>
    <hyperlink ref="H108" r:id="rId105" display="Panama"/>
    <hyperlink ref="H109" r:id="rId106" display="Papua New Guinea"/>
    <hyperlink ref="H110" r:id="rId107" display="Paraguay"/>
    <hyperlink ref="H111" r:id="rId108" display="Peru"/>
    <hyperlink ref="H112" r:id="rId109" display="Philippines"/>
    <hyperlink ref="H113" r:id="rId110" display="Poland"/>
    <hyperlink ref="H114" r:id="rId111" display="Portugal"/>
    <hyperlink ref="H115" r:id="rId112" display="Puerto Rico"/>
    <hyperlink ref="H116" r:id="rId113" display="Qatar"/>
    <hyperlink ref="H117" r:id="rId114" display="Republic of the Congo"/>
    <hyperlink ref="H118" r:id="rId115" display="Romania"/>
    <hyperlink ref="H119" r:id="rId116" display="Russia"/>
    <hyperlink ref="H120" r:id="rId117" display="Rwanda"/>
    <hyperlink ref="H121" r:id="rId118" display="San Marino"/>
    <hyperlink ref="H122" r:id="rId119" display="Saudi Arabia"/>
    <hyperlink ref="H123" r:id="rId120" display="Senegal"/>
    <hyperlink ref="H124" r:id="rId121" display="Serbia"/>
    <hyperlink ref="H125" r:id="rId122" display="Seychelles"/>
    <hyperlink ref="H126" r:id="rId123" display="Singapore "/>
    <hyperlink ref="H127" r:id="rId124" display="Slovakia"/>
    <hyperlink ref="H128" r:id="rId125" display="Slovenia"/>
    <hyperlink ref="H129" r:id="rId126" display="Solomon Islands"/>
    <hyperlink ref="H130" r:id="rId127" display="South Africa"/>
    <hyperlink ref="H131" r:id="rId128" display="South Korea"/>
    <hyperlink ref="H132" r:id="rId129" display="Spain"/>
    <hyperlink ref="H133" r:id="rId130" display="Sri Lanka"/>
    <hyperlink ref="H134" r:id="rId131" display="St Vincent and the Grenadines"/>
    <hyperlink ref="H135" r:id="rId132" display="Suriname"/>
    <hyperlink ref="H136" r:id="rId133" display="Swaziland"/>
    <hyperlink ref="H137" r:id="rId134" display="Sweden "/>
    <hyperlink ref="H138" r:id="rId135" display="Switzerland"/>
    <hyperlink ref="H139" r:id="rId136" display="Taiwan"/>
    <hyperlink ref="H140" r:id="rId137" display="Tajikistan"/>
    <hyperlink ref="H141" r:id="rId138" display="Tanzania"/>
    <hyperlink ref="H142" r:id="rId139" display="Thailand"/>
    <hyperlink ref="H143" r:id="rId140" display="Togo"/>
    <hyperlink ref="H144" r:id="rId141" display="Trinidad and Tobago"/>
    <hyperlink ref="H145" r:id="rId142" display="Tunisia"/>
    <hyperlink ref="H146" r:id="rId143" display="Turkey "/>
    <hyperlink ref="H147" r:id="rId144" display="Uganda"/>
    <hyperlink ref="H148" r:id="rId145" display="Ukraine"/>
    <hyperlink ref="H149" r:id="rId146" display="United Arab Emirates"/>
    <hyperlink ref="H150" r:id="rId147" display="United Kingdom"/>
    <hyperlink ref="H151" r:id="rId148" display="United States"/>
    <hyperlink ref="H152" r:id="rId149" display="Uruguay"/>
    <hyperlink ref="H153" r:id="rId150" display="Uzbekistan"/>
    <hyperlink ref="H154" r:id="rId151" display="Venezuela"/>
    <hyperlink ref="H155" r:id="rId152" display="Vietnam"/>
    <hyperlink ref="H156" r:id="rId153" display="Zambia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61"/>
  <sheetViews>
    <sheetView showFormulas="false" showGridLines="true" showRowColHeaders="true" showZeros="true" rightToLeft="false" tabSelected="true" showOutlineSymbols="true" defaultGridColor="true" view="normal" topLeftCell="G37" colorId="64" zoomScale="80" zoomScaleNormal="80" zoomScalePageLayoutView="100" workbookViewId="0">
      <selection pane="topLeft" activeCell="S78" activeCellId="0" sqref="S78"/>
    </sheetView>
  </sheetViews>
  <sheetFormatPr defaultRowHeight="12.8" zeroHeight="false" outlineLevelRow="0" outlineLevelCol="0"/>
  <cols>
    <col collapsed="false" customWidth="true" hidden="false" outlineLevel="0" max="1" min="1" style="0" width="33.88"/>
    <col collapsed="false" customWidth="true" hidden="false" outlineLevel="0" max="2" min="2" style="0" width="26.08"/>
    <col collapsed="false" customWidth="true" hidden="false" outlineLevel="0" max="4" min="3" style="0" width="11.23"/>
    <col collapsed="false" customWidth="true" hidden="false" outlineLevel="0" max="5" min="5" style="0" width="14.05"/>
    <col collapsed="false" customWidth="true" hidden="false" outlineLevel="0" max="6" min="6" style="0" width="33.53"/>
    <col collapsed="false" customWidth="true" hidden="false" outlineLevel="0" max="7" min="7" style="0" width="15.59"/>
    <col collapsed="false" customWidth="true" hidden="false" outlineLevel="0" max="9" min="8" style="0" width="18.45"/>
    <col collapsed="false" customWidth="true" hidden="false" outlineLevel="0" max="10" min="10" style="0" width="13.73"/>
    <col collapsed="false" customWidth="true" hidden="false" outlineLevel="0" max="11" min="11" style="0" width="11.23"/>
    <col collapsed="false" customWidth="true" hidden="false" outlineLevel="0" max="12" min="12" style="0" width="19.31"/>
    <col collapsed="false" customWidth="true" hidden="false" outlineLevel="0" max="13" min="13" style="0" width="11.23"/>
    <col collapsed="false" customWidth="true" hidden="false" outlineLevel="0" max="14" min="14" style="0" width="8.64"/>
    <col collapsed="false" customWidth="true" hidden="false" outlineLevel="0" max="15" min="15" style="0" width="24.89"/>
    <col collapsed="false" customWidth="true" hidden="false" outlineLevel="0" max="16" min="16" style="0" width="17.78"/>
    <col collapsed="false" customWidth="true" hidden="false" outlineLevel="0" max="1025" min="17" style="0" width="11.23"/>
  </cols>
  <sheetData>
    <row r="1" customFormat="false" ht="25.3" hidden="false" customHeight="true" outlineLevel="0" collapsed="false">
      <c r="A1" s="156" t="s">
        <v>43</v>
      </c>
      <c r="B1" s="156" t="s">
        <v>58</v>
      </c>
      <c r="C1" s="156" t="s">
        <v>594</v>
      </c>
      <c r="D1" s="0" t="s">
        <v>595</v>
      </c>
      <c r="E1" s="0" t="s">
        <v>596</v>
      </c>
      <c r="F1" s="0" t="s">
        <v>597</v>
      </c>
      <c r="G1" s="0" t="s">
        <v>598</v>
      </c>
      <c r="H1" s="0" t="s">
        <v>599</v>
      </c>
      <c r="I1" s="203" t="s">
        <v>600</v>
      </c>
      <c r="J1" s="0" t="s">
        <v>601</v>
      </c>
      <c r="K1" s="0" t="s">
        <v>602</v>
      </c>
      <c r="L1" s="277" t="s">
        <v>603</v>
      </c>
      <c r="M1" s="277" t="s">
        <v>604</v>
      </c>
      <c r="N1" s="277"/>
      <c r="O1" s="149" t="s">
        <v>605</v>
      </c>
      <c r="P1" s="161" t="s">
        <v>606</v>
      </c>
      <c r="Q1" s="161"/>
      <c r="R1" s="154" t="s">
        <v>607</v>
      </c>
      <c r="S1" s="154" t="s">
        <v>608</v>
      </c>
      <c r="T1" s="0" t="s">
        <v>609</v>
      </c>
      <c r="V1" s="46" t="s">
        <v>85</v>
      </c>
      <c r="W1" s="160" t="s">
        <v>610</v>
      </c>
      <c r="X1" s="0" t="s">
        <v>611</v>
      </c>
    </row>
    <row r="2" customFormat="false" ht="15" hidden="false" customHeight="false" outlineLevel="0" collapsed="false">
      <c r="A2" s="157" t="s">
        <v>267</v>
      </c>
      <c r="B2" s="127" t="s">
        <v>266</v>
      </c>
      <c r="C2" s="127" t="s">
        <v>612</v>
      </c>
      <c r="D2" s="146" t="str">
        <f aca="false">IF(B2="Eastern Europe &amp; Russia","EUR",IF(+B2="Middle East","ME",IF(+B2="Western Europe","WE",IF(+B2="Africa","AF",IF(+B2="Central and South America","CSA",IF(+B2="Caribbean","CR",IF(+B2="Australia &amp; New Zealand","ANZ",IF(+B2="Asia","AS",""))))))))</f>
        <v>ME</v>
      </c>
      <c r="F2" s="0" t="s">
        <v>267</v>
      </c>
      <c r="G2" s="0" t="s">
        <v>114</v>
      </c>
      <c r="H2" s="0" t="s">
        <v>91</v>
      </c>
      <c r="I2" s="206" t="n">
        <v>249</v>
      </c>
      <c r="J2" s="0" t="n">
        <v>55</v>
      </c>
      <c r="L2" s="269" t="s">
        <v>239</v>
      </c>
      <c r="M2" s="265" t="n">
        <v>68.5</v>
      </c>
      <c r="N2" s="265"/>
      <c r="O2" s="68" t="s">
        <v>267</v>
      </c>
      <c r="P2" s="162" t="n">
        <v>0.0073</v>
      </c>
      <c r="Q2" s="162"/>
      <c r="R2" s="155" t="s">
        <v>354</v>
      </c>
      <c r="S2" s="77" t="s">
        <v>88</v>
      </c>
      <c r="T2" s="0" t="n">
        <v>2020</v>
      </c>
      <c r="V2" s="47" t="s">
        <v>87</v>
      </c>
      <c r="W2" s="76" t="n">
        <v>62.1857101315345</v>
      </c>
      <c r="X2" s="0" t="n">
        <v>2020</v>
      </c>
    </row>
    <row r="3" customFormat="false" ht="15" hidden="false" customHeight="false" outlineLevel="0" collapsed="false">
      <c r="A3" s="127" t="s">
        <v>239</v>
      </c>
      <c r="B3" s="77" t="s">
        <v>238</v>
      </c>
      <c r="C3" s="77" t="s">
        <v>613</v>
      </c>
      <c r="D3" s="146" t="str">
        <f aca="false">IF(B3="Eastern Europe &amp; Russia","EUR",IF(+B3="Middle East","ME",IF(+B3="Western Europe","WE",IF(+B3="Africa","AF",IF(+B3="Central and South America","CSA",IF(+B3="Caribbean","CR",IF(+B3="Australia &amp; New Zealand","ANZ",IF(+B3="Asia","AS",""))))))))</f>
        <v>EUR</v>
      </c>
      <c r="F3" s="0" t="s">
        <v>239</v>
      </c>
      <c r="G3" s="0" t="s">
        <v>363</v>
      </c>
      <c r="H3" s="0" t="s">
        <v>94</v>
      </c>
      <c r="I3" s="206" t="n">
        <v>15.3</v>
      </c>
      <c r="J3" s="0" t="n">
        <v>15</v>
      </c>
      <c r="L3" s="269" t="s">
        <v>392</v>
      </c>
      <c r="M3" s="265" t="n">
        <v>62</v>
      </c>
      <c r="N3" s="265"/>
      <c r="O3" s="68" t="s">
        <v>392</v>
      </c>
      <c r="P3" s="162" t="n">
        <v>0.0091</v>
      </c>
      <c r="Q3" s="162"/>
      <c r="R3" s="155" t="s">
        <v>355</v>
      </c>
      <c r="S3" s="77" t="s">
        <v>89</v>
      </c>
      <c r="T3" s="0" t="n">
        <v>2020</v>
      </c>
      <c r="V3" s="47" t="s">
        <v>88</v>
      </c>
      <c r="W3" s="76" t="n">
        <v>74.941753235439</v>
      </c>
      <c r="X3" s="0" t="n">
        <v>2020</v>
      </c>
    </row>
    <row r="4" customFormat="false" ht="15" hidden="false" customHeight="false" outlineLevel="0" collapsed="false">
      <c r="A4" s="68" t="s">
        <v>309</v>
      </c>
      <c r="B4" s="77" t="s">
        <v>283</v>
      </c>
      <c r="C4" s="77" t="s">
        <v>614</v>
      </c>
      <c r="D4" s="146" t="str">
        <f aca="false">IF(B4="Eastern Europe &amp; Russia","EUR",IF(+B4="Middle East","ME",IF(+B4="Western Europe","WE",IF(+B4="Africa","AF",IF(+B4="Central and South America","CSA",IF(+B4="Caribbean","CR",IF(+B4="Australia &amp; New Zealand","ANZ",IF(+B4="Asia","AS",""))))))))</f>
        <v>WE</v>
      </c>
      <c r="F4" s="0" t="s">
        <v>309</v>
      </c>
      <c r="G4" s="0" t="s">
        <v>367</v>
      </c>
      <c r="H4" s="0" t="s">
        <v>114</v>
      </c>
      <c r="I4" s="206" t="n">
        <v>3.2</v>
      </c>
      <c r="J4" s="0" t="n">
        <v>10</v>
      </c>
      <c r="L4" s="269" t="s">
        <v>150</v>
      </c>
      <c r="M4" s="265" t="n">
        <v>60</v>
      </c>
      <c r="N4" s="265"/>
      <c r="O4" s="68" t="s">
        <v>150</v>
      </c>
      <c r="P4" s="162" t="n">
        <v>0.0569</v>
      </c>
      <c r="Q4" s="162"/>
      <c r="R4" s="155" t="s">
        <v>356</v>
      </c>
      <c r="S4" s="77" t="s">
        <v>87</v>
      </c>
      <c r="T4" s="0" t="n">
        <v>2020</v>
      </c>
      <c r="V4" s="47" t="s">
        <v>89</v>
      </c>
      <c r="W4" s="76" t="n">
        <v>106.034608301206</v>
      </c>
      <c r="X4" s="0" t="n">
        <v>2020</v>
      </c>
    </row>
    <row r="5" customFormat="false" ht="15" hidden="false" customHeight="false" outlineLevel="0" collapsed="false">
      <c r="A5" s="127" t="s">
        <v>150</v>
      </c>
      <c r="B5" s="77" t="s">
        <v>76</v>
      </c>
      <c r="C5" s="77" t="s">
        <v>615</v>
      </c>
      <c r="D5" s="146" t="str">
        <f aca="false">IF(B5="Eastern Europe &amp; Russia","EUR",IF(+B5="Middle East","ME",IF(+B5="Western Europe","WE",IF(+B5="Africa","AF",IF(+B5="Central and South America","CSA",IF(+B5="Caribbean","CR",IF(+B5="Australia &amp; New Zealand","ANZ",IF(+B5="Asia","AS",""))))))))</f>
        <v>AF</v>
      </c>
      <c r="F5" s="0" t="s">
        <v>150</v>
      </c>
      <c r="G5" s="0" t="s">
        <v>383</v>
      </c>
      <c r="H5" s="0" t="s">
        <v>111</v>
      </c>
      <c r="I5" s="206" t="n">
        <v>94.6</v>
      </c>
      <c r="J5" s="0" t="n">
        <v>30</v>
      </c>
      <c r="L5" s="269" t="s">
        <v>221</v>
      </c>
      <c r="M5" s="265" t="n">
        <v>64.3</v>
      </c>
      <c r="N5" s="265"/>
      <c r="O5" s="68" t="s">
        <v>221</v>
      </c>
      <c r="P5" s="162" t="n">
        <v>0.1943</v>
      </c>
      <c r="Q5" s="162"/>
      <c r="R5" s="155" t="s">
        <v>357</v>
      </c>
      <c r="S5" s="77" t="s">
        <v>91</v>
      </c>
      <c r="T5" s="0" t="n">
        <v>2020</v>
      </c>
      <c r="V5" s="47" t="s">
        <v>90</v>
      </c>
      <c r="W5" s="76" t="n">
        <v>35.0791185357374</v>
      </c>
      <c r="X5" s="0" t="n">
        <v>2020</v>
      </c>
    </row>
    <row r="6" customFormat="false" ht="15" hidden="false" customHeight="false" outlineLevel="0" collapsed="false">
      <c r="A6" s="127" t="s">
        <v>221</v>
      </c>
      <c r="B6" s="77" t="s">
        <v>220</v>
      </c>
      <c r="C6" s="77" t="s">
        <v>616</v>
      </c>
      <c r="D6" s="146" t="str">
        <f aca="false">IF(B6="Eastern Europe &amp; Russia","EUR",IF(+B6="Middle East","ME",IF(+B6="Western Europe","WE",IF(+B6="Africa","AF",IF(+B6="Central and South America","CSA",IF(+B6="Caribbean","CR",IF(+B6="Australia &amp; New Zealand","ANZ",IF(+B6="Asia","AS",""))))))))</f>
        <v>CSA</v>
      </c>
      <c r="F6" s="0" t="s">
        <v>221</v>
      </c>
      <c r="G6" s="0" t="s">
        <v>383</v>
      </c>
      <c r="H6" s="0" t="s">
        <v>104</v>
      </c>
      <c r="I6" s="206" t="n">
        <v>449.7</v>
      </c>
      <c r="J6" s="0" t="n">
        <v>30</v>
      </c>
      <c r="L6" s="269" t="s">
        <v>240</v>
      </c>
      <c r="M6" s="265" t="n">
        <v>65</v>
      </c>
      <c r="N6" s="265"/>
      <c r="O6" s="68" t="s">
        <v>203</v>
      </c>
      <c r="P6" s="162" t="n">
        <v>0.0023</v>
      </c>
      <c r="Q6" s="162"/>
      <c r="R6" s="155" t="s">
        <v>358</v>
      </c>
      <c r="S6" s="77" t="s">
        <v>92</v>
      </c>
      <c r="T6" s="0" t="n">
        <v>2020</v>
      </c>
      <c r="V6" s="47" t="s">
        <v>91</v>
      </c>
      <c r="W6" s="76" t="n">
        <v>43.8488981696718</v>
      </c>
      <c r="X6" s="0" t="n">
        <v>2020</v>
      </c>
    </row>
    <row r="7" customFormat="false" ht="15" hidden="false" customHeight="false" outlineLevel="0" collapsed="false">
      <c r="A7" s="127" t="s">
        <v>240</v>
      </c>
      <c r="B7" s="77" t="s">
        <v>238</v>
      </c>
      <c r="C7" s="77" t="s">
        <v>613</v>
      </c>
      <c r="D7" s="146" t="str">
        <f aca="false">IF(B7="Eastern Europe &amp; Russia","EUR",IF(+B7="Middle East","ME",IF(+B7="Western Europe","WE",IF(+B7="Africa","AF",IF(+B7="Central and South America","CSA",IF(+B7="Caribbean","CR",IF(+B7="Australia &amp; New Zealand","ANZ",IF(+B7="Asia","AS",""))))))))</f>
        <v>EUR</v>
      </c>
      <c r="F7" s="0" t="s">
        <v>240</v>
      </c>
      <c r="G7" s="0" t="s">
        <v>114</v>
      </c>
      <c r="H7" s="0" t="s">
        <v>99</v>
      </c>
      <c r="I7" s="206" t="n">
        <v>13.7</v>
      </c>
      <c r="J7" s="0" t="n">
        <v>18</v>
      </c>
      <c r="L7" s="269" t="s">
        <v>203</v>
      </c>
      <c r="M7" s="265" t="n">
        <v>79.8</v>
      </c>
      <c r="N7" s="265"/>
      <c r="O7" s="68" t="s">
        <v>284</v>
      </c>
      <c r="P7" s="162" t="n">
        <v>0.0018</v>
      </c>
      <c r="Q7" s="162"/>
      <c r="R7" s="155" t="s">
        <v>359</v>
      </c>
      <c r="S7" s="77" t="s">
        <v>90</v>
      </c>
      <c r="T7" s="0" t="n">
        <v>2020</v>
      </c>
      <c r="V7" s="47" t="s">
        <v>92</v>
      </c>
      <c r="W7" s="76" t="n">
        <v>53.4159304976002</v>
      </c>
      <c r="X7" s="0" t="n">
        <v>2020</v>
      </c>
    </row>
    <row r="8" customFormat="false" ht="15" hidden="false" customHeight="false" outlineLevel="0" collapsed="false">
      <c r="A8" s="68" t="s">
        <v>206</v>
      </c>
      <c r="B8" s="127" t="s">
        <v>59</v>
      </c>
      <c r="C8" s="127" t="s">
        <v>617</v>
      </c>
      <c r="D8" s="146" t="str">
        <f aca="false">IF(B8="Eastern Europe &amp; Russia","EUR",IF(+B8="Middle East","ME",IF(+B8="Western Europe","WE",IF(+B8="Africa","AF",IF(+B8="Central and South America","CSA",IF(+B8="Caribbean","CR",IF(+B8="Australia &amp; New Zealand","ANZ",IF(+B8="Asia","AS",""))))))))</f>
        <v>CR</v>
      </c>
      <c r="F8" s="0" t="s">
        <v>206</v>
      </c>
      <c r="G8" s="0" t="s">
        <v>367</v>
      </c>
      <c r="H8" s="0" t="s">
        <v>114</v>
      </c>
      <c r="I8" s="206" t="n">
        <v>3.1</v>
      </c>
      <c r="J8" s="0" t="n">
        <v>25</v>
      </c>
      <c r="L8" s="269" t="s">
        <v>284</v>
      </c>
      <c r="M8" s="265" t="n">
        <v>79.8</v>
      </c>
      <c r="N8" s="265"/>
      <c r="O8" s="68" t="s">
        <v>268</v>
      </c>
      <c r="P8" s="162" t="n">
        <v>0.0267</v>
      </c>
      <c r="Q8" s="162"/>
      <c r="R8" s="155" t="s">
        <v>360</v>
      </c>
      <c r="S8" s="77" t="s">
        <v>93</v>
      </c>
      <c r="T8" s="0" t="n">
        <v>2020</v>
      </c>
      <c r="V8" s="47" t="s">
        <v>93</v>
      </c>
      <c r="W8" s="76" t="n">
        <v>0</v>
      </c>
      <c r="X8" s="0" t="n">
        <v>2020</v>
      </c>
    </row>
    <row r="9" customFormat="false" ht="15" hidden="false" customHeight="false" outlineLevel="0" collapsed="false">
      <c r="A9" s="127" t="s">
        <v>203</v>
      </c>
      <c r="B9" s="77" t="s">
        <v>202</v>
      </c>
      <c r="C9" s="77" t="s">
        <v>618</v>
      </c>
      <c r="D9" s="146" t="str">
        <f aca="false">IF(B9="Eastern Europe &amp; Russia","EUR",IF(+B9="Middle East","ME",IF(+B9="Western Europe","WE",IF(+B9="Africa","AF",IF(+B9="Central and South America","CSA",IF(+B9="Caribbean","CR",IF(+B9="Australia &amp; New Zealand","ANZ",IF(+B9="Asia","AS",""))))))))</f>
        <v>ANZ</v>
      </c>
      <c r="F9" s="0" t="s">
        <v>203</v>
      </c>
      <c r="G9" s="0" t="s">
        <v>360</v>
      </c>
      <c r="H9" s="0" t="s">
        <v>93</v>
      </c>
      <c r="I9" s="206" t="n">
        <v>1392.7</v>
      </c>
      <c r="J9" s="0" t="n">
        <v>30</v>
      </c>
      <c r="L9" s="269" t="s">
        <v>241</v>
      </c>
      <c r="M9" s="265" t="n">
        <v>71.5</v>
      </c>
      <c r="N9" s="265"/>
      <c r="O9" s="68" t="s">
        <v>285</v>
      </c>
      <c r="P9" s="162" t="n">
        <v>0.0021</v>
      </c>
      <c r="Q9" s="162"/>
      <c r="R9" s="155" t="s">
        <v>361</v>
      </c>
      <c r="S9" s="77" t="s">
        <v>95</v>
      </c>
      <c r="T9" s="0" t="n">
        <v>2020</v>
      </c>
      <c r="V9" s="47" t="s">
        <v>94</v>
      </c>
      <c r="W9" s="76" t="n">
        <v>397.829094303022</v>
      </c>
      <c r="X9" s="0" t="n">
        <v>2020</v>
      </c>
    </row>
    <row r="10" customFormat="false" ht="15" hidden="false" customHeight="false" outlineLevel="0" collapsed="false">
      <c r="A10" s="127" t="s">
        <v>284</v>
      </c>
      <c r="B10" s="127" t="s">
        <v>283</v>
      </c>
      <c r="C10" s="127" t="s">
        <v>614</v>
      </c>
      <c r="D10" s="146" t="str">
        <f aca="false">IF(B10="Eastern Europe &amp; Russia","EUR",IF(+B10="Middle East","ME",IF(+B10="Western Europe","WE",IF(+B10="Africa","AF",IF(+B10="Central and South America","CSA",IF(+B10="Caribbean","CR",IF(+B10="Australia &amp; New Zealand","ANZ",IF(+B10="Asia","AS",""))))))))</f>
        <v>WE</v>
      </c>
      <c r="F10" s="0" t="s">
        <v>284</v>
      </c>
      <c r="G10" s="0" t="s">
        <v>359</v>
      </c>
      <c r="H10" s="0" t="s">
        <v>90</v>
      </c>
      <c r="I10" s="206" t="n">
        <v>446.3</v>
      </c>
      <c r="J10" s="0" t="n">
        <v>25</v>
      </c>
      <c r="L10" s="269" t="s">
        <v>207</v>
      </c>
      <c r="M10" s="265" t="n">
        <v>71</v>
      </c>
      <c r="N10" s="265"/>
      <c r="O10" s="68" t="s">
        <v>223</v>
      </c>
      <c r="P10" s="162" t="n">
        <v>0.0252</v>
      </c>
      <c r="Q10" s="162"/>
      <c r="R10" s="155" t="s">
        <v>362</v>
      </c>
      <c r="S10" s="77" t="s">
        <v>96</v>
      </c>
      <c r="T10" s="0" t="n">
        <v>2020</v>
      </c>
      <c r="V10" s="47" t="s">
        <v>95</v>
      </c>
      <c r="W10" s="76" t="n">
        <v>486.32414333636</v>
      </c>
      <c r="X10" s="0" t="n">
        <v>2020</v>
      </c>
    </row>
    <row r="11" customFormat="false" ht="15" hidden="false" customHeight="false" outlineLevel="0" collapsed="false">
      <c r="A11" s="127" t="s">
        <v>241</v>
      </c>
      <c r="B11" s="127" t="s">
        <v>238</v>
      </c>
      <c r="C11" s="127" t="s">
        <v>613</v>
      </c>
      <c r="D11" s="146" t="str">
        <f aca="false">IF(B11="Eastern Europe &amp; Russia","EUR",IF(+B11="Middle East","ME",IF(+B11="Western Europe","WE",IF(+B11="Africa","AF",IF(+B11="Central and South America","CSA",IF(+B11="Caribbean","CR",IF(+B11="Australia &amp; New Zealand","ANZ",IF(+B11="Asia","AS",IF(+B11="North America","NA","")))))))))</f>
        <v>EUR</v>
      </c>
      <c r="F11" s="0" t="s">
        <v>241</v>
      </c>
      <c r="G11" s="0" t="s">
        <v>366</v>
      </c>
      <c r="H11" s="0" t="s">
        <v>98</v>
      </c>
      <c r="I11" s="206" t="n">
        <v>48</v>
      </c>
      <c r="J11" s="0" t="n">
        <v>20</v>
      </c>
      <c r="L11" s="269" t="s">
        <v>268</v>
      </c>
      <c r="M11" s="265" t="n">
        <v>63</v>
      </c>
      <c r="N11" s="265"/>
      <c r="O11" s="68" t="s">
        <v>244</v>
      </c>
      <c r="P11" s="162" t="n">
        <v>0.0065</v>
      </c>
      <c r="Q11" s="162"/>
      <c r="R11" s="155" t="s">
        <v>363</v>
      </c>
      <c r="S11" s="77" t="s">
        <v>94</v>
      </c>
      <c r="T11" s="0" t="n">
        <v>2020</v>
      </c>
      <c r="V11" s="47" t="s">
        <v>96</v>
      </c>
      <c r="W11" s="76" t="n">
        <v>574.819192369697</v>
      </c>
      <c r="X11" s="0" t="n">
        <v>2020</v>
      </c>
    </row>
    <row r="12" customFormat="false" ht="15" hidden="false" customHeight="false" outlineLevel="0" collapsed="false">
      <c r="A12" s="127" t="s">
        <v>207</v>
      </c>
      <c r="B12" s="77" t="s">
        <v>59</v>
      </c>
      <c r="C12" s="77" t="s">
        <v>617</v>
      </c>
      <c r="D12" s="146" t="str">
        <f aca="false">IF(B12="Eastern Europe &amp; Russia","EUR",IF(+B12="Middle East","ME",IF(+B12="Western Europe","WE",IF(+B12="Africa","AF",IF(+B12="Central and South America","CSA",IF(+B12="Caribbean","CR",IF(+B12="Australia &amp; New Zealand","ANZ",IF(+B12="Asia","AS",IF(+B12="North America","NA","")))))))))</f>
        <v>CR</v>
      </c>
      <c r="F12" s="0" t="s">
        <v>207</v>
      </c>
      <c r="G12" s="0" t="s">
        <v>491</v>
      </c>
      <c r="H12" s="0" t="s">
        <v>98</v>
      </c>
      <c r="I12" s="206" t="n">
        <v>12.8</v>
      </c>
      <c r="J12" s="0" t="n">
        <v>0</v>
      </c>
      <c r="L12" s="269" t="s">
        <v>180</v>
      </c>
      <c r="M12" s="265" t="n">
        <v>66.8</v>
      </c>
      <c r="N12" s="265"/>
      <c r="O12" s="68" t="s">
        <v>154</v>
      </c>
      <c r="P12" s="162" t="n">
        <v>0.039</v>
      </c>
      <c r="Q12" s="162"/>
      <c r="R12" s="155" t="s">
        <v>364</v>
      </c>
      <c r="S12" s="77" t="s">
        <v>98</v>
      </c>
      <c r="T12" s="0" t="n">
        <v>2020</v>
      </c>
      <c r="V12" s="47" t="s">
        <v>97</v>
      </c>
      <c r="W12" s="76" t="n">
        <v>220.838996236347</v>
      </c>
      <c r="X12" s="0" t="n">
        <v>2020</v>
      </c>
    </row>
    <row r="13" customFormat="false" ht="15" hidden="false" customHeight="false" outlineLevel="0" collapsed="false">
      <c r="A13" s="127" t="s">
        <v>268</v>
      </c>
      <c r="B13" s="127" t="s">
        <v>266</v>
      </c>
      <c r="C13" s="127" t="s">
        <v>612</v>
      </c>
      <c r="D13" s="146" t="str">
        <f aca="false">IF(B13="Eastern Europe &amp; Russia","EUR",IF(+B13="Middle East","ME",IF(+B13="Western Europe","WE",IF(+B13="Africa","AF",IF(+B13="Central and South America","CSA",IF(+B13="Caribbean","CR",IF(+B13="Australia &amp; New Zealand","ANZ",IF(+B13="Asia","AS",IF(+B13="North America","NA","")))))))))</f>
        <v>ME</v>
      </c>
      <c r="F13" s="0" t="s">
        <v>268</v>
      </c>
      <c r="G13" s="0" t="s">
        <v>492</v>
      </c>
      <c r="H13" s="0" t="s">
        <v>95</v>
      </c>
      <c r="I13" s="206" t="n">
        <v>38.6</v>
      </c>
      <c r="J13" s="0" t="n">
        <v>0</v>
      </c>
      <c r="L13" s="269" t="s">
        <v>242</v>
      </c>
      <c r="M13" s="265" t="n">
        <v>64.5</v>
      </c>
      <c r="N13" s="265"/>
      <c r="O13" s="68" t="s">
        <v>281</v>
      </c>
      <c r="P13" s="162" t="n">
        <v>0.0031</v>
      </c>
      <c r="Q13" s="162"/>
      <c r="R13" s="155" t="s">
        <v>365</v>
      </c>
      <c r="S13" s="77" t="s">
        <v>99</v>
      </c>
      <c r="T13" s="0" t="n">
        <v>2020</v>
      </c>
      <c r="V13" s="47" t="s">
        <v>98</v>
      </c>
      <c r="W13" s="76" t="n">
        <v>265.485147100013</v>
      </c>
      <c r="X13" s="0" t="n">
        <v>2020</v>
      </c>
    </row>
    <row r="14" customFormat="false" ht="15" hidden="false" customHeight="false" outlineLevel="0" collapsed="false">
      <c r="A14" s="127" t="s">
        <v>180</v>
      </c>
      <c r="B14" s="127" t="s">
        <v>179</v>
      </c>
      <c r="C14" s="127" t="s">
        <v>619</v>
      </c>
      <c r="D14" s="146" t="str">
        <f aca="false">IF(B14="Eastern Europe &amp; Russia","EUR",IF(+B14="Middle East","ME",IF(+B14="Western Europe","WE",IF(+B14="Africa","AF",IF(+B14="Central and South America","CSA",IF(+B14="Caribbean","CR",IF(+B14="Australia &amp; New Zealand","ANZ",IF(+B14="Asia","AS",IF(+B14="North America","NA","")))))))))</f>
        <v>AS</v>
      </c>
      <c r="F14" s="0" t="s">
        <v>180</v>
      </c>
      <c r="G14" s="0" t="s">
        <v>365</v>
      </c>
      <c r="H14" s="0" t="s">
        <v>99</v>
      </c>
      <c r="I14" s="206" t="n">
        <v>302.6</v>
      </c>
      <c r="J14" s="0" t="n">
        <v>25</v>
      </c>
      <c r="L14" s="269" t="s">
        <v>285</v>
      </c>
      <c r="M14" s="265" t="n">
        <v>78.5</v>
      </c>
      <c r="N14" s="265"/>
      <c r="O14" s="68" t="s">
        <v>224</v>
      </c>
      <c r="P14" s="162" t="n">
        <v>0.0104</v>
      </c>
      <c r="Q14" s="162"/>
      <c r="R14" s="155" t="s">
        <v>366</v>
      </c>
      <c r="S14" s="77" t="s">
        <v>97</v>
      </c>
      <c r="T14" s="0" t="n">
        <v>2020</v>
      </c>
      <c r="V14" s="47" t="s">
        <v>99</v>
      </c>
      <c r="W14" s="76" t="n">
        <v>318.103824903619</v>
      </c>
      <c r="X14" s="0" t="n">
        <v>2020</v>
      </c>
    </row>
    <row r="15" customFormat="false" ht="15" hidden="false" customHeight="false" outlineLevel="0" collapsed="false">
      <c r="A15" s="127" t="s">
        <v>208</v>
      </c>
      <c r="B15" s="127" t="s">
        <v>59</v>
      </c>
      <c r="C15" s="127" t="s">
        <v>617</v>
      </c>
      <c r="D15" s="146" t="str">
        <f aca="false">IF(B15="Eastern Europe &amp; Russia","EUR",IF(+B15="Middle East","ME",IF(+B15="Western Europe","WE",IF(+B15="Africa","AF",IF(+B15="Central and South America","CSA",IF(+B15="Caribbean","CR",IF(+B15="Australia &amp; New Zealand","ANZ",IF(+B15="Asia","AS",IF(+B15="North America","NA","")))))))))</f>
        <v>CR</v>
      </c>
      <c r="F15" s="0" t="s">
        <v>208</v>
      </c>
      <c r="G15" s="0" t="s">
        <v>362</v>
      </c>
      <c r="H15" s="0" t="s">
        <v>111</v>
      </c>
      <c r="I15" s="206" t="n">
        <v>5.2</v>
      </c>
      <c r="J15" s="0" t="n">
        <v>5.5</v>
      </c>
      <c r="L15" s="269" t="s">
        <v>222</v>
      </c>
      <c r="M15" s="265" t="n">
        <v>64.5</v>
      </c>
      <c r="N15" s="265"/>
      <c r="O15" s="68" t="s">
        <v>182</v>
      </c>
      <c r="P15" s="162" t="n">
        <v>0.0068</v>
      </c>
      <c r="Q15" s="162"/>
      <c r="R15" s="155" t="s">
        <v>367</v>
      </c>
      <c r="S15" s="77" t="s">
        <v>101</v>
      </c>
      <c r="T15" s="0" t="n">
        <v>2020</v>
      </c>
      <c r="V15" s="47" t="s">
        <v>100</v>
      </c>
      <c r="W15" s="76" t="n">
        <v>141.113726836944</v>
      </c>
      <c r="X15" s="0" t="n">
        <v>2020</v>
      </c>
    </row>
    <row r="16" customFormat="false" ht="15" hidden="false" customHeight="false" outlineLevel="0" collapsed="false">
      <c r="A16" s="127" t="s">
        <v>242</v>
      </c>
      <c r="B16" s="127" t="s">
        <v>238</v>
      </c>
      <c r="C16" s="127" t="s">
        <v>613</v>
      </c>
      <c r="D16" s="146" t="str">
        <f aca="false">IF(B16="Eastern Europe &amp; Russia","EUR",IF(+B16="Middle East","ME",IF(+B16="Western Europe","WE",IF(+B16="Africa","AF",IF(+B16="Central and South America","CSA",IF(+B16="Caribbean","CR",IF(+B16="Australia &amp; New Zealand","ANZ",IF(+B16="Asia","AS",IF(+B16="North America","NA","")))))))))</f>
        <v>EUR</v>
      </c>
      <c r="F16" s="0" t="s">
        <v>242</v>
      </c>
      <c r="G16" s="0" t="s">
        <v>494</v>
      </c>
      <c r="H16" s="0" t="s">
        <v>96</v>
      </c>
      <c r="I16" s="206" t="n">
        <v>63.1</v>
      </c>
      <c r="J16" s="0" t="n">
        <v>18</v>
      </c>
      <c r="L16" s="269" t="s">
        <v>152</v>
      </c>
      <c r="M16" s="265" t="n">
        <v>72.5</v>
      </c>
      <c r="N16" s="265"/>
      <c r="O16" s="68" t="s">
        <v>225</v>
      </c>
      <c r="P16" s="162" t="n">
        <v>0.0205</v>
      </c>
      <c r="Q16" s="162"/>
      <c r="R16" s="155" t="s">
        <v>368</v>
      </c>
      <c r="S16" s="77" t="s">
        <v>102</v>
      </c>
      <c r="T16" s="0" t="n">
        <v>2020</v>
      </c>
      <c r="V16" s="47" t="s">
        <v>101</v>
      </c>
      <c r="W16" s="76" t="n">
        <v>168.220318432741</v>
      </c>
      <c r="X16" s="0" t="n">
        <v>2020</v>
      </c>
    </row>
    <row r="17" customFormat="false" ht="15" hidden="false" customHeight="false" outlineLevel="0" collapsed="false">
      <c r="A17" s="127" t="s">
        <v>285</v>
      </c>
      <c r="B17" s="127" t="s">
        <v>283</v>
      </c>
      <c r="C17" s="127" t="s">
        <v>614</v>
      </c>
      <c r="D17" s="146" t="str">
        <f aca="false">IF(B17="Eastern Europe &amp; Russia","EUR",IF(+B17="Middle East","ME",IF(+B17="Western Europe","WE",IF(+B17="Africa","AF",IF(+B17="Central and South America","CSA",IF(+B17="Caribbean","CR",IF(+B17="Australia &amp; New Zealand","ANZ",IF(+B17="Asia","AS",IF(+B17="North America","NA","")))))))))</f>
        <v>WE</v>
      </c>
      <c r="F17" s="0" t="s">
        <v>285</v>
      </c>
      <c r="G17" s="0" t="s">
        <v>357</v>
      </c>
      <c r="H17" s="0" t="s">
        <v>92</v>
      </c>
      <c r="I17" s="206" t="n">
        <v>529.6</v>
      </c>
      <c r="J17" s="0" t="n">
        <v>29</v>
      </c>
      <c r="L17" s="269" t="s">
        <v>223</v>
      </c>
      <c r="M17" s="265" t="n">
        <v>69.8</v>
      </c>
      <c r="N17" s="265"/>
      <c r="O17" s="68" t="s">
        <v>226</v>
      </c>
      <c r="P17" s="162" t="n">
        <v>0.0463</v>
      </c>
      <c r="Q17" s="162"/>
      <c r="R17" s="155" t="s">
        <v>369</v>
      </c>
      <c r="S17" s="77" t="s">
        <v>100</v>
      </c>
      <c r="T17" s="0" t="n">
        <v>2020</v>
      </c>
      <c r="V17" s="47" t="s">
        <v>102</v>
      </c>
      <c r="W17" s="76" t="n">
        <v>194.529657334544</v>
      </c>
      <c r="X17" s="0" t="n">
        <v>2020</v>
      </c>
    </row>
    <row r="18" customFormat="false" ht="15" hidden="false" customHeight="false" outlineLevel="0" collapsed="false">
      <c r="A18" s="127" t="s">
        <v>44</v>
      </c>
      <c r="B18" s="127" t="s">
        <v>220</v>
      </c>
      <c r="C18" s="127" t="s">
        <v>616</v>
      </c>
      <c r="D18" s="146" t="str">
        <f aca="false">IF(B18="Eastern Europe &amp; Russia","EUR",IF(+B18="Middle East","ME",IF(+B18="Western Europe","WE",IF(+B18="Africa","AF",IF(+B18="Central and South America","CSA",IF(+B18="Caribbean","CR",IF(+B18="Australia &amp; New Zealand","ANZ",IF(+B18="Asia","AS",IF(+B18="North America","NA","")))))))))</f>
        <v>CSA</v>
      </c>
      <c r="F18" s="0" t="s">
        <v>44</v>
      </c>
      <c r="G18" s="0" t="s">
        <v>495</v>
      </c>
      <c r="H18" s="0" t="s">
        <v>113</v>
      </c>
      <c r="I18" s="206" t="n">
        <v>1.9</v>
      </c>
      <c r="J18" s="0" t="n">
        <v>28.25</v>
      </c>
      <c r="L18" s="269" t="s">
        <v>572</v>
      </c>
      <c r="M18" s="265" t="n">
        <v>80.8</v>
      </c>
      <c r="N18" s="265"/>
      <c r="O18" s="68" t="s">
        <v>245</v>
      </c>
      <c r="P18" s="162" t="n">
        <v>0.0124</v>
      </c>
      <c r="Q18" s="162"/>
      <c r="R18" s="155" t="s">
        <v>103</v>
      </c>
      <c r="S18" s="77" t="s">
        <v>370</v>
      </c>
      <c r="T18" s="0" t="n">
        <v>2020</v>
      </c>
      <c r="V18" s="47" t="s">
        <v>104</v>
      </c>
      <c r="W18" s="76" t="n">
        <v>1060.34608301206</v>
      </c>
      <c r="X18" s="0" t="n">
        <v>2020</v>
      </c>
    </row>
    <row r="19" customFormat="false" ht="15" hidden="false" customHeight="false" outlineLevel="0" collapsed="false">
      <c r="A19" s="127" t="s">
        <v>151</v>
      </c>
      <c r="B19" s="127" t="s">
        <v>76</v>
      </c>
      <c r="C19" s="127" t="s">
        <v>615</v>
      </c>
      <c r="D19" s="146" t="str">
        <f aca="false">IF(B19="Eastern Europe &amp; Russia","EUR",IF(+B19="Middle East","ME",IF(+B19="Western Europe","WE",IF(+B19="Africa","AF",IF(+B19="Central and South America","CSA",IF(+B19="Caribbean","CR",IF(+B19="Australia &amp; New Zealand","ANZ",IF(+B19="Asia","AS",IF(+B19="North America","NA","")))))))))</f>
        <v>AF</v>
      </c>
      <c r="F19" s="0" t="s">
        <v>151</v>
      </c>
      <c r="G19" s="0" t="s">
        <v>363</v>
      </c>
      <c r="H19" s="0" t="s">
        <v>94</v>
      </c>
      <c r="I19" s="206" t="n">
        <v>14.4</v>
      </c>
      <c r="J19" s="0" t="n">
        <v>30</v>
      </c>
      <c r="L19" s="269" t="s">
        <v>244</v>
      </c>
      <c r="M19" s="265" t="n">
        <v>75.5</v>
      </c>
      <c r="N19" s="265"/>
      <c r="O19" s="68" t="s">
        <v>286</v>
      </c>
      <c r="P19" s="162" t="n">
        <v>0.0056</v>
      </c>
      <c r="Q19" s="162"/>
      <c r="R19" s="155" t="s">
        <v>371</v>
      </c>
      <c r="S19" s="77" t="s">
        <v>372</v>
      </c>
      <c r="T19" s="0" t="n">
        <v>2020</v>
      </c>
      <c r="V19" s="47" t="s">
        <v>111</v>
      </c>
      <c r="W19" s="76" t="n">
        <v>662.516988709041</v>
      </c>
      <c r="X19" s="0" t="n">
        <v>2020</v>
      </c>
    </row>
    <row r="20" customFormat="false" ht="15" hidden="false" customHeight="false" outlineLevel="0" collapsed="false">
      <c r="A20" s="127" t="s">
        <v>209</v>
      </c>
      <c r="B20" s="127" t="s">
        <v>59</v>
      </c>
      <c r="C20" s="127" t="s">
        <v>617</v>
      </c>
      <c r="D20" s="146" t="str">
        <f aca="false">IF(B20="Eastern Europe &amp; Russia","EUR",IF(+B20="Middle East","ME",IF(+B20="Western Europe","WE",IF(+B20="Africa","AF",IF(+B20="Central and South America","CSA",IF(+B20="Caribbean","CR",IF(+B20="Australia &amp; New Zealand","ANZ",IF(+B20="Asia","AS",IF(+B20="North America","NA","")))))))))</f>
        <v>CR</v>
      </c>
      <c r="F20" s="0" t="s">
        <v>209</v>
      </c>
      <c r="G20" s="0" t="s">
        <v>356</v>
      </c>
      <c r="H20" s="0" t="s">
        <v>88</v>
      </c>
      <c r="I20" s="206" t="n">
        <v>5.7</v>
      </c>
      <c r="J20" s="0" t="n">
        <v>0</v>
      </c>
      <c r="L20" s="269" t="s">
        <v>153</v>
      </c>
      <c r="M20" s="265" t="n">
        <v>62</v>
      </c>
      <c r="N20" s="265"/>
      <c r="O20" s="68" t="s">
        <v>246</v>
      </c>
      <c r="P20" s="162" t="n">
        <v>0.0047</v>
      </c>
      <c r="Q20" s="162"/>
      <c r="R20" s="155" t="s">
        <v>373</v>
      </c>
      <c r="S20" s="77" t="s">
        <v>374</v>
      </c>
      <c r="T20" s="0" t="n">
        <v>2020</v>
      </c>
      <c r="V20" s="47" t="s">
        <v>112</v>
      </c>
      <c r="W20" s="76" t="n">
        <v>795.658188606044</v>
      </c>
      <c r="X20" s="0" t="n">
        <v>2020</v>
      </c>
    </row>
    <row r="21" customFormat="false" ht="15" hidden="false" customHeight="false" outlineLevel="0" collapsed="false">
      <c r="A21" s="127" t="s">
        <v>222</v>
      </c>
      <c r="B21" s="127" t="s">
        <v>220</v>
      </c>
      <c r="C21" s="127" t="s">
        <v>616</v>
      </c>
      <c r="D21" s="146" t="str">
        <f aca="false">IF(B21="Eastern Europe &amp; Russia","EUR",IF(+B21="Middle East","ME",IF(+B21="Western Europe","WE",IF(+B21="Africa","AF",IF(+B21="Central and South America","CSA",IF(+B21="Caribbean","CR",IF(+B21="Australia &amp; New Zealand","ANZ",IF(+B21="Asia","AS",IF(+B21="North America","NA","")))))))))</f>
        <v>CSA</v>
      </c>
      <c r="F21" s="0" t="s">
        <v>222</v>
      </c>
      <c r="G21" s="0" t="s">
        <v>492</v>
      </c>
      <c r="H21" s="0" t="s">
        <v>95</v>
      </c>
      <c r="I21" s="206" t="n">
        <v>40.9</v>
      </c>
      <c r="J21" s="0" t="n">
        <v>25</v>
      </c>
      <c r="L21" s="269" t="s">
        <v>154</v>
      </c>
      <c r="M21" s="265" t="n">
        <v>61.5</v>
      </c>
      <c r="N21" s="265"/>
      <c r="O21" s="68" t="s">
        <v>287</v>
      </c>
      <c r="P21" s="162" t="n">
        <v>0.0015</v>
      </c>
      <c r="Q21" s="162"/>
      <c r="R21" s="155" t="s">
        <v>375</v>
      </c>
      <c r="S21" s="77" t="s">
        <v>376</v>
      </c>
      <c r="T21" s="0" t="n">
        <v>2020</v>
      </c>
      <c r="V21" s="47" t="s">
        <v>113</v>
      </c>
      <c r="W21" s="76" t="n">
        <v>883.355984945388</v>
      </c>
      <c r="X21" s="0" t="n">
        <v>2020</v>
      </c>
    </row>
    <row r="22" customFormat="false" ht="15" hidden="false" customHeight="false" outlineLevel="0" collapsed="false">
      <c r="A22" s="127" t="s">
        <v>243</v>
      </c>
      <c r="B22" s="127" t="s">
        <v>238</v>
      </c>
      <c r="C22" s="127" t="s">
        <v>613</v>
      </c>
      <c r="D22" s="146" t="str">
        <f aca="false">IF(B22="Eastern Europe &amp; Russia","EUR",IF(+B22="Middle East","ME",IF(+B22="Western Europe","WE",IF(+B22="Africa","AF",IF(+B22="Central and South America","CSA",IF(+B22="Caribbean","CR",IF(+B22="Australia &amp; New Zealand","ANZ",IF(+B22="Asia","AS",IF(+B22="North America","NA","")))))))))</f>
        <v>EUR</v>
      </c>
      <c r="F22" s="0" t="s">
        <v>243</v>
      </c>
      <c r="G22" s="0" t="s">
        <v>361</v>
      </c>
      <c r="H22" s="0" t="s">
        <v>96</v>
      </c>
      <c r="I22" s="206" t="n">
        <v>20</v>
      </c>
      <c r="J22" s="0" t="n">
        <v>10</v>
      </c>
      <c r="L22" s="269" t="s">
        <v>281</v>
      </c>
      <c r="M22" s="265" t="n">
        <v>80</v>
      </c>
      <c r="N22" s="265"/>
      <c r="O22" s="68" t="s">
        <v>393</v>
      </c>
      <c r="P22" s="162" t="n">
        <v>0.0131</v>
      </c>
      <c r="Q22" s="162"/>
      <c r="R22" s="155" t="s">
        <v>377</v>
      </c>
      <c r="S22" s="77" t="s">
        <v>378</v>
      </c>
      <c r="T22" s="0" t="n">
        <v>2020</v>
      </c>
    </row>
    <row r="23" customFormat="false" ht="15" hidden="false" customHeight="false" outlineLevel="0" collapsed="false">
      <c r="A23" s="127" t="s">
        <v>152</v>
      </c>
      <c r="B23" s="127" t="s">
        <v>76</v>
      </c>
      <c r="C23" s="127" t="s">
        <v>615</v>
      </c>
      <c r="D23" s="146" t="str">
        <f aca="false">IF(B23="Eastern Europe &amp; Russia","EUR",IF(+B23="Middle East","ME",IF(+B23="Western Europe","WE",IF(+B23="Africa","AF",IF(+B23="Central and South America","CSA",IF(+B23="Caribbean","CR",IF(+B23="Australia &amp; New Zealand","ANZ",IF(+B23="Asia","AS",IF(+B23="North America","NA","")))))))))</f>
        <v>AF</v>
      </c>
      <c r="F23" s="0" t="s">
        <v>152</v>
      </c>
      <c r="G23" s="0" t="s">
        <v>496</v>
      </c>
      <c r="H23" s="0" t="s">
        <v>89</v>
      </c>
      <c r="I23" s="206" t="n">
        <v>18.3</v>
      </c>
      <c r="J23" s="0" t="n">
        <v>22</v>
      </c>
      <c r="L23" s="269" t="s">
        <v>224</v>
      </c>
      <c r="M23" s="265" t="n">
        <v>74.3</v>
      </c>
      <c r="N23" s="265"/>
      <c r="O23" s="172" t="s">
        <v>227</v>
      </c>
      <c r="P23" s="164" t="n">
        <v>0.0735</v>
      </c>
      <c r="Q23" s="164"/>
      <c r="R23" s="155" t="s">
        <v>379</v>
      </c>
      <c r="S23" s="77" t="s">
        <v>380</v>
      </c>
      <c r="T23" s="0" t="n">
        <v>2020</v>
      </c>
    </row>
    <row r="24" customFormat="false" ht="15" hidden="false" customHeight="false" outlineLevel="0" collapsed="false">
      <c r="A24" s="127" t="s">
        <v>223</v>
      </c>
      <c r="B24" s="127" t="s">
        <v>220</v>
      </c>
      <c r="C24" s="127" t="s">
        <v>616</v>
      </c>
      <c r="D24" s="146" t="str">
        <f aca="false">IF(B24="Eastern Europe &amp; Russia","EUR",IF(+B24="Middle East","ME",IF(+B24="Western Europe","WE",IF(+B24="Africa","AF",IF(+B24="Central and South America","CSA",IF(+B24="Caribbean","CR",IF(+B24="Australia &amp; New Zealand","ANZ",IF(+B24="Asia","AS",IF(+B24="North America","NA","")))))))))</f>
        <v>CSA</v>
      </c>
      <c r="F24" s="0" t="s">
        <v>223</v>
      </c>
      <c r="G24" s="0" t="s">
        <v>365</v>
      </c>
      <c r="H24" s="0" t="s">
        <v>98</v>
      </c>
      <c r="I24" s="206" t="n">
        <v>1839.8</v>
      </c>
      <c r="J24" s="0" t="n">
        <v>34</v>
      </c>
      <c r="L24" s="0" t="s">
        <v>182</v>
      </c>
      <c r="M24" s="265" t="n">
        <v>73.3</v>
      </c>
      <c r="N24" s="265"/>
      <c r="O24" s="155" t="s">
        <v>159</v>
      </c>
      <c r="P24" s="162" t="n">
        <v>0.0391</v>
      </c>
      <c r="Q24" s="162"/>
      <c r="R24" s="155" t="s">
        <v>381</v>
      </c>
      <c r="S24" s="77" t="s">
        <v>112</v>
      </c>
      <c r="T24" s="0" t="n">
        <v>2020</v>
      </c>
    </row>
    <row r="25" customFormat="false" ht="15" hidden="false" customHeight="false" outlineLevel="0" collapsed="false">
      <c r="A25" s="127" t="s">
        <v>244</v>
      </c>
      <c r="B25" s="127" t="s">
        <v>238</v>
      </c>
      <c r="C25" s="127" t="s">
        <v>613</v>
      </c>
      <c r="D25" s="146" t="str">
        <f aca="false">IF(B25="Eastern Europe &amp; Russia","EUR",IF(+B25="Middle East","ME",IF(+B25="Western Europe","WE",IF(+B25="Africa","AF",IF(+B25="Central and South America","CSA",IF(+B25="Caribbean","CR",IF(+B25="Australia &amp; New Zealand","ANZ",IF(+B25="Asia","AS",IF(+B25="North America","NA","")))))))))</f>
        <v>EUR</v>
      </c>
      <c r="F25" s="0" t="s">
        <v>244</v>
      </c>
      <c r="G25" s="0" t="s">
        <v>367</v>
      </c>
      <c r="H25" s="0" t="s">
        <v>100</v>
      </c>
      <c r="I25" s="206" t="n">
        <v>67.9</v>
      </c>
      <c r="J25" s="0" t="n">
        <v>10</v>
      </c>
      <c r="L25" s="269" t="s">
        <v>225</v>
      </c>
      <c r="M25" s="265" t="n">
        <v>59.8</v>
      </c>
      <c r="N25" s="265"/>
      <c r="O25" s="68" t="s">
        <v>228</v>
      </c>
      <c r="P25" s="162" t="n">
        <v>0.049</v>
      </c>
      <c r="Q25" s="162"/>
      <c r="R25" s="155" t="s">
        <v>382</v>
      </c>
      <c r="S25" s="77" t="s">
        <v>113</v>
      </c>
      <c r="T25" s="0" t="n">
        <v>2020</v>
      </c>
    </row>
    <row r="26" customFormat="false" ht="15" hidden="false" customHeight="false" outlineLevel="0" collapsed="false">
      <c r="A26" s="68" t="s">
        <v>153</v>
      </c>
      <c r="B26" s="127" t="s">
        <v>76</v>
      </c>
      <c r="C26" s="127" t="s">
        <v>615</v>
      </c>
      <c r="D26" s="146" t="str">
        <f aca="false">IF(B26="Eastern Europe &amp; Russia","EUR",IF(+B26="Middle East","ME",IF(+B26="Western Europe","WE",IF(+B26="Africa","AF",IF(+B26="Central and South America","CSA",IF(+B26="Caribbean","CR",IF(+B26="Australia &amp; New Zealand","ANZ",IF(+B26="Asia","AS",IF(+B26="North America","NA","")))))))))</f>
        <v>AF</v>
      </c>
      <c r="F26" s="0" t="s">
        <v>153</v>
      </c>
      <c r="G26" s="0" t="s">
        <v>361</v>
      </c>
      <c r="H26" s="0" t="s">
        <v>114</v>
      </c>
      <c r="I26" s="206" t="n">
        <v>15.7</v>
      </c>
      <c r="J26" s="0" t="n">
        <v>28</v>
      </c>
      <c r="L26" s="0" t="s">
        <v>156</v>
      </c>
      <c r="M26" s="265" t="n">
        <v>57.8</v>
      </c>
      <c r="N26" s="265"/>
      <c r="O26" s="68" t="s">
        <v>247</v>
      </c>
      <c r="P26" s="162" t="n">
        <v>0.0081</v>
      </c>
      <c r="Q26" s="162"/>
      <c r="R26" s="155" t="s">
        <v>383</v>
      </c>
      <c r="S26" s="77" t="s">
        <v>111</v>
      </c>
      <c r="T26" s="0" t="n">
        <v>2020</v>
      </c>
    </row>
    <row r="27" customFormat="false" ht="15" hidden="false" customHeight="false" outlineLevel="0" collapsed="false">
      <c r="A27" s="127" t="s">
        <v>181</v>
      </c>
      <c r="B27" s="127" t="s">
        <v>179</v>
      </c>
      <c r="C27" s="127" t="s">
        <v>619</v>
      </c>
      <c r="D27" s="146" t="str">
        <f aca="false">IF(B27="Eastern Europe &amp; Russia","EUR",IF(+B27="Middle East","ME",IF(+B27="Western Europe","WE",IF(+B27="Africa","AF",IF(+B27="Central and South America","CSA",IF(+B27="Caribbean","CR",IF(+B27="Australia &amp; New Zealand","ANZ",IF(+B27="Asia","AS",IF(+B27="North America","NA","")))))))))</f>
        <v>AS</v>
      </c>
      <c r="F27" s="0" t="s">
        <v>181</v>
      </c>
      <c r="G27" s="0" t="s">
        <v>114</v>
      </c>
      <c r="H27" s="0" t="s">
        <v>95</v>
      </c>
      <c r="I27" s="206" t="n">
        <v>27.1</v>
      </c>
      <c r="J27" s="0" t="n">
        <v>20</v>
      </c>
      <c r="L27" s="0" t="s">
        <v>157</v>
      </c>
      <c r="M27" s="265" t="n">
        <v>62.3</v>
      </c>
      <c r="N27" s="265"/>
      <c r="O27" s="68" t="s">
        <v>288</v>
      </c>
      <c r="P27" s="162" t="n">
        <v>0.0017</v>
      </c>
      <c r="Q27" s="162"/>
      <c r="R27" s="162"/>
      <c r="S27" s="162"/>
    </row>
    <row r="28" customFormat="false" ht="15" hidden="false" customHeight="false" outlineLevel="0" collapsed="false">
      <c r="A28" s="158" t="s">
        <v>154</v>
      </c>
      <c r="B28" s="127" t="s">
        <v>76</v>
      </c>
      <c r="C28" s="127" t="s">
        <v>615</v>
      </c>
      <c r="D28" s="146" t="str">
        <f aca="false">IF(B28="Eastern Europe &amp; Russia","EUR",IF(+B28="Middle East","ME",IF(+B28="Western Europe","WE",IF(+B28="Africa","AF",IF(+B28="Central and South America","CSA",IF(+B28="Caribbean","CR",IF(+B28="Australia &amp; New Zealand","ANZ",IF(+B28="Asia","AS",IF(+B28="North America","NA","")))))))))</f>
        <v>AF</v>
      </c>
      <c r="F28" s="0" t="s">
        <v>154</v>
      </c>
      <c r="G28" s="0" t="s">
        <v>362</v>
      </c>
      <c r="H28" s="0" t="s">
        <v>95</v>
      </c>
      <c r="I28" s="206" t="n">
        <v>38.8</v>
      </c>
      <c r="J28" s="0" t="n">
        <v>33</v>
      </c>
      <c r="L28" s="269" t="s">
        <v>226</v>
      </c>
      <c r="M28" s="265" t="n">
        <v>71.5</v>
      </c>
      <c r="N28" s="265"/>
      <c r="O28" s="68" t="s">
        <v>289</v>
      </c>
      <c r="P28" s="162" t="n">
        <v>0.0038</v>
      </c>
      <c r="Q28" s="162"/>
      <c r="R28" s="162"/>
      <c r="S28" s="162"/>
    </row>
    <row r="29" customFormat="false" ht="15" hidden="false" customHeight="false" outlineLevel="0" collapsed="false">
      <c r="A29" s="127" t="s">
        <v>281</v>
      </c>
      <c r="B29" s="127" t="s">
        <v>280</v>
      </c>
      <c r="C29" s="127" t="s">
        <v>114</v>
      </c>
      <c r="D29" s="146" t="str">
        <f aca="false">IF(B29="Eastern Europe &amp; Russia","EUR",IF(+B29="Middle East","ME",IF(+B29="Western Europe","WE",IF(+B29="Africa","AF",IF(+B29="Central and South America","CSA",IF(+B29="Caribbean","CR",IF(+B29="Australia &amp; New Zealand","ANZ",IF(+B29="Asia","AS",IF(+B29="North America","NA","")))))))))</f>
        <v>NA</v>
      </c>
      <c r="F29" s="0" t="s">
        <v>281</v>
      </c>
      <c r="G29" s="0" t="s">
        <v>360</v>
      </c>
      <c r="H29" s="0" t="s">
        <v>93</v>
      </c>
      <c r="I29" s="206" t="n">
        <v>1736.4</v>
      </c>
      <c r="J29" s="0" t="n">
        <v>26.5</v>
      </c>
      <c r="L29" s="0" t="s">
        <v>158</v>
      </c>
      <c r="M29" s="265" t="n">
        <v>62.3</v>
      </c>
      <c r="N29" s="265"/>
      <c r="O29" s="68" t="s">
        <v>290</v>
      </c>
      <c r="P29" s="162" t="n">
        <v>0.002</v>
      </c>
      <c r="Q29" s="162"/>
      <c r="R29" s="162"/>
      <c r="S29" s="162"/>
    </row>
    <row r="30" customFormat="false" ht="15" hidden="false" customHeight="false" outlineLevel="0" collapsed="false">
      <c r="A30" s="127" t="s">
        <v>155</v>
      </c>
      <c r="B30" s="127" t="s">
        <v>76</v>
      </c>
      <c r="C30" s="127" t="s">
        <v>615</v>
      </c>
      <c r="D30" s="146" t="str">
        <f aca="false">IF(B30="Eastern Europe &amp; Russia","EUR",IF(+B30="Middle East","ME",IF(+B30="Western Europe","WE",IF(+B30="Africa","AF",IF(+B30="Central and South America","CSA",IF(+B30="Caribbean","CR",IF(+B30="Australia &amp; New Zealand","ANZ",IF(+B30="Asia","AS",IF(+B30="North America","NA","")))))))))</f>
        <v>AF</v>
      </c>
      <c r="F30" s="0" t="s">
        <v>155</v>
      </c>
      <c r="G30" s="0" t="s">
        <v>362</v>
      </c>
      <c r="H30" s="0" t="s">
        <v>114</v>
      </c>
      <c r="I30" s="206" t="n">
        <v>2</v>
      </c>
      <c r="J30" s="0" t="n">
        <v>0</v>
      </c>
      <c r="L30" s="269" t="s">
        <v>245</v>
      </c>
      <c r="M30" s="265" t="n">
        <v>69.8</v>
      </c>
      <c r="N30" s="265"/>
      <c r="O30" s="68" t="s">
        <v>291</v>
      </c>
      <c r="P30" s="162" t="n">
        <v>0.0118</v>
      </c>
      <c r="Q30" s="162"/>
      <c r="R30" s="162"/>
      <c r="S30" s="162"/>
    </row>
    <row r="31" customFormat="false" ht="15" hidden="false" customHeight="false" outlineLevel="0" collapsed="false">
      <c r="A31" s="127" t="s">
        <v>210</v>
      </c>
      <c r="B31" s="127" t="s">
        <v>59</v>
      </c>
      <c r="C31" s="127" t="s">
        <v>617</v>
      </c>
      <c r="D31" s="146" t="str">
        <f aca="false">IF(B31="Eastern Europe &amp; Russia","EUR",IF(+B31="Middle East","ME",IF(+B31="Western Europe","WE",IF(+B31="Africa","AF",IF(+B31="Central and South America","CSA",IF(+B31="Caribbean","CR",IF(+B31="Australia &amp; New Zealand","ANZ",IF(+B31="Asia","AS",IF(+B31="North America","NA","")))))))))</f>
        <v>CR</v>
      </c>
      <c r="F31" s="0" t="s">
        <v>210</v>
      </c>
      <c r="G31" s="0" t="s">
        <v>114</v>
      </c>
      <c r="H31" s="0" t="s">
        <v>92</v>
      </c>
      <c r="I31" s="206" t="n">
        <v>5.5</v>
      </c>
      <c r="J31" s="0" t="n">
        <v>0</v>
      </c>
      <c r="L31" s="269" t="s">
        <v>211</v>
      </c>
      <c r="M31" s="265" t="n">
        <v>70.8</v>
      </c>
      <c r="N31" s="265"/>
      <c r="O31" s="127" t="s">
        <v>229</v>
      </c>
      <c r="P31" s="162" t="n">
        <v>0.0157</v>
      </c>
      <c r="Q31" s="162"/>
      <c r="R31" s="162"/>
      <c r="S31" s="162"/>
    </row>
    <row r="32" customFormat="false" ht="15" hidden="false" customHeight="false" outlineLevel="0" collapsed="false">
      <c r="A32" s="127" t="s">
        <v>224</v>
      </c>
      <c r="B32" s="127" t="s">
        <v>220</v>
      </c>
      <c r="C32" s="127" t="s">
        <v>616</v>
      </c>
      <c r="D32" s="146" t="str">
        <f aca="false">IF(B32="Eastern Europe &amp; Russia","EUR",IF(+B32="Middle East","ME",IF(+B32="Western Europe","WE",IF(+B32="Africa","AF",IF(+B32="Central and South America","CSA",IF(+B32="Caribbean","CR",IF(+B32="Australia &amp; New Zealand","ANZ",IF(+B32="Asia","AS",IF(+B32="North America","NA","")))))))))</f>
        <v>CSA</v>
      </c>
      <c r="F32" s="0" t="s">
        <v>224</v>
      </c>
      <c r="G32" s="0" t="s">
        <v>354</v>
      </c>
      <c r="H32" s="0" t="s">
        <v>87</v>
      </c>
      <c r="I32" s="206" t="n">
        <v>282.3</v>
      </c>
      <c r="J32" s="0" t="n">
        <v>27</v>
      </c>
      <c r="L32" s="269" t="s">
        <v>286</v>
      </c>
      <c r="M32" s="265" t="n">
        <v>72</v>
      </c>
      <c r="N32" s="265"/>
      <c r="O32" s="68" t="s">
        <v>184</v>
      </c>
      <c r="P32" s="162" t="n">
        <v>0.0042</v>
      </c>
      <c r="Q32" s="162"/>
      <c r="R32" s="162"/>
      <c r="S32" s="162"/>
    </row>
    <row r="33" customFormat="false" ht="15" hidden="false" customHeight="false" outlineLevel="0" collapsed="false">
      <c r="A33" s="127" t="s">
        <v>182</v>
      </c>
      <c r="B33" s="127" t="s">
        <v>179</v>
      </c>
      <c r="C33" s="127" t="s">
        <v>619</v>
      </c>
      <c r="D33" s="146" t="str">
        <f aca="false">IF(B33="Eastern Europe &amp; Russia","EUR",IF(+B33="Middle East","ME",IF(+B33="Western Europe","WE",IF(+B33="Africa","AF",IF(+B33="Central and South America","CSA",IF(+B33="Caribbean","CR",IF(+B33="Australia &amp; New Zealand","ANZ",IF(+B33="Asia","AS",IF(+B33="North America","NA","")))))))))</f>
        <v>AS</v>
      </c>
      <c r="F33" s="0" t="s">
        <v>182</v>
      </c>
      <c r="G33" s="0" t="s">
        <v>356</v>
      </c>
      <c r="H33" s="0" t="s">
        <v>87</v>
      </c>
      <c r="I33" s="206" t="n">
        <v>14342.9</v>
      </c>
      <c r="J33" s="0" t="n">
        <v>25</v>
      </c>
      <c r="L33" s="269" t="s">
        <v>246</v>
      </c>
      <c r="M33" s="265" t="n">
        <v>79.5</v>
      </c>
      <c r="N33" s="265"/>
      <c r="O33" s="68" t="s">
        <v>249</v>
      </c>
      <c r="P33" s="162" t="n">
        <v>0.0086</v>
      </c>
      <c r="Q33" s="162"/>
      <c r="R33" s="162"/>
      <c r="S33" s="162"/>
    </row>
    <row r="34" customFormat="false" ht="15" hidden="false" customHeight="false" outlineLevel="0" collapsed="false">
      <c r="A34" s="127" t="s">
        <v>225</v>
      </c>
      <c r="B34" s="127" t="s">
        <v>220</v>
      </c>
      <c r="C34" s="127" t="s">
        <v>616</v>
      </c>
      <c r="D34" s="146" t="str">
        <f aca="false">IF(B34="Eastern Europe &amp; Russia","EUR",IF(+B34="Middle East","ME",IF(+B34="Western Europe","WE",IF(+B34="Africa","AF",IF(+B34="Central and South America","CSA",IF(+B34="Caribbean","CR",IF(+B34="Australia &amp; New Zealand","ANZ",IF(+B34="Asia","AS",IF(+B34="North America","NA","")))))))))</f>
        <v>CSA</v>
      </c>
      <c r="F34" s="0" t="s">
        <v>225</v>
      </c>
      <c r="G34" s="0" t="s">
        <v>366</v>
      </c>
      <c r="H34" s="0" t="s">
        <v>101</v>
      </c>
      <c r="I34" s="206" t="n">
        <v>323.8</v>
      </c>
      <c r="J34" s="0" t="n">
        <v>32</v>
      </c>
      <c r="L34" s="269" t="s">
        <v>287</v>
      </c>
      <c r="M34" s="265" t="n">
        <v>86.3</v>
      </c>
      <c r="N34" s="265"/>
      <c r="O34" s="68" t="s">
        <v>293</v>
      </c>
      <c r="P34" s="162" t="n">
        <v>0.0068</v>
      </c>
      <c r="Q34" s="162"/>
      <c r="R34" s="162"/>
      <c r="S34" s="162"/>
    </row>
    <row r="35" customFormat="false" ht="15" hidden="false" customHeight="false" outlineLevel="0" collapsed="false">
      <c r="A35" s="157" t="s">
        <v>156</v>
      </c>
      <c r="B35" s="127" t="s">
        <v>76</v>
      </c>
      <c r="C35" s="127" t="s">
        <v>615</v>
      </c>
      <c r="D35" s="146" t="str">
        <f aca="false">IF(B35="Eastern Europe &amp; Russia","EUR",IF(+B35="Middle East","ME",IF(+B35="Western Europe","WE",IF(+B35="Africa","AF",IF(+B35="Central and South America","CSA",IF(+B35="Caribbean","CR",IF(+B35="Australia &amp; New Zealand","ANZ",IF(+B35="Asia","AS",IF(+B35="North America","NA","")))))))))</f>
        <v>AF</v>
      </c>
      <c r="F35" s="0" t="s">
        <v>156</v>
      </c>
      <c r="G35" s="0" t="s">
        <v>383</v>
      </c>
      <c r="H35" s="0" t="s">
        <v>111</v>
      </c>
      <c r="I35" s="206" t="n">
        <v>47.3</v>
      </c>
      <c r="J35" s="0" t="n">
        <v>35</v>
      </c>
      <c r="L35" s="269" t="s">
        <v>213</v>
      </c>
      <c r="M35" s="265" t="n">
        <v>72.3</v>
      </c>
      <c r="N35" s="265"/>
      <c r="O35" s="68" t="s">
        <v>185</v>
      </c>
      <c r="P35" s="162" t="n">
        <v>0.0128</v>
      </c>
      <c r="Q35" s="162"/>
      <c r="R35" s="162"/>
      <c r="S35" s="162"/>
    </row>
    <row r="36" customFormat="false" ht="15" hidden="false" customHeight="false" outlineLevel="0" collapsed="false">
      <c r="A36" s="157" t="s">
        <v>157</v>
      </c>
      <c r="B36" s="127" t="s">
        <v>76</v>
      </c>
      <c r="C36" s="127" t="s">
        <v>615</v>
      </c>
      <c r="D36" s="146" t="str">
        <f aca="false">IF(B36="Eastern Europe &amp; Russia","EUR",IF(+B36="Middle East","ME",IF(+B36="Western Europe","WE",IF(+B36="Africa","AF",IF(+B36="Central and South America","CSA",IF(+B36="Caribbean","CR",IF(+B36="Australia &amp; New Zealand","ANZ",IF(+B36="Asia","AS",IF(+B36="North America","NA","")))))))))</f>
        <v>AF</v>
      </c>
      <c r="F36" s="0" t="s">
        <v>157</v>
      </c>
      <c r="G36" s="0" t="s">
        <v>383</v>
      </c>
      <c r="H36" s="0" t="s">
        <v>112</v>
      </c>
      <c r="I36" s="206" t="n">
        <v>10.8</v>
      </c>
      <c r="J36" s="0" t="n">
        <v>30</v>
      </c>
      <c r="L36" s="269" t="s">
        <v>227</v>
      </c>
      <c r="M36" s="265" t="n">
        <v>68.3</v>
      </c>
      <c r="N36" s="265"/>
      <c r="O36" s="68" t="s">
        <v>186</v>
      </c>
      <c r="P36" s="162" t="n">
        <v>0.0138</v>
      </c>
      <c r="Q36" s="162"/>
      <c r="R36" s="162"/>
      <c r="S36" s="162"/>
    </row>
    <row r="37" customFormat="false" ht="15" hidden="false" customHeight="false" outlineLevel="0" collapsed="false">
      <c r="A37" s="158" t="s">
        <v>204</v>
      </c>
      <c r="B37" s="127" t="s">
        <v>202</v>
      </c>
      <c r="C37" s="127" t="s">
        <v>618</v>
      </c>
      <c r="D37" s="146" t="str">
        <f aca="false">IF(B37="Eastern Europe &amp; Russia","EUR",IF(+B37="Middle East","ME",IF(+B37="Western Europe","WE",IF(+B37="Africa","AF",IF(+B37="Central and South America","CSA",IF(+B37="Caribbean","CR",IF(+B37="Australia &amp; New Zealand","ANZ",IF(+B37="Asia","AS",IF(+B37="North America","NA","")))))))))</f>
        <v>ANZ</v>
      </c>
      <c r="F37" s="0" t="s">
        <v>204</v>
      </c>
      <c r="G37" s="0" t="s">
        <v>114</v>
      </c>
      <c r="H37" s="0" t="s">
        <v>114</v>
      </c>
      <c r="I37" s="206" t="n">
        <v>1.2</v>
      </c>
      <c r="J37" s="0" t="n">
        <v>28.43</v>
      </c>
      <c r="L37" s="0" t="s">
        <v>159</v>
      </c>
      <c r="M37" s="265" t="n">
        <v>63.3</v>
      </c>
      <c r="N37" s="265"/>
      <c r="O37" s="68" t="s">
        <v>269</v>
      </c>
      <c r="P37" s="162" t="n">
        <v>0.0555</v>
      </c>
      <c r="Q37" s="162"/>
      <c r="R37" s="162"/>
      <c r="S37" s="162"/>
    </row>
    <row r="38" customFormat="false" ht="15" hidden="false" customHeight="false" outlineLevel="0" collapsed="false">
      <c r="A38" s="127" t="s">
        <v>226</v>
      </c>
      <c r="B38" s="127" t="s">
        <v>220</v>
      </c>
      <c r="C38" s="127" t="s">
        <v>616</v>
      </c>
      <c r="D38" s="146" t="str">
        <f aca="false">IF(B38="Eastern Europe &amp; Russia","EUR",IF(+B38="Middle East","ME",IF(+B38="Western Europe","WE",IF(+B38="Africa","AF",IF(+B38="Central and South America","CSA",IF(+B38="Caribbean","CR",IF(+B38="Australia &amp; New Zealand","ANZ",IF(+B38="Asia","AS",IF(+B38="North America","NA","")))))))))</f>
        <v>CSA</v>
      </c>
      <c r="F38" s="0" t="s">
        <v>226</v>
      </c>
      <c r="G38" s="0" t="s">
        <v>494</v>
      </c>
      <c r="H38" s="0" t="s">
        <v>95</v>
      </c>
      <c r="I38" s="206" t="n">
        <v>61.8</v>
      </c>
      <c r="J38" s="0" t="n">
        <v>30</v>
      </c>
      <c r="L38" s="269" t="s">
        <v>228</v>
      </c>
      <c r="M38" s="265" t="n">
        <v>68</v>
      </c>
      <c r="N38" s="265"/>
      <c r="O38" s="68" t="s">
        <v>294</v>
      </c>
      <c r="P38" s="162" t="n">
        <v>0.0028</v>
      </c>
      <c r="Q38" s="162"/>
      <c r="R38" s="162"/>
      <c r="S38" s="162"/>
    </row>
    <row r="39" customFormat="false" ht="15" hidden="false" customHeight="false" outlineLevel="0" collapsed="false">
      <c r="A39" s="157" t="s">
        <v>158</v>
      </c>
      <c r="B39" s="127" t="s">
        <v>76</v>
      </c>
      <c r="C39" s="127" t="s">
        <v>615</v>
      </c>
      <c r="D39" s="146" t="str">
        <f aca="false">IF(B39="Eastern Europe &amp; Russia","EUR",IF(+B39="Middle East","ME",IF(+B39="Western Europe","WE",IF(+B39="Africa","AF",IF(+B39="Central and South America","CSA",IF(+B39="Caribbean","CR",IF(+B39="Australia &amp; New Zealand","ANZ",IF(+B39="Asia","AS",IF(+B39="North America","NA","")))))))))</f>
        <v>AF</v>
      </c>
      <c r="F39" s="0" t="s">
        <v>158</v>
      </c>
      <c r="G39" s="0" t="s">
        <v>114</v>
      </c>
      <c r="H39" s="0" t="s">
        <v>99</v>
      </c>
      <c r="I39" s="206" t="n">
        <v>58.8</v>
      </c>
      <c r="J39" s="0" t="n">
        <v>25</v>
      </c>
      <c r="L39" s="269" t="s">
        <v>247</v>
      </c>
      <c r="M39" s="265" t="n">
        <v>67.5</v>
      </c>
      <c r="N39" s="265"/>
      <c r="O39" s="68" t="s">
        <v>270</v>
      </c>
      <c r="P39" s="162" t="n">
        <v>0.007</v>
      </c>
      <c r="Q39" s="162"/>
      <c r="R39" s="162"/>
      <c r="S39" s="162"/>
    </row>
    <row r="40" customFormat="false" ht="15" hidden="false" customHeight="false" outlineLevel="0" collapsed="false">
      <c r="A40" s="127" t="s">
        <v>245</v>
      </c>
      <c r="B40" s="127" t="s">
        <v>238</v>
      </c>
      <c r="C40" s="127" t="s">
        <v>613</v>
      </c>
      <c r="D40" s="146" t="str">
        <f aca="false">IF(B40="Eastern Europe &amp; Russia","EUR",IF(+B40="Middle East","ME",IF(+B40="Western Europe","WE",IF(+B40="Africa","AF",IF(+B40="Central and South America","CSA",IF(+B40="Caribbean","CR",IF(+B40="Australia &amp; New Zealand","ANZ",IF(+B40="Asia","AS",IF(+B40="North America","NA","")))))))))</f>
        <v>EUR</v>
      </c>
      <c r="F40" s="0" t="s">
        <v>245</v>
      </c>
      <c r="G40" s="0" t="s">
        <v>368</v>
      </c>
      <c r="H40" s="0" t="s">
        <v>97</v>
      </c>
      <c r="I40" s="206" t="n">
        <v>60.4</v>
      </c>
      <c r="J40" s="0" t="n">
        <v>18</v>
      </c>
      <c r="L40" s="269" t="s">
        <v>160</v>
      </c>
      <c r="M40" s="265" t="n">
        <v>57.5</v>
      </c>
      <c r="N40" s="265"/>
      <c r="O40" s="68" t="s">
        <v>296</v>
      </c>
      <c r="P40" s="162" t="n">
        <v>0.0119</v>
      </c>
      <c r="Q40" s="162"/>
      <c r="R40" s="162"/>
      <c r="S40" s="162"/>
    </row>
    <row r="41" customFormat="false" ht="15" hidden="false" customHeight="false" outlineLevel="0" collapsed="false">
      <c r="A41" s="127" t="s">
        <v>211</v>
      </c>
      <c r="B41" s="127" t="s">
        <v>59</v>
      </c>
      <c r="C41" s="127" t="s">
        <v>617</v>
      </c>
      <c r="D41" s="146" t="str">
        <f aca="false">IF(B41="Eastern Europe &amp; Russia","EUR",IF(+B41="Middle East","ME",IF(+B41="Western Europe","WE",IF(+B41="Africa","AF",IF(+B41="Central and South America","CSA",IF(+B41="Caribbean","CR",IF(+B41="Australia &amp; New Zealand","ANZ",IF(+B41="Asia","AS",IF(+B41="North America","NA","")))))))))</f>
        <v>CR</v>
      </c>
      <c r="F41" s="0" t="s">
        <v>211</v>
      </c>
      <c r="G41" s="0" t="s">
        <v>114</v>
      </c>
      <c r="H41" s="0" t="s">
        <v>112</v>
      </c>
      <c r="I41" s="206" t="n">
        <v>100</v>
      </c>
      <c r="J41" s="0" t="n">
        <v>27.36</v>
      </c>
      <c r="L41" s="269" t="s">
        <v>288</v>
      </c>
      <c r="M41" s="265" t="n">
        <v>81.8</v>
      </c>
      <c r="N41" s="265"/>
      <c r="O41" s="68" t="s">
        <v>187</v>
      </c>
      <c r="P41" s="162" t="n">
        <v>0.0033</v>
      </c>
      <c r="Q41" s="162"/>
      <c r="R41" s="162"/>
      <c r="S41" s="162"/>
    </row>
    <row r="42" customFormat="false" ht="15" hidden="false" customHeight="false" outlineLevel="0" collapsed="false">
      <c r="A42" s="68" t="s">
        <v>212</v>
      </c>
      <c r="B42" s="127" t="s">
        <v>59</v>
      </c>
      <c r="C42" s="127" t="s">
        <v>617</v>
      </c>
      <c r="D42" s="146" t="str">
        <f aca="false">IF(B42="Eastern Europe &amp; Russia","EUR",IF(+B42="Middle East","ME",IF(+B42="Western Europe","WE",IF(+B42="Africa","AF",IF(+B42="Central and South America","CSA",IF(+B42="Caribbean","CR",IF(+B42="Australia &amp; New Zealand","ANZ",IF(+B42="Asia","AS",IF(+B42="North America","NA","")))))))))</f>
        <v>CR</v>
      </c>
      <c r="F42" s="0" t="s">
        <v>212</v>
      </c>
      <c r="G42" s="0" t="s">
        <v>367</v>
      </c>
      <c r="H42" s="0" t="s">
        <v>114</v>
      </c>
      <c r="I42" s="206" t="n">
        <v>3.1</v>
      </c>
      <c r="J42" s="0" t="n">
        <v>22</v>
      </c>
      <c r="L42" s="269" t="s">
        <v>289</v>
      </c>
      <c r="M42" s="265" t="n">
        <v>74.5</v>
      </c>
      <c r="N42" s="265"/>
      <c r="O42" s="68" t="s">
        <v>250</v>
      </c>
      <c r="P42" s="162" t="n">
        <v>0.0097</v>
      </c>
      <c r="Q42" s="162"/>
      <c r="R42" s="162"/>
      <c r="S42" s="162"/>
    </row>
    <row r="43" customFormat="false" ht="15" hidden="false" customHeight="false" outlineLevel="0" collapsed="false">
      <c r="A43" s="127" t="s">
        <v>286</v>
      </c>
      <c r="B43" s="127" t="s">
        <v>283</v>
      </c>
      <c r="C43" s="127" t="s">
        <v>614</v>
      </c>
      <c r="D43" s="146" t="str">
        <f aca="false">IF(B43="Eastern Europe &amp; Russia","EUR",IF(+B43="Middle East","ME",IF(+B43="Western Europe","WE",IF(+B43="Africa","AF",IF(+B43="Central and South America","CSA",IF(+B43="Caribbean","CR",IF(+B43="Australia &amp; New Zealand","ANZ",IF(+B43="Asia","AS",IF(+B43="North America","NA","")))))))))</f>
        <v>WE</v>
      </c>
      <c r="F43" s="0" t="s">
        <v>286</v>
      </c>
      <c r="G43" s="0" t="s">
        <v>368</v>
      </c>
      <c r="H43" s="0" t="s">
        <v>98</v>
      </c>
      <c r="I43" s="206" t="n">
        <v>24.6</v>
      </c>
      <c r="J43" s="0" t="n">
        <v>12.5</v>
      </c>
      <c r="L43" s="269" t="s">
        <v>161</v>
      </c>
      <c r="M43" s="265" t="n">
        <v>65</v>
      </c>
      <c r="N43" s="265"/>
      <c r="O43" s="68" t="s">
        <v>163</v>
      </c>
      <c r="P43" s="162" t="n">
        <v>0.034</v>
      </c>
      <c r="Q43" s="162"/>
      <c r="R43" s="162"/>
      <c r="S43" s="162"/>
    </row>
    <row r="44" customFormat="false" ht="15" hidden="false" customHeight="false" outlineLevel="0" collapsed="false">
      <c r="A44" s="127" t="s">
        <v>246</v>
      </c>
      <c r="B44" s="127" t="s">
        <v>238</v>
      </c>
      <c r="C44" s="127" t="s">
        <v>613</v>
      </c>
      <c r="D44" s="146" t="str">
        <f aca="false">IF(B44="Eastern Europe &amp; Russia","EUR",IF(+B44="Middle East","ME",IF(+B44="Western Europe","WE",IF(+B44="Africa","AF",IF(+B44="Central and South America","CSA",IF(+B44="Caribbean","CR",IF(+B44="Australia &amp; New Zealand","ANZ",IF(+B44="Asia","AS",IF(+B44="North America","NA","")))))))))</f>
        <v>EUR</v>
      </c>
      <c r="F44" s="0" t="s">
        <v>246</v>
      </c>
      <c r="G44" s="0" t="s">
        <v>358</v>
      </c>
      <c r="H44" s="0" t="s">
        <v>92</v>
      </c>
      <c r="I44" s="206" t="n">
        <v>246.5</v>
      </c>
      <c r="J44" s="0" t="n">
        <v>19</v>
      </c>
      <c r="L44" s="269" t="s">
        <v>552</v>
      </c>
      <c r="M44" s="265" t="n">
        <v>64</v>
      </c>
      <c r="N44" s="265"/>
      <c r="O44" s="68" t="s">
        <v>188</v>
      </c>
      <c r="P44" s="162" t="n">
        <v>0.0034</v>
      </c>
      <c r="Q44" s="162"/>
      <c r="R44" s="162"/>
      <c r="S44" s="162"/>
    </row>
    <row r="45" customFormat="false" ht="15" hidden="false" customHeight="false" outlineLevel="0" collapsed="false">
      <c r="A45" s="2" t="s">
        <v>384</v>
      </c>
      <c r="B45" s="127" t="s">
        <v>76</v>
      </c>
      <c r="C45" s="127" t="s">
        <v>615</v>
      </c>
      <c r="D45" s="146" t="str">
        <f aca="false">IF(B45="Eastern Europe &amp; Russia","EUR",IF(+B45="Middle East","ME",IF(+B45="Western Europe","WE",IF(+B45="Africa","AF",IF(+B45="Central and South America","CSA",IF(+B45="Caribbean","CR",IF(+B45="Australia &amp; New Zealand","ANZ",IF(+B45="Asia","AS",IF(+B45="North America","NA","")))))))))</f>
        <v>AF</v>
      </c>
      <c r="F45" s="0" t="s">
        <v>287</v>
      </c>
      <c r="G45" s="0" t="s">
        <v>360</v>
      </c>
      <c r="H45" s="0" t="s">
        <v>93</v>
      </c>
      <c r="I45" s="206" t="n">
        <v>348.1</v>
      </c>
      <c r="J45" s="0" t="n">
        <v>22</v>
      </c>
      <c r="L45" s="269" t="s">
        <v>290</v>
      </c>
      <c r="M45" s="265" t="n">
        <v>84</v>
      </c>
      <c r="N45" s="265"/>
      <c r="O45" s="68" t="s">
        <v>272</v>
      </c>
      <c r="P45" s="162" t="n">
        <v>0.0094</v>
      </c>
      <c r="Q45" s="162"/>
      <c r="R45" s="162"/>
      <c r="S45" s="162"/>
    </row>
    <row r="46" customFormat="false" ht="15" hidden="false" customHeight="false" outlineLevel="0" collapsed="false">
      <c r="A46" s="127" t="s">
        <v>287</v>
      </c>
      <c r="B46" s="127" t="s">
        <v>283</v>
      </c>
      <c r="C46" s="127" t="s">
        <v>614</v>
      </c>
      <c r="D46" s="146" t="str">
        <f aca="false">IF(B46="Eastern Europe &amp; Russia","EUR",IF(+B46="Middle East","ME",IF(+B46="Western Europe","WE",IF(+B46="Africa","AF",IF(+B46="Central and South America","CSA",IF(+B46="Caribbean","CR",IF(+B46="Australia &amp; New Zealand","ANZ",IF(+B46="Asia","AS",IF(+B46="North America","NA","")))))))))</f>
        <v>WE</v>
      </c>
      <c r="F46" s="0" t="s">
        <v>213</v>
      </c>
      <c r="G46" s="0" t="s">
        <v>491</v>
      </c>
      <c r="H46" s="0" t="s">
        <v>99</v>
      </c>
      <c r="I46" s="206" t="n">
        <v>88.9</v>
      </c>
      <c r="J46" s="0" t="n">
        <v>27</v>
      </c>
      <c r="L46" s="269" t="s">
        <v>162</v>
      </c>
      <c r="M46" s="265" t="n">
        <v>71</v>
      </c>
      <c r="N46" s="265"/>
      <c r="O46" s="68" t="s">
        <v>252</v>
      </c>
      <c r="P46" s="162" t="n">
        <v>0.009</v>
      </c>
      <c r="Q46" s="162"/>
      <c r="R46" s="162"/>
      <c r="S46" s="162"/>
    </row>
    <row r="47" customFormat="false" ht="15" hidden="false" customHeight="false" outlineLevel="0" collapsed="false">
      <c r="A47" s="127" t="s">
        <v>213</v>
      </c>
      <c r="B47" s="127" t="s">
        <v>59</v>
      </c>
      <c r="C47" s="127" t="s">
        <v>617</v>
      </c>
      <c r="D47" s="146" t="str">
        <f aca="false">IF(B47="Eastern Europe &amp; Russia","EUR",IF(+B47="Middle East","ME",IF(+B47="Western Europe","WE",IF(+B47="Africa","AF",IF(+B47="Central and South America","CSA",IF(+B47="Caribbean","CR",IF(+B47="Australia &amp; New Zealand","ANZ",IF(+B47="Asia","AS",IF(+B47="North America","NA","")))))))))</f>
        <v>CR</v>
      </c>
      <c r="F47" s="0" t="s">
        <v>227</v>
      </c>
      <c r="G47" s="0" t="s">
        <v>362</v>
      </c>
      <c r="H47" s="0" t="s">
        <v>113</v>
      </c>
      <c r="I47" s="206" t="n">
        <v>107.4</v>
      </c>
      <c r="J47" s="0" t="n">
        <v>25</v>
      </c>
      <c r="L47" s="269" t="s">
        <v>291</v>
      </c>
      <c r="M47" s="265" t="n">
        <v>70.8</v>
      </c>
      <c r="N47" s="265"/>
      <c r="O47" s="68" t="s">
        <v>273</v>
      </c>
      <c r="P47" s="162" t="s">
        <v>114</v>
      </c>
      <c r="Q47" s="162"/>
      <c r="R47" s="162"/>
      <c r="S47" s="162"/>
    </row>
    <row r="48" customFormat="false" ht="15" hidden="false" customHeight="false" outlineLevel="0" collapsed="false">
      <c r="A48" s="127" t="s">
        <v>227</v>
      </c>
      <c r="B48" s="127" t="s">
        <v>220</v>
      </c>
      <c r="C48" s="127" t="s">
        <v>616</v>
      </c>
      <c r="D48" s="146" t="str">
        <f aca="false">IF(B48="Eastern Europe &amp; Russia","EUR",IF(+B48="Middle East","ME",IF(+B48="Western Europe","WE",IF(+B48="Africa","AF",IF(+B48="Central and South America","CSA",IF(+B48="Caribbean","CR",IF(+B48="Australia &amp; New Zealand","ANZ",IF(+B48="Asia","AS",IF(+B48="North America","NA","")))))))))</f>
        <v>CSA</v>
      </c>
      <c r="F48" s="0" t="s">
        <v>159</v>
      </c>
      <c r="G48" s="0" t="s">
        <v>361</v>
      </c>
      <c r="H48" s="0" t="s">
        <v>95</v>
      </c>
      <c r="I48" s="206" t="n">
        <v>303.2</v>
      </c>
      <c r="J48" s="0" t="n">
        <v>22.5</v>
      </c>
      <c r="L48" s="269" t="s">
        <v>229</v>
      </c>
      <c r="M48" s="265" t="n">
        <v>71.5</v>
      </c>
      <c r="N48" s="265"/>
      <c r="O48" s="68" t="s">
        <v>253</v>
      </c>
      <c r="P48" s="162" t="n">
        <v>0.0086</v>
      </c>
      <c r="Q48" s="162"/>
      <c r="R48" s="162"/>
      <c r="S48" s="162"/>
    </row>
    <row r="49" customFormat="false" ht="15" hidden="false" customHeight="false" outlineLevel="0" collapsed="false">
      <c r="A49" s="127" t="s">
        <v>159</v>
      </c>
      <c r="B49" s="127" t="s">
        <v>76</v>
      </c>
      <c r="C49" s="127" t="s">
        <v>615</v>
      </c>
      <c r="D49" s="146" t="str">
        <f aca="false">IF(B49="Eastern Europe &amp; Russia","EUR",IF(+B49="Middle East","ME",IF(+B49="Western Europe","WE",IF(+B49="Africa","AF",IF(+B49="Central and South America","CSA",IF(+B49="Caribbean","CR",IF(+B49="Australia &amp; New Zealand","ANZ",IF(+B49="Asia","AS",IF(+B49="North America","NA","")))))))))</f>
        <v>AF</v>
      </c>
      <c r="F49" s="0" t="s">
        <v>228</v>
      </c>
      <c r="G49" s="0" t="s">
        <v>362</v>
      </c>
      <c r="H49" s="0" t="s">
        <v>96</v>
      </c>
      <c r="I49" s="206" t="n">
        <v>27</v>
      </c>
      <c r="J49" s="0" t="n">
        <v>30</v>
      </c>
      <c r="L49" s="269" t="s">
        <v>438</v>
      </c>
      <c r="M49" s="265" t="n">
        <v>60</v>
      </c>
      <c r="N49" s="265"/>
      <c r="O49" s="68" t="s">
        <v>190</v>
      </c>
      <c r="P49" s="162" t="n">
        <v>0.0079</v>
      </c>
      <c r="Q49" s="162"/>
      <c r="R49" s="162"/>
      <c r="S49" s="162"/>
    </row>
    <row r="50" customFormat="false" ht="15" hidden="false" customHeight="false" outlineLevel="0" collapsed="false">
      <c r="A50" s="127" t="s">
        <v>228</v>
      </c>
      <c r="B50" s="127" t="s">
        <v>220</v>
      </c>
      <c r="C50" s="127" t="s">
        <v>616</v>
      </c>
      <c r="D50" s="146" t="str">
        <f aca="false">IF(B50="Eastern Europe &amp; Russia","EUR",IF(+B50="Middle East","ME",IF(+B50="Western Europe","WE",IF(+B50="Africa","AF",IF(+B50="Central and South America","CSA",IF(+B50="Caribbean","CR",IF(+B50="Australia &amp; New Zealand","ANZ",IF(+B50="Asia","AS",IF(+B50="North America","NA","")))))))))</f>
        <v>CSA</v>
      </c>
      <c r="F50" s="0" t="s">
        <v>247</v>
      </c>
      <c r="G50" s="0" t="s">
        <v>358</v>
      </c>
      <c r="H50" s="0" t="s">
        <v>87</v>
      </c>
      <c r="I50" s="206" t="n">
        <v>31.4</v>
      </c>
      <c r="J50" s="0" t="n">
        <v>20</v>
      </c>
      <c r="L50" s="269" t="s">
        <v>439</v>
      </c>
      <c r="M50" s="265" t="n">
        <v>62</v>
      </c>
      <c r="N50" s="265"/>
      <c r="O50" s="68" t="s">
        <v>231</v>
      </c>
      <c r="P50" s="162" t="n">
        <v>0.0158</v>
      </c>
      <c r="Q50" s="162"/>
      <c r="R50" s="162"/>
      <c r="S50" s="162"/>
    </row>
    <row r="51" customFormat="false" ht="15" hidden="false" customHeight="false" outlineLevel="0" collapsed="false">
      <c r="A51" s="127" t="s">
        <v>247</v>
      </c>
      <c r="B51" s="127" t="s">
        <v>238</v>
      </c>
      <c r="C51" s="127" t="s">
        <v>613</v>
      </c>
      <c r="D51" s="146" t="str">
        <f aca="false">IF(B51="Eastern Europe &amp; Russia","EUR",IF(+B51="Middle East","ME",IF(+B51="Western Europe","WE",IF(+B51="Africa","AF",IF(+B51="Central and South America","CSA",IF(+B51="Caribbean","CR",IF(+B51="Australia &amp; New Zealand","ANZ",IF(+B51="Asia","AS",IF(+B51="North America","NA","")))))))))</f>
        <v>EUR</v>
      </c>
      <c r="F51" s="0" t="s">
        <v>160</v>
      </c>
      <c r="G51" s="0" t="s">
        <v>502</v>
      </c>
      <c r="H51" s="0" t="s">
        <v>111</v>
      </c>
      <c r="I51" s="206" t="n">
        <v>96.1</v>
      </c>
      <c r="J51" s="0" t="n">
        <v>30</v>
      </c>
      <c r="L51" s="269" t="s">
        <v>440</v>
      </c>
      <c r="M51" s="265" t="n">
        <v>67.3</v>
      </c>
      <c r="N51" s="265"/>
      <c r="O51" s="68" t="s">
        <v>165</v>
      </c>
      <c r="P51" s="162" t="n">
        <v>0.0133</v>
      </c>
      <c r="Q51" s="162"/>
      <c r="R51" s="162"/>
      <c r="S51" s="162"/>
    </row>
    <row r="52" customFormat="false" ht="15" hidden="false" customHeight="false" outlineLevel="0" collapsed="false">
      <c r="A52" s="157" t="s">
        <v>160</v>
      </c>
      <c r="B52" s="127" t="s">
        <v>76</v>
      </c>
      <c r="C52" s="127" t="s">
        <v>615</v>
      </c>
      <c r="D52" s="146" t="str">
        <f aca="false">IF(B52="Eastern Europe &amp; Russia","EUR",IF(+B52="Middle East","ME",IF(+B52="Western Europe","WE",IF(+B52="Africa","AF",IF(+B52="Central and South America","CSA",IF(+B52="Caribbean","CR",IF(+B52="Australia &amp; New Zealand","ANZ",IF(+B52="Asia","AS",IF(+B52="North America","NA","")))))))))</f>
        <v>AF</v>
      </c>
      <c r="F52" s="0" t="s">
        <v>183</v>
      </c>
      <c r="G52" s="0" t="s">
        <v>491</v>
      </c>
      <c r="H52" s="0" t="s">
        <v>94</v>
      </c>
      <c r="I52" s="206" t="n">
        <v>5.5</v>
      </c>
      <c r="J52" s="0" t="n">
        <v>20</v>
      </c>
      <c r="L52" s="269" t="s">
        <v>441</v>
      </c>
      <c r="M52" s="265" t="n">
        <v>58.3</v>
      </c>
      <c r="N52" s="265"/>
      <c r="O52" s="68" t="s">
        <v>301</v>
      </c>
      <c r="P52" s="162" t="n">
        <v>0.0016</v>
      </c>
      <c r="Q52" s="162"/>
      <c r="R52" s="162"/>
      <c r="S52" s="162"/>
    </row>
    <row r="53" customFormat="false" ht="15" hidden="false" customHeight="false" outlineLevel="0" collapsed="false">
      <c r="A53" s="127" t="s">
        <v>183</v>
      </c>
      <c r="B53" s="127" t="s">
        <v>179</v>
      </c>
      <c r="C53" s="127" t="s">
        <v>619</v>
      </c>
      <c r="D53" s="146" t="str">
        <f aca="false">IF(B53="Eastern Europe &amp; Russia","EUR",IF(+B53="Middle East","ME",IF(+B53="Western Europe","WE",IF(+B53="Africa","AF",IF(+B53="Central and South America","CSA",IF(+B53="Caribbean","CR",IF(+B53="Australia &amp; New Zealand","ANZ",IF(+B53="Asia","AS",IF(+B53="North America","NA","")))))))))</f>
        <v>AS</v>
      </c>
      <c r="F53" s="0" t="s">
        <v>288</v>
      </c>
      <c r="G53" s="0" t="s">
        <v>359</v>
      </c>
      <c r="H53" s="0" t="s">
        <v>90</v>
      </c>
      <c r="I53" s="206" t="n">
        <v>268.8</v>
      </c>
      <c r="J53" s="0" t="n">
        <v>20</v>
      </c>
      <c r="L53" s="269" t="s">
        <v>230</v>
      </c>
      <c r="M53" s="265" t="n">
        <v>67.8</v>
      </c>
      <c r="N53" s="265"/>
      <c r="O53" s="68" t="s">
        <v>205</v>
      </c>
      <c r="P53" s="162" t="n">
        <v>0.0024</v>
      </c>
      <c r="Q53" s="162"/>
      <c r="R53" s="162"/>
      <c r="S53" s="162"/>
    </row>
    <row r="54" customFormat="false" ht="15" hidden="false" customHeight="false" outlineLevel="0" collapsed="false">
      <c r="A54" s="127" t="s">
        <v>288</v>
      </c>
      <c r="B54" s="127" t="s">
        <v>283</v>
      </c>
      <c r="C54" s="127" t="s">
        <v>614</v>
      </c>
      <c r="D54" s="146" t="str">
        <f aca="false">IF(B54="Eastern Europe &amp; Russia","EUR",IF(+B54="Middle East","ME",IF(+B54="Western Europe","WE",IF(+B54="Africa","AF",IF(+B54="Central and South America","CSA",IF(+B54="Caribbean","CR",IF(+B54="Australia &amp; New Zealand","ANZ",IF(+B54="Asia","AS",IF(+B54="North America","NA","")))))))))</f>
        <v>WE</v>
      </c>
      <c r="F54" s="0" t="s">
        <v>289</v>
      </c>
      <c r="G54" s="0" t="s">
        <v>357</v>
      </c>
      <c r="H54" s="0" t="s">
        <v>91</v>
      </c>
      <c r="I54" s="206" t="n">
        <v>2715.5</v>
      </c>
      <c r="J54" s="0" t="n">
        <v>28</v>
      </c>
      <c r="L54" s="269" t="s">
        <v>184</v>
      </c>
      <c r="M54" s="265" t="n">
        <v>76.8</v>
      </c>
      <c r="N54" s="265"/>
      <c r="O54" s="172" t="s">
        <v>232</v>
      </c>
      <c r="P54" s="164" t="n">
        <v>0.0379</v>
      </c>
      <c r="Q54" s="164"/>
      <c r="R54" s="164"/>
      <c r="S54" s="164"/>
    </row>
    <row r="55" customFormat="false" ht="15" hidden="false" customHeight="false" outlineLevel="0" collapsed="false">
      <c r="A55" s="127" t="s">
        <v>289</v>
      </c>
      <c r="B55" s="127" t="s">
        <v>283</v>
      </c>
      <c r="C55" s="127" t="s">
        <v>614</v>
      </c>
      <c r="D55" s="146" t="str">
        <f aca="false">IF(B55="Eastern Europe &amp; Russia","EUR",IF(+B55="Middle East","ME",IF(+B55="Western Europe","WE",IF(+B55="Africa","AF",IF(+B55="Central and South America","CSA",IF(+B55="Caribbean","CR",IF(+B55="Australia &amp; New Zealand","ANZ",IF(+B55="Asia","AS",IF(+B55="North America","NA","")))))))))</f>
        <v>WE</v>
      </c>
      <c r="F55" s="0" t="s">
        <v>161</v>
      </c>
      <c r="G55" s="0" t="s">
        <v>497</v>
      </c>
      <c r="H55" s="0" t="s">
        <v>111</v>
      </c>
      <c r="I55" s="206" t="n">
        <v>16.7</v>
      </c>
      <c r="J55" s="0" t="n">
        <v>30</v>
      </c>
      <c r="L55" s="269" t="s">
        <v>249</v>
      </c>
      <c r="M55" s="265" t="n">
        <v>75.5</v>
      </c>
      <c r="N55" s="265"/>
      <c r="O55" s="68" t="s">
        <v>168</v>
      </c>
      <c r="P55" s="162" t="n">
        <v>0.0384</v>
      </c>
      <c r="Q55" s="162"/>
      <c r="R55" s="162"/>
      <c r="S55" s="162"/>
    </row>
    <row r="56" customFormat="false" ht="15" hidden="false" customHeight="false" outlineLevel="0" collapsed="false">
      <c r="A56" s="68" t="s">
        <v>161</v>
      </c>
      <c r="B56" s="127" t="s">
        <v>76</v>
      </c>
      <c r="C56" s="127" t="s">
        <v>615</v>
      </c>
      <c r="D56" s="146" t="str">
        <f aca="false">IF(B56="Eastern Europe &amp; Russia","EUR",IF(+B56="Middle East","ME",IF(+B56="Western Europe","WE",IF(+B56="Africa","AF",IF(+B56="Central and South America","CSA",IF(+B56="Caribbean","CR",IF(+B56="Australia &amp; New Zealand","ANZ",IF(+B56="Asia","AS",IF(+B56="North America","NA","")))))))))</f>
        <v>AF</v>
      </c>
      <c r="F56" s="0" t="s">
        <v>248</v>
      </c>
      <c r="G56" s="0" t="s">
        <v>505</v>
      </c>
      <c r="H56" s="0" t="s">
        <v>98</v>
      </c>
      <c r="I56" s="206" t="n">
        <v>17.7</v>
      </c>
      <c r="J56" s="0" t="n">
        <v>15</v>
      </c>
      <c r="L56" s="0" t="s">
        <v>293</v>
      </c>
      <c r="M56" s="265" t="n">
        <v>78.3</v>
      </c>
      <c r="N56" s="265"/>
      <c r="O56" s="68" t="s">
        <v>302</v>
      </c>
      <c r="P56" s="162" t="n">
        <v>0.0019</v>
      </c>
      <c r="Q56" s="162"/>
      <c r="R56" s="162"/>
      <c r="S56" s="162"/>
    </row>
    <row r="57" customFormat="false" ht="15" hidden="false" customHeight="false" outlineLevel="0" collapsed="false">
      <c r="A57" s="127" t="s">
        <v>248</v>
      </c>
      <c r="B57" s="127" t="s">
        <v>238</v>
      </c>
      <c r="C57" s="127" t="s">
        <v>613</v>
      </c>
      <c r="D57" s="146" t="str">
        <f aca="false">IF(B57="Eastern Europe &amp; Russia","EUR",IF(+B57="Middle East","ME",IF(+B57="Western Europe","WE",IF(+B57="Africa","AF",IF(+B57="Central and South America","CSA",IF(+B57="Caribbean","CR",IF(+B57="Australia &amp; New Zealand","ANZ",IF(+B57="Asia","AS",IF(+B57="North America","NA","")))))))))</f>
        <v>EUR</v>
      </c>
      <c r="F57" s="0" t="s">
        <v>290</v>
      </c>
      <c r="G57" s="0" t="s">
        <v>360</v>
      </c>
      <c r="H57" s="0" t="s">
        <v>93</v>
      </c>
      <c r="I57" s="206" t="n">
        <v>3845.6</v>
      </c>
      <c r="J57" s="0" t="n">
        <v>30</v>
      </c>
      <c r="L57" s="269" t="s">
        <v>185</v>
      </c>
      <c r="M57" s="265" t="n">
        <v>71.5</v>
      </c>
      <c r="N57" s="265"/>
      <c r="O57" s="68" t="s">
        <v>274</v>
      </c>
      <c r="P57" s="162" t="n">
        <v>0.0288</v>
      </c>
      <c r="Q57" s="162"/>
      <c r="R57" s="162"/>
      <c r="S57" s="162"/>
    </row>
    <row r="58" customFormat="false" ht="15" hidden="false" customHeight="false" outlineLevel="0" collapsed="false">
      <c r="A58" s="127" t="s">
        <v>290</v>
      </c>
      <c r="B58" s="127" t="s">
        <v>283</v>
      </c>
      <c r="C58" s="127" t="s">
        <v>614</v>
      </c>
      <c r="D58" s="146" t="str">
        <f aca="false">IF(B58="Eastern Europe &amp; Russia","EUR",IF(+B58="Middle East","ME",IF(+B58="Western Europe","WE",IF(+B58="Africa","AF",IF(+B58="Central and South America","CSA",IF(+B58="Caribbean","CR",IF(+B58="Australia &amp; New Zealand","ANZ",IF(+B58="Asia","AS",IF(+B58="North America","NA","")))))))))</f>
        <v>WE</v>
      </c>
      <c r="F58" s="0" t="s">
        <v>162</v>
      </c>
      <c r="G58" s="0" t="s">
        <v>362</v>
      </c>
      <c r="H58" s="0" t="s">
        <v>96</v>
      </c>
      <c r="I58" s="206" t="n">
        <v>67</v>
      </c>
      <c r="J58" s="0" t="n">
        <v>25</v>
      </c>
      <c r="L58" s="269" t="s">
        <v>186</v>
      </c>
      <c r="M58" s="265" t="n">
        <v>67.8</v>
      </c>
      <c r="N58" s="265"/>
      <c r="O58" s="68" t="s">
        <v>193</v>
      </c>
      <c r="P58" s="162" t="n">
        <v>0.0377</v>
      </c>
      <c r="Q58" s="162"/>
      <c r="R58" s="162"/>
      <c r="S58" s="162"/>
    </row>
    <row r="59" customFormat="false" ht="15" hidden="false" customHeight="false" outlineLevel="0" collapsed="false">
      <c r="A59" s="127" t="s">
        <v>162</v>
      </c>
      <c r="B59" s="127" t="s">
        <v>76</v>
      </c>
      <c r="C59" s="127" t="s">
        <v>615</v>
      </c>
      <c r="D59" s="146" t="str">
        <f aca="false">IF(B59="Eastern Europe &amp; Russia","EUR",IF(+B59="Middle East","ME",IF(+B59="Western Europe","WE",IF(+B59="Africa","AF",IF(+B59="Central and South America","CSA",IF(+B59="Caribbean","CR",IF(+B59="Australia &amp; New Zealand","ANZ",IF(+B59="Asia","AS",IF(+B59="North America","NA","")))))))))</f>
        <v>AF</v>
      </c>
      <c r="F59" s="0" t="s">
        <v>291</v>
      </c>
      <c r="G59" s="0" t="s">
        <v>505</v>
      </c>
      <c r="H59" s="0" t="s">
        <v>99</v>
      </c>
      <c r="I59" s="206" t="n">
        <v>209.9</v>
      </c>
      <c r="J59" s="0" t="n">
        <v>24</v>
      </c>
      <c r="L59" s="269" t="s">
        <v>576</v>
      </c>
      <c r="M59" s="265" t="n">
        <v>64.5</v>
      </c>
      <c r="N59" s="265"/>
      <c r="O59" s="68" t="s">
        <v>233</v>
      </c>
      <c r="P59" s="162" t="n">
        <v>0.0113</v>
      </c>
      <c r="Q59" s="162"/>
      <c r="R59" s="162"/>
      <c r="S59" s="162"/>
    </row>
    <row r="60" customFormat="false" ht="15" hidden="false" customHeight="false" outlineLevel="0" collapsed="false">
      <c r="A60" s="127" t="s">
        <v>291</v>
      </c>
      <c r="B60" s="127" t="s">
        <v>283</v>
      </c>
      <c r="C60" s="127" t="s">
        <v>614</v>
      </c>
      <c r="D60" s="146" t="str">
        <f aca="false">IF(B60="Eastern Europe &amp; Russia","EUR",IF(+B60="Middle East","ME",IF(+B60="Western Europe","WE",IF(+B60="Africa","AF",IF(+B60="Central and South America","CSA",IF(+B60="Caribbean","CR",IF(+B60="Australia &amp; New Zealand","ANZ",IF(+B60="Asia","AS",IF(+B60="North America","NA","")))))))))</f>
        <v>WE</v>
      </c>
      <c r="F60" s="0" t="s">
        <v>229</v>
      </c>
      <c r="G60" s="0" t="s">
        <v>365</v>
      </c>
      <c r="H60" s="0" t="s">
        <v>97</v>
      </c>
      <c r="I60" s="206" t="n">
        <v>76.7</v>
      </c>
      <c r="J60" s="0" t="n">
        <v>25</v>
      </c>
      <c r="L60" s="269" t="s">
        <v>269</v>
      </c>
      <c r="M60" s="265" t="n">
        <v>59</v>
      </c>
      <c r="N60" s="265"/>
      <c r="O60" s="68" t="s">
        <v>235</v>
      </c>
      <c r="P60" s="162" t="n">
        <v>0.0136</v>
      </c>
      <c r="Q60" s="162"/>
      <c r="R60" s="162"/>
      <c r="S60" s="162"/>
    </row>
    <row r="61" customFormat="false" ht="15" hidden="false" customHeight="false" outlineLevel="0" collapsed="false">
      <c r="A61" s="127" t="s">
        <v>229</v>
      </c>
      <c r="B61" s="127" t="s">
        <v>220</v>
      </c>
      <c r="C61" s="127" t="s">
        <v>616</v>
      </c>
      <c r="D61" s="146" t="str">
        <f aca="false">IF(B61="Eastern Europe &amp; Russia","EUR",IF(+B61="Middle East","ME",IF(+B61="Western Europe","WE",IF(+B61="Africa","AF",IF(+B61="Central and South America","CSA",IF(+B61="Caribbean","CR",IF(+B61="Australia &amp; New Zealand","ANZ",IF(+B61="Asia","AS",IF(+B61="North America","NA","")))))))))</f>
        <v>CSA</v>
      </c>
      <c r="F61" s="0" t="s">
        <v>292</v>
      </c>
      <c r="G61" s="0" t="s">
        <v>358</v>
      </c>
      <c r="H61" s="0" t="s">
        <v>114</v>
      </c>
      <c r="I61" s="206" t="n">
        <v>2.5</v>
      </c>
      <c r="J61" s="0" t="n">
        <v>0</v>
      </c>
      <c r="L61" s="269" t="s">
        <v>294</v>
      </c>
      <c r="M61" s="265" t="n">
        <v>82</v>
      </c>
      <c r="N61" s="265"/>
      <c r="O61" s="68" t="s">
        <v>195</v>
      </c>
      <c r="P61" s="162" t="n">
        <v>0.0076</v>
      </c>
      <c r="Q61" s="162"/>
      <c r="R61" s="162"/>
      <c r="S61" s="162"/>
    </row>
    <row r="62" customFormat="false" ht="15" hidden="false" customHeight="false" outlineLevel="0" collapsed="false">
      <c r="A62" s="157" t="s">
        <v>292</v>
      </c>
      <c r="B62" s="127" t="s">
        <v>283</v>
      </c>
      <c r="C62" s="127" t="s">
        <v>614</v>
      </c>
      <c r="D62" s="146" t="str">
        <f aca="false">IF(B62="Eastern Europe &amp; Russia","EUR",IF(+B62="Middle East","ME",IF(+B62="Western Europe","WE",IF(+B62="Africa","AF",IF(+B62="Central and South America","CSA",IF(+B62="Caribbean","CR",IF(+B62="Australia &amp; New Zealand","ANZ",IF(+B62="Asia","AS",IF(+B62="North America","NA","")))))))))</f>
        <v>WE</v>
      </c>
      <c r="F62" s="0" t="s">
        <v>230</v>
      </c>
      <c r="G62" s="0" t="s">
        <v>365</v>
      </c>
      <c r="H62" s="0" t="s">
        <v>94</v>
      </c>
      <c r="I62" s="206" t="n">
        <v>25.1</v>
      </c>
      <c r="J62" s="0" t="n">
        <v>25</v>
      </c>
      <c r="L62" s="269" t="s">
        <v>270</v>
      </c>
      <c r="M62" s="265" t="n">
        <v>75.8</v>
      </c>
      <c r="N62" s="265"/>
      <c r="O62" s="68" t="s">
        <v>257</v>
      </c>
      <c r="P62" s="162" t="n">
        <v>0.0075</v>
      </c>
      <c r="Q62" s="162"/>
      <c r="R62" s="162"/>
      <c r="S62" s="162"/>
    </row>
    <row r="63" customFormat="false" ht="15" hidden="false" customHeight="false" outlineLevel="0" collapsed="false">
      <c r="A63" s="127" t="s">
        <v>230</v>
      </c>
      <c r="B63" s="127" t="s">
        <v>220</v>
      </c>
      <c r="C63" s="127" t="s">
        <v>616</v>
      </c>
      <c r="D63" s="146" t="str">
        <f aca="false">IF(B63="Eastern Europe &amp; Russia","EUR",IF(+B63="Middle East","ME",IF(+B63="Western Europe","WE",IF(+B63="Africa","AF",IF(+B63="Central and South America","CSA",IF(+B63="Caribbean","CR",IF(+B63="Australia &amp; New Zealand","ANZ",IF(+B63="Asia","AS",IF(+B63="North America","NA","")))))))))</f>
        <v>CSA</v>
      </c>
      <c r="F63" s="0" t="s">
        <v>184</v>
      </c>
      <c r="G63" s="0" t="s">
        <v>359</v>
      </c>
      <c r="H63" s="0" t="s">
        <v>92</v>
      </c>
      <c r="I63" s="206" t="n">
        <v>366</v>
      </c>
      <c r="J63" s="0" t="n">
        <v>16.5</v>
      </c>
      <c r="L63" s="269" t="s">
        <v>296</v>
      </c>
      <c r="M63" s="265" t="n">
        <v>76.3</v>
      </c>
      <c r="N63" s="265"/>
      <c r="O63" s="68" t="s">
        <v>303</v>
      </c>
      <c r="P63" s="162" t="n">
        <v>0.0054</v>
      </c>
      <c r="Q63" s="162"/>
      <c r="R63" s="162"/>
      <c r="S63" s="162"/>
    </row>
    <row r="64" customFormat="false" ht="15" hidden="false" customHeight="false" outlineLevel="0" collapsed="false">
      <c r="A64" s="127" t="s">
        <v>184</v>
      </c>
      <c r="B64" s="127" t="s">
        <v>179</v>
      </c>
      <c r="C64" s="127" t="s">
        <v>619</v>
      </c>
      <c r="D64" s="146" t="str">
        <f aca="false">IF(B64="Eastern Europe &amp; Russia","EUR",IF(+B64="Middle East","ME",IF(+B64="Western Europe","WE",IF(+B64="Africa","AF",IF(+B64="Central and South America","CSA",IF(+B64="Caribbean","CR",IF(+B64="Australia &amp; New Zealand","ANZ",IF(+B64="Asia","AS",IF(+B64="North America","NA","")))))))))</f>
        <v>AS</v>
      </c>
      <c r="F64" s="0" t="s">
        <v>249</v>
      </c>
      <c r="G64" s="0" t="s">
        <v>367</v>
      </c>
      <c r="H64" s="0" t="s">
        <v>102</v>
      </c>
      <c r="I64" s="206" t="n">
        <v>161</v>
      </c>
      <c r="J64" s="0" t="n">
        <v>9</v>
      </c>
      <c r="L64" s="269" t="s">
        <v>214</v>
      </c>
      <c r="M64" s="265" t="n">
        <v>72</v>
      </c>
      <c r="N64" s="265"/>
      <c r="O64" s="68" t="s">
        <v>275</v>
      </c>
      <c r="P64" s="162" t="n">
        <v>0.0071</v>
      </c>
      <c r="Q64" s="162"/>
      <c r="R64" s="162"/>
      <c r="S64" s="162"/>
    </row>
    <row r="65" customFormat="false" ht="15" hidden="false" customHeight="false" outlineLevel="0" collapsed="false">
      <c r="A65" s="127" t="s">
        <v>249</v>
      </c>
      <c r="B65" s="127" t="s">
        <v>238</v>
      </c>
      <c r="C65" s="127" t="s">
        <v>613</v>
      </c>
      <c r="D65" s="146" t="str">
        <f aca="false">IF(B65="Eastern Europe &amp; Russia","EUR",IF(+B65="Middle East","ME",IF(+B65="Western Europe","WE",IF(+B65="Africa","AF",IF(+B65="Central and South America","CSA",IF(+B65="Caribbean","CR",IF(+B65="Australia &amp; New Zealand","ANZ",IF(+B65="Asia","AS",IF(+B65="North America","NA","")))))))))</f>
        <v>EUR</v>
      </c>
      <c r="F65" s="0" t="s">
        <v>293</v>
      </c>
      <c r="G65" s="0" t="s">
        <v>354</v>
      </c>
      <c r="H65" s="0" t="s">
        <v>88</v>
      </c>
      <c r="I65" s="206" t="n">
        <v>24.2</v>
      </c>
      <c r="J65" s="0" t="n">
        <v>20</v>
      </c>
      <c r="L65" s="269" t="s">
        <v>187</v>
      </c>
      <c r="M65" s="265" t="n">
        <v>79.5</v>
      </c>
      <c r="N65" s="265"/>
      <c r="O65" s="68" t="s">
        <v>258</v>
      </c>
      <c r="P65" s="162" t="n">
        <v>0.0119</v>
      </c>
      <c r="Q65" s="162"/>
      <c r="R65" s="162"/>
      <c r="S65" s="162"/>
    </row>
    <row r="66" customFormat="false" ht="15" hidden="false" customHeight="false" outlineLevel="0" collapsed="false">
      <c r="A66" s="127" t="s">
        <v>293</v>
      </c>
      <c r="B66" s="127" t="s">
        <v>283</v>
      </c>
      <c r="C66" s="127" t="s">
        <v>614</v>
      </c>
      <c r="D66" s="146" t="str">
        <f aca="false">IF(B66="Eastern Europe &amp; Russia","EUR",IF(+B66="Middle East","ME",IF(+B66="Western Europe","WE",IF(+B66="Africa","AF",IF(+B66="Central and South America","CSA",IF(+B66="Caribbean","CR",IF(+B66="Australia &amp; New Zealand","ANZ",IF(+B66="Asia","AS",IF(+B66="North America","NA","")))))))))</f>
        <v>WE</v>
      </c>
      <c r="F66" s="0" t="s">
        <v>185</v>
      </c>
      <c r="G66" s="0" t="s">
        <v>368</v>
      </c>
      <c r="H66" s="0" t="s">
        <v>102</v>
      </c>
      <c r="I66" s="206" t="n">
        <v>2875.1</v>
      </c>
      <c r="J66" s="0" t="n">
        <v>30</v>
      </c>
      <c r="L66" s="269" t="s">
        <v>271</v>
      </c>
      <c r="M66" s="265" t="n">
        <v>61.3</v>
      </c>
      <c r="N66" s="265"/>
      <c r="O66" s="68" t="s">
        <v>259</v>
      </c>
      <c r="P66" s="162" t="n">
        <v>0.0135</v>
      </c>
      <c r="Q66" s="162"/>
      <c r="R66" s="162"/>
      <c r="S66" s="162"/>
    </row>
    <row r="67" customFormat="false" ht="15" hidden="false" customHeight="false" outlineLevel="0" collapsed="false">
      <c r="A67" s="127" t="s">
        <v>185</v>
      </c>
      <c r="B67" s="127" t="s">
        <v>179</v>
      </c>
      <c r="C67" s="127" t="s">
        <v>619</v>
      </c>
      <c r="D67" s="146" t="str">
        <f aca="false">IF(B67="Eastern Europe &amp; Russia","EUR",IF(+B67="Middle East","ME",IF(+B67="Western Europe","WE",IF(+B67="Africa","AF",IF(+B67="Central and South America","CSA",IF(+B67="Caribbean","CR",IF(+B67="Australia &amp; New Zealand","ANZ",IF(+B67="Asia","AS",IF(+B67="North America","NA","")))))))))</f>
        <v>AS</v>
      </c>
      <c r="F67" s="0" t="s">
        <v>186</v>
      </c>
      <c r="G67" s="0" t="s">
        <v>510</v>
      </c>
      <c r="H67" s="0" t="s">
        <v>101</v>
      </c>
      <c r="I67" s="206" t="n">
        <v>1119.2</v>
      </c>
      <c r="J67" s="0" t="n">
        <v>25</v>
      </c>
      <c r="L67" s="269" t="s">
        <v>250</v>
      </c>
      <c r="M67" s="265" t="n">
        <v>73</v>
      </c>
      <c r="N67" s="265"/>
      <c r="O67" s="68" t="s">
        <v>169</v>
      </c>
      <c r="P67" s="162" t="n">
        <v>0.0256</v>
      </c>
      <c r="Q67" s="162"/>
      <c r="R67" s="162"/>
      <c r="S67" s="162"/>
    </row>
    <row r="68" customFormat="false" ht="15" hidden="false" customHeight="false" outlineLevel="0" collapsed="false">
      <c r="A68" s="127" t="s">
        <v>186</v>
      </c>
      <c r="B68" s="127" t="s">
        <v>179</v>
      </c>
      <c r="C68" s="127" t="s">
        <v>619</v>
      </c>
      <c r="D68" s="146" t="str">
        <f aca="false">IF(B68="Eastern Europe &amp; Russia","EUR",IF(+B68="Middle East","ME",IF(+B68="Western Europe","WE",IF(+B68="Africa","AF",IF(+B68="Central and South America","CSA",IF(+B68="Caribbean","CR",IF(+B68="Australia &amp; New Zealand","ANZ",IF(+B68="Asia","AS",IF(+B68="North America","NA","")))))))))</f>
        <v>AS</v>
      </c>
      <c r="F68" s="0" t="s">
        <v>269</v>
      </c>
      <c r="G68" s="0" t="s">
        <v>362</v>
      </c>
      <c r="H68" s="0" t="s">
        <v>111</v>
      </c>
      <c r="I68" s="206" t="n">
        <v>234.1</v>
      </c>
      <c r="J68" s="0" t="n">
        <v>15</v>
      </c>
      <c r="L68" s="269" t="s">
        <v>163</v>
      </c>
      <c r="M68" s="265" t="n">
        <v>64.8</v>
      </c>
      <c r="N68" s="265"/>
      <c r="O68" s="68" t="s">
        <v>276</v>
      </c>
      <c r="P68" s="162" t="n">
        <v>0.01</v>
      </c>
      <c r="Q68" s="162"/>
      <c r="R68" s="162"/>
      <c r="S68" s="162"/>
    </row>
    <row r="69" customFormat="false" ht="15" hidden="false" customHeight="false" outlineLevel="0" collapsed="false">
      <c r="A69" s="127" t="s">
        <v>269</v>
      </c>
      <c r="B69" s="127" t="s">
        <v>266</v>
      </c>
      <c r="C69" s="127" t="s">
        <v>612</v>
      </c>
      <c r="D69" s="146" t="str">
        <f aca="false">IF(B69="Eastern Europe &amp; Russia","EUR",IF(+B69="Middle East","ME",IF(+B69="Western Europe","WE",IF(+B69="Africa","AF",IF(+B69="Central and South America","CSA",IF(+B69="Caribbean","CR",IF(+B69="Australia &amp; New Zealand","ANZ",IF(+B69="Asia","AS",IF(+B69="North America","NA","")))))))))</f>
        <v>ME</v>
      </c>
      <c r="F69" s="0" t="s">
        <v>294</v>
      </c>
      <c r="G69" s="0" t="s">
        <v>358</v>
      </c>
      <c r="H69" s="0" t="s">
        <v>88</v>
      </c>
      <c r="I69" s="206" t="n">
        <v>388.7</v>
      </c>
      <c r="J69" s="0" t="n">
        <v>12.5</v>
      </c>
      <c r="L69" s="0" t="s">
        <v>188</v>
      </c>
      <c r="M69" s="265" t="n">
        <v>50.5</v>
      </c>
      <c r="N69" s="265"/>
      <c r="O69" s="68" t="s">
        <v>170</v>
      </c>
      <c r="P69" s="162" t="n">
        <v>0.025</v>
      </c>
      <c r="Q69" s="162"/>
      <c r="R69" s="162"/>
      <c r="S69" s="162"/>
    </row>
    <row r="70" customFormat="false" ht="15" hidden="false" customHeight="false" outlineLevel="0" collapsed="false">
      <c r="A70" s="127" t="s">
        <v>294</v>
      </c>
      <c r="B70" s="127" t="s">
        <v>283</v>
      </c>
      <c r="C70" s="127" t="s">
        <v>614</v>
      </c>
      <c r="D70" s="146" t="str">
        <f aca="false">IF(B70="Eastern Europe &amp; Russia","EUR",IF(+B70="Middle East","ME",IF(+B70="Western Europe","WE",IF(+B70="Africa","AF",IF(+B70="Central and South America","CSA",IF(+B70="Caribbean","CR",IF(+B70="Australia &amp; New Zealand","ANZ",IF(+B70="Asia","AS",IF(+B70="North America","NA","")))))))))</f>
        <v>WE</v>
      </c>
      <c r="F70" s="0" t="s">
        <v>295</v>
      </c>
      <c r="G70" s="0" t="s">
        <v>114</v>
      </c>
      <c r="H70" s="0" t="s">
        <v>92</v>
      </c>
      <c r="I70" s="206" t="n">
        <v>6.8</v>
      </c>
      <c r="J70" s="0" t="n">
        <v>0</v>
      </c>
      <c r="L70" s="269" t="s">
        <v>577</v>
      </c>
      <c r="M70" s="265" t="n">
        <v>82</v>
      </c>
      <c r="N70" s="265"/>
      <c r="O70" s="68" t="s">
        <v>260</v>
      </c>
      <c r="P70" s="162" t="n">
        <v>0.0141</v>
      </c>
      <c r="Q70" s="162"/>
      <c r="R70" s="162"/>
      <c r="S70" s="162"/>
    </row>
    <row r="71" customFormat="false" ht="15" hidden="false" customHeight="false" outlineLevel="0" collapsed="false">
      <c r="A71" s="127" t="s">
        <v>295</v>
      </c>
      <c r="B71" s="127" t="s">
        <v>283</v>
      </c>
      <c r="C71" s="127" t="s">
        <v>614</v>
      </c>
      <c r="D71" s="146" t="str">
        <f aca="false">IF(B71="Eastern Europe &amp; Russia","EUR",IF(+B71="Middle East","ME",IF(+B71="Western Europe","WE",IF(+B71="Africa","AF",IF(+B71="Central and South America","CSA",IF(+B71="Caribbean","CR",IF(+B71="Australia &amp; New Zealand","ANZ",IF(+B71="Asia","AS",IF(+B71="North America","NA","")))))))))</f>
        <v>WE</v>
      </c>
      <c r="F71" s="0" t="s">
        <v>270</v>
      </c>
      <c r="G71" s="0" t="s">
        <v>358</v>
      </c>
      <c r="H71" s="0" t="s">
        <v>87</v>
      </c>
      <c r="I71" s="206" t="n">
        <v>395.1</v>
      </c>
      <c r="J71" s="0" t="n">
        <v>23</v>
      </c>
      <c r="L71" s="269" t="s">
        <v>272</v>
      </c>
      <c r="M71" s="265" t="n">
        <v>71.3</v>
      </c>
      <c r="N71" s="265"/>
      <c r="O71" s="68" t="s">
        <v>261</v>
      </c>
      <c r="P71" s="162" t="n">
        <v>0.0068</v>
      </c>
      <c r="Q71" s="162"/>
      <c r="R71" s="162"/>
      <c r="S71" s="162"/>
    </row>
    <row r="72" customFormat="false" ht="15" hidden="false" customHeight="false" outlineLevel="0" collapsed="false">
      <c r="A72" s="127" t="s">
        <v>270</v>
      </c>
      <c r="B72" s="127" t="s">
        <v>266</v>
      </c>
      <c r="C72" s="127" t="s">
        <v>612</v>
      </c>
      <c r="D72" s="146" t="str">
        <f aca="false">IF(B72="Eastern Europe &amp; Russia","EUR",IF(+B72="Middle East","ME",IF(+B72="Western Europe","WE",IF(+B72="Africa","AF",IF(+B72="Central and South America","CSA",IF(+B72="Caribbean","CR",IF(+B72="Australia &amp; New Zealand","ANZ",IF(+B72="Asia","AS",IF(+B72="North America","NA","")))))))))</f>
        <v>ME</v>
      </c>
      <c r="F72" s="0" t="s">
        <v>296</v>
      </c>
      <c r="G72" s="0" t="s">
        <v>367</v>
      </c>
      <c r="H72" s="0" t="s">
        <v>102</v>
      </c>
      <c r="I72" s="206" t="n">
        <v>2001.2</v>
      </c>
      <c r="J72" s="0" t="n">
        <v>24</v>
      </c>
      <c r="L72" s="269" t="s">
        <v>252</v>
      </c>
      <c r="M72" s="265" t="n">
        <v>68.8</v>
      </c>
      <c r="N72" s="265"/>
      <c r="O72" s="68" t="s">
        <v>262</v>
      </c>
      <c r="P72" s="162" t="n">
        <v>0.0105</v>
      </c>
      <c r="Q72" s="162"/>
      <c r="R72" s="162"/>
      <c r="S72" s="162"/>
    </row>
    <row r="73" customFormat="false" ht="15" hidden="false" customHeight="false" outlineLevel="0" collapsed="false">
      <c r="A73" s="127" t="s">
        <v>296</v>
      </c>
      <c r="B73" s="127" t="s">
        <v>283</v>
      </c>
      <c r="C73" s="127" t="s">
        <v>614</v>
      </c>
      <c r="D73" s="146" t="str">
        <f aca="false">IF(B73="Eastern Europe &amp; Russia","EUR",IF(+B73="Middle East","ME",IF(+B73="Western Europe","WE",IF(+B73="Africa","AF",IF(+B73="Central and South America","CSA",IF(+B73="Caribbean","CR",IF(+B73="Australia &amp; New Zealand","ANZ",IF(+B73="Asia","AS",IF(+B73="North America","NA","")))))))))</f>
        <v>WE</v>
      </c>
      <c r="F73" s="0" t="s">
        <v>214</v>
      </c>
      <c r="G73" s="0" t="s">
        <v>492</v>
      </c>
      <c r="H73" s="0" t="s">
        <v>95</v>
      </c>
      <c r="I73" s="206" t="n">
        <v>16.5</v>
      </c>
      <c r="J73" s="0" t="n">
        <v>25</v>
      </c>
      <c r="L73" s="269" t="s">
        <v>273</v>
      </c>
      <c r="M73" s="265" t="n">
        <v>49.5</v>
      </c>
      <c r="N73" s="265"/>
      <c r="O73" s="68" t="s">
        <v>171</v>
      </c>
      <c r="P73" s="162" t="n">
        <v>0.0269</v>
      </c>
      <c r="Q73" s="162"/>
      <c r="R73" s="162"/>
      <c r="S73" s="162"/>
    </row>
    <row r="74" customFormat="false" ht="15" hidden="false" customHeight="false" outlineLevel="0" collapsed="false">
      <c r="A74" s="127" t="s">
        <v>214</v>
      </c>
      <c r="B74" s="127" t="s">
        <v>59</v>
      </c>
      <c r="C74" s="127" t="s">
        <v>617</v>
      </c>
      <c r="D74" s="146" t="str">
        <f aca="false">IF(B74="Eastern Europe &amp; Russia","EUR",IF(+B74="Middle East","ME",IF(+B74="Western Europe","WE",IF(+B74="Africa","AF",IF(+B74="Central and South America","CSA",IF(+B74="Caribbean","CR",IF(+B74="Australia &amp; New Zealand","ANZ",IF(+B74="Asia","AS",IF(+B74="North America","NA","")))))))))</f>
        <v>CR</v>
      </c>
      <c r="F74" s="0" t="s">
        <v>187</v>
      </c>
      <c r="G74" s="0" t="s">
        <v>356</v>
      </c>
      <c r="H74" s="0" t="s">
        <v>87</v>
      </c>
      <c r="I74" s="206" t="n">
        <v>5081.8</v>
      </c>
      <c r="J74" s="0" t="n">
        <v>30.62</v>
      </c>
      <c r="L74" s="269" t="s">
        <v>447</v>
      </c>
      <c r="M74" s="265" t="n">
        <v>54.5</v>
      </c>
      <c r="N74" s="265"/>
      <c r="O74" s="68" t="s">
        <v>304</v>
      </c>
      <c r="P74" s="162" t="n">
        <v>0.0058</v>
      </c>
      <c r="Q74" s="162"/>
      <c r="R74" s="162"/>
      <c r="S74" s="162"/>
    </row>
    <row r="75" customFormat="false" ht="15" hidden="false" customHeight="false" outlineLevel="0" collapsed="false">
      <c r="A75" s="127" t="s">
        <v>187</v>
      </c>
      <c r="B75" s="127" t="s">
        <v>179</v>
      </c>
      <c r="C75" s="127" t="s">
        <v>619</v>
      </c>
      <c r="D75" s="146" t="str">
        <f aca="false">IF(B75="Eastern Europe &amp; Russia","EUR",IF(+B75="Middle East","ME",IF(+B75="Western Europe","WE",IF(+B75="Africa","AF",IF(+B75="Central and South America","CSA",IF(+B75="Caribbean","CR",IF(+B75="Australia &amp; New Zealand","ANZ",IF(+B75="Asia","AS",IF(+B75="North America","NA","")))))))))</f>
        <v>AS</v>
      </c>
      <c r="F75" s="0" t="s">
        <v>297</v>
      </c>
      <c r="G75" s="0" t="s">
        <v>357</v>
      </c>
      <c r="H75" s="0" t="s">
        <v>114</v>
      </c>
      <c r="I75" s="206" t="n">
        <v>1</v>
      </c>
      <c r="J75" s="0" t="n">
        <v>0</v>
      </c>
      <c r="L75" s="269" t="s">
        <v>448</v>
      </c>
      <c r="M75" s="265" t="n">
        <v>64.8</v>
      </c>
      <c r="N75" s="265"/>
      <c r="O75" s="68" t="s">
        <v>305</v>
      </c>
      <c r="P75" s="162" t="n">
        <v>0.0018</v>
      </c>
      <c r="Q75" s="162"/>
      <c r="R75" s="162"/>
      <c r="S75" s="162"/>
    </row>
    <row r="76" customFormat="false" ht="15" hidden="false" customHeight="false" outlineLevel="0" collapsed="false">
      <c r="A76" s="157" t="s">
        <v>297</v>
      </c>
      <c r="B76" s="127" t="s">
        <v>283</v>
      </c>
      <c r="C76" s="127" t="s">
        <v>614</v>
      </c>
      <c r="D76" s="146" t="str">
        <f aca="false">IF(B76="Eastern Europe &amp; Russia","EUR",IF(+B76="Middle East","ME",IF(+B76="Western Europe","WE",IF(+B76="Africa","AF",IF(+B76="Central and South America","CSA",IF(+B76="Caribbean","CR",IF(+B76="Australia &amp; New Zealand","ANZ",IF(+B76="Asia","AS",IF(+B76="North America","NA","")))))))))</f>
        <v>WE</v>
      </c>
      <c r="F76" s="0" t="s">
        <v>271</v>
      </c>
      <c r="G76" s="0" t="s">
        <v>363</v>
      </c>
      <c r="H76" s="0" t="s">
        <v>94</v>
      </c>
      <c r="I76" s="206" t="n">
        <v>43.7</v>
      </c>
      <c r="J76" s="0" t="n">
        <v>20</v>
      </c>
      <c r="L76" s="269" t="s">
        <v>253</v>
      </c>
      <c r="M76" s="265" t="n">
        <v>70.3</v>
      </c>
      <c r="N76" s="265"/>
      <c r="O76" s="68" t="s">
        <v>306</v>
      </c>
      <c r="P76" s="162" t="n">
        <v>0.0011</v>
      </c>
      <c r="Q76" s="162"/>
      <c r="R76" s="162"/>
      <c r="S76" s="162"/>
    </row>
    <row r="77" customFormat="false" ht="15" hidden="false" customHeight="false" outlineLevel="0" collapsed="false">
      <c r="A77" s="127" t="s">
        <v>271</v>
      </c>
      <c r="B77" s="127" t="s">
        <v>266</v>
      </c>
      <c r="C77" s="127" t="s">
        <v>612</v>
      </c>
      <c r="D77" s="146" t="str">
        <f aca="false">IF(B77="Eastern Europe &amp; Russia","EUR",IF(+B77="Middle East","ME",IF(+B77="Western Europe","WE",IF(+B77="Africa","AF",IF(+B77="Central and South America","CSA",IF(+B77="Caribbean","CR",IF(+B77="Australia &amp; New Zealand","ANZ",IF(+B77="Asia","AS",IF(+B77="North America","NA","")))))))))</f>
        <v>ME</v>
      </c>
      <c r="F77" s="0" t="s">
        <v>250</v>
      </c>
      <c r="G77" s="0" t="s">
        <v>368</v>
      </c>
      <c r="H77" s="0" t="s">
        <v>102</v>
      </c>
      <c r="I77" s="206" t="n">
        <v>180.2</v>
      </c>
      <c r="J77" s="0" t="n">
        <v>20</v>
      </c>
      <c r="L77" s="269" t="s">
        <v>299</v>
      </c>
      <c r="M77" s="265" t="n">
        <v>82.8</v>
      </c>
      <c r="N77" s="265"/>
      <c r="O77" s="68" t="s">
        <v>200</v>
      </c>
      <c r="P77" s="162" t="n">
        <v>0.0063</v>
      </c>
      <c r="Q77" s="162"/>
      <c r="R77" s="162"/>
      <c r="S77" s="162"/>
    </row>
    <row r="78" customFormat="false" ht="15" hidden="false" customHeight="false" outlineLevel="0" collapsed="false">
      <c r="A78" s="127" t="s">
        <v>250</v>
      </c>
      <c r="B78" s="127" t="s">
        <v>238</v>
      </c>
      <c r="C78" s="127" t="s">
        <v>613</v>
      </c>
      <c r="D78" s="146" t="str">
        <f aca="false">IF(B78="Eastern Europe &amp; Russia","EUR",IF(+B78="Middle East","ME",IF(+B78="Western Europe","WE",IF(+B78="Africa","AF",IF(+B78="Central and South America","CSA",IF(+B78="Caribbean","CR",IF(+B78="Australia &amp; New Zealand","ANZ",IF(+B78="Asia","AS",IF(+B78="North America","NA","")))))))))</f>
        <v>EUR</v>
      </c>
      <c r="F78" s="0" t="s">
        <v>163</v>
      </c>
      <c r="G78" s="0" t="s">
        <v>361</v>
      </c>
      <c r="H78" s="0" t="s">
        <v>95</v>
      </c>
      <c r="I78" s="206" t="n">
        <v>95.5</v>
      </c>
      <c r="J78" s="0" t="n">
        <v>30</v>
      </c>
      <c r="L78" s="269" t="s">
        <v>449</v>
      </c>
      <c r="M78" s="265" t="n">
        <v>63.8</v>
      </c>
      <c r="N78" s="265"/>
      <c r="O78" s="68" t="s">
        <v>174</v>
      </c>
      <c r="P78" s="162" t="n">
        <v>0.0651</v>
      </c>
      <c r="Q78" s="162"/>
      <c r="R78" s="162"/>
      <c r="S78" s="162"/>
    </row>
    <row r="79" customFormat="false" ht="15" hidden="false" customHeight="false" outlineLevel="0" collapsed="false">
      <c r="A79" s="127" t="s">
        <v>163</v>
      </c>
      <c r="B79" s="127" t="s">
        <v>76</v>
      </c>
      <c r="C79" s="127" t="s">
        <v>615</v>
      </c>
      <c r="D79" s="146" t="str">
        <f aca="false">IF(B79="Eastern Europe &amp; Russia","EUR",IF(+B79="Middle East","ME",IF(+B79="Western Europe","WE",IF(+B79="Africa","AF",IF(+B79="Central and South America","CSA",IF(+B79="Caribbean","CR",IF(+B79="Australia &amp; New Zealand","ANZ",IF(+B79="Asia","AS",IF(+B79="North America","NA","")))))))))</f>
        <v>AF</v>
      </c>
      <c r="F79" s="0" t="s">
        <v>188</v>
      </c>
      <c r="G79" s="0" t="s">
        <v>357</v>
      </c>
      <c r="H79" s="0" t="s">
        <v>91</v>
      </c>
      <c r="I79" s="206" t="n">
        <v>1642.4</v>
      </c>
      <c r="J79" s="0" t="n">
        <v>25</v>
      </c>
      <c r="L79" s="269" t="s">
        <v>450</v>
      </c>
      <c r="M79" s="265" t="n">
        <v>57.8</v>
      </c>
      <c r="N79" s="265"/>
      <c r="O79" s="68" t="s">
        <v>307</v>
      </c>
      <c r="P79" s="162" t="n">
        <v>0.0403</v>
      </c>
      <c r="Q79" s="162"/>
      <c r="R79" s="162"/>
      <c r="S79" s="162"/>
    </row>
    <row r="80" customFormat="false" ht="15" hidden="false" customHeight="false" outlineLevel="0" collapsed="false">
      <c r="A80" s="127" t="s">
        <v>188</v>
      </c>
      <c r="B80" s="127" t="s">
        <v>179</v>
      </c>
      <c r="C80" s="127" t="s">
        <v>619</v>
      </c>
      <c r="D80" s="146" t="str">
        <f aca="false">IF(B80="Eastern Europe &amp; Russia","EUR",IF(+B80="Middle East","ME",IF(+B80="Western Europe","WE",IF(+B80="Africa","AF",IF(+B80="Central and South America","CSA",IF(+B80="Caribbean","CR",IF(+B80="Australia &amp; New Zealand","ANZ",IF(+B80="Asia","AS",IF(+B80="North America","NA","")))))))))</f>
        <v>AS</v>
      </c>
      <c r="F80" s="0" t="s">
        <v>272</v>
      </c>
      <c r="G80" s="0" t="s">
        <v>513</v>
      </c>
      <c r="H80" s="0" t="s">
        <v>87</v>
      </c>
      <c r="I80" s="206" t="n">
        <v>134.8</v>
      </c>
      <c r="J80" s="0" t="n">
        <v>15</v>
      </c>
      <c r="L80" s="269" t="s">
        <v>190</v>
      </c>
      <c r="M80" s="265" t="n">
        <v>73.5</v>
      </c>
      <c r="N80" s="265"/>
      <c r="O80" s="68" t="s">
        <v>264</v>
      </c>
      <c r="P80" s="162" t="n">
        <v>0.0426</v>
      </c>
      <c r="Q80" s="162"/>
      <c r="R80" s="162"/>
      <c r="S80" s="162"/>
    </row>
    <row r="81" customFormat="false" ht="15" hidden="false" customHeight="false" outlineLevel="0" collapsed="false">
      <c r="A81" s="127" t="s">
        <v>272</v>
      </c>
      <c r="B81" s="127" t="s">
        <v>266</v>
      </c>
      <c r="C81" s="127" t="s">
        <v>612</v>
      </c>
      <c r="D81" s="146" t="str">
        <f aca="false">IF(B81="Eastern Europe &amp; Russia","EUR",IF(+B81="Middle East","ME",IF(+B81="Western Europe","WE",IF(+B81="Africa","AF",IF(+B81="Central and South America","CSA",IF(+B81="Caribbean","CR",IF(+B81="Australia &amp; New Zealand","ANZ",IF(+B81="Asia","AS",IF(+B81="North America","NA","")))))))))</f>
        <v>ME</v>
      </c>
      <c r="F81" s="0" t="s">
        <v>251</v>
      </c>
      <c r="G81" s="0" t="s">
        <v>114</v>
      </c>
      <c r="H81" s="0" t="s">
        <v>95</v>
      </c>
      <c r="I81" s="206" t="n">
        <v>8.5</v>
      </c>
      <c r="J81" s="0" t="n">
        <v>10</v>
      </c>
      <c r="L81" s="269" t="s">
        <v>176</v>
      </c>
      <c r="M81" s="265" t="n">
        <v>59.5</v>
      </c>
      <c r="N81" s="265"/>
      <c r="O81" s="68" t="s">
        <v>308</v>
      </c>
      <c r="P81" s="162" t="n">
        <v>0.0021</v>
      </c>
      <c r="Q81" s="162"/>
      <c r="R81" s="162"/>
      <c r="S81" s="162"/>
    </row>
    <row r="82" customFormat="false" ht="15" hidden="false" customHeight="false" outlineLevel="0" collapsed="false">
      <c r="A82" s="0" t="s">
        <v>251</v>
      </c>
      <c r="B82" s="127" t="s">
        <v>238</v>
      </c>
      <c r="C82" s="127" t="s">
        <v>613</v>
      </c>
      <c r="D82" s="146" t="str">
        <f aca="false">IF(B82="Eastern Europe &amp; Russia","EUR",IF(+B82="Middle East","ME",IF(+B82="Western Europe","WE",IF(+B82="Africa","AF",IF(+B82="Central and South America","CSA",IF(+B82="Caribbean","CR",IF(+B82="Australia &amp; New Zealand","ANZ",IF(+B82="Asia","AS",IF(+B82="North America","NA","")))))))))</f>
        <v>EUR</v>
      </c>
      <c r="F82" s="0" t="s">
        <v>201</v>
      </c>
      <c r="G82" s="0" t="s">
        <v>114</v>
      </c>
      <c r="H82" s="0" t="s">
        <v>112</v>
      </c>
      <c r="I82" s="206" t="n">
        <v>18.2</v>
      </c>
      <c r="J82" s="0" t="n">
        <v>21.13</v>
      </c>
      <c r="L82" s="269" t="s">
        <v>300</v>
      </c>
      <c r="M82" s="265" t="n">
        <v>76.3</v>
      </c>
      <c r="N82" s="265"/>
      <c r="O82" s="68" t="s">
        <v>282</v>
      </c>
      <c r="P82" s="162" t="n">
        <v>0.0018</v>
      </c>
      <c r="Q82" s="162"/>
      <c r="R82" s="162"/>
      <c r="S82" s="162"/>
    </row>
    <row r="83" customFormat="false" ht="15" hidden="false" customHeight="false" outlineLevel="0" collapsed="false">
      <c r="A83" s="159" t="s">
        <v>201</v>
      </c>
      <c r="B83" s="127" t="s">
        <v>179</v>
      </c>
      <c r="C83" s="127" t="s">
        <v>619</v>
      </c>
      <c r="D83" s="146" t="str">
        <f aca="false">IF(B83="Eastern Europe &amp; Russia","EUR",IF(+B83="Middle East","ME",IF(+B83="Western Europe","WE",IF(+B83="Africa","AF",IF(+B83="Central and South America","CSA",IF(+B83="Caribbean","CR",IF(+B83="Australia &amp; New Zealand","ANZ",IF(+B83="Asia","AS",IF(+B83="North America","NA","")))))))))</f>
        <v>AS</v>
      </c>
      <c r="F83" s="0" t="s">
        <v>252</v>
      </c>
      <c r="G83" s="0" t="s">
        <v>356</v>
      </c>
      <c r="H83" s="0" t="s">
        <v>89</v>
      </c>
      <c r="I83" s="206" t="n">
        <v>34.1</v>
      </c>
      <c r="J83" s="0" t="n">
        <v>20</v>
      </c>
      <c r="L83" s="269" t="s">
        <v>231</v>
      </c>
      <c r="M83" s="265" t="n">
        <v>70</v>
      </c>
      <c r="N83" s="265"/>
      <c r="O83" s="68" t="s">
        <v>237</v>
      </c>
      <c r="P83" s="162" t="n">
        <v>0.0234</v>
      </c>
      <c r="Q83" s="162"/>
      <c r="R83" s="162"/>
      <c r="S83" s="162"/>
    </row>
    <row r="84" customFormat="false" ht="15" hidden="false" customHeight="false" outlineLevel="0" collapsed="false">
      <c r="A84" s="127" t="s">
        <v>252</v>
      </c>
      <c r="B84" s="127" t="s">
        <v>238</v>
      </c>
      <c r="C84" s="127" t="s">
        <v>613</v>
      </c>
      <c r="D84" s="146" t="str">
        <f aca="false">IF(B84="Eastern Europe &amp; Russia","EUR",IF(+B84="Middle East","ME",IF(+B84="Western Europe","WE",IF(+B84="Africa","AF",IF(+B84="Central and South America","CSA",IF(+B84="Caribbean","CR",IF(+B84="Australia &amp; New Zealand","ANZ",IF(+B84="Asia","AS",IF(+B84="North America","NA","")))))))))</f>
        <v>EUR</v>
      </c>
      <c r="F84" s="0" t="s">
        <v>273</v>
      </c>
      <c r="G84" s="0" t="s">
        <v>515</v>
      </c>
      <c r="H84" s="0" t="s">
        <v>103</v>
      </c>
      <c r="I84" s="206" t="n">
        <v>53.4</v>
      </c>
      <c r="J84" s="0" t="n">
        <v>17</v>
      </c>
      <c r="L84" s="269" t="s">
        <v>255</v>
      </c>
      <c r="M84" s="265" t="n">
        <v>64.3</v>
      </c>
      <c r="N84" s="265"/>
      <c r="O84" s="68" t="s">
        <v>323</v>
      </c>
      <c r="P84" s="162" t="s">
        <v>114</v>
      </c>
      <c r="Q84" s="162"/>
      <c r="R84" s="162"/>
      <c r="S84" s="162"/>
    </row>
    <row r="85" customFormat="false" ht="15" hidden="false" customHeight="false" outlineLevel="0" collapsed="false">
      <c r="A85" s="127" t="s">
        <v>273</v>
      </c>
      <c r="B85" s="127" t="s">
        <v>266</v>
      </c>
      <c r="C85" s="127" t="s">
        <v>612</v>
      </c>
      <c r="D85" s="146" t="str">
        <f aca="false">IF(B85="Eastern Europe &amp; Russia","EUR",IF(+B85="Middle East","ME",IF(+B85="Western Europe","WE",IF(+B85="Africa","AF",IF(+B85="Central and South America","CSA",IF(+B85="Caribbean","CR",IF(+B85="Australia &amp; New Zealand","ANZ",IF(+B85="Asia","AS",IF(+B85="North America","NA","")))))))))</f>
        <v>ME</v>
      </c>
      <c r="F85" s="0" t="s">
        <v>298</v>
      </c>
      <c r="G85" s="0" t="s">
        <v>360</v>
      </c>
      <c r="H85" s="0" t="s">
        <v>114</v>
      </c>
      <c r="I85" s="206" t="n">
        <v>6.6</v>
      </c>
      <c r="J85" s="0" t="n">
        <v>12.5</v>
      </c>
      <c r="L85" s="269" t="s">
        <v>192</v>
      </c>
      <c r="M85" s="265" t="n">
        <v>66</v>
      </c>
      <c r="N85" s="265"/>
      <c r="O85" s="68" t="s">
        <v>321</v>
      </c>
      <c r="P85" s="162" t="n">
        <v>0.0163</v>
      </c>
      <c r="Q85" s="162"/>
      <c r="R85" s="162"/>
      <c r="S85" s="162"/>
    </row>
    <row r="86" customFormat="false" ht="15" hidden="false" customHeight="false" outlineLevel="0" collapsed="false">
      <c r="A86" s="158" t="s">
        <v>298</v>
      </c>
      <c r="B86" s="127" t="s">
        <v>283</v>
      </c>
      <c r="C86" s="127" t="s">
        <v>614</v>
      </c>
      <c r="D86" s="146" t="str">
        <f aca="false">IF(B86="Eastern Europe &amp; Russia","EUR",IF(+B86="Middle East","ME",IF(+B86="Western Europe","WE",IF(+B86="Africa","AF",IF(+B86="Central and South America","CSA",IF(+B86="Caribbean","CR",IF(+B86="Australia &amp; New Zealand","ANZ",IF(+B86="Asia","AS",IF(+B86="North America","NA","")))))))))</f>
        <v>WE</v>
      </c>
      <c r="F86" s="0" t="s">
        <v>253</v>
      </c>
      <c r="G86" s="0" t="s">
        <v>356</v>
      </c>
      <c r="H86" s="0" t="s">
        <v>88</v>
      </c>
      <c r="I86" s="206" t="n">
        <v>54.2</v>
      </c>
      <c r="J86" s="0" t="n">
        <v>15</v>
      </c>
      <c r="L86" s="269" t="s">
        <v>165</v>
      </c>
      <c r="M86" s="265" t="n">
        <v>69.3</v>
      </c>
      <c r="N86" s="265"/>
      <c r="O86" s="68" t="s">
        <v>320</v>
      </c>
      <c r="P86" s="162" t="s">
        <v>114</v>
      </c>
      <c r="Q86" s="162"/>
      <c r="R86" s="162"/>
      <c r="S86" s="162"/>
    </row>
    <row r="87" customFormat="false" ht="15" hidden="false" customHeight="false" outlineLevel="0" collapsed="false">
      <c r="A87" s="127" t="s">
        <v>253</v>
      </c>
      <c r="B87" s="127" t="s">
        <v>238</v>
      </c>
      <c r="C87" s="127" t="s">
        <v>613</v>
      </c>
      <c r="D87" s="146" t="str">
        <f aca="false">IF(B87="Eastern Europe &amp; Russia","EUR",IF(+B87="Middle East","ME",IF(+B87="Western Europe","WE",IF(+B87="Africa","AF",IF(+B87="Central and South America","CSA",IF(+B87="Caribbean","CR",IF(+B87="Australia &amp; New Zealand","ANZ",IF(+B87="Asia","AS",IF(+B87="North America","NA","")))))))))</f>
        <v>EUR</v>
      </c>
      <c r="F87" s="0" t="s">
        <v>299</v>
      </c>
      <c r="G87" s="0" t="s">
        <v>360</v>
      </c>
      <c r="H87" s="0" t="s">
        <v>93</v>
      </c>
      <c r="I87" s="206" t="n">
        <v>71.1</v>
      </c>
      <c r="J87" s="0" t="n">
        <v>24.94</v>
      </c>
      <c r="L87" s="269" t="s">
        <v>166</v>
      </c>
      <c r="M87" s="265" t="n">
        <v>50.3</v>
      </c>
      <c r="N87" s="265"/>
    </row>
    <row r="88" customFormat="false" ht="15" hidden="false" customHeight="false" outlineLevel="0" collapsed="false">
      <c r="A88" s="127" t="s">
        <v>299</v>
      </c>
      <c r="B88" s="127" t="s">
        <v>283</v>
      </c>
      <c r="C88" s="127" t="s">
        <v>614</v>
      </c>
      <c r="D88" s="146" t="str">
        <f aca="false">IF(B88="Eastern Europe &amp; Russia","EUR",IF(+B88="Middle East","ME",IF(+B88="Western Europe","WE",IF(+B88="Africa","AF",IF(+B88="Central and South America","CSA",IF(+B88="Caribbean","CR",IF(+B88="Australia &amp; New Zealand","ANZ",IF(+B88="Asia","AS",IF(+B88="North America","NA","")))))))))</f>
        <v>WE</v>
      </c>
      <c r="F88" s="0" t="s">
        <v>189</v>
      </c>
      <c r="G88" s="0" t="s">
        <v>114</v>
      </c>
      <c r="H88" s="0" t="s">
        <v>92</v>
      </c>
      <c r="I88" s="206" t="n">
        <v>53.9</v>
      </c>
      <c r="J88" s="0" t="n">
        <v>12</v>
      </c>
      <c r="L88" s="269" t="s">
        <v>455</v>
      </c>
      <c r="M88" s="265" t="n">
        <v>54.5</v>
      </c>
      <c r="N88" s="265"/>
    </row>
    <row r="89" customFormat="false" ht="15" hidden="false" customHeight="false" outlineLevel="0" collapsed="false">
      <c r="A89" s="127" t="s">
        <v>189</v>
      </c>
      <c r="B89" s="127" t="s">
        <v>179</v>
      </c>
      <c r="C89" s="127" t="s">
        <v>619</v>
      </c>
      <c r="D89" s="146" t="str">
        <f aca="false">IF(B89="Eastern Europe &amp; Russia","EUR",IF(+B89="Middle East","ME",IF(+B89="Western Europe","WE",IF(+B89="Africa","AF",IF(+B89="Central and South America","CSA",IF(+B89="Caribbean","CR",IF(+B89="Australia &amp; New Zealand","ANZ",IF(+B89="Asia","AS",IF(+B89="North America","NA","")))))))))</f>
        <v>AS</v>
      </c>
      <c r="F89" s="0" t="s">
        <v>254</v>
      </c>
      <c r="G89" s="0" t="s">
        <v>365</v>
      </c>
      <c r="H89" s="0" t="s">
        <v>114</v>
      </c>
      <c r="I89" s="206" t="n">
        <v>12.7</v>
      </c>
      <c r="J89" s="0" t="n">
        <v>10</v>
      </c>
      <c r="L89" s="269" t="s">
        <v>167</v>
      </c>
      <c r="M89" s="265" t="n">
        <v>68</v>
      </c>
      <c r="N89" s="265"/>
    </row>
    <row r="90" customFormat="false" ht="15" hidden="false" customHeight="false" outlineLevel="0" collapsed="false">
      <c r="A90" s="158" t="s">
        <v>254</v>
      </c>
      <c r="B90" s="127" t="s">
        <v>238</v>
      </c>
      <c r="C90" s="127" t="s">
        <v>613</v>
      </c>
      <c r="D90" s="146" t="str">
        <f aca="false">IF(B90="Eastern Europe &amp; Russia","EUR",IF(+B90="Middle East","ME",IF(+B90="Western Europe","WE",IF(+B90="Africa","AF",IF(+B90="Central and South America","CSA",IF(+B90="Caribbean","CR",IF(+B90="Australia &amp; New Zealand","ANZ",IF(+B90="Asia","AS",IF(+B90="North America","NA","")))))))))</f>
        <v>EUR</v>
      </c>
      <c r="F90" s="0" t="s">
        <v>190</v>
      </c>
      <c r="G90" s="0" t="s">
        <v>518</v>
      </c>
      <c r="H90" s="0" t="s">
        <v>89</v>
      </c>
      <c r="I90" s="206" t="n">
        <v>364.7</v>
      </c>
      <c r="J90" s="0" t="n">
        <v>24</v>
      </c>
      <c r="L90" s="269" t="s">
        <v>301</v>
      </c>
      <c r="M90" s="265" t="n">
        <v>82.5</v>
      </c>
      <c r="N90" s="265"/>
    </row>
    <row r="91" customFormat="false" ht="15" hidden="false" customHeight="false" outlineLevel="0" collapsed="false">
      <c r="A91" s="127" t="s">
        <v>190</v>
      </c>
      <c r="B91" s="127" t="s">
        <v>179</v>
      </c>
      <c r="C91" s="127" t="s">
        <v>619</v>
      </c>
      <c r="D91" s="146" t="str">
        <f aca="false">IF(B91="Eastern Europe &amp; Russia","EUR",IF(+B91="Middle East","ME",IF(+B91="Western Europe","WE",IF(+B91="Africa","AF",IF(+B91="Central and South America","CSA",IF(+B91="Caribbean","CR",IF(+B91="Australia &amp; New Zealand","ANZ",IF(+B91="Asia","AS",IF(+B91="North America","NA","")))))))))</f>
        <v>AS</v>
      </c>
      <c r="F91" s="0" t="s">
        <v>191</v>
      </c>
      <c r="G91" s="0" t="s">
        <v>114</v>
      </c>
      <c r="H91" s="0" t="s">
        <v>96</v>
      </c>
      <c r="I91" s="206" t="n">
        <v>5.7</v>
      </c>
      <c r="J91" s="0" t="n">
        <v>21.13</v>
      </c>
      <c r="L91" s="269" t="s">
        <v>205</v>
      </c>
      <c r="M91" s="265" t="n">
        <v>82.3</v>
      </c>
      <c r="N91" s="265"/>
    </row>
    <row r="92" customFormat="false" ht="15" hidden="false" customHeight="false" outlineLevel="0" collapsed="false">
      <c r="A92" s="127" t="s">
        <v>191</v>
      </c>
      <c r="B92" s="127" t="s">
        <v>179</v>
      </c>
      <c r="C92" s="127" t="s">
        <v>619</v>
      </c>
      <c r="D92" s="146" t="str">
        <f aca="false">IF(B92="Eastern Europe &amp; Russia","EUR",IF(+B92="Middle East","ME",IF(+B92="Western Europe","WE",IF(+B92="Africa","AF",IF(+B92="Central and South America","CSA",IF(+B92="Caribbean","CR",IF(+B92="Australia &amp; New Zealand","ANZ",IF(+B92="Asia","AS",IF(+B92="North America","NA","")))))))))</f>
        <v>AS</v>
      </c>
      <c r="F92" s="0" t="s">
        <v>176</v>
      </c>
      <c r="G92" s="0" t="s">
        <v>114</v>
      </c>
      <c r="H92" s="0" t="s">
        <v>111</v>
      </c>
      <c r="I92" s="206" t="n">
        <v>17.5</v>
      </c>
      <c r="J92" s="0" t="n">
        <v>28.25</v>
      </c>
      <c r="L92" s="269" t="s">
        <v>232</v>
      </c>
      <c r="M92" s="265" t="n">
        <v>64.8</v>
      </c>
      <c r="N92" s="265"/>
    </row>
    <row r="93" customFormat="false" ht="15" hidden="false" customHeight="false" outlineLevel="0" collapsed="false">
      <c r="A93" s="127" t="s">
        <v>176</v>
      </c>
      <c r="B93" s="127" t="s">
        <v>76</v>
      </c>
      <c r="C93" s="127" t="s">
        <v>615</v>
      </c>
      <c r="D93" s="146" t="str">
        <f aca="false">IF(B93="Eastern Europe &amp; Russia","EUR",IF(+B93="Middle East","ME",IF(+B93="Western Europe","WE",IF(+B93="Africa","AF",IF(+B93="Central and South America","CSA",IF(+B93="Caribbean","CR",IF(+B93="Australia &amp; New Zealand","ANZ",IF(+B93="Asia","AS",IF(+B93="North America","NA","")))))))))</f>
        <v>AF</v>
      </c>
      <c r="F93" s="0" t="s">
        <v>300</v>
      </c>
      <c r="G93" s="0" t="s">
        <v>355</v>
      </c>
      <c r="H93" s="0" t="s">
        <v>88</v>
      </c>
      <c r="I93" s="206" t="n">
        <v>14.8</v>
      </c>
      <c r="J93" s="0" t="n">
        <v>35</v>
      </c>
      <c r="L93" s="269" t="s">
        <v>178</v>
      </c>
      <c r="M93" s="265" t="n">
        <v>58.3</v>
      </c>
      <c r="N93" s="265"/>
    </row>
    <row r="94" customFormat="false" ht="15" hidden="false" customHeight="false" outlineLevel="0" collapsed="false">
      <c r="A94" s="127" t="s">
        <v>300</v>
      </c>
      <c r="B94" s="127" t="s">
        <v>283</v>
      </c>
      <c r="C94" s="127" t="s">
        <v>614</v>
      </c>
      <c r="D94" s="146" t="str">
        <f aca="false">IF(B94="Eastern Europe &amp; Russia","EUR",IF(+B94="Middle East","ME",IF(+B94="Western Europe","WE",IF(+B94="Africa","AF",IF(+B94="Central and South America","CSA",IF(+B94="Caribbean","CR",IF(+B94="Australia &amp; New Zealand","ANZ",IF(+B94="Asia","AS",IF(+B94="North America","NA","")))))))))</f>
        <v>WE</v>
      </c>
      <c r="F94" s="0" t="s">
        <v>164</v>
      </c>
      <c r="G94" s="0" t="s">
        <v>114</v>
      </c>
      <c r="H94" s="0" t="s">
        <v>101</v>
      </c>
      <c r="I94" s="206" t="n">
        <v>14.2</v>
      </c>
      <c r="J94" s="0" t="n">
        <v>15</v>
      </c>
      <c r="L94" s="269" t="s">
        <v>168</v>
      </c>
      <c r="M94" s="265" t="n">
        <v>59.8</v>
      </c>
      <c r="N94" s="265"/>
    </row>
    <row r="95" customFormat="false" ht="15" hidden="false" customHeight="false" outlineLevel="0" collapsed="false">
      <c r="A95" s="127" t="s">
        <v>164</v>
      </c>
      <c r="B95" s="127" t="s">
        <v>76</v>
      </c>
      <c r="C95" s="127" t="s">
        <v>615</v>
      </c>
      <c r="D95" s="146" t="str">
        <f aca="false">IF(B95="Eastern Europe &amp; Russia","EUR",IF(+B95="Middle East","ME",IF(+B95="Western Europe","WE",IF(+B95="Africa","AF",IF(+B95="Central and South America","CSA",IF(+B95="Caribbean","CR",IF(+B95="Australia &amp; New Zealand","ANZ",IF(+B95="Asia","AS",IF(+B95="North America","NA","")))))))))</f>
        <v>AF</v>
      </c>
      <c r="F95" s="0" t="s">
        <v>231</v>
      </c>
      <c r="G95" s="0" t="s">
        <v>510</v>
      </c>
      <c r="H95" s="0" t="s">
        <v>100</v>
      </c>
      <c r="I95" s="206" t="n">
        <v>1258.3</v>
      </c>
      <c r="J95" s="0" t="n">
        <v>30</v>
      </c>
      <c r="L95" s="269" t="s">
        <v>302</v>
      </c>
      <c r="M95" s="265" t="n">
        <v>85.5</v>
      </c>
      <c r="N95" s="265"/>
    </row>
    <row r="96" customFormat="false" ht="15" hidden="false" customHeight="false" outlineLevel="0" collapsed="false">
      <c r="A96" s="127" t="s">
        <v>231</v>
      </c>
      <c r="B96" s="127" t="s">
        <v>220</v>
      </c>
      <c r="C96" s="127" t="s">
        <v>616</v>
      </c>
      <c r="D96" s="146" t="str">
        <f aca="false">IF(B96="Eastern Europe &amp; Russia","EUR",IF(+B96="Middle East","ME",IF(+B96="Western Europe","WE",IF(+B96="Africa","AF",IF(+B96="Central and South America","CSA",IF(+B96="Caribbean","CR",IF(+B96="Australia &amp; New Zealand","ANZ",IF(+B96="Asia","AS",IF(+B96="North America","NA","")))))))))</f>
        <v>CSA</v>
      </c>
      <c r="F96" s="0" t="s">
        <v>255</v>
      </c>
      <c r="G96" s="0" t="s">
        <v>114</v>
      </c>
      <c r="H96" s="0" t="s">
        <v>96</v>
      </c>
      <c r="I96" s="206" t="n">
        <v>12</v>
      </c>
      <c r="J96" s="0" t="n">
        <v>12</v>
      </c>
      <c r="L96" s="269" t="s">
        <v>274</v>
      </c>
      <c r="M96" s="265" t="n">
        <v>71.8</v>
      </c>
      <c r="N96" s="265"/>
    </row>
    <row r="97" customFormat="false" ht="15" hidden="false" customHeight="false" outlineLevel="0" collapsed="false">
      <c r="A97" s="127" t="s">
        <v>255</v>
      </c>
      <c r="B97" s="127" t="s">
        <v>238</v>
      </c>
      <c r="C97" s="127" t="s">
        <v>613</v>
      </c>
      <c r="D97" s="146" t="str">
        <f aca="false">IF(B97="Eastern Europe &amp; Russia","EUR",IF(+B97="Middle East","ME",IF(+B97="Western Europe","WE",IF(+B97="Africa","AF",IF(+B97="Central and South America","CSA",IF(+B97="Caribbean","CR",IF(+B97="Australia &amp; New Zealand","ANZ",IF(+B97="Asia","AS",IF(+B97="North America","NA","")))))))))</f>
        <v>EUR</v>
      </c>
      <c r="F97" s="0" t="s">
        <v>192</v>
      </c>
      <c r="G97" s="0" t="s">
        <v>361</v>
      </c>
      <c r="H97" s="0" t="s">
        <v>96</v>
      </c>
      <c r="I97" s="206" t="n">
        <v>13.9</v>
      </c>
      <c r="J97" s="0" t="n">
        <v>25</v>
      </c>
      <c r="L97" s="269" t="s">
        <v>193</v>
      </c>
      <c r="M97" s="265" t="n">
        <v>57.3</v>
      </c>
      <c r="N97" s="265"/>
    </row>
    <row r="98" customFormat="false" ht="15" hidden="false" customHeight="false" outlineLevel="0" collapsed="false">
      <c r="A98" s="127" t="s">
        <v>192</v>
      </c>
      <c r="B98" s="127" t="s">
        <v>179</v>
      </c>
      <c r="C98" s="127" t="s">
        <v>619</v>
      </c>
      <c r="D98" s="146" t="str">
        <f aca="false">IF(B98="Eastern Europe &amp; Russia","EUR",IF(+B98="Middle East","ME",IF(+B98="Western Europe","WE",IF(+B98="Africa","AF",IF(+B98="Central and South America","CSA",IF(+B98="Caribbean","CR",IF(+B98="Australia &amp; New Zealand","ANZ",IF(+B98="Asia","AS",IF(+B98="North America","NA","")))))))))</f>
        <v>AS</v>
      </c>
      <c r="F98" s="0" t="s">
        <v>256</v>
      </c>
      <c r="G98" s="0" t="s">
        <v>361</v>
      </c>
      <c r="H98" s="0" t="s">
        <v>94</v>
      </c>
      <c r="I98" s="206" t="n">
        <v>5.5</v>
      </c>
      <c r="J98" s="0" t="n">
        <v>9</v>
      </c>
      <c r="L98" s="269" t="s">
        <v>233</v>
      </c>
      <c r="M98" s="265" t="n">
        <v>73</v>
      </c>
      <c r="N98" s="265"/>
    </row>
    <row r="99" customFormat="false" ht="15" hidden="false" customHeight="false" outlineLevel="0" collapsed="false">
      <c r="A99" s="127" t="s">
        <v>256</v>
      </c>
      <c r="B99" s="127" t="s">
        <v>238</v>
      </c>
      <c r="C99" s="127" t="s">
        <v>613</v>
      </c>
      <c r="D99" s="146" t="str">
        <f aca="false">IF(B99="Eastern Europe &amp; Russia","EUR",IF(+B99="Middle East","ME",IF(+B99="Western Europe","WE",IF(+B99="Africa","AF",IF(+B99="Central and South America","CSA",IF(+B99="Caribbean","CR",IF(+B99="Australia &amp; New Zealand","ANZ",IF(+B99="Asia","AS",IF(+B99="North America","NA","")))))))))</f>
        <v>EUR</v>
      </c>
      <c r="F99" s="0" t="s">
        <v>215</v>
      </c>
      <c r="G99" s="0" t="s">
        <v>368</v>
      </c>
      <c r="H99" s="0" t="s">
        <v>114</v>
      </c>
      <c r="I99" s="206" t="n">
        <v>1.5</v>
      </c>
      <c r="J99" s="0" t="n">
        <v>21.13</v>
      </c>
      <c r="L99" s="269" t="s">
        <v>194</v>
      </c>
      <c r="M99" s="265" t="n">
        <v>67.3</v>
      </c>
      <c r="N99" s="265"/>
    </row>
    <row r="100" customFormat="false" ht="15" hidden="false" customHeight="false" outlineLevel="0" collapsed="false">
      <c r="A100" s="68" t="s">
        <v>215</v>
      </c>
      <c r="B100" s="127" t="s">
        <v>59</v>
      </c>
      <c r="C100" s="127" t="s">
        <v>617</v>
      </c>
      <c r="D100" s="146" t="str">
        <f aca="false">IF(B100="Eastern Europe &amp; Russia","EUR",IF(+B100="Middle East","ME",IF(+B100="Western Europe","WE",IF(+B100="Africa","AF",IF(+B100="Central and South America","CSA",IF(+B100="Caribbean","CR",IF(+B100="Australia &amp; New Zealand","ANZ",IF(+B100="Asia","AS",IF(+B100="North America","NA","")))))))))</f>
        <v>CR</v>
      </c>
      <c r="F100" s="0" t="s">
        <v>165</v>
      </c>
      <c r="G100" s="0" t="s">
        <v>366</v>
      </c>
      <c r="H100" s="0" t="s">
        <v>97</v>
      </c>
      <c r="I100" s="206" t="n">
        <v>118.7</v>
      </c>
      <c r="J100" s="0" t="n">
        <v>31</v>
      </c>
      <c r="L100" s="269" t="s">
        <v>234</v>
      </c>
      <c r="M100" s="265" t="n">
        <v>68</v>
      </c>
      <c r="N100" s="265"/>
    </row>
    <row r="101" customFormat="false" ht="15" hidden="false" customHeight="false" outlineLevel="0" collapsed="false">
      <c r="A101" s="127" t="s">
        <v>165</v>
      </c>
      <c r="B101" s="127" t="s">
        <v>76</v>
      </c>
      <c r="C101" s="127" t="s">
        <v>615</v>
      </c>
      <c r="D101" s="146" t="str">
        <f aca="false">IF(B101="Eastern Europe &amp; Russia","EUR",IF(+B101="Middle East","ME",IF(+B101="Western Europe","WE",IF(+B101="Africa","AF",IF(+B101="Central and South America","CSA",IF(+B101="Caribbean","CR",IF(+B101="Australia &amp; New Zealand","ANZ",IF(+B101="Asia","AS",IF(+B101="North America","NA","")))))))))</f>
        <v>AF</v>
      </c>
      <c r="F101" s="0" t="s">
        <v>166</v>
      </c>
      <c r="G101" s="0" t="s">
        <v>383</v>
      </c>
      <c r="H101" s="0" t="s">
        <v>112</v>
      </c>
      <c r="I101" s="206" t="n">
        <v>14.9</v>
      </c>
      <c r="J101" s="0" t="n">
        <v>32</v>
      </c>
      <c r="L101" s="269" t="s">
        <v>235</v>
      </c>
      <c r="M101" s="265" t="n">
        <v>71.3</v>
      </c>
      <c r="N101" s="265"/>
    </row>
    <row r="102" customFormat="false" ht="15" hidden="false" customHeight="false" outlineLevel="0" collapsed="false">
      <c r="A102" s="158" t="s">
        <v>166</v>
      </c>
      <c r="B102" s="127" t="s">
        <v>76</v>
      </c>
      <c r="C102" s="127" t="s">
        <v>615</v>
      </c>
      <c r="D102" s="146" t="str">
        <f aca="false">IF(B102="Eastern Europe &amp; Russia","EUR",IF(+B102="Middle East","ME",IF(+B102="Western Europe","WE",IF(+B102="Africa","AF",IF(+B102="Central and South America","CSA",IF(+B102="Caribbean","CR",IF(+B102="Australia &amp; New Zealand","ANZ",IF(+B102="Asia","AS",IF(+B102="North America","NA","")))))))))</f>
        <v>AF</v>
      </c>
      <c r="F102" s="0" t="s">
        <v>167</v>
      </c>
      <c r="G102" s="0" t="s">
        <v>114</v>
      </c>
      <c r="H102" s="0" t="s">
        <v>99</v>
      </c>
      <c r="I102" s="206" t="n">
        <v>12.4</v>
      </c>
      <c r="J102" s="0" t="n">
        <v>32</v>
      </c>
      <c r="L102" s="269" t="s">
        <v>195</v>
      </c>
      <c r="M102" s="265" t="n">
        <v>72</v>
      </c>
      <c r="N102" s="265"/>
    </row>
    <row r="103" customFormat="false" ht="15" hidden="false" customHeight="false" outlineLevel="0" collapsed="false">
      <c r="A103" s="127" t="s">
        <v>167</v>
      </c>
      <c r="B103" s="127" t="s">
        <v>76</v>
      </c>
      <c r="C103" s="127" t="s">
        <v>615</v>
      </c>
      <c r="D103" s="146" t="str">
        <f aca="false">IF(B103="Eastern Europe &amp; Russia","EUR",IF(+B103="Middle East","ME",IF(+B103="Western Europe","WE",IF(+B103="Africa","AF",IF(+B103="Central and South America","CSA",IF(+B103="Caribbean","CR",IF(+B103="Australia &amp; New Zealand","ANZ",IF(+B103="Asia","AS",IF(+B103="North America","NA","")))))))))</f>
        <v>AF</v>
      </c>
      <c r="F103" s="0" t="s">
        <v>301</v>
      </c>
      <c r="G103" s="0" t="s">
        <v>360</v>
      </c>
      <c r="H103" s="0" t="s">
        <v>93</v>
      </c>
      <c r="I103" s="206" t="n">
        <v>909.1</v>
      </c>
      <c r="J103" s="0" t="n">
        <v>25</v>
      </c>
      <c r="L103" s="269" t="s">
        <v>257</v>
      </c>
      <c r="M103" s="265" t="n">
        <v>78.8</v>
      </c>
      <c r="N103" s="265"/>
    </row>
    <row r="104" customFormat="false" ht="15" hidden="false" customHeight="false" outlineLevel="0" collapsed="false">
      <c r="A104" s="127" t="s">
        <v>301</v>
      </c>
      <c r="B104" s="127" t="s">
        <v>283</v>
      </c>
      <c r="C104" s="127" t="s">
        <v>614</v>
      </c>
      <c r="D104" s="146" t="str">
        <f aca="false">IF(B104="Eastern Europe &amp; Russia","EUR",IF(+B104="Middle East","ME",IF(+B104="Western Europe","WE",IF(+B104="Africa","AF",IF(+B104="Central and South America","CSA",IF(+B104="Caribbean","CR",IF(+B104="Australia &amp; New Zealand","ANZ",IF(+B104="Asia","AS",IF(+B104="North America","NA","")))))))))</f>
        <v>WE</v>
      </c>
      <c r="F104" s="0" t="s">
        <v>205</v>
      </c>
      <c r="G104" s="0" t="s">
        <v>359</v>
      </c>
      <c r="H104" s="0" t="s">
        <v>93</v>
      </c>
      <c r="I104" s="206" t="n">
        <v>206.9</v>
      </c>
      <c r="J104" s="0" t="n">
        <v>28</v>
      </c>
      <c r="L104" s="269" t="s">
        <v>303</v>
      </c>
      <c r="M104" s="265" t="n">
        <v>77.5</v>
      </c>
      <c r="N104" s="265"/>
    </row>
    <row r="105" customFormat="false" ht="15" hidden="false" customHeight="false" outlineLevel="0" collapsed="false">
      <c r="A105" s="127" t="s">
        <v>205</v>
      </c>
      <c r="B105" s="127" t="s">
        <v>202</v>
      </c>
      <c r="C105" s="127" t="s">
        <v>618</v>
      </c>
      <c r="D105" s="146" t="str">
        <f aca="false">IF(B105="Eastern Europe &amp; Russia","EUR",IF(+B105="Middle East","ME",IF(+B105="Western Europe","WE",IF(+B105="Africa","AF",IF(+B105="Central and South America","CSA",IF(+B105="Caribbean","CR",IF(+B105="Australia &amp; New Zealand","ANZ",IF(+B105="Asia","AS",IF(+B105="North America","NA","")))))))))</f>
        <v>ANZ</v>
      </c>
      <c r="F105" s="0" t="s">
        <v>232</v>
      </c>
      <c r="G105" s="0" t="s">
        <v>362</v>
      </c>
      <c r="H105" s="0" t="s">
        <v>96</v>
      </c>
      <c r="I105" s="206" t="n">
        <v>12.5</v>
      </c>
      <c r="J105" s="0" t="n">
        <v>30</v>
      </c>
      <c r="L105" s="269" t="s">
        <v>275</v>
      </c>
      <c r="M105" s="265" t="n">
        <v>71.5</v>
      </c>
      <c r="N105" s="265"/>
    </row>
    <row r="106" customFormat="false" ht="15" hidden="false" customHeight="false" outlineLevel="0" collapsed="false">
      <c r="A106" s="127" t="s">
        <v>232</v>
      </c>
      <c r="B106" s="127" t="s">
        <v>220</v>
      </c>
      <c r="C106" s="127" t="s">
        <v>616</v>
      </c>
      <c r="D106" s="146" t="str">
        <f aca="false">IF(B106="Eastern Europe &amp; Russia","EUR",IF(+B106="Middle East","ME",IF(+B106="Western Europe","WE",IF(+B106="Africa","AF",IF(+B106="Central and South America","CSA",IF(+B106="Caribbean","CR",IF(+B106="Australia &amp; New Zealand","ANZ",IF(+B106="Asia","AS",IF(+B106="North America","NA","")))))))))</f>
        <v>CSA</v>
      </c>
      <c r="F106" s="0" t="s">
        <v>178</v>
      </c>
      <c r="G106" s="0" t="s">
        <v>114</v>
      </c>
      <c r="H106" s="0" t="s">
        <v>96</v>
      </c>
      <c r="I106" s="206" t="n">
        <v>12.9</v>
      </c>
      <c r="J106" s="0" t="n">
        <v>28.25</v>
      </c>
      <c r="L106" s="269" t="s">
        <v>258</v>
      </c>
      <c r="M106" s="265" t="n">
        <v>71.3</v>
      </c>
      <c r="N106" s="265"/>
    </row>
    <row r="107" customFormat="false" ht="15" hidden="false" customHeight="false" outlineLevel="0" collapsed="false">
      <c r="A107" s="127" t="s">
        <v>178</v>
      </c>
      <c r="B107" s="127" t="s">
        <v>76</v>
      </c>
      <c r="C107" s="127" t="s">
        <v>615</v>
      </c>
      <c r="D107" s="146" t="str">
        <f aca="false">IF(B107="Eastern Europe &amp; Russia","EUR",IF(+B107="Middle East","ME",IF(+B107="Western Europe","WE",IF(+B107="Africa","AF",IF(+B107="Central and South America","CSA",IF(+B107="Caribbean","CR",IF(+B107="Australia &amp; New Zealand","ANZ",IF(+B107="Asia","AS",IF(+B107="North America","NA","")))))))))</f>
        <v>AF</v>
      </c>
      <c r="F107" s="0" t="s">
        <v>168</v>
      </c>
      <c r="G107" s="0" t="s">
        <v>362</v>
      </c>
      <c r="H107" s="0" t="s">
        <v>95</v>
      </c>
      <c r="I107" s="206" t="n">
        <v>448.1</v>
      </c>
      <c r="J107" s="0" t="n">
        <v>30</v>
      </c>
      <c r="L107" s="269" t="s">
        <v>259</v>
      </c>
      <c r="M107" s="265" t="n">
        <v>71.3</v>
      </c>
      <c r="N107" s="265"/>
    </row>
    <row r="108" customFormat="false" ht="15" hidden="false" customHeight="false" outlineLevel="0" collapsed="false">
      <c r="A108" s="127" t="s">
        <v>168</v>
      </c>
      <c r="B108" s="127" t="s">
        <v>76</v>
      </c>
      <c r="C108" s="127" t="s">
        <v>615</v>
      </c>
      <c r="D108" s="146" t="str">
        <f aca="false">IF(B108="Eastern Europe &amp; Russia","EUR",IF(+B108="Middle East","ME",IF(+B108="Western Europe","WE",IF(+B108="Africa","AF",IF(+B108="Central and South America","CSA",IF(+B108="Caribbean","CR",IF(+B108="Australia &amp; New Zealand","ANZ",IF(+B108="Asia","AS",IF(+B108="North America","NA","")))))))))</f>
        <v>AF</v>
      </c>
      <c r="F108" s="0" t="s">
        <v>302</v>
      </c>
      <c r="G108" s="0" t="s">
        <v>360</v>
      </c>
      <c r="H108" s="0" t="s">
        <v>93</v>
      </c>
      <c r="I108" s="206" t="n">
        <v>403.3</v>
      </c>
      <c r="J108" s="0" t="n">
        <v>22</v>
      </c>
      <c r="L108" s="269" t="s">
        <v>276</v>
      </c>
      <c r="M108" s="265" t="n">
        <v>78.8</v>
      </c>
      <c r="N108" s="265"/>
    </row>
    <row r="109" customFormat="false" ht="15" hidden="false" customHeight="false" outlineLevel="0" collapsed="false">
      <c r="A109" s="127" t="s">
        <v>302</v>
      </c>
      <c r="B109" s="127" t="s">
        <v>283</v>
      </c>
      <c r="C109" s="127" t="s">
        <v>614</v>
      </c>
      <c r="D109" s="146" t="str">
        <f aca="false">IF(B109="Eastern Europe &amp; Russia","EUR",IF(+B109="Middle East","ME",IF(+B109="Western Europe","WE",IF(+B109="Africa","AF",IF(+B109="Central and South America","CSA",IF(+B109="Caribbean","CR",IF(+B109="Australia &amp; New Zealand","ANZ",IF(+B109="Asia","AS",IF(+B109="North America","NA","")))))))))</f>
        <v>WE</v>
      </c>
      <c r="F109" s="0" t="s">
        <v>274</v>
      </c>
      <c r="G109" s="0" t="s">
        <v>363</v>
      </c>
      <c r="H109" s="0" t="s">
        <v>99</v>
      </c>
      <c r="I109" s="206" t="n">
        <v>77</v>
      </c>
      <c r="J109" s="0" t="n">
        <v>15</v>
      </c>
      <c r="L109" s="269" t="s">
        <v>170</v>
      </c>
      <c r="M109" s="265" t="n">
        <v>61.5</v>
      </c>
      <c r="N109" s="265"/>
    </row>
    <row r="110" customFormat="false" ht="15" hidden="false" customHeight="false" outlineLevel="0" collapsed="false">
      <c r="A110" s="127" t="s">
        <v>274</v>
      </c>
      <c r="B110" s="127" t="s">
        <v>266</v>
      </c>
      <c r="C110" s="127" t="s">
        <v>612</v>
      </c>
      <c r="D110" s="146" t="str">
        <f aca="false">IF(B110="Eastern Europe &amp; Russia","EUR",IF(+B110="Middle East","ME",IF(+B110="Western Europe","WE",IF(+B110="Africa","AF",IF(+B110="Central and South America","CSA",IF(+B110="Caribbean","CR",IF(+B110="Australia &amp; New Zealand","ANZ",IF(+B110="Asia","AS",IF(+B110="North America","NA","")))))))))</f>
        <v>ME</v>
      </c>
      <c r="F110" s="0" t="s">
        <v>193</v>
      </c>
      <c r="G110" s="0" t="s">
        <v>362</v>
      </c>
      <c r="H110" s="0" t="s">
        <v>96</v>
      </c>
      <c r="I110" s="206" t="n">
        <v>278.2</v>
      </c>
      <c r="J110" s="0" t="n">
        <v>35</v>
      </c>
      <c r="L110" s="0" t="s">
        <v>260</v>
      </c>
      <c r="M110" s="265" t="n">
        <v>66</v>
      </c>
      <c r="N110" s="265"/>
    </row>
    <row r="111" customFormat="false" ht="15" hidden="false" customHeight="false" outlineLevel="0" collapsed="false">
      <c r="A111" s="127" t="s">
        <v>193</v>
      </c>
      <c r="B111" s="127" t="s">
        <v>179</v>
      </c>
      <c r="C111" s="127" t="s">
        <v>619</v>
      </c>
      <c r="D111" s="146" t="str">
        <f aca="false">IF(B111="Eastern Europe &amp; Russia","EUR",IF(+B111="Middle East","ME",IF(+B111="Western Europe","WE",IF(+B111="Africa","AF",IF(+B111="Central and South America","CSA",IF(+B111="Caribbean","CR",IF(+B111="Australia &amp; New Zealand","ANZ",IF(+B111="Asia","AS",IF(+B111="North America","NA","")))))))))</f>
        <v>AS</v>
      </c>
      <c r="F111" s="0" t="s">
        <v>233</v>
      </c>
      <c r="G111" s="0" t="s">
        <v>367</v>
      </c>
      <c r="H111" s="0" t="s">
        <v>101</v>
      </c>
      <c r="I111" s="206" t="n">
        <v>66.8</v>
      </c>
      <c r="J111" s="0" t="n">
        <v>25</v>
      </c>
      <c r="L111" s="269" t="s">
        <v>467</v>
      </c>
      <c r="M111" s="265" t="n">
        <v>57.8</v>
      </c>
      <c r="N111" s="265"/>
    </row>
    <row r="112" customFormat="false" ht="15" hidden="false" customHeight="false" outlineLevel="0" collapsed="false">
      <c r="A112" s="127" t="s">
        <v>233</v>
      </c>
      <c r="B112" s="127" t="s">
        <v>220</v>
      </c>
      <c r="C112" s="127" t="s">
        <v>616</v>
      </c>
      <c r="D112" s="146" t="str">
        <f aca="false">IF(B112="Eastern Europe &amp; Russia","EUR",IF(+B112="Middle East","ME",IF(+B112="Western Europe","WE",IF(+B112="Africa","AF",IF(+B112="Central and South America","CSA",IF(+B112="Caribbean","CR",IF(+B112="Australia &amp; New Zealand","ANZ",IF(+B112="Asia","AS",IF(+B112="North America","NA","")))))))))</f>
        <v>CSA</v>
      </c>
      <c r="F112" s="0" t="s">
        <v>194</v>
      </c>
      <c r="G112" s="0" t="s">
        <v>502</v>
      </c>
      <c r="H112" s="0" t="s">
        <v>95</v>
      </c>
      <c r="I112" s="206" t="n">
        <v>25</v>
      </c>
      <c r="J112" s="0" t="n">
        <v>30</v>
      </c>
      <c r="L112" s="269" t="s">
        <v>196</v>
      </c>
      <c r="M112" s="265" t="n">
        <v>79.5</v>
      </c>
      <c r="N112" s="265"/>
    </row>
    <row r="113" customFormat="false" ht="15" hidden="false" customHeight="false" outlineLevel="0" collapsed="false">
      <c r="A113" s="127" t="s">
        <v>194</v>
      </c>
      <c r="B113" s="127" t="s">
        <v>179</v>
      </c>
      <c r="C113" s="127" t="s">
        <v>619</v>
      </c>
      <c r="D113" s="146" t="str">
        <f aca="false">IF(B113="Eastern Europe &amp; Russia","EUR",IF(+B113="Middle East","ME",IF(+B113="Western Europe","WE",IF(+B113="Africa","AF",IF(+B113="Central and South America","CSA",IF(+B113="Caribbean","CR",IF(+B113="Australia &amp; New Zealand","ANZ",IF(+B113="Asia","AS",IF(+B113="North America","NA","")))))))))</f>
        <v>AS</v>
      </c>
      <c r="F113" s="0" t="s">
        <v>234</v>
      </c>
      <c r="G113" s="0" t="s">
        <v>364</v>
      </c>
      <c r="H113" s="0" t="s">
        <v>97</v>
      </c>
      <c r="I113" s="206" t="n">
        <v>38.1</v>
      </c>
      <c r="J113" s="0" t="n">
        <v>10</v>
      </c>
      <c r="L113" s="269" t="s">
        <v>261</v>
      </c>
      <c r="M113" s="265" t="n">
        <v>73.3</v>
      </c>
      <c r="N113" s="265"/>
    </row>
    <row r="114" customFormat="false" ht="15" hidden="false" customHeight="false" outlineLevel="0" collapsed="false">
      <c r="A114" s="127" t="s">
        <v>234</v>
      </c>
      <c r="B114" s="127" t="s">
        <v>220</v>
      </c>
      <c r="C114" s="127" t="s">
        <v>616</v>
      </c>
      <c r="D114" s="146" t="str">
        <f aca="false">IF(B114="Eastern Europe &amp; Russia","EUR",IF(+B114="Middle East","ME",IF(+B114="Western Europe","WE",IF(+B114="Africa","AF",IF(+B114="Central and South America","CSA",IF(+B114="Caribbean","CR",IF(+B114="Australia &amp; New Zealand","ANZ",IF(+B114="Asia","AS",IF(+B114="North America","NA","")))))))))</f>
        <v>CSA</v>
      </c>
      <c r="F114" s="0" t="s">
        <v>235</v>
      </c>
      <c r="G114" s="0" t="s">
        <v>369</v>
      </c>
      <c r="H114" s="0" t="s">
        <v>89</v>
      </c>
      <c r="I114" s="206" t="n">
        <v>226.8</v>
      </c>
      <c r="J114" s="0" t="n">
        <v>29.5</v>
      </c>
      <c r="L114" s="269" t="s">
        <v>262</v>
      </c>
      <c r="M114" s="265" t="n">
        <v>68.5</v>
      </c>
      <c r="N114" s="265"/>
    </row>
    <row r="115" customFormat="false" ht="15" hidden="false" customHeight="false" outlineLevel="0" collapsed="false">
      <c r="A115" s="127" t="s">
        <v>235</v>
      </c>
      <c r="B115" s="127" t="s">
        <v>220</v>
      </c>
      <c r="C115" s="127" t="s">
        <v>616</v>
      </c>
      <c r="D115" s="146" t="str">
        <f aca="false">IF(B115="Eastern Europe &amp; Russia","EUR",IF(+B115="Middle East","ME",IF(+B115="Western Europe","WE",IF(+B115="Africa","AF",IF(+B115="Central and South America","CSA",IF(+B115="Caribbean","CR",IF(+B115="Australia &amp; New Zealand","ANZ",IF(+B115="Asia","AS",IF(+B115="North America","NA","")))))))))</f>
        <v>CSA</v>
      </c>
      <c r="F115" s="0" t="s">
        <v>195</v>
      </c>
      <c r="G115" s="0" t="s">
        <v>369</v>
      </c>
      <c r="H115" s="0" t="s">
        <v>101</v>
      </c>
      <c r="I115" s="206" t="n">
        <v>376.8</v>
      </c>
      <c r="J115" s="0" t="n">
        <v>30</v>
      </c>
      <c r="L115" s="269" t="s">
        <v>469</v>
      </c>
      <c r="M115" s="265" t="n">
        <v>50</v>
      </c>
      <c r="N115" s="265"/>
    </row>
    <row r="116" customFormat="false" ht="15" hidden="false" customHeight="false" outlineLevel="0" collapsed="false">
      <c r="A116" s="127" t="s">
        <v>195</v>
      </c>
      <c r="B116" s="127" t="s">
        <v>179</v>
      </c>
      <c r="C116" s="127" t="s">
        <v>619</v>
      </c>
      <c r="D116" s="146" t="str">
        <f aca="false">IF(B116="Eastern Europe &amp; Russia","EUR",IF(+B116="Middle East","ME",IF(+B116="Western Europe","WE",IF(+B116="Africa","AF",IF(+B116="Central and South America","CSA",IF(+B116="Caribbean","CR",IF(+B116="Australia &amp; New Zealand","ANZ",IF(+B116="Asia","AS",IF(+B116="North America","NA","")))))))))</f>
        <v>AS</v>
      </c>
      <c r="F116" s="0" t="s">
        <v>257</v>
      </c>
      <c r="G116" s="0" t="s">
        <v>355</v>
      </c>
      <c r="H116" s="0" t="s">
        <v>88</v>
      </c>
      <c r="I116" s="206" t="n">
        <v>592.2</v>
      </c>
      <c r="J116" s="0" t="n">
        <v>19</v>
      </c>
      <c r="L116" s="269" t="s">
        <v>171</v>
      </c>
      <c r="M116" s="265" t="n">
        <v>68.3</v>
      </c>
      <c r="N116" s="265"/>
    </row>
    <row r="117" customFormat="false" ht="15" hidden="false" customHeight="false" outlineLevel="0" collapsed="false">
      <c r="A117" s="127" t="s">
        <v>257</v>
      </c>
      <c r="B117" s="127" t="s">
        <v>238</v>
      </c>
      <c r="C117" s="127" t="s">
        <v>613</v>
      </c>
      <c r="D117" s="146" t="str">
        <f aca="false">IF(B117="Eastern Europe &amp; Russia","EUR",IF(+B117="Middle East","ME",IF(+B117="Western Europe","WE",IF(+B117="Africa","AF",IF(+B117="Central and South America","CSA",IF(+B117="Caribbean","CR",IF(+B117="Australia &amp; New Zealand","ANZ",IF(+B117="Asia","AS",IF(+B117="North America","NA","")))))))))</f>
        <v>EUR</v>
      </c>
      <c r="F117" s="0" t="s">
        <v>303</v>
      </c>
      <c r="G117" s="0" t="s">
        <v>367</v>
      </c>
      <c r="H117" s="0" t="s">
        <v>102</v>
      </c>
      <c r="I117" s="206" t="n">
        <v>237.7</v>
      </c>
      <c r="J117" s="0" t="n">
        <v>21</v>
      </c>
      <c r="L117" s="269" t="s">
        <v>304</v>
      </c>
      <c r="M117" s="265" t="n">
        <v>74</v>
      </c>
      <c r="N117" s="265"/>
    </row>
    <row r="118" customFormat="false" ht="15" hidden="false" customHeight="false" outlineLevel="0" collapsed="false">
      <c r="A118" s="127" t="s">
        <v>303</v>
      </c>
      <c r="B118" s="127" t="s">
        <v>283</v>
      </c>
      <c r="C118" s="127" t="s">
        <v>614</v>
      </c>
      <c r="D118" s="146" t="str">
        <f aca="false">IF(B118="Eastern Europe &amp; Russia","EUR",IF(+B118="Middle East","ME",IF(+B118="Western Europe","WE",IF(+B118="Africa","AF",IF(+B118="Central and South America","CSA",IF(+B118="Caribbean","CR",IF(+B118="Australia &amp; New Zealand","ANZ",IF(+B118="Asia","AS",IF(+B118="North America","NA","")))))))))</f>
        <v>WE</v>
      </c>
      <c r="F118" s="0" t="s">
        <v>275</v>
      </c>
      <c r="G118" s="0" t="s">
        <v>358</v>
      </c>
      <c r="H118" s="0" t="s">
        <v>92</v>
      </c>
      <c r="I118" s="206" t="n">
        <v>183.5</v>
      </c>
      <c r="J118" s="0" t="n">
        <v>10</v>
      </c>
      <c r="L118" s="269" t="s">
        <v>198</v>
      </c>
      <c r="M118" s="265" t="n">
        <v>62.5</v>
      </c>
      <c r="N118" s="265"/>
    </row>
    <row r="119" customFormat="false" ht="15" hidden="false" customHeight="false" outlineLevel="0" collapsed="false">
      <c r="A119" s="127" t="s">
        <v>275</v>
      </c>
      <c r="B119" s="127" t="s">
        <v>266</v>
      </c>
      <c r="C119" s="127" t="s">
        <v>612</v>
      </c>
      <c r="D119" s="146" t="str">
        <f aca="false">IF(B119="Eastern Europe &amp; Russia","EUR",IF(+B119="Middle East","ME",IF(+B119="Western Europe","WE",IF(+B119="Africa","AF",IF(+B119="Central and South America","CSA",IF(+B119="Caribbean","CR",IF(+B119="Australia &amp; New Zealand","ANZ",IF(+B119="Asia","AS",IF(+B119="North America","NA","")))))))))</f>
        <v>ME</v>
      </c>
      <c r="F119" s="0" t="s">
        <v>279</v>
      </c>
      <c r="G119" s="0" t="s">
        <v>355</v>
      </c>
      <c r="H119" s="0" t="s">
        <v>114</v>
      </c>
      <c r="I119" s="206" t="n">
        <v>5.2</v>
      </c>
      <c r="J119" s="0" t="n">
        <v>0</v>
      </c>
      <c r="L119" s="269" t="s">
        <v>475</v>
      </c>
      <c r="M119" s="265" t="n">
        <v>38.3</v>
      </c>
      <c r="N119" s="265"/>
    </row>
    <row r="120" customFormat="false" ht="15" hidden="false" customHeight="false" outlineLevel="0" collapsed="false">
      <c r="A120" s="2" t="s">
        <v>279</v>
      </c>
      <c r="B120" s="127" t="s">
        <v>266</v>
      </c>
      <c r="C120" s="127" t="s">
        <v>612</v>
      </c>
      <c r="D120" s="146" t="str">
        <f aca="false">IF(B120="Eastern Europe &amp; Russia","EUR",IF(+B120="Middle East","ME",IF(+B120="Western Europe","WE",IF(+B120="Africa","AF",IF(+B120="Central and South America","CSA",IF(+B120="Caribbean","CR",IF(+B120="Australia &amp; New Zealand","ANZ",IF(+B120="Asia","AS",IF(+B120="North America","NA","")))))))))</f>
        <v>ME</v>
      </c>
      <c r="F120" s="0" t="s">
        <v>258</v>
      </c>
      <c r="G120" s="0" t="s">
        <v>368</v>
      </c>
      <c r="H120" s="0" t="s">
        <v>102</v>
      </c>
      <c r="I120" s="206" t="n">
        <v>250.1</v>
      </c>
      <c r="J120" s="0" t="n">
        <v>16</v>
      </c>
      <c r="L120" s="269" t="s">
        <v>236</v>
      </c>
      <c r="M120" s="265" t="n">
        <v>54.8</v>
      </c>
      <c r="N120" s="265"/>
    </row>
    <row r="121" customFormat="false" ht="15" hidden="false" customHeight="false" outlineLevel="0" collapsed="false">
      <c r="A121" s="2" t="s">
        <v>385</v>
      </c>
      <c r="B121" s="127" t="s">
        <v>76</v>
      </c>
      <c r="C121" s="127" t="s">
        <v>615</v>
      </c>
      <c r="D121" s="146" t="str">
        <f aca="false">IF(B121="Eastern Europe &amp; Russia","EUR",IF(+B121="Middle East","ME",IF(+B121="Western Europe","WE",IF(+B121="Africa","AF",IF(+B121="Central and South America","CSA",IF(+B121="Caribbean","CR",IF(+B121="Australia &amp; New Zealand","ANZ",IF(+B121="Asia","AS",IF(+B121="North America","NA","")))))))))</f>
        <v>AF</v>
      </c>
      <c r="F121" s="0" t="s">
        <v>259</v>
      </c>
      <c r="G121" s="0" t="s">
        <v>368</v>
      </c>
      <c r="H121" s="0" t="s">
        <v>102</v>
      </c>
      <c r="I121" s="206" t="n">
        <v>1699.9</v>
      </c>
      <c r="J121" s="0" t="n">
        <v>20</v>
      </c>
      <c r="L121" s="269" t="s">
        <v>305</v>
      </c>
      <c r="M121" s="265" t="n">
        <v>84.8</v>
      </c>
      <c r="N121" s="265"/>
    </row>
    <row r="122" customFormat="false" ht="15" hidden="false" customHeight="false" outlineLevel="0" collapsed="false">
      <c r="A122" s="127" t="s">
        <v>258</v>
      </c>
      <c r="B122" s="127" t="s">
        <v>238</v>
      </c>
      <c r="C122" s="127" t="s">
        <v>613</v>
      </c>
      <c r="D122" s="146" t="str">
        <f aca="false">IF(B122="Eastern Europe &amp; Russia","EUR",IF(+B122="Middle East","ME",IF(+B122="Western Europe","WE",IF(+B122="Africa","AF",IF(+B122="Central and South America","CSA",IF(+B122="Caribbean","CR",IF(+B122="Australia &amp; New Zealand","ANZ",IF(+B122="Asia","AS",IF(+B122="North America","NA","")))))))))</f>
        <v>EUR</v>
      </c>
      <c r="F122" s="0" t="s">
        <v>169</v>
      </c>
      <c r="G122" s="0" t="s">
        <v>492</v>
      </c>
      <c r="H122" s="0" t="s">
        <v>95</v>
      </c>
      <c r="I122" s="206" t="n">
        <v>10.1</v>
      </c>
      <c r="J122" s="0" t="n">
        <v>30</v>
      </c>
      <c r="L122" s="269" t="s">
        <v>306</v>
      </c>
      <c r="M122" s="265" t="n">
        <v>87.3</v>
      </c>
      <c r="N122" s="265"/>
    </row>
    <row r="123" customFormat="false" ht="15" hidden="false" customHeight="false" outlineLevel="0" collapsed="false">
      <c r="A123" s="127" t="s">
        <v>259</v>
      </c>
      <c r="B123" s="127" t="s">
        <v>238</v>
      </c>
      <c r="C123" s="127" t="s">
        <v>613</v>
      </c>
      <c r="D123" s="146" t="str">
        <f aca="false">IF(B123="Eastern Europe &amp; Russia","EUR",IF(+B123="Middle East","ME",IF(+B123="Western Europe","WE",IF(+B123="Africa","AF",IF(+B123="Central and South America","CSA",IF(+B123="Caribbean","CR",IF(+B123="Australia &amp; New Zealand","ANZ",IF(+B123="Asia","AS",IF(+B123="North America","NA","")))))))))</f>
        <v>EUR</v>
      </c>
      <c r="F123" s="0" t="s">
        <v>276</v>
      </c>
      <c r="G123" s="0" t="s">
        <v>355</v>
      </c>
      <c r="H123" s="0" t="s">
        <v>87</v>
      </c>
      <c r="I123" s="206" t="n">
        <v>793</v>
      </c>
      <c r="J123" s="0" t="n">
        <v>20</v>
      </c>
      <c r="L123" s="269" t="s">
        <v>563</v>
      </c>
      <c r="M123" s="265" t="n">
        <v>48.3</v>
      </c>
      <c r="N123" s="265"/>
    </row>
    <row r="124" customFormat="false" ht="15" hidden="false" customHeight="false" outlineLevel="0" collapsed="false">
      <c r="A124" s="158" t="s">
        <v>169</v>
      </c>
      <c r="B124" s="127" t="s">
        <v>76</v>
      </c>
      <c r="C124" s="127" t="s">
        <v>615</v>
      </c>
      <c r="D124" s="146" t="str">
        <f aca="false">IF(B124="Eastern Europe &amp; Russia","EUR",IF(+B124="Middle East","ME",IF(+B124="Western Europe","WE",IF(+B124="Africa","AF",IF(+B124="Central and South America","CSA",IF(+B124="Caribbean","CR",IF(+B124="Australia &amp; New Zealand","ANZ",IF(+B124="Asia","AS",IF(+B124="North America","NA","")))))))))</f>
        <v>AF</v>
      </c>
      <c r="F124" s="0" t="s">
        <v>170</v>
      </c>
      <c r="G124" s="0" t="s">
        <v>363</v>
      </c>
      <c r="H124" s="0" t="s">
        <v>99</v>
      </c>
      <c r="I124" s="206" t="n">
        <v>23.6</v>
      </c>
      <c r="J124" s="0" t="n">
        <v>30</v>
      </c>
      <c r="L124" s="269" t="s">
        <v>199</v>
      </c>
      <c r="M124" s="265" t="n">
        <v>87</v>
      </c>
      <c r="N124" s="265"/>
    </row>
    <row r="125" customFormat="false" ht="15" hidden="false" customHeight="false" outlineLevel="0" collapsed="false">
      <c r="A125" s="127" t="s">
        <v>276</v>
      </c>
      <c r="B125" s="127" t="s">
        <v>266</v>
      </c>
      <c r="C125" s="127" t="s">
        <v>612</v>
      </c>
      <c r="D125" s="146" t="str">
        <f aca="false">IF(B125="Eastern Europe &amp; Russia","EUR",IF(+B125="Middle East","ME",IF(+B125="Western Europe","WE",IF(+B125="Africa","AF",IF(+B125="Central and South America","CSA",IF(+B125="Caribbean","CR",IF(+B125="Australia &amp; New Zealand","ANZ",IF(+B125="Asia","AS",IF(+B125="North America","NA","")))))))))</f>
        <v>ME</v>
      </c>
      <c r="F125" s="0" t="s">
        <v>260</v>
      </c>
      <c r="G125" s="0" t="s">
        <v>366</v>
      </c>
      <c r="H125" s="0" t="s">
        <v>98</v>
      </c>
      <c r="I125" s="206" t="n">
        <v>51.4</v>
      </c>
      <c r="J125" s="0" t="n">
        <v>15</v>
      </c>
      <c r="L125" s="269" t="s">
        <v>173</v>
      </c>
      <c r="M125" s="265" t="n">
        <v>64.5</v>
      </c>
      <c r="N125" s="265"/>
    </row>
    <row r="126" customFormat="false" ht="15" hidden="false" customHeight="false" outlineLevel="0" collapsed="false">
      <c r="A126" s="127" t="s">
        <v>170</v>
      </c>
      <c r="B126" s="127" t="s">
        <v>76</v>
      </c>
      <c r="C126" s="127" t="s">
        <v>615</v>
      </c>
      <c r="D126" s="146" t="str">
        <f aca="false">IF(B126="Eastern Europe &amp; Russia","EUR",IF(+B126="Middle East","ME",IF(+B126="Western Europe","WE",IF(+B126="Africa","AF",IF(+B126="Central and South America","CSA",IF(+B126="Caribbean","CR",IF(+B126="Australia &amp; New Zealand","ANZ",IF(+B126="Asia","AS",IF(+B126="North America","NA","")))))))))</f>
        <v>AF</v>
      </c>
      <c r="F126" s="0" t="s">
        <v>277</v>
      </c>
      <c r="G126" s="0" t="s">
        <v>114</v>
      </c>
      <c r="H126" s="0" t="s">
        <v>102</v>
      </c>
      <c r="I126" s="206" t="n">
        <v>5</v>
      </c>
      <c r="J126" s="0" t="n">
        <v>0</v>
      </c>
      <c r="L126" s="269" t="s">
        <v>200</v>
      </c>
      <c r="M126" s="265" t="n">
        <v>65.8</v>
      </c>
      <c r="N126" s="265"/>
    </row>
    <row r="127" customFormat="false" ht="15" hidden="false" customHeight="false" outlineLevel="0" collapsed="false">
      <c r="A127" s="158" t="s">
        <v>260</v>
      </c>
      <c r="B127" s="127" t="s">
        <v>238</v>
      </c>
      <c r="C127" s="127" t="s">
        <v>613</v>
      </c>
      <c r="D127" s="146" t="str">
        <f aca="false">IF(B127="Eastern Europe &amp; Russia","EUR",IF(+B127="Middle East","ME",IF(+B127="Western Europe","WE",IF(+B127="Africa","AF",IF(+B127="Central and South America","CSA",IF(+B127="Caribbean","CR",IF(+B127="Australia &amp; New Zealand","ANZ",IF(+B127="Asia","AS",IF(+B127="North America","NA","")))))))))</f>
        <v>EUR</v>
      </c>
      <c r="F127" s="0" t="s">
        <v>196</v>
      </c>
      <c r="G127" s="0" t="s">
        <v>114</v>
      </c>
      <c r="H127" s="0" t="s">
        <v>93</v>
      </c>
      <c r="I127" s="206" t="n">
        <v>372.1</v>
      </c>
      <c r="J127" s="0" t="n">
        <v>17</v>
      </c>
      <c r="L127" s="269" t="s">
        <v>177</v>
      </c>
      <c r="M127" s="265" t="n">
        <v>62.3</v>
      </c>
      <c r="N127" s="265"/>
    </row>
    <row r="128" customFormat="false" ht="15" hidden="false" customHeight="false" outlineLevel="0" collapsed="false">
      <c r="A128" s="157" t="s">
        <v>277</v>
      </c>
      <c r="B128" s="127" t="s">
        <v>266</v>
      </c>
      <c r="C128" s="127" t="s">
        <v>612</v>
      </c>
      <c r="D128" s="146" t="str">
        <f aca="false">IF(B128="Eastern Europe &amp; Russia","EUR",IF(+B128="Middle East","ME",IF(+B128="Western Europe","WE",IF(+B128="Africa","AF",IF(+B128="Central and South America","CSA",IF(+B128="Caribbean","CR",IF(+B128="Australia &amp; New Zealand","ANZ",IF(+B128="Asia","AS",IF(+B128="North America","NA","")))))))))</f>
        <v>ME</v>
      </c>
      <c r="F128" s="0" t="s">
        <v>261</v>
      </c>
      <c r="G128" s="0" t="s">
        <v>356</v>
      </c>
      <c r="H128" s="0" t="s">
        <v>88</v>
      </c>
      <c r="I128" s="206" t="n">
        <v>105.4</v>
      </c>
      <c r="J128" s="0" t="n">
        <v>21</v>
      </c>
      <c r="L128" s="0" t="s">
        <v>218</v>
      </c>
      <c r="M128" s="265" t="n">
        <v>74.3</v>
      </c>
      <c r="N128" s="265"/>
    </row>
    <row r="129" customFormat="false" ht="15" hidden="false" customHeight="false" outlineLevel="0" collapsed="false">
      <c r="A129" s="127" t="s">
        <v>196</v>
      </c>
      <c r="B129" s="127" t="s">
        <v>179</v>
      </c>
      <c r="C129" s="127" t="s">
        <v>619</v>
      </c>
      <c r="D129" s="146" t="str">
        <f aca="false">IF(B129="Eastern Europe &amp; Russia","EUR",IF(+B129="Middle East","ME",IF(+B129="Western Europe","WE",IF(+B129="Africa","AF",IF(+B129="Central and South America","CSA",IF(+B129="Caribbean","CR",IF(+B129="Australia &amp; New Zealand","ANZ",IF(+B129="Asia","AS",IF(+B129="North America","NA","")))))))))</f>
        <v>AS</v>
      </c>
      <c r="F129" s="0" t="s">
        <v>262</v>
      </c>
      <c r="G129" s="0" t="s">
        <v>358</v>
      </c>
      <c r="H129" s="0" t="s">
        <v>89</v>
      </c>
      <c r="I129" s="206" t="n">
        <v>53.7</v>
      </c>
      <c r="J129" s="0" t="n">
        <v>19</v>
      </c>
      <c r="L129" s="269" t="s">
        <v>174</v>
      </c>
      <c r="M129" s="265" t="n">
        <v>63</v>
      </c>
      <c r="N129" s="265"/>
    </row>
    <row r="130" customFormat="false" ht="15" hidden="false" customHeight="false" outlineLevel="0" collapsed="false">
      <c r="A130" s="127" t="s">
        <v>261</v>
      </c>
      <c r="B130" s="127" t="s">
        <v>238</v>
      </c>
      <c r="C130" s="127" t="s">
        <v>613</v>
      </c>
      <c r="D130" s="146" t="str">
        <f aca="false">IF(B130="Eastern Europe &amp; Russia","EUR",IF(+B130="Middle East","ME",IF(+B130="Western Europe","WE",IF(+B130="Africa","AF",IF(+B130="Central and South America","CSA",IF(+B130="Caribbean","CR",IF(+B130="Australia &amp; New Zealand","ANZ",IF(+B130="Asia","AS",IF(+B130="North America","NA","")))))))))</f>
        <v>EUR</v>
      </c>
      <c r="F130" s="0" t="s">
        <v>197</v>
      </c>
      <c r="G130" s="0" t="s">
        <v>114</v>
      </c>
      <c r="H130" s="0" t="s">
        <v>96</v>
      </c>
      <c r="I130" s="206" t="n">
        <v>1.4</v>
      </c>
      <c r="J130" s="0" t="n">
        <v>30</v>
      </c>
      <c r="L130" s="269" t="s">
        <v>307</v>
      </c>
      <c r="M130" s="265" t="n">
        <v>60</v>
      </c>
      <c r="N130" s="265"/>
    </row>
    <row r="131" customFormat="false" ht="15" hidden="false" customHeight="false" outlineLevel="0" collapsed="false">
      <c r="A131" s="127" t="s">
        <v>262</v>
      </c>
      <c r="B131" s="127" t="s">
        <v>238</v>
      </c>
      <c r="C131" s="127" t="s">
        <v>613</v>
      </c>
      <c r="D131" s="146" t="str">
        <f aca="false">IF(B131="Eastern Europe &amp; Russia","EUR",IF(+B131="Middle East","ME",IF(+B131="Western Europe","WE",IF(+B131="Africa","AF",IF(+B131="Central and South America","CSA",IF(+B131="Caribbean","CR",IF(+B131="Australia &amp; New Zealand","ANZ",IF(+B131="Asia","AS",IF(+B131="North America","NA","")))))))))</f>
        <v>EUR</v>
      </c>
      <c r="F131" s="0" t="s">
        <v>171</v>
      </c>
      <c r="G131" s="0" t="s">
        <v>365</v>
      </c>
      <c r="H131" s="0" t="s">
        <v>98</v>
      </c>
      <c r="I131" s="206" t="n">
        <v>351.4</v>
      </c>
      <c r="J131" s="0" t="n">
        <v>28</v>
      </c>
      <c r="L131" s="0" t="s">
        <v>175</v>
      </c>
      <c r="M131" s="265" t="n">
        <v>59.8</v>
      </c>
      <c r="N131" s="265"/>
    </row>
    <row r="132" customFormat="false" ht="15" hidden="false" customHeight="false" outlineLevel="0" collapsed="false">
      <c r="A132" s="127" t="s">
        <v>197</v>
      </c>
      <c r="B132" s="127" t="s">
        <v>179</v>
      </c>
      <c r="C132" s="127" t="s">
        <v>619</v>
      </c>
      <c r="D132" s="146" t="str">
        <f aca="false">IF(B132="Eastern Europe &amp; Russia","EUR",IF(+B132="Middle East","ME",IF(+B132="Western Europe","WE",IF(+B132="Africa","AF",IF(+B132="Central and South America","CSA",IF(+B132="Caribbean","CR",IF(+B132="Australia &amp; New Zealand","ANZ",IF(+B132="Asia","AS",IF(+B132="North America","NA","")))))))))</f>
        <v>AS</v>
      </c>
      <c r="F132" s="0" t="s">
        <v>304</v>
      </c>
      <c r="G132" s="0" t="s">
        <v>525</v>
      </c>
      <c r="H132" s="0" t="s">
        <v>100</v>
      </c>
      <c r="I132" s="206" t="n">
        <v>1394.1</v>
      </c>
      <c r="J132" s="0" t="n">
        <v>25</v>
      </c>
      <c r="L132" s="269" t="s">
        <v>264</v>
      </c>
      <c r="M132" s="265" t="n">
        <v>67.3</v>
      </c>
      <c r="N132" s="265"/>
    </row>
    <row r="133" customFormat="false" ht="15" hidden="false" customHeight="false" outlineLevel="0" collapsed="false">
      <c r="A133" s="127" t="s">
        <v>171</v>
      </c>
      <c r="B133" s="127" t="s">
        <v>76</v>
      </c>
      <c r="C133" s="127" t="s">
        <v>615</v>
      </c>
      <c r="D133" s="146" t="str">
        <f aca="false">IF(B133="Eastern Europe &amp; Russia","EUR",IF(+B133="Middle East","ME",IF(+B133="Western Europe","WE",IF(+B133="Africa","AF",IF(+B133="Central and South America","CSA",IF(+B133="Caribbean","CR",IF(+B133="Australia &amp; New Zealand","ANZ",IF(+B133="Asia","AS",IF(+B133="North America","NA","")))))))))</f>
        <v>AF</v>
      </c>
      <c r="F133" s="0" t="s">
        <v>198</v>
      </c>
      <c r="G133" s="0" t="s">
        <v>383</v>
      </c>
      <c r="H133" s="0" t="s">
        <v>111</v>
      </c>
      <c r="I133" s="206" t="n">
        <v>84</v>
      </c>
      <c r="J133" s="0" t="n">
        <v>28</v>
      </c>
      <c r="L133" s="269" t="s">
        <v>278</v>
      </c>
      <c r="M133" s="265" t="n">
        <v>78.5</v>
      </c>
      <c r="N133" s="265"/>
    </row>
    <row r="134" customFormat="false" ht="15" hidden="false" customHeight="false" outlineLevel="0" collapsed="false">
      <c r="A134" s="127" t="s">
        <v>304</v>
      </c>
      <c r="B134" s="127" t="s">
        <v>283</v>
      </c>
      <c r="C134" s="127" t="s">
        <v>614</v>
      </c>
      <c r="D134" s="146" t="str">
        <f aca="false">IF(B134="Eastern Europe &amp; Russia","EUR",IF(+B134="Middle East","ME",IF(+B134="Western Europe","WE",IF(+B134="Africa","AF",IF(+B134="Central and South America","CSA",IF(+B134="Caribbean","CR",IF(+B134="Australia &amp; New Zealand","ANZ",IF(+B134="Asia","AS",IF(+B134="North America","NA","")))))))))</f>
        <v>WE</v>
      </c>
      <c r="F134" s="0" t="s">
        <v>216</v>
      </c>
      <c r="G134" s="0" t="s">
        <v>114</v>
      </c>
      <c r="H134" s="0" t="s">
        <v>98</v>
      </c>
      <c r="I134" s="206" t="n">
        <v>1.5</v>
      </c>
      <c r="J134" s="0" t="n">
        <v>27.36</v>
      </c>
      <c r="L134" s="269" t="s">
        <v>308</v>
      </c>
      <c r="M134" s="265" t="n">
        <v>78</v>
      </c>
      <c r="N134" s="265"/>
    </row>
    <row r="135" customFormat="false" ht="15" hidden="false" customHeight="false" outlineLevel="0" collapsed="false">
      <c r="A135" s="127" t="s">
        <v>198</v>
      </c>
      <c r="B135" s="127" t="s">
        <v>179</v>
      </c>
      <c r="C135" s="127" t="s">
        <v>619</v>
      </c>
      <c r="D135" s="146" t="str">
        <f aca="false">IF(B135="Eastern Europe &amp; Russia","EUR",IF(+B135="Middle East","ME",IF(+B135="Western Europe","WE",IF(+B135="Africa","AF",IF(+B135="Central and South America","CSA",IF(+B135="Caribbean","CR",IF(+B135="Australia &amp; New Zealand","ANZ",IF(+B135="Asia","AS",IF(+B135="North America","NA","")))))))))</f>
        <v>AS</v>
      </c>
      <c r="F135" s="0" t="s">
        <v>217</v>
      </c>
      <c r="G135" s="0" t="s">
        <v>114</v>
      </c>
      <c r="H135" s="0" t="s">
        <v>96</v>
      </c>
      <c r="I135" s="206" t="n">
        <v>0.8</v>
      </c>
      <c r="J135" s="0" t="n">
        <v>27.36</v>
      </c>
      <c r="L135" s="269" t="s">
        <v>282</v>
      </c>
      <c r="M135" s="265" t="n">
        <v>74</v>
      </c>
      <c r="N135" s="265"/>
    </row>
    <row r="136" customFormat="false" ht="15" hidden="false" customHeight="false" outlineLevel="0" collapsed="false">
      <c r="A136" s="56" t="s">
        <v>216</v>
      </c>
      <c r="B136" s="127" t="s">
        <v>59</v>
      </c>
      <c r="C136" s="127" t="s">
        <v>617</v>
      </c>
      <c r="D136" s="146" t="str">
        <f aca="false">IF(B136="Eastern Europe &amp; Russia","EUR",IF(+B136="Middle East","ME",IF(+B136="Western Europe","WE",IF(+B136="Africa","AF",IF(+B136="Central and South America","CSA",IF(+B136="Caribbean","CR",IF(+B136="Australia &amp; New Zealand","ANZ",IF(+B136="Asia","AS",IF(+B136="North America","NA","")))))))))</f>
        <v>CR</v>
      </c>
      <c r="F136" s="0" t="s">
        <v>236</v>
      </c>
      <c r="G136" s="0" t="s">
        <v>495</v>
      </c>
      <c r="H136" s="0" t="s">
        <v>113</v>
      </c>
      <c r="I136" s="206" t="n">
        <v>4</v>
      </c>
      <c r="J136" s="0" t="n">
        <v>36</v>
      </c>
      <c r="L136" s="269" t="s">
        <v>237</v>
      </c>
      <c r="M136" s="265" t="n">
        <v>73.5</v>
      </c>
      <c r="N136" s="265"/>
    </row>
    <row r="137" customFormat="false" ht="15" hidden="false" customHeight="false" outlineLevel="0" collapsed="false">
      <c r="A137" s="127" t="s">
        <v>217</v>
      </c>
      <c r="B137" s="127" t="s">
        <v>59</v>
      </c>
      <c r="C137" s="127" t="s">
        <v>617</v>
      </c>
      <c r="D137" s="146" t="str">
        <f aca="false">IF(B137="Eastern Europe &amp; Russia","EUR",IF(+B137="Middle East","ME",IF(+B137="Western Europe","WE",IF(+B137="Africa","AF",IF(+B137="Central and South America","CSA",IF(+B137="Caribbean","CR",IF(+B137="Australia &amp; New Zealand","ANZ",IF(+B137="Asia","AS",IF(+B137="North America","NA","")))))))))</f>
        <v>CR</v>
      </c>
      <c r="F137" s="0" t="s">
        <v>172</v>
      </c>
      <c r="G137" s="0" t="s">
        <v>114</v>
      </c>
      <c r="H137" s="0" t="s">
        <v>96</v>
      </c>
      <c r="I137" s="206" t="n">
        <v>4.4</v>
      </c>
      <c r="J137" s="0" t="n">
        <v>27.5</v>
      </c>
      <c r="L137" s="269" t="s">
        <v>323</v>
      </c>
      <c r="M137" s="265" t="n">
        <v>42.8</v>
      </c>
      <c r="N137" s="265"/>
    </row>
    <row r="138" customFormat="false" ht="15" hidden="false" customHeight="false" outlineLevel="0" collapsed="false">
      <c r="A138" s="127" t="s">
        <v>236</v>
      </c>
      <c r="B138" s="127" t="s">
        <v>220</v>
      </c>
      <c r="C138" s="127" t="s">
        <v>616</v>
      </c>
      <c r="D138" s="146" t="str">
        <f aca="false">IF(B138="Eastern Europe &amp; Russia","EUR",IF(+B138="Middle East","ME",IF(+B138="Western Europe","WE",IF(+B138="Africa","AF",IF(+B138="Central and South America","CSA",IF(+B138="Caribbean","CR",IF(+B138="Australia &amp; New Zealand","ANZ",IF(+B138="Asia","AS",IF(+B138="North America","NA","")))))))))</f>
        <v>CSA</v>
      </c>
      <c r="F138" s="0" t="s">
        <v>305</v>
      </c>
      <c r="G138" s="0" t="s">
        <v>360</v>
      </c>
      <c r="H138" s="0" t="s">
        <v>93</v>
      </c>
      <c r="I138" s="206" t="n">
        <v>530.8</v>
      </c>
      <c r="J138" s="0" t="n">
        <v>21.4</v>
      </c>
      <c r="L138" s="269" t="s">
        <v>321</v>
      </c>
      <c r="M138" s="265" t="n">
        <v>71.3</v>
      </c>
      <c r="N138" s="265"/>
    </row>
    <row r="139" customFormat="false" ht="15" hidden="false" customHeight="false" outlineLevel="0" collapsed="false">
      <c r="A139" s="127" t="s">
        <v>172</v>
      </c>
      <c r="B139" s="127" t="s">
        <v>76</v>
      </c>
      <c r="C139" s="127" t="s">
        <v>615</v>
      </c>
      <c r="D139" s="146" t="str">
        <f aca="false">IF(B139="Eastern Europe &amp; Russia","EUR",IF(+B139="Middle East","ME",IF(+B139="Western Europe","WE",IF(+B139="Africa","AF",IF(+B139="Central and South America","CSA",IF(+B139="Caribbean","CR",IF(+B139="Australia &amp; New Zealand","ANZ",IF(+B139="Asia","AS",IF(+B139="North America","NA","")))))))))</f>
        <v>AF</v>
      </c>
      <c r="F139" s="0" t="s">
        <v>306</v>
      </c>
      <c r="G139" s="0" t="s">
        <v>360</v>
      </c>
      <c r="H139" s="0" t="s">
        <v>93</v>
      </c>
      <c r="I139" s="206" t="n">
        <v>703.1</v>
      </c>
      <c r="J139" s="0" t="n">
        <v>14.84</v>
      </c>
      <c r="L139" s="269" t="s">
        <v>580</v>
      </c>
      <c r="M139" s="265" t="n">
        <v>49.8</v>
      </c>
      <c r="N139" s="265"/>
    </row>
    <row r="140" customFormat="false" ht="15" hidden="false" customHeight="false" outlineLevel="0" collapsed="false">
      <c r="A140" s="127" t="s">
        <v>305</v>
      </c>
      <c r="B140" s="127" t="s">
        <v>283</v>
      </c>
      <c r="C140" s="127" t="s">
        <v>614</v>
      </c>
      <c r="D140" s="146" t="str">
        <f aca="false">IF(B140="Eastern Europe &amp; Russia","EUR",IF(+B140="Middle East","ME",IF(+B140="Western Europe","WE",IF(+B140="Africa","AF",IF(+B140="Central and South America","CSA",IF(+B140="Caribbean","CR",IF(+B140="Australia &amp; New Zealand","ANZ",IF(+B140="Asia","AS",IF(+B140="North America","NA","")))))))))</f>
        <v>WE</v>
      </c>
      <c r="F140" s="0" t="s">
        <v>199</v>
      </c>
      <c r="G140" s="0" t="s">
        <v>529</v>
      </c>
      <c r="H140" s="0" t="s">
        <v>92</v>
      </c>
      <c r="I140" s="206" t="n">
        <v>985</v>
      </c>
      <c r="J140" s="0" t="n">
        <v>20</v>
      </c>
      <c r="L140" s="269" t="s">
        <v>320</v>
      </c>
      <c r="M140" s="265" t="n">
        <v>58.5</v>
      </c>
      <c r="N140" s="265"/>
    </row>
    <row r="141" customFormat="false" ht="15" hidden="false" customHeight="false" outlineLevel="0" collapsed="false">
      <c r="A141" s="127" t="s">
        <v>306</v>
      </c>
      <c r="B141" s="127" t="s">
        <v>283</v>
      </c>
      <c r="C141" s="127" t="s">
        <v>614</v>
      </c>
      <c r="D141" s="146" t="str">
        <f aca="false">IF(B141="Eastern Europe &amp; Russia","EUR",IF(+B141="Middle East","ME",IF(+B141="Western Europe","WE",IF(+B141="Africa","AF",IF(+B141="Central and South America","CSA",IF(+B141="Caribbean","CR",IF(+B141="Australia &amp; New Zealand","ANZ",IF(+B141="Asia","AS",IF(+B141="North America","NA","")))))))))</f>
        <v>WE</v>
      </c>
      <c r="F141" s="0" t="s">
        <v>263</v>
      </c>
      <c r="G141" s="0" t="s">
        <v>362</v>
      </c>
      <c r="H141" s="0" t="s">
        <v>96</v>
      </c>
      <c r="I141" s="206" t="n">
        <v>8.1</v>
      </c>
      <c r="J141" s="0" t="n">
        <v>19.12</v>
      </c>
      <c r="L141" s="269" t="s">
        <v>485</v>
      </c>
      <c r="M141" s="265" t="n">
        <v>60</v>
      </c>
      <c r="N141" s="265"/>
    </row>
    <row r="142" customFormat="false" ht="15" hidden="false" customHeight="false" outlineLevel="0" collapsed="false">
      <c r="A142" s="127" t="s">
        <v>199</v>
      </c>
      <c r="B142" s="127" t="s">
        <v>179</v>
      </c>
      <c r="C142" s="127" t="s">
        <v>619</v>
      </c>
      <c r="D142" s="146" t="str">
        <f aca="false">IF(B142="Eastern Europe &amp; Russia","EUR",IF(+B142="Middle East","ME",IF(+B142="Western Europe","WE",IF(+B142="Africa","AF",IF(+B142="Central and South America","CSA",IF(+B142="Caribbean","CR",IF(+B142="Australia &amp; New Zealand","ANZ",IF(+B142="Asia","AS",IF(+B142="North America","NA","")))))))))</f>
        <v>AS</v>
      </c>
      <c r="F142" s="0" t="s">
        <v>173</v>
      </c>
      <c r="G142" s="0" t="s">
        <v>114</v>
      </c>
      <c r="H142" s="0" t="s">
        <v>95</v>
      </c>
      <c r="I142" s="206" t="n">
        <v>63.2</v>
      </c>
      <c r="J142" s="0" t="n">
        <v>30</v>
      </c>
    </row>
    <row r="143" customFormat="false" ht="15" hidden="false" customHeight="false" outlineLevel="0" collapsed="false">
      <c r="A143" s="127" t="s">
        <v>263</v>
      </c>
      <c r="B143" s="127" t="s">
        <v>238</v>
      </c>
      <c r="C143" s="127" t="s">
        <v>613</v>
      </c>
      <c r="D143" s="146" t="str">
        <f aca="false">IF(B143="Eastern Europe &amp; Russia","EUR",IF(+B143="Middle East","ME",IF(+B143="Western Europe","WE",IF(+B143="Africa","AF",IF(+B143="Central and South America","CSA",IF(+B143="Caribbean","CR",IF(+B143="Australia &amp; New Zealand","ANZ",IF(+B143="Asia","AS",IF(+B143="North America","NA","")))))))))</f>
        <v>EUR</v>
      </c>
      <c r="F143" s="0" t="s">
        <v>200</v>
      </c>
      <c r="G143" s="0" t="s">
        <v>369</v>
      </c>
      <c r="H143" s="0" t="s">
        <v>100</v>
      </c>
      <c r="I143" s="206" t="n">
        <v>543.6</v>
      </c>
      <c r="J143" s="0" t="n">
        <v>20</v>
      </c>
    </row>
    <row r="144" customFormat="false" ht="15" hidden="false" customHeight="false" outlineLevel="0" collapsed="false">
      <c r="A144" s="127" t="s">
        <v>173</v>
      </c>
      <c r="B144" s="127" t="s">
        <v>76</v>
      </c>
      <c r="C144" s="127" t="s">
        <v>615</v>
      </c>
      <c r="D144" s="146" t="str">
        <f aca="false">IF(B144="Eastern Europe &amp; Russia","EUR",IF(+B144="Middle East","ME",IF(+B144="Western Europe","WE",IF(+B144="Africa","AF",IF(+B144="Central and South America","CSA",IF(+B144="Caribbean","CR",IF(+B144="Australia &amp; New Zealand","ANZ",IF(+B144="Asia","AS",IF(+B144="North America","NA","")))))))))</f>
        <v>AF</v>
      </c>
      <c r="F144" s="0" t="s">
        <v>177</v>
      </c>
      <c r="G144" s="0" t="s">
        <v>361</v>
      </c>
      <c r="H144" s="0" t="s">
        <v>96</v>
      </c>
      <c r="I144" s="206" t="n">
        <v>5.5</v>
      </c>
      <c r="J144" s="0" t="n">
        <v>28.25</v>
      </c>
    </row>
    <row r="145" customFormat="false" ht="15" hidden="false" customHeight="false" outlineLevel="0" collapsed="false">
      <c r="A145" s="127" t="s">
        <v>200</v>
      </c>
      <c r="B145" s="127" t="s">
        <v>179</v>
      </c>
      <c r="C145" s="127" t="s">
        <v>619</v>
      </c>
      <c r="D145" s="146" t="str">
        <f aca="false">IF(B145="Eastern Europe &amp; Russia","EUR",IF(+B145="Middle East","ME",IF(+B145="Western Europe","WE",IF(+B145="Africa","AF",IF(+B145="Central and South America","CSA",IF(+B145="Caribbean","CR",IF(+B145="Australia &amp; New Zealand","ANZ",IF(+B145="Asia","AS",IF(+B145="North America","NA","")))))))))</f>
        <v>AS</v>
      </c>
      <c r="F145" s="0" t="s">
        <v>218</v>
      </c>
      <c r="G145" s="0" t="s">
        <v>368</v>
      </c>
      <c r="H145" s="0" t="s">
        <v>97</v>
      </c>
      <c r="I145" s="206" t="n">
        <v>24.1</v>
      </c>
      <c r="J145" s="0" t="n">
        <v>30</v>
      </c>
    </row>
    <row r="146" customFormat="false" ht="15" hidden="false" customHeight="false" outlineLevel="0" collapsed="false">
      <c r="A146" s="127" t="s">
        <v>177</v>
      </c>
      <c r="B146" s="127" t="s">
        <v>76</v>
      </c>
      <c r="C146" s="127" t="s">
        <v>615</v>
      </c>
      <c r="D146" s="146" t="str">
        <f aca="false">IF(B146="Eastern Europe &amp; Russia","EUR",IF(+B146="Middle East","ME",IF(+B146="Western Europe","WE",IF(+B146="Africa","AF",IF(+B146="Central and South America","CSA",IF(+B146="Caribbean","CR",IF(+B146="Australia &amp; New Zealand","ANZ",IF(+B146="Asia","AS",IF(+B146="North America","NA","")))))))))</f>
        <v>AF</v>
      </c>
      <c r="F146" s="0" t="s">
        <v>174</v>
      </c>
      <c r="G146" s="0" t="s">
        <v>497</v>
      </c>
      <c r="H146" s="0" t="s">
        <v>96</v>
      </c>
      <c r="I146" s="206" t="n">
        <v>38.8</v>
      </c>
      <c r="J146" s="0" t="n">
        <v>25</v>
      </c>
    </row>
    <row r="147" customFormat="false" ht="15" hidden="false" customHeight="false" outlineLevel="0" collapsed="false">
      <c r="A147" s="127" t="s">
        <v>218</v>
      </c>
      <c r="B147" s="127" t="s">
        <v>59</v>
      </c>
      <c r="C147" s="127" t="s">
        <v>617</v>
      </c>
      <c r="D147" s="146" t="str">
        <f aca="false">IF(B147="Eastern Europe &amp; Russia","EUR",IF(+B147="Middle East","ME",IF(+B147="Western Europe","WE",IF(+B147="Africa","AF",IF(+B147="Central and South America","CSA",IF(+B147="Caribbean","CR",IF(+B147="Australia &amp; New Zealand","ANZ",IF(+B147="Asia","AS",IF(+B147="North America","NA","")))))))))</f>
        <v>CR</v>
      </c>
      <c r="F147" s="0" t="s">
        <v>307</v>
      </c>
      <c r="G147" s="0" t="s">
        <v>363</v>
      </c>
      <c r="H147" s="0" t="s">
        <v>95</v>
      </c>
      <c r="I147" s="206" t="n">
        <v>754.4</v>
      </c>
      <c r="J147" s="0" t="n">
        <v>22</v>
      </c>
    </row>
    <row r="148" customFormat="false" ht="15" hidden="false" customHeight="false" outlineLevel="0" collapsed="false">
      <c r="A148" s="127" t="s">
        <v>174</v>
      </c>
      <c r="B148" s="127" t="s">
        <v>76</v>
      </c>
      <c r="C148" s="127" t="s">
        <v>615</v>
      </c>
      <c r="D148" s="146" t="str">
        <f aca="false">IF(B148="Eastern Europe &amp; Russia","EUR",IF(+B148="Middle East","ME",IF(+B148="Western Europe","WE",IF(+B148="Africa","AF",IF(+B148="Central and South America","CSA",IF(+B148="Caribbean","CR",IF(+B148="Australia &amp; New Zealand","ANZ",IF(+B148="Asia","AS",IF(+B148="North America","NA","")))))))))</f>
        <v>AF</v>
      </c>
      <c r="F148" s="0" t="s">
        <v>219</v>
      </c>
      <c r="G148" s="0" t="s">
        <v>369</v>
      </c>
      <c r="H148" s="0" t="s">
        <v>114</v>
      </c>
      <c r="I148" s="206" t="n">
        <v>1</v>
      </c>
      <c r="J148" s="0" t="n">
        <v>0</v>
      </c>
    </row>
    <row r="149" customFormat="false" ht="15" hidden="false" customHeight="false" outlineLevel="0" collapsed="false">
      <c r="A149" s="127" t="s">
        <v>307</v>
      </c>
      <c r="B149" s="127" t="s">
        <v>283</v>
      </c>
      <c r="C149" s="127" t="s">
        <v>614</v>
      </c>
      <c r="D149" s="146" t="str">
        <f aca="false">IF(B149="Eastern Europe &amp; Russia","EUR",IF(+B149="Middle East","ME",IF(+B149="Western Europe","WE",IF(+B149="Africa","AF",IF(+B149="Central and South America","CSA",IF(+B149="Caribbean","CR",IF(+B149="Australia &amp; New Zealand","ANZ",IF(+B149="Asia","AS",IF(+B149="North America","NA","")))))))))</f>
        <v>WE</v>
      </c>
      <c r="F149" s="0" t="s">
        <v>175</v>
      </c>
      <c r="G149" s="0" t="s">
        <v>361</v>
      </c>
      <c r="H149" s="0" t="s">
        <v>95</v>
      </c>
      <c r="I149" s="206" t="n">
        <v>34.4</v>
      </c>
      <c r="J149" s="0" t="n">
        <v>30</v>
      </c>
    </row>
    <row r="150" customFormat="false" ht="15" hidden="false" customHeight="false" outlineLevel="0" collapsed="false">
      <c r="A150" s="127" t="s">
        <v>386</v>
      </c>
      <c r="B150" s="127" t="s">
        <v>238</v>
      </c>
      <c r="C150" s="127" t="s">
        <v>613</v>
      </c>
      <c r="D150" s="146" t="str">
        <f aca="false">IF(B150="Eastern Europe &amp; Russia","EUR",IF(+B150="Middle East","ME",IF(+B150="Western Europe","WE",IF(+B150="Africa","AF",IF(+B150="Central and South America","CSA",IF(+B150="Caribbean","CR",IF(+B150="Australia &amp; New Zealand","ANZ",IF(+B150="Asia","AS",IF(+B150="North America","NA","")))))))))</f>
        <v>EUR</v>
      </c>
      <c r="F150" s="0" t="s">
        <v>264</v>
      </c>
      <c r="G150" s="0" t="s">
        <v>361</v>
      </c>
      <c r="H150" s="0" t="s">
        <v>96</v>
      </c>
      <c r="I150" s="206" t="n">
        <v>153.8</v>
      </c>
      <c r="J150" s="0" t="n">
        <v>18</v>
      </c>
    </row>
    <row r="151" customFormat="false" ht="15" hidden="false" customHeight="false" outlineLevel="0" collapsed="false">
      <c r="A151" s="127" t="s">
        <v>219</v>
      </c>
      <c r="B151" s="127" t="s">
        <v>59</v>
      </c>
      <c r="C151" s="127" t="s">
        <v>617</v>
      </c>
      <c r="D151" s="146" t="str">
        <f aca="false">IF(B151="Eastern Europe &amp; Russia","EUR",IF(+B151="Middle East","ME",IF(+B151="Western Europe","WE",IF(+B151="Africa","AF",IF(+B151="Central and South America","CSA",IF(+B151="Caribbean","CR",IF(+B151="Australia &amp; New Zealand","ANZ",IF(+B151="Asia","AS",IF(+B151="North America","NA","")))))))))</f>
        <v>CR</v>
      </c>
      <c r="F151" s="0" t="s">
        <v>278</v>
      </c>
      <c r="G151" s="0" t="s">
        <v>357</v>
      </c>
      <c r="H151" s="0" t="s">
        <v>91</v>
      </c>
      <c r="I151" s="206" t="n">
        <v>421.1</v>
      </c>
      <c r="J151" s="0" t="n">
        <v>55</v>
      </c>
    </row>
    <row r="152" customFormat="false" ht="15" hidden="false" customHeight="false" outlineLevel="0" collapsed="false">
      <c r="A152" s="127" t="s">
        <v>175</v>
      </c>
      <c r="B152" s="127" t="s">
        <v>76</v>
      </c>
      <c r="C152" s="127" t="s">
        <v>615</v>
      </c>
      <c r="D152" s="146" t="str">
        <f aca="false">IF(B152="Eastern Europe &amp; Russia","EUR",IF(+B152="Middle East","ME",IF(+B152="Western Europe","WE",IF(+B152="Africa","AF",IF(+B152="Central and South America","CSA",IF(+B152="Caribbean","CR",IF(+B152="Australia &amp; New Zealand","ANZ",IF(+B152="Asia","AS",IF(+B152="North America","NA","")))))))))</f>
        <v>AF</v>
      </c>
      <c r="F152" s="0" t="s">
        <v>308</v>
      </c>
      <c r="G152" s="0" t="s">
        <v>357</v>
      </c>
      <c r="H152" s="0" t="s">
        <v>92</v>
      </c>
      <c r="I152" s="206" t="n">
        <v>2827.1</v>
      </c>
      <c r="J152" s="0" t="n">
        <v>19</v>
      </c>
    </row>
    <row r="153" customFormat="false" ht="15" hidden="false" customHeight="false" outlineLevel="0" collapsed="false">
      <c r="A153" s="127" t="s">
        <v>264</v>
      </c>
      <c r="B153" s="127" t="s">
        <v>238</v>
      </c>
      <c r="C153" s="127" t="s">
        <v>613</v>
      </c>
      <c r="D153" s="146" t="str">
        <f aca="false">IF(B153="Eastern Europe &amp; Russia","EUR",IF(+B153="Middle East","ME",IF(+B153="Western Europe","WE",IF(+B153="Africa","AF",IF(+B153="Central and South America","CSA",IF(+B153="Caribbean","CR",IF(+B153="Australia &amp; New Zealand","ANZ",IF(+B153="Asia","AS",IF(+B153="North America","NA","")))))))))</f>
        <v>EUR</v>
      </c>
      <c r="F153" s="0" t="s">
        <v>282</v>
      </c>
      <c r="G153" s="0" t="s">
        <v>360</v>
      </c>
      <c r="H153" s="0" t="s">
        <v>93</v>
      </c>
      <c r="I153" s="206" t="n">
        <v>21374.4</v>
      </c>
      <c r="J153" s="0" t="n">
        <v>27</v>
      </c>
    </row>
    <row r="154" customFormat="false" ht="15" hidden="false" customHeight="false" outlineLevel="0" collapsed="false">
      <c r="A154" s="127" t="s">
        <v>278</v>
      </c>
      <c r="B154" s="127" t="s">
        <v>266</v>
      </c>
      <c r="C154" s="127" t="s">
        <v>612</v>
      </c>
      <c r="D154" s="146" t="str">
        <f aca="false">IF(B154="Eastern Europe &amp; Russia","EUR",IF(+B154="Middle East","ME",IF(+B154="Western Europe","WE",IF(+B154="Africa","AF",IF(+B154="Central and South America","CSA",IF(+B154="Caribbean","CR",IF(+B154="Australia &amp; New Zealand","ANZ",IF(+B154="Asia","AS",IF(+B154="North America","NA","")))))))))</f>
        <v>ME</v>
      </c>
      <c r="F154" s="0" t="s">
        <v>237</v>
      </c>
      <c r="G154" s="0" t="s">
        <v>367</v>
      </c>
      <c r="H154" s="0" t="s">
        <v>101</v>
      </c>
      <c r="I154" s="206" t="n">
        <v>56</v>
      </c>
      <c r="J154" s="0" t="n">
        <v>25</v>
      </c>
    </row>
    <row r="155" customFormat="false" ht="15" hidden="false" customHeight="false" outlineLevel="0" collapsed="false">
      <c r="A155" s="127" t="s">
        <v>308</v>
      </c>
      <c r="B155" s="127" t="s">
        <v>283</v>
      </c>
      <c r="C155" s="127" t="s">
        <v>614</v>
      </c>
      <c r="D155" s="146" t="str">
        <f aca="false">IF(B155="Eastern Europe &amp; Russia","EUR",IF(+B155="Middle East","ME",IF(+B155="Western Europe","WE",IF(+B155="Africa","AF",IF(+B155="Central and South America","CSA",IF(+B155="Caribbean","CR",IF(+B155="Australia &amp; New Zealand","ANZ",IF(+B155="Asia","AS",IF(+B155="North America","NA","")))))))))</f>
        <v>WE</v>
      </c>
      <c r="F155" s="0" t="s">
        <v>265</v>
      </c>
      <c r="G155" s="0" t="s">
        <v>365</v>
      </c>
      <c r="H155" s="0" t="s">
        <v>94</v>
      </c>
      <c r="I155" s="206" t="n">
        <v>57.9</v>
      </c>
      <c r="J155" s="0" t="n">
        <v>7.5</v>
      </c>
    </row>
    <row r="156" customFormat="false" ht="15" hidden="false" customHeight="false" outlineLevel="0" collapsed="false">
      <c r="A156" s="127" t="s">
        <v>282</v>
      </c>
      <c r="B156" s="127" t="s">
        <v>280</v>
      </c>
      <c r="C156" s="127" t="s">
        <v>620</v>
      </c>
      <c r="D156" s="146" t="str">
        <f aca="false">IF(B156="Eastern Europe &amp; Russia","EUR",IF(+B156="Middle East","ME",IF(+B156="Western Europe","WE",IF(+B156="Africa","AF",IF(+B156="Central and South America","CSA",IF(+B156="Caribbean","CR",IF(+B156="Australia &amp; New Zealand","ANZ",IF(+B156="Asia","AS",IF(+B156="North America","NA","")))))))))</f>
        <v>NA</v>
      </c>
      <c r="F156" s="0" t="s">
        <v>323</v>
      </c>
      <c r="G156" s="0" t="s">
        <v>495</v>
      </c>
      <c r="H156" s="0" t="s">
        <v>103</v>
      </c>
      <c r="I156" s="206" t="n">
        <v>220</v>
      </c>
      <c r="J156" s="0" t="n">
        <v>34</v>
      </c>
    </row>
    <row r="157" customFormat="false" ht="15" hidden="false" customHeight="false" outlineLevel="0" collapsed="false">
      <c r="A157" s="127" t="s">
        <v>237</v>
      </c>
      <c r="B157" s="127" t="s">
        <v>220</v>
      </c>
      <c r="C157" s="127" t="s">
        <v>616</v>
      </c>
      <c r="D157" s="146" t="str">
        <f aca="false">IF(B157="Eastern Europe &amp; Russia","EUR",IF(+B157="Middle East","ME",IF(+B157="Western Europe","WE",IF(+B157="Africa","AF",IF(+B157="Central and South America","CSA",IF(+B157="Caribbean","CR",IF(+B157="Australia &amp; New Zealand","ANZ",IF(+B157="Asia","AS",IF(+B157="North America","NA","")))))))))</f>
        <v>CSA</v>
      </c>
      <c r="F157" s="0" t="s">
        <v>321</v>
      </c>
      <c r="G157" s="0" t="s">
        <v>505</v>
      </c>
      <c r="H157" s="0" t="s">
        <v>99</v>
      </c>
      <c r="I157" s="206" t="n">
        <v>261.9</v>
      </c>
      <c r="J157" s="0" t="n">
        <v>20</v>
      </c>
    </row>
    <row r="158" customFormat="false" ht="15" hidden="false" customHeight="false" outlineLevel="0" collapsed="false">
      <c r="A158" s="127" t="s">
        <v>265</v>
      </c>
      <c r="B158" s="127" t="s">
        <v>238</v>
      </c>
      <c r="C158" s="127" t="s">
        <v>613</v>
      </c>
      <c r="D158" s="146" t="str">
        <f aca="false">IF(B158="Eastern Europe &amp; Russia","EUR",IF(+B158="Middle East","ME",IF(+B158="Western Europe","WE",IF(+B158="Africa","AF",IF(+B158="Central and South America","CSA",IF(+B158="Caribbean","CR",IF(+B158="Australia &amp; New Zealand","ANZ",IF(+B158="Asia","AS",IF(+B158="North America","NA","")))))))))</f>
        <v>EUR</v>
      </c>
      <c r="F158" s="0" t="s">
        <v>320</v>
      </c>
      <c r="G158" s="0" t="s">
        <v>495</v>
      </c>
      <c r="H158" s="0" t="s">
        <v>104</v>
      </c>
      <c r="I158" s="206" t="n">
        <v>23.1</v>
      </c>
      <c r="J158" s="0" t="n">
        <v>35</v>
      </c>
    </row>
    <row r="159" customFormat="false" ht="15" hidden="false" customHeight="false" outlineLevel="0" collapsed="false">
      <c r="A159" s="127" t="s">
        <v>323</v>
      </c>
      <c r="B159" s="127" t="s">
        <v>220</v>
      </c>
      <c r="C159" s="127" t="s">
        <v>616</v>
      </c>
      <c r="D159" s="146" t="str">
        <f aca="false">IF(B159="Eastern Europe &amp; Russia","EUR",IF(+B159="Middle East","ME",IF(+B159="Western Europe","WE",IF(+B159="Africa","AF",IF(+B159="Central and South America","CSA",IF(+B159="Caribbean","CR",IF(+B159="Australia &amp; New Zealand","ANZ",IF(+B159="Asia","AS",IF(+B159="North America","NA","")))))))))</f>
        <v>CSA</v>
      </c>
    </row>
    <row r="160" customFormat="false" ht="15" hidden="false" customHeight="false" outlineLevel="0" collapsed="false">
      <c r="A160" s="127" t="s">
        <v>321</v>
      </c>
      <c r="B160" s="127" t="s">
        <v>179</v>
      </c>
      <c r="C160" s="127" t="s">
        <v>619</v>
      </c>
      <c r="D160" s="146" t="str">
        <f aca="false">IF(B160="Eastern Europe &amp; Russia","EUR",IF(+B160="Middle East","ME",IF(+B160="Western Europe","WE",IF(+B160="Africa","AF",IF(+B160="Central and South America","CSA",IF(+B160="Caribbean","CR",IF(+B160="Australia &amp; New Zealand","ANZ",IF(+B160="Asia","AS",IF(+B160="North America","NA","")))))))))</f>
        <v>AS</v>
      </c>
    </row>
    <row r="161" customFormat="false" ht="15" hidden="false" customHeight="false" outlineLevel="0" collapsed="false">
      <c r="A161" s="127" t="s">
        <v>320</v>
      </c>
      <c r="B161" s="127" t="s">
        <v>76</v>
      </c>
      <c r="C161" s="127" t="s">
        <v>615</v>
      </c>
      <c r="D161" s="146" t="str">
        <f aca="false">IF(B161="Eastern Europe &amp; Russia","EUR",IF(+B161="Middle East","ME",IF(+B161="Western Europe","WE",IF(+B161="Africa","AF",IF(+B161="Central and South America","CSA",IF(+B161="Caribbean","CR",IF(+B161="Australia &amp; New Zealand","ANZ",IF(+B161="Asia","AS",IF(+B161="North America","NA","")))))))))</f>
        <v>AF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6" zeroHeight="false" outlineLevelRow="0" outlineLevelCol="0"/>
  <cols>
    <col collapsed="false" customWidth="true" hidden="false" outlineLevel="0" max="1" min="1" style="2" width="61.83"/>
    <col collapsed="false" customWidth="true" hidden="false" outlineLevel="0" max="2" min="2" style="0" width="22"/>
    <col collapsed="false" customWidth="true" hidden="false" outlineLevel="0" max="1025" min="3" style="0" width="10.65"/>
  </cols>
  <sheetData>
    <row r="1" s="11" customFormat="true" ht="19" hidden="false" customHeight="false" outlineLevel="0" collapsed="false">
      <c r="A1" s="11" t="s">
        <v>42</v>
      </c>
    </row>
    <row r="2" customFormat="false" ht="15" hidden="false" customHeight="false" outlineLevel="0" collapsed="false">
      <c r="A2" s="2" t="s">
        <v>43</v>
      </c>
      <c r="B2" s="12" t="s">
        <v>44</v>
      </c>
      <c r="D2" s="7" t="s">
        <v>45</v>
      </c>
    </row>
    <row r="3" customFormat="false" ht="16" hidden="false" customHeight="false" outlineLevel="0" collapsed="false">
      <c r="B3" s="2"/>
      <c r="D3" s="7" t="s">
        <v>46</v>
      </c>
    </row>
    <row r="4" customFormat="false" ht="16" hidden="false" customHeight="false" outlineLevel="0" collapsed="false">
      <c r="A4" s="2" t="s">
        <v>47</v>
      </c>
      <c r="B4" s="13" t="str">
        <f aca="false">VLOOKUP(B2,'Ratings worksheet'!$A$2:$C$158,3, 0)</f>
        <v>Caa3</v>
      </c>
      <c r="C4" s="0" t="s">
        <v>48</v>
      </c>
    </row>
    <row r="5" customFormat="false" ht="16" hidden="false" customHeight="false" outlineLevel="0" collapsed="false">
      <c r="A5" s="2" t="s">
        <v>49</v>
      </c>
      <c r="B5" s="13" t="str">
        <f aca="false">VLOOKUP(B2,'Ratings worksheet'!$A$2:$C$158,2, 0)</f>
        <v>SD</v>
      </c>
      <c r="C5" s="0" t="s">
        <v>48</v>
      </c>
    </row>
    <row r="6" customFormat="false" ht="16" hidden="false" customHeight="false" outlineLevel="0" collapsed="false">
      <c r="A6" s="2" t="s">
        <v>50</v>
      </c>
      <c r="B6" s="14" t="str">
        <f aca="false">VLOOKUP(B2,'10-year CDS Spreads'!A2:D158,3, 0)</f>
        <v>NA</v>
      </c>
    </row>
    <row r="7" customFormat="false" ht="16" hidden="false" customHeight="false" outlineLevel="0" collapsed="false">
      <c r="A7" s="2" t="s">
        <v>51</v>
      </c>
      <c r="B7" s="14" t="str">
        <f aca="false">IF(B6="NA","NA",VLOOKUP(B2,'ERPs by country'!A8:I164,9,0)/'ERPs by country'!E5)</f>
        <v>NA</v>
      </c>
    </row>
    <row r="8" customFormat="false" ht="16" hidden="false" customHeight="false" outlineLevel="0" collapsed="false">
      <c r="B8" s="15"/>
    </row>
    <row r="9" customFormat="false" ht="16" hidden="false" customHeight="false" outlineLevel="0" collapsed="false">
      <c r="A9" s="2" t="s">
        <v>52</v>
      </c>
      <c r="B9" s="16" t="n">
        <f aca="false">VLOOKUP(B2,'ERPs by country'!A8:I164,4,0)</f>
        <v>0.0825798092799447</v>
      </c>
    </row>
    <row r="10" customFormat="false" ht="16" hidden="false" customHeight="false" outlineLevel="0" collapsed="false">
      <c r="A10" s="2" t="s">
        <v>53</v>
      </c>
      <c r="B10" s="14" t="n">
        <f aca="false">VLOOKUP(B2,'ERPs by country'!A8:I164,6,0)</f>
        <v>0.0838522607498185</v>
      </c>
    </row>
    <row r="11" customFormat="false" ht="16" hidden="false" customHeight="false" outlineLevel="0" collapsed="false">
      <c r="A11" s="2" t="s">
        <v>54</v>
      </c>
      <c r="B11" s="14" t="n">
        <f aca="false">VLOOKUP(B2,'ERPs by country'!A8:I164,5,0)</f>
        <v>0.127652260749818</v>
      </c>
    </row>
    <row r="12" customFormat="false" ht="16" hidden="false" customHeight="false" outlineLevel="0" collapsed="false">
      <c r="B12" s="15"/>
    </row>
    <row r="13" customFormat="false" ht="16" hidden="false" customHeight="false" outlineLevel="0" collapsed="false">
      <c r="A13" s="2" t="s">
        <v>55</v>
      </c>
      <c r="B13" s="14" t="str">
        <f aca="false">VLOOKUP(B2,'ERPs by country'!A8:I164,9,0)</f>
        <v>NA</v>
      </c>
    </row>
    <row r="14" customFormat="false" ht="16" hidden="false" customHeight="false" outlineLevel="0" collapsed="false">
      <c r="A14" s="2" t="s">
        <v>56</v>
      </c>
      <c r="B14" s="14" t="str">
        <f aca="false">VLOOKUP(B2,'ERPs by country'!A8:I164,8,0)</f>
        <v>NA</v>
      </c>
    </row>
    <row r="16" customFormat="false" ht="19" hidden="false" customHeight="false" outlineLevel="0" collapsed="false">
      <c r="A16" s="11" t="s">
        <v>57</v>
      </c>
    </row>
    <row r="17" customFormat="false" ht="16" hidden="false" customHeight="false" outlineLevel="0" collapsed="false">
      <c r="A17" s="2" t="s">
        <v>58</v>
      </c>
      <c r="B17" s="17" t="s">
        <v>59</v>
      </c>
    </row>
    <row r="19" customFormat="false" ht="16" hidden="false" customHeight="false" outlineLevel="0" collapsed="false">
      <c r="A19" s="2" t="s">
        <v>60</v>
      </c>
      <c r="B19" s="18" t="e">
        <f aca="false">VLOOKUP(B17,'Regional Simple Averages'!$A$5:$E$13,3,0)</f>
        <v>#N/A</v>
      </c>
    </row>
    <row r="20" customFormat="false" ht="16" hidden="false" customHeight="false" outlineLevel="0" collapsed="false">
      <c r="A20" s="2" t="s">
        <v>61</v>
      </c>
      <c r="B20" s="18" t="e">
        <f aca="false">VLOOKUP(B17,'Regional Simple Averages'!$A$5:$E$13,4,0)</f>
        <v>#N/A</v>
      </c>
    </row>
    <row r="22" customFormat="false" ht="16" hidden="false" customHeight="false" outlineLevel="0" collapsed="false">
      <c r="A22" s="2" t="s">
        <v>62</v>
      </c>
      <c r="B22" s="18" t="n">
        <f aca="false">VLOOKUP(B17,'Regional Weighted Averages'!A171:C179,3,0)</f>
        <v>0.0461389525223282</v>
      </c>
    </row>
    <row r="23" customFormat="false" ht="16" hidden="false" customHeight="false" outlineLevel="0" collapsed="false">
      <c r="A23" s="2" t="s">
        <v>63</v>
      </c>
      <c r="B23" s="18" t="n">
        <f aca="false">VLOOKUP(B17,'Regional Weighted Averages'!A171:C179,2,0)</f>
        <v>0.0899389525223284</v>
      </c>
    </row>
    <row r="25" customFormat="false" ht="16" hidden="false" customHeight="false" outlineLevel="0" collapsed="false">
      <c r="A25" s="4" t="s">
        <v>64</v>
      </c>
    </row>
    <row r="27" s="19" customFormat="true" ht="19" hidden="false" customHeight="false" outlineLevel="0" collapsed="false">
      <c r="A27" s="11" t="s">
        <v>65</v>
      </c>
    </row>
    <row r="28" customFormat="false" ht="16" hidden="false" customHeight="false" outlineLevel="0" collapsed="false">
      <c r="A28" s="2" t="s">
        <v>43</v>
      </c>
      <c r="B28" s="12" t="s">
        <v>66</v>
      </c>
    </row>
    <row r="30" customFormat="false" ht="16" hidden="false" customHeight="false" outlineLevel="0" collapsed="false">
      <c r="A30" s="2" t="s">
        <v>67</v>
      </c>
      <c r="B30" s="20" t="n">
        <f aca="false">VLOOKUP(B28,'PRS Worksheet'!A161:E180,2,0)</f>
        <v>50.5</v>
      </c>
    </row>
    <row r="31" customFormat="false" ht="16" hidden="false" customHeight="false" outlineLevel="0" collapsed="false">
      <c r="A31" s="2" t="s">
        <v>68</v>
      </c>
      <c r="B31" s="21" t="n">
        <f aca="false">VLOOKUP(B28,'PRS Worksheet'!A161:E180,5,0)</f>
        <v>0.14445298447406</v>
      </c>
    </row>
  </sheetData>
  <dataValidations count="3">
    <dataValidation allowBlank="true" operator="between" showDropDown="false" showErrorMessage="true" showInputMessage="true" sqref="B2" type="list">
      <formula1>'ERPs by country'!$A$8:$A$164</formula1>
      <formula2>0</formula2>
    </dataValidation>
    <dataValidation allowBlank="true" operator="between" showDropDown="false" showErrorMessage="true" showInputMessage="true" sqref="B17" type="list">
      <formula1>'Regional Simple Averages'!$A$5:$A$13</formula1>
      <formula2>0</formula2>
    </dataValidation>
    <dataValidation allowBlank="true" operator="between" showDropDown="false" showErrorMessage="true" showInputMessage="true" sqref="B28" type="list">
      <formula1>'PRS Worksheet'!$A$161:$A$180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21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D10" activeCellId="0" sqref="D10"/>
    </sheetView>
  </sheetViews>
  <sheetFormatPr defaultRowHeight="13" zeroHeight="false" outlineLevelRow="0" outlineLevelCol="0"/>
  <cols>
    <col collapsed="false" customWidth="true" hidden="false" outlineLevel="0" max="1" min="1" style="22" width="35.83"/>
    <col collapsed="false" customWidth="true" hidden="false" outlineLevel="0" max="2" min="2" style="22" width="25.83"/>
    <col collapsed="false" customWidth="true" hidden="false" outlineLevel="0" max="3" min="3" style="0" width="25.83"/>
    <col collapsed="false" customWidth="true" hidden="false" outlineLevel="0" max="4" min="4" style="0" width="26.66"/>
    <col collapsed="false" customWidth="true" hidden="false" outlineLevel="0" max="5" min="5" style="0" width="25.83"/>
    <col collapsed="false" customWidth="true" hidden="false" outlineLevel="0" max="6" min="6" style="0" width="21.84"/>
    <col collapsed="false" customWidth="true" hidden="false" outlineLevel="0" max="7" min="7" style="0" width="24.17"/>
    <col collapsed="false" customWidth="true" hidden="false" outlineLevel="0" max="8" min="8" style="0" width="26.5"/>
    <col collapsed="false" customWidth="true" hidden="false" outlineLevel="0" max="9" min="9" style="0" width="22.84"/>
    <col collapsed="false" customWidth="true" hidden="false" outlineLevel="0" max="51" min="10" style="0" width="10.83"/>
    <col collapsed="false" customWidth="true" hidden="false" outlineLevel="0" max="1025" min="52" style="0" width="10.65"/>
  </cols>
  <sheetData>
    <row r="1" customFormat="false" ht="16" hidden="false" customHeight="false" outlineLevel="0" collapsed="false">
      <c r="A1" s="23" t="s">
        <v>69</v>
      </c>
      <c r="B1" s="23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customFormat="false" ht="16" hidden="false" customHeight="false" outlineLevel="0" collapsed="false">
      <c r="A2" s="25" t="s">
        <v>70</v>
      </c>
      <c r="B2" s="26" t="n">
        <v>42916</v>
      </c>
      <c r="C2" s="24"/>
      <c r="D2" s="24"/>
      <c r="E2" s="24"/>
      <c r="F2" s="24"/>
      <c r="G2" s="24"/>
      <c r="H2" s="24"/>
      <c r="I2" s="24"/>
      <c r="J2" s="24"/>
      <c r="K2" s="24"/>
      <c r="L2" s="24"/>
    </row>
    <row r="3" customFormat="false" ht="13" hidden="false" customHeight="false" outlineLevel="0" collapsed="false">
      <c r="A3" s="22" t="s">
        <v>71</v>
      </c>
      <c r="E3" s="27" t="n">
        <v>0.0438</v>
      </c>
      <c r="F3" s="7" t="s">
        <v>72</v>
      </c>
    </row>
    <row r="4" customFormat="false" ht="13" hidden="false" customHeight="false" outlineLevel="0" collapsed="false">
      <c r="A4" s="22" t="s">
        <v>73</v>
      </c>
      <c r="E4" s="28" t="s">
        <v>74</v>
      </c>
      <c r="F4" s="29"/>
      <c r="G4" s="29"/>
    </row>
    <row r="5" customFormat="false" ht="13" hidden="false" customHeight="false" outlineLevel="0" collapsed="false">
      <c r="A5" s="22" t="s">
        <v>75</v>
      </c>
      <c r="E5" s="30" t="n">
        <f aca="false">'Relative Equity Volatility'!B4</f>
        <v>1.01540874798536</v>
      </c>
      <c r="F5" s="31" t="s">
        <v>72</v>
      </c>
      <c r="G5" s="29"/>
    </row>
    <row r="6" customFormat="false" ht="13" hidden="false" customHeight="false" outlineLevel="0" collapsed="false">
      <c r="F6" s="32"/>
      <c r="G6" s="32"/>
      <c r="H6" s="32"/>
      <c r="I6" s="32"/>
    </row>
    <row r="7" s="39" customFormat="true" ht="17" hidden="false" customHeight="false" outlineLevel="0" collapsed="false">
      <c r="A7" s="33" t="s">
        <v>43</v>
      </c>
      <c r="B7" s="34" t="s">
        <v>76</v>
      </c>
      <c r="C7" s="35" t="s">
        <v>77</v>
      </c>
      <c r="D7" s="36" t="s">
        <v>78</v>
      </c>
      <c r="E7" s="36" t="s">
        <v>79</v>
      </c>
      <c r="F7" s="36" t="s">
        <v>80</v>
      </c>
      <c r="G7" s="37" t="s">
        <v>81</v>
      </c>
      <c r="H7" s="36" t="s">
        <v>82</v>
      </c>
      <c r="I7" s="38" t="s">
        <v>83</v>
      </c>
      <c r="J7" s="7" t="s">
        <v>84</v>
      </c>
    </row>
    <row r="8" customFormat="false" ht="16" hidden="false" customHeight="false" outlineLevel="0" collapsed="false">
      <c r="A8" s="40" t="str">
        <f aca="false">'Sovereign Ratings (Moody''s,S&amp;P)'!A2</f>
        <v>Abu Dhabi</v>
      </c>
      <c r="B8" s="41" t="str">
        <f aca="false">VLOOKUP(A8,'Regional lookup table'!$A$2:$B$161,2)</f>
        <v>Middle East</v>
      </c>
      <c r="C8" s="42" t="str">
        <f aca="false">'Sovereign Ratings (Moody''s,S&amp;P)'!C2</f>
        <v>Aa2</v>
      </c>
      <c r="D8" s="43" t="n">
        <f aca="false">VLOOKUP(C8,$J$9:$K$31,2,0)/10000</f>
        <v>0.00409917825848101</v>
      </c>
      <c r="E8" s="43" t="n">
        <f aca="false">$E$3+F8</f>
        <v>0.047962341463213</v>
      </c>
      <c r="F8" s="44" t="n">
        <f aca="false">IF($E$4="Yes",D8*$E$5,D8)</f>
        <v>0.00416234146321301</v>
      </c>
      <c r="G8" s="44" t="n">
        <f aca="false">VLOOKUP(A8,'10-year CDS Spreads'!$A$2:$D$157,4)</f>
        <v>0.0055</v>
      </c>
      <c r="H8" s="44" t="n">
        <f aca="false">IF(I8="NA","NA",$E$3+I8)</f>
        <v>0.0493847481139195</v>
      </c>
      <c r="I8" s="45" t="n">
        <f aca="false">IF(G8="NA","NA",G8*$E$5)</f>
        <v>0.00558474811391948</v>
      </c>
      <c r="J8" s="46" t="s">
        <v>85</v>
      </c>
      <c r="K8" s="46" t="s">
        <v>86</v>
      </c>
    </row>
    <row r="9" customFormat="false" ht="16" hidden="false" customHeight="false" outlineLevel="0" collapsed="false">
      <c r="A9" s="40" t="str">
        <f aca="false">'Sovereign Ratings (Moody''s,S&amp;P)'!A3</f>
        <v>Albania</v>
      </c>
      <c r="B9" s="41" t="str">
        <f aca="false">VLOOKUP(A9,'Regional lookup table'!$A$3:$B$161,2)</f>
        <v>Eastern Europe &amp; Russia</v>
      </c>
      <c r="C9" s="42" t="str">
        <f aca="false">'Sovereign Ratings (Moody''s,S&amp;P)'!C3</f>
        <v>B1</v>
      </c>
      <c r="D9" s="43" t="n">
        <f aca="false">VLOOKUP(C9,$J$9:$K$31,2,0)/10000</f>
        <v>0.0371907263814913</v>
      </c>
      <c r="E9" s="43" t="n">
        <f aca="false">$E$3+F9</f>
        <v>0.0815637889116962</v>
      </c>
      <c r="F9" s="44" t="n">
        <f aca="false">IF($E$4="Yes",D9*$E$5,D9)</f>
        <v>0.0377637889116962</v>
      </c>
      <c r="G9" s="44" t="str">
        <f aca="false">VLOOKUP(A9,'10-year CDS Spreads'!$A$2:$D$157,4)</f>
        <v>NA</v>
      </c>
      <c r="H9" s="44" t="str">
        <f aca="false">IF(I9="NA","NA",$E$3+I9)</f>
        <v>NA</v>
      </c>
      <c r="I9" s="45" t="str">
        <f aca="false">IF(G9="NA","NA",G9*$E$5)</f>
        <v>NA</v>
      </c>
      <c r="J9" s="47" t="s">
        <v>87</v>
      </c>
      <c r="K9" s="48" t="n">
        <f aca="false">C189</f>
        <v>58.1338007566397</v>
      </c>
    </row>
    <row r="10" customFormat="false" ht="16" hidden="false" customHeight="false" outlineLevel="0" collapsed="false">
      <c r="A10" s="40" t="str">
        <f aca="false">'Sovereign Ratings (Moody''s,S&amp;P)'!A4</f>
        <v>Andorra</v>
      </c>
      <c r="B10" s="41" t="str">
        <f aca="false">VLOOKUP(A10,'Regional lookup table'!$A$3:$B$161,2)</f>
        <v>Western Europe</v>
      </c>
      <c r="C10" s="42" t="str">
        <f aca="false">'Sovereign Ratings (Moody''s,S&amp;P)'!C4</f>
        <v>Baa2</v>
      </c>
      <c r="D10" s="43" t="n">
        <f aca="false">VLOOKUP(C10,$J$9:$K$31,2,0)/10000</f>
        <v>0.015725938409809</v>
      </c>
      <c r="E10" s="43" t="n">
        <f aca="false">$E$3+F10</f>
        <v>0.059768255431599</v>
      </c>
      <c r="F10" s="44" t="n">
        <f aca="false">IF($E$4="Yes",D10*$E$5,D10)</f>
        <v>0.015968255431599</v>
      </c>
      <c r="G10" s="44" t="str">
        <f aca="false">VLOOKUP(A10,'10-year CDS Spreads'!$A$2:$D$157,4)</f>
        <v>NA</v>
      </c>
      <c r="H10" s="44" t="str">
        <f aca="false">IF(I10="NA","NA",$E$3+I10)</f>
        <v>NA</v>
      </c>
      <c r="I10" s="45" t="str">
        <f aca="false">IF(G10="NA","NA",G10*$E$5)</f>
        <v>NA</v>
      </c>
      <c r="J10" s="47" t="s">
        <v>88</v>
      </c>
      <c r="K10" s="48" t="n">
        <f aca="false">C190</f>
        <v>70.0586829631299</v>
      </c>
    </row>
    <row r="11" customFormat="false" ht="16" hidden="false" customHeight="false" outlineLevel="0" collapsed="false">
      <c r="A11" s="40" t="str">
        <f aca="false">'Sovereign Ratings (Moody''s,S&amp;P)'!A5</f>
        <v>Angola</v>
      </c>
      <c r="B11" s="41" t="str">
        <f aca="false">VLOOKUP(A11,'Regional lookup table'!$A$3:$B$161,2)</f>
        <v>Africa</v>
      </c>
      <c r="C11" s="42" t="str">
        <f aca="false">'Sovereign Ratings (Moody''s,S&amp;P)'!C5</f>
        <v>Caa1</v>
      </c>
      <c r="D11" s="43" t="n">
        <f aca="false">VLOOKUP(C11,$J$9:$K$31,2,0)/10000</f>
        <v>0.0619348569599585</v>
      </c>
      <c r="E11" s="43" t="n">
        <f aca="false">$E$3+F11</f>
        <v>0.106689195562364</v>
      </c>
      <c r="F11" s="44" t="n">
        <f aca="false">IF($E$4="Yes",D11*$E$5,D11)</f>
        <v>0.0628891955623639</v>
      </c>
      <c r="G11" s="44" t="n">
        <f aca="false">VLOOKUP(A11,'10-year CDS Spreads'!$A$2:$D$157,4)</f>
        <v>0.0551</v>
      </c>
      <c r="H11" s="44" t="n">
        <f aca="false">IF(I11="NA","NA",$E$3+I11)</f>
        <v>0.0997490220139934</v>
      </c>
      <c r="I11" s="45" t="n">
        <f aca="false">IF(G11="NA","NA",G11*$E$5)</f>
        <v>0.0559490220139934</v>
      </c>
      <c r="J11" s="47" t="s">
        <v>89</v>
      </c>
      <c r="K11" s="48" t="n">
        <f aca="false">C191</f>
        <v>99.1255833414496</v>
      </c>
    </row>
    <row r="12" customFormat="false" ht="16" hidden="false" customHeight="false" outlineLevel="0" collapsed="false">
      <c r="A12" s="40" t="str">
        <f aca="false">'Sovereign Ratings (Moody''s,S&amp;P)'!A6</f>
        <v>Argentina</v>
      </c>
      <c r="B12" s="41" t="str">
        <f aca="false">VLOOKUP(A12,'Regional lookup table'!$A$3:$B$161,2)</f>
        <v>Central and South America</v>
      </c>
      <c r="C12" s="42" t="str">
        <f aca="false">'Sovereign Ratings (Moody''s,S&amp;P)'!C6</f>
        <v>Ca</v>
      </c>
      <c r="D12" s="43" t="n">
        <f aca="false">VLOOKUP(C12,$J$9:$K$31,2,0)/10000</f>
        <v>0.0991255833414496</v>
      </c>
      <c r="E12" s="43" t="n">
        <f aca="false">$E$3+F12</f>
        <v>0.14445298447406</v>
      </c>
      <c r="F12" s="44" t="n">
        <f aca="false">IF($E$4="Yes",D12*$E$5,D12)</f>
        <v>0.10065298447406</v>
      </c>
      <c r="G12" s="44" t="n">
        <f aca="false">VLOOKUP(A12,'10-year CDS Spreads'!$A$2:$D$157,4)</f>
        <v>0.1925</v>
      </c>
      <c r="H12" s="44" t="n">
        <f aca="false">IF(I12="NA","NA",$E$3+I12)</f>
        <v>0.239266183987182</v>
      </c>
      <c r="I12" s="45" t="n">
        <f aca="false">IF(G12="NA","NA",G12*$E$5)</f>
        <v>0.195466183987182</v>
      </c>
      <c r="J12" s="47" t="s">
        <v>90</v>
      </c>
      <c r="K12" s="48" t="n">
        <f aca="false">C192</f>
        <v>32.793426067848</v>
      </c>
    </row>
    <row r="13" customFormat="false" ht="16" hidden="false" customHeight="false" outlineLevel="0" collapsed="false">
      <c r="A13" s="40" t="str">
        <f aca="false">'Sovereign Ratings (Moody''s,S&amp;P)'!A7</f>
        <v>Armenia</v>
      </c>
      <c r="B13" s="41" t="str">
        <f aca="false">VLOOKUP(A13,'Regional lookup table'!$A$3:$B$161,2)</f>
        <v>Eastern Europe &amp; Russia</v>
      </c>
      <c r="C13" s="42" t="str">
        <f aca="false">'Sovereign Ratings (Moody''s,S&amp;P)'!C7</f>
        <v>Ba3</v>
      </c>
      <c r="D13" s="43" t="n">
        <f aca="false">VLOOKUP(C13,$J$9:$K$31,2,0)/10000</f>
        <v>0.029737675002435</v>
      </c>
      <c r="E13" s="43" t="n">
        <f aca="false">$E$3+F13</f>
        <v>0.073995895342218</v>
      </c>
      <c r="F13" s="44" t="n">
        <f aca="false">IF($E$4="Yes",D13*$E$5,D13)</f>
        <v>0.030195895342218</v>
      </c>
      <c r="G13" s="44" t="str">
        <f aca="false">VLOOKUP(A13,'10-year CDS Spreads'!$A$2:$D$157,4)</f>
        <v>NA</v>
      </c>
      <c r="H13" s="44" t="str">
        <f aca="false">IF(I13="NA","NA",$E$3+I13)</f>
        <v>NA</v>
      </c>
      <c r="I13" s="45" t="str">
        <f aca="false">IF(G13="NA","NA",G13*$E$5)</f>
        <v>NA</v>
      </c>
      <c r="J13" s="47" t="s">
        <v>91</v>
      </c>
      <c r="K13" s="48" t="n">
        <f aca="false">C193</f>
        <v>40.9917825848101</v>
      </c>
    </row>
    <row r="14" customFormat="false" ht="16" hidden="false" customHeight="false" outlineLevel="0" collapsed="false">
      <c r="A14" s="40" t="str">
        <f aca="false">'Sovereign Ratings (Moody''s,S&amp;P)'!A8</f>
        <v>Aruba</v>
      </c>
      <c r="B14" s="41" t="str">
        <f aca="false">VLOOKUP(A14,'Regional lookup table'!$A$3:$B$161,2)</f>
        <v>Caribbean</v>
      </c>
      <c r="C14" s="42" t="str">
        <f aca="false">'Sovereign Ratings (Moody''s,S&amp;P)'!C8</f>
        <v>Baa2</v>
      </c>
      <c r="D14" s="43" t="n">
        <f aca="false">VLOOKUP(C14,$J$9:$K$31,2,0)/10000</f>
        <v>0.015725938409809</v>
      </c>
      <c r="E14" s="43" t="n">
        <f aca="false">$E$3+F14</f>
        <v>0.059768255431599</v>
      </c>
      <c r="F14" s="44" t="n">
        <f aca="false">IF($E$4="Yes",D14*$E$5,D14)</f>
        <v>0.015968255431599</v>
      </c>
      <c r="G14" s="44" t="str">
        <f aca="false">VLOOKUP(A14,'10-year CDS Spreads'!$A$2:$D$157,4)</f>
        <v>NA</v>
      </c>
      <c r="H14" s="44" t="str">
        <f aca="false">IF(I14="NA","NA",$E$3+I14)</f>
        <v>NA</v>
      </c>
      <c r="I14" s="45" t="str">
        <f aca="false">IF(G14="NA","NA",G14*$E$5)</f>
        <v>NA</v>
      </c>
      <c r="J14" s="47" t="s">
        <v>92</v>
      </c>
      <c r="K14" s="48" t="n">
        <f aca="false">C194</f>
        <v>49.9354442396778</v>
      </c>
    </row>
    <row r="15" customFormat="false" ht="16" hidden="false" customHeight="false" outlineLevel="0" collapsed="false">
      <c r="A15" s="40" t="str">
        <f aca="false">'Sovereign Ratings (Moody''s,S&amp;P)'!A9</f>
        <v>Australia</v>
      </c>
      <c r="B15" s="41" t="str">
        <f aca="false">VLOOKUP(A15,'Regional lookup table'!$A$3:$B$161,2)</f>
        <v>Australia &amp; New Zealand</v>
      </c>
      <c r="C15" s="42" t="str">
        <f aca="false">'Sovereign Ratings (Moody''s,S&amp;P)'!C9</f>
        <v>Aaa</v>
      </c>
      <c r="D15" s="43" t="n">
        <f aca="false">VLOOKUP(C15,$J$9:$K$31,2,0)/10000</f>
        <v>0</v>
      </c>
      <c r="E15" s="43" t="n">
        <f aca="false">$E$3+F15</f>
        <v>0.0438</v>
      </c>
      <c r="F15" s="44" t="n">
        <f aca="false">IF($E$4="Yes",D15*$E$5,D15)</f>
        <v>0</v>
      </c>
      <c r="G15" s="44" t="n">
        <f aca="false">VLOOKUP(A15,'10-year CDS Spreads'!$A$2:$D$157,4)</f>
        <v>0.0005</v>
      </c>
      <c r="H15" s="44" t="n">
        <f aca="false">IF(I15="NA","NA",$E$3+I15)</f>
        <v>0.0443077043739927</v>
      </c>
      <c r="I15" s="45" t="n">
        <f aca="false">IF(G15="NA","NA",G15*$E$5)</f>
        <v>0.00050770437399268</v>
      </c>
      <c r="J15" s="47" t="s">
        <v>93</v>
      </c>
      <c r="K15" s="48" t="n">
        <f aca="false">C195</f>
        <v>0</v>
      </c>
    </row>
    <row r="16" customFormat="false" ht="16" hidden="false" customHeight="false" outlineLevel="0" collapsed="false">
      <c r="A16" s="40" t="str">
        <f aca="false">'Sovereign Ratings (Moody''s,S&amp;P)'!A10</f>
        <v>Austria</v>
      </c>
      <c r="B16" s="41" t="str">
        <f aca="false">VLOOKUP(A16,'Regional lookup table'!$A$3:$B$161,2)</f>
        <v>Western Europe</v>
      </c>
      <c r="C16" s="42" t="str">
        <f aca="false">'Sovereign Ratings (Moody''s,S&amp;P)'!C10</f>
        <v>Aa1</v>
      </c>
      <c r="D16" s="43" t="n">
        <f aca="false">VLOOKUP(C16,$J$9:$K$31,2,0)/10000</f>
        <v>0.0032793426067848</v>
      </c>
      <c r="E16" s="43" t="n">
        <f aca="false">$E$3+F16</f>
        <v>0.0471298731705704</v>
      </c>
      <c r="F16" s="44" t="n">
        <f aca="false">IF($E$4="Yes",D16*$E$5,D16)</f>
        <v>0.00332987317057041</v>
      </c>
      <c r="G16" s="44" t="n">
        <f aca="false">VLOOKUP(A16,'10-year CDS Spreads'!$A$2:$D$157,4)</f>
        <v>0</v>
      </c>
      <c r="H16" s="44" t="n">
        <f aca="false">IF(I16="NA","NA",$E$3+I16)</f>
        <v>0.0438</v>
      </c>
      <c r="I16" s="45" t="n">
        <f aca="false">IF(G16="NA","NA",G16*$E$5)</f>
        <v>0</v>
      </c>
      <c r="J16" s="47" t="s">
        <v>94</v>
      </c>
      <c r="K16" s="48" t="n">
        <f aca="false">C196</f>
        <v>371.907263814913</v>
      </c>
    </row>
    <row r="17" customFormat="false" ht="16" hidden="false" customHeight="false" outlineLevel="0" collapsed="false">
      <c r="A17" s="40" t="str">
        <f aca="false">'Sovereign Ratings (Moody''s,S&amp;P)'!A11</f>
        <v>Azerbaijan</v>
      </c>
      <c r="B17" s="41" t="str">
        <f aca="false">VLOOKUP(A17,'Regional lookup table'!$A$3:$B$161,2)</f>
        <v>Eastern Europe &amp; Russia</v>
      </c>
      <c r="C17" s="42" t="str">
        <f aca="false">'Sovereign Ratings (Moody''s,S&amp;P)'!C11</f>
        <v>Ba2</v>
      </c>
      <c r="D17" s="43" t="n">
        <f aca="false">VLOOKUP(C17,$J$9:$K$31,2,0)/10000</f>
        <v>0.0248186610922578</v>
      </c>
      <c r="E17" s="43" t="n">
        <f aca="false">$E$3+F17</f>
        <v>0.0690010855863624</v>
      </c>
      <c r="F17" s="44" t="n">
        <f aca="false">IF($E$4="Yes",D17*$E$5,D17)</f>
        <v>0.0252010855863624</v>
      </c>
      <c r="G17" s="44" t="str">
        <f aca="false">VLOOKUP(A17,'10-year CDS Spreads'!$A$2:$D$157,4)</f>
        <v>NA</v>
      </c>
      <c r="H17" s="44" t="str">
        <f aca="false">IF(I17="NA","NA",$E$3+I17)</f>
        <v>NA</v>
      </c>
      <c r="I17" s="45" t="str">
        <f aca="false">IF(G17="NA","NA",G17*$E$5)</f>
        <v>NA</v>
      </c>
      <c r="J17" s="47" t="s">
        <v>95</v>
      </c>
      <c r="K17" s="48" t="n">
        <f aca="false">C197</f>
        <v>454.636134122439</v>
      </c>
    </row>
    <row r="18" customFormat="false" ht="16" hidden="false" customHeight="false" outlineLevel="0" collapsed="false">
      <c r="A18" s="40" t="str">
        <f aca="false">'Sovereign Ratings (Moody''s,S&amp;P)'!A12</f>
        <v>Bahamas</v>
      </c>
      <c r="B18" s="41" t="str">
        <f aca="false">VLOOKUP(A18,'Regional lookup table'!$A$3:$B$161,2)</f>
        <v>Caribbean</v>
      </c>
      <c r="C18" s="42" t="str">
        <f aca="false">'Sovereign Ratings (Moody''s,S&amp;P)'!C12</f>
        <v>Ba2</v>
      </c>
      <c r="D18" s="43" t="n">
        <f aca="false">VLOOKUP(C18,$J$9:$K$31,2,0)/10000</f>
        <v>0.0248186610922578</v>
      </c>
      <c r="E18" s="43" t="n">
        <f aca="false">$E$3+F18</f>
        <v>0.0690010855863624</v>
      </c>
      <c r="F18" s="44" t="n">
        <f aca="false">IF($E$4="Yes",D18*$E$5,D18)</f>
        <v>0.0252010855863624</v>
      </c>
      <c r="G18" s="44" t="str">
        <f aca="false">VLOOKUP(A18,'10-year CDS Spreads'!$A$2:$D$157,4)</f>
        <v>NA</v>
      </c>
      <c r="H18" s="44" t="str">
        <f aca="false">IF(I18="NA","NA",$E$3+I18)</f>
        <v>NA</v>
      </c>
      <c r="I18" s="45" t="str">
        <f aca="false">IF(G18="NA","NA",G18*$E$5)</f>
        <v>NA</v>
      </c>
      <c r="J18" s="47" t="s">
        <v>96</v>
      </c>
      <c r="K18" s="48" t="n">
        <f aca="false">C198</f>
        <v>537.365004429965</v>
      </c>
    </row>
    <row r="19" customFormat="false" ht="16" hidden="false" customHeight="false" outlineLevel="0" collapsed="false">
      <c r="A19" s="40" t="str">
        <f aca="false">'Sovereign Ratings (Moody''s,S&amp;P)'!A13</f>
        <v>Bahrain</v>
      </c>
      <c r="B19" s="41" t="str">
        <f aca="false">VLOOKUP(A19,'Regional lookup table'!$A$3:$B$161,2)</f>
        <v>Middle East</v>
      </c>
      <c r="C19" s="42" t="str">
        <f aca="false">'Sovereign Ratings (Moody''s,S&amp;P)'!C13</f>
        <v>B2</v>
      </c>
      <c r="D19" s="43" t="n">
        <f aca="false">VLOOKUP(C19,$J$9:$K$31,2,0)/10000</f>
        <v>0.0454636134122439</v>
      </c>
      <c r="E19" s="43" t="n">
        <f aca="false">$E$3+F19</f>
        <v>0.0899641507738171</v>
      </c>
      <c r="F19" s="44" t="n">
        <f aca="false">IF($E$4="Yes",D19*$E$5,D19)</f>
        <v>0.0461641507738171</v>
      </c>
      <c r="G19" s="44" t="n">
        <f aca="false">VLOOKUP(A19,'10-year CDS Spreads'!$A$2:$D$157,4)</f>
        <v>0.0249</v>
      </c>
      <c r="H19" s="44" t="n">
        <f aca="false">IF(I19="NA","NA",$E$3+I19)</f>
        <v>0.0690836778248355</v>
      </c>
      <c r="I19" s="45" t="n">
        <f aca="false">IF(G19="NA","NA",G19*$E$5)</f>
        <v>0.0252836778248355</v>
      </c>
      <c r="J19" s="47" t="s">
        <v>97</v>
      </c>
      <c r="K19" s="48" t="n">
        <f aca="false">C199</f>
        <v>206.449523199862</v>
      </c>
    </row>
    <row r="20" customFormat="false" ht="16" hidden="false" customHeight="false" outlineLevel="0" collapsed="false">
      <c r="A20" s="40" t="str">
        <f aca="false">'Sovereign Ratings (Moody''s,S&amp;P)'!A14</f>
        <v>Bangladesh</v>
      </c>
      <c r="B20" s="41" t="str">
        <f aca="false">VLOOKUP(A20,'Regional lookup table'!$A$3:$B$161,2)</f>
        <v>Asia</v>
      </c>
      <c r="C20" s="42" t="str">
        <f aca="false">'Sovereign Ratings (Moody''s,S&amp;P)'!C14</f>
        <v>Ba3</v>
      </c>
      <c r="D20" s="43" t="n">
        <f aca="false">VLOOKUP(C20,$J$9:$K$31,2,0)/10000</f>
        <v>0.029737675002435</v>
      </c>
      <c r="E20" s="43" t="n">
        <f aca="false">$E$3+F20</f>
        <v>0.073995895342218</v>
      </c>
      <c r="F20" s="44" t="n">
        <f aca="false">IF($E$4="Yes",D20*$E$5,D20)</f>
        <v>0.030195895342218</v>
      </c>
      <c r="G20" s="44" t="str">
        <f aca="false">VLOOKUP(A20,'10-year CDS Spreads'!$A$2:$D$157,4)</f>
        <v>NA</v>
      </c>
      <c r="H20" s="44" t="str">
        <f aca="false">IF(I20="NA","NA",$E$3+I20)</f>
        <v>NA</v>
      </c>
      <c r="I20" s="45" t="str">
        <f aca="false">IF(G20="NA","NA",G20*$E$5)</f>
        <v>NA</v>
      </c>
      <c r="J20" s="47" t="s">
        <v>98</v>
      </c>
      <c r="K20" s="48" t="n">
        <f aca="false">C200</f>
        <v>248.186610922578</v>
      </c>
    </row>
    <row r="21" customFormat="false" ht="16" hidden="false" customHeight="false" outlineLevel="0" collapsed="false">
      <c r="A21" s="40" t="str">
        <f aca="false">'Sovereign Ratings (Moody''s,S&amp;P)'!A15</f>
        <v>Barbados</v>
      </c>
      <c r="B21" s="41" t="str">
        <f aca="false">VLOOKUP(A21,'Regional lookup table'!$A$3:$B$161,2)</f>
        <v>Caribbean</v>
      </c>
      <c r="C21" s="42" t="str">
        <f aca="false">'Sovereign Ratings (Moody''s,S&amp;P)'!C15</f>
        <v>Caa1</v>
      </c>
      <c r="D21" s="43" t="n">
        <f aca="false">VLOOKUP(C21,$J$9:$K$31,2,0)/10000</f>
        <v>0.0619348569599585</v>
      </c>
      <c r="E21" s="43" t="n">
        <f aca="false">$E$3+F21</f>
        <v>0.106689195562364</v>
      </c>
      <c r="F21" s="44" t="n">
        <f aca="false">IF($E$4="Yes",D21*$E$5,D21)</f>
        <v>0.0628891955623639</v>
      </c>
      <c r="G21" s="44" t="str">
        <f aca="false">VLOOKUP(A21,'10-year CDS Spreads'!$A$2:$D$157,4)</f>
        <v>NA</v>
      </c>
      <c r="H21" s="44" t="str">
        <f aca="false">IF(I21="NA","NA",$E$3+I21)</f>
        <v>NA</v>
      </c>
      <c r="I21" s="45" t="str">
        <f aca="false">IF(G21="NA","NA",G21*$E$5)</f>
        <v>NA</v>
      </c>
      <c r="J21" s="47" t="s">
        <v>99</v>
      </c>
      <c r="K21" s="48" t="n">
        <f aca="false">C201</f>
        <v>297.37675002435</v>
      </c>
    </row>
    <row r="22" customFormat="false" ht="16" hidden="false" customHeight="false" outlineLevel="0" collapsed="false">
      <c r="A22" s="40" t="str">
        <f aca="false">'Sovereign Ratings (Moody''s,S&amp;P)'!A16</f>
        <v>Belarus</v>
      </c>
      <c r="B22" s="41" t="str">
        <f aca="false">VLOOKUP(A22,'Regional lookup table'!$A$3:$B$161,2)</f>
        <v>Eastern Europe &amp; Russia</v>
      </c>
      <c r="C22" s="42" t="str">
        <f aca="false">'Sovereign Ratings (Moody''s,S&amp;P)'!C16</f>
        <v>B3</v>
      </c>
      <c r="D22" s="43" t="n">
        <f aca="false">VLOOKUP(C22,$J$9:$K$31,2,0)/10000</f>
        <v>0.0537365004429965</v>
      </c>
      <c r="E22" s="43" t="n">
        <f aca="false">$E$3+F22</f>
        <v>0.0983645126359378</v>
      </c>
      <c r="F22" s="44" t="n">
        <f aca="false">IF($E$4="Yes",D22*$E$5,D22)</f>
        <v>0.0545645126359378</v>
      </c>
      <c r="G22" s="44" t="str">
        <f aca="false">VLOOKUP(A22,'10-year CDS Spreads'!$A$2:$D$157,4)</f>
        <v>NA</v>
      </c>
      <c r="H22" s="44" t="str">
        <f aca="false">IF(I22="NA","NA",$E$3+I22)</f>
        <v>NA</v>
      </c>
      <c r="I22" s="45" t="str">
        <f aca="false">IF(G22="NA","NA",G22*$E$5)</f>
        <v>NA</v>
      </c>
      <c r="J22" s="47" t="s">
        <v>100</v>
      </c>
      <c r="K22" s="48" t="n">
        <f aca="false">C202</f>
        <v>131.919009409298</v>
      </c>
    </row>
    <row r="23" customFormat="false" ht="16" hidden="false" customHeight="false" outlineLevel="0" collapsed="false">
      <c r="A23" s="40" t="str">
        <f aca="false">'Sovereign Ratings (Moody''s,S&amp;P)'!A17</f>
        <v>Belgium</v>
      </c>
      <c r="B23" s="41" t="str">
        <f aca="false">VLOOKUP(A23,'Regional lookup table'!$A$3:$B$161,2)</f>
        <v>Western Europe</v>
      </c>
      <c r="C23" s="42" t="str">
        <f aca="false">'Sovereign Ratings (Moody''s,S&amp;P)'!C17</f>
        <v>Aa3</v>
      </c>
      <c r="D23" s="43" t="n">
        <f aca="false">VLOOKUP(C23,$J$9:$K$31,2,0)/10000</f>
        <v>0.00499354442396778</v>
      </c>
      <c r="E23" s="43" t="n">
        <f aca="false">$E$3+F23</f>
        <v>0.0488704886915504</v>
      </c>
      <c r="F23" s="44" t="n">
        <f aca="false">IF($E$4="Yes",D23*$E$5,D23)</f>
        <v>0.0050704886915504</v>
      </c>
      <c r="G23" s="44" t="n">
        <f aca="false">VLOOKUP(A23,'10-year CDS Spreads'!$A$2:$D$157,4)</f>
        <v>0.0003</v>
      </c>
      <c r="H23" s="44" t="n">
        <f aca="false">IF(I23="NA","NA",$E$3+I23)</f>
        <v>0.0441046226243956</v>
      </c>
      <c r="I23" s="45" t="n">
        <f aca="false">IF(G23="NA","NA",G23*$E$5)</f>
        <v>0.000304622624395608</v>
      </c>
      <c r="J23" s="47" t="s">
        <v>101</v>
      </c>
      <c r="K23" s="48" t="n">
        <f aca="false">C203</f>
        <v>157.25938409809</v>
      </c>
    </row>
    <row r="24" customFormat="false" ht="16" hidden="false" customHeight="false" outlineLevel="0" collapsed="false">
      <c r="A24" s="40" t="str">
        <f aca="false">'Sovereign Ratings (Moody''s,S&amp;P)'!A18</f>
        <v>Belize</v>
      </c>
      <c r="B24" s="41" t="str">
        <f aca="false">VLOOKUP(A24,'Regional lookup table'!$A$3:$B$161,2)</f>
        <v>Central and South America</v>
      </c>
      <c r="C24" s="42" t="str">
        <f aca="false">'Sovereign Ratings (Moody''s,S&amp;P)'!C18</f>
        <v>Caa3</v>
      </c>
      <c r="D24" s="43" t="n">
        <f aca="false">VLOOKUP(C24,$J$9:$K$31,2,0)/10000</f>
        <v>0.0825798092799447</v>
      </c>
      <c r="E24" s="43" t="n">
        <f aca="false">$E$3+F24</f>
        <v>0.127652260749818</v>
      </c>
      <c r="F24" s="44" t="n">
        <f aca="false">IF($E$4="Yes",D24*$E$5,D24)</f>
        <v>0.0838522607498185</v>
      </c>
      <c r="G24" s="44" t="str">
        <f aca="false">VLOOKUP(A24,'10-year CDS Spreads'!$A$2:$D$157,4)</f>
        <v>NA</v>
      </c>
      <c r="H24" s="44" t="str">
        <f aca="false">IF(I24="NA","NA",$E$3+I24)</f>
        <v>NA</v>
      </c>
      <c r="I24" s="45" t="str">
        <f aca="false">IF(G24="NA","NA",G24*$E$5)</f>
        <v>NA</v>
      </c>
      <c r="J24" s="47" t="s">
        <v>102</v>
      </c>
      <c r="K24" s="48" t="n">
        <f aca="false">C204</f>
        <v>181.854453648976</v>
      </c>
    </row>
    <row r="25" customFormat="false" ht="16" hidden="false" customHeight="false" outlineLevel="0" collapsed="false">
      <c r="A25" s="40" t="str">
        <f aca="false">'Sovereign Ratings (Moody''s,S&amp;P)'!A19</f>
        <v>Benin</v>
      </c>
      <c r="B25" s="41" t="str">
        <f aca="false">VLOOKUP(A25,'Regional lookup table'!$A$3:$B$161,2)</f>
        <v>Africa</v>
      </c>
      <c r="C25" s="42" t="str">
        <f aca="false">'Sovereign Ratings (Moody''s,S&amp;P)'!C19</f>
        <v>B1</v>
      </c>
      <c r="D25" s="43" t="n">
        <f aca="false">VLOOKUP(C25,$J$9:$K$31,2,0)/10000</f>
        <v>0.0371907263814913</v>
      </c>
      <c r="E25" s="43" t="n">
        <f aca="false">$E$3+F25</f>
        <v>0.0815637889116962</v>
      </c>
      <c r="F25" s="44" t="n">
        <f aca="false">IF($E$4="Yes",D25*$E$5,D25)</f>
        <v>0.0377637889116962</v>
      </c>
      <c r="G25" s="44" t="str">
        <f aca="false">VLOOKUP(A25,'10-year CDS Spreads'!$A$2:$D$157,4)</f>
        <v>NA</v>
      </c>
      <c r="H25" s="44" t="str">
        <f aca="false">IF(I25="NA","NA",$E$3+I25)</f>
        <v>NA</v>
      </c>
      <c r="I25" s="45" t="str">
        <f aca="false">IF(G25="NA","NA",G25*$E$5)</f>
        <v>NA</v>
      </c>
      <c r="J25" s="47" t="s">
        <v>103</v>
      </c>
      <c r="K25" s="48" t="n">
        <f aca="false">C205</f>
        <v>1750</v>
      </c>
    </row>
    <row r="26" customFormat="false" ht="16" hidden="false" customHeight="false" outlineLevel="0" collapsed="false">
      <c r="A26" s="40" t="str">
        <f aca="false">'Sovereign Ratings (Moody''s,S&amp;P)'!A20</f>
        <v>Bermuda</v>
      </c>
      <c r="B26" s="41" t="str">
        <f aca="false">VLOOKUP(A26,'Regional lookup table'!$A$3:$B$161,2)</f>
        <v>Caribbean</v>
      </c>
      <c r="C26" s="42" t="str">
        <f aca="false">'Sovereign Ratings (Moody''s,S&amp;P)'!C20</f>
        <v>A2</v>
      </c>
      <c r="D26" s="43" t="n">
        <f aca="false">VLOOKUP(C26,$J$9:$K$31,2,0)/10000</f>
        <v>0.00700586829631299</v>
      </c>
      <c r="E26" s="43" t="n">
        <f aca="false">$E$3+F26</f>
        <v>0.0509138199553095</v>
      </c>
      <c r="F26" s="44" t="n">
        <f aca="false">IF($E$4="Yes",D26*$E$5,D26)</f>
        <v>0.00711381995530951</v>
      </c>
      <c r="G26" s="44" t="str">
        <f aca="false">VLOOKUP(A26,'10-year CDS Spreads'!$A$2:$D$157,4)</f>
        <v>NA</v>
      </c>
      <c r="H26" s="44" t="str">
        <f aca="false">IF(I26="NA","NA",$E$3+I26)</f>
        <v>NA</v>
      </c>
      <c r="I26" s="45" t="str">
        <f aca="false">IF(G26="NA","NA",G26*$E$5)</f>
        <v>NA</v>
      </c>
      <c r="J26" s="47" t="s">
        <v>104</v>
      </c>
      <c r="K26" s="48" t="n">
        <f aca="false">C206</f>
        <v>991.255833414496</v>
      </c>
    </row>
    <row r="27" customFormat="false" ht="16" hidden="false" customHeight="false" outlineLevel="0" collapsed="false">
      <c r="A27" s="40" t="str">
        <f aca="false">'Sovereign Ratings (Moody''s,S&amp;P)'!A21</f>
        <v>Bolivia</v>
      </c>
      <c r="B27" s="41" t="str">
        <f aca="false">VLOOKUP(A27,'Regional lookup table'!$A$3:$B$161,2)</f>
        <v>Central and South America</v>
      </c>
      <c r="C27" s="42" t="str">
        <f aca="false">'Sovereign Ratings (Moody''s,S&amp;P)'!C21</f>
        <v>B2</v>
      </c>
      <c r="D27" s="43" t="n">
        <f aca="false">VLOOKUP(C27,$J$9:$K$31,2,0)/10000</f>
        <v>0.0454636134122439</v>
      </c>
      <c r="E27" s="43" t="n">
        <f aca="false">$E$3+F27</f>
        <v>0.0899641507738171</v>
      </c>
      <c r="F27" s="44" t="n">
        <f aca="false">IF($E$4="Yes",D27*$E$5,D27)</f>
        <v>0.0461641507738171</v>
      </c>
      <c r="G27" s="44" t="str">
        <f aca="false">VLOOKUP(A27,'10-year CDS Spreads'!$A$2:$D$157,4)</f>
        <v>NA</v>
      </c>
      <c r="H27" s="44" t="str">
        <f aca="false">IF(I27="NA","NA",$E$3+I27)</f>
        <v>NA</v>
      </c>
      <c r="I27" s="45" t="str">
        <f aca="false">IF(G27="NA","NA",G27*$E$5)</f>
        <v>NA</v>
      </c>
      <c r="J27" s="47" t="str">
        <f aca="false">B207</f>
        <v>Caa1</v>
      </c>
      <c r="K27" s="48" t="n">
        <f aca="false">C207</f>
        <v>619.348569599585</v>
      </c>
    </row>
    <row r="28" customFormat="false" ht="16" hidden="false" customHeight="false" outlineLevel="0" collapsed="false">
      <c r="A28" s="40" t="str">
        <f aca="false">'Sovereign Ratings (Moody''s,S&amp;P)'!A22</f>
        <v>Bosnia and Herzegovina</v>
      </c>
      <c r="B28" s="41" t="str">
        <f aca="false">VLOOKUP(A28,'Regional lookup table'!$A$3:$B$161,2)</f>
        <v>Eastern Europe &amp; Russia</v>
      </c>
      <c r="C28" s="42" t="str">
        <f aca="false">'Sovereign Ratings (Moody''s,S&amp;P)'!C22</f>
        <v>B3</v>
      </c>
      <c r="D28" s="43" t="n">
        <f aca="false">VLOOKUP(C28,$J$9:$K$31,2,0)/10000</f>
        <v>0.0537365004429965</v>
      </c>
      <c r="E28" s="43" t="n">
        <f aca="false">$E$3+F28</f>
        <v>0.0983645126359378</v>
      </c>
      <c r="F28" s="44" t="n">
        <f aca="false">IF($E$4="Yes",D28*$E$5,D28)</f>
        <v>0.0545645126359378</v>
      </c>
      <c r="G28" s="44" t="str">
        <f aca="false">VLOOKUP(A28,'10-year CDS Spreads'!$A$2:$D$157,4)</f>
        <v>NA</v>
      </c>
      <c r="H28" s="44" t="str">
        <f aca="false">IF(I28="NA","NA",$E$3+I28)</f>
        <v>NA</v>
      </c>
      <c r="I28" s="45" t="str">
        <f aca="false">IF(G28="NA","NA",G28*$E$5)</f>
        <v>NA</v>
      </c>
      <c r="J28" s="47" t="str">
        <f aca="false">B208</f>
        <v>Caa2</v>
      </c>
      <c r="K28" s="48" t="n">
        <f aca="false">C208</f>
        <v>743.814527629826</v>
      </c>
    </row>
    <row r="29" customFormat="false" ht="16" hidden="false" customHeight="false" outlineLevel="0" collapsed="false">
      <c r="A29" s="40" t="str">
        <f aca="false">'Sovereign Ratings (Moody''s,S&amp;P)'!A23</f>
        <v>Botswana</v>
      </c>
      <c r="B29" s="41" t="str">
        <f aca="false">VLOOKUP(A29,'Regional lookup table'!$A$3:$B$161,2)</f>
        <v>Africa</v>
      </c>
      <c r="C29" s="42" t="str">
        <f aca="false">'Sovereign Ratings (Moody''s,S&amp;P)'!C23</f>
        <v>A3</v>
      </c>
      <c r="D29" s="43" t="n">
        <f aca="false">VLOOKUP(C29,$J$9:$K$31,2,0)/10000</f>
        <v>0.00991255833414496</v>
      </c>
      <c r="E29" s="43" t="n">
        <f aca="false">$E$3+F29</f>
        <v>0.053865298447406</v>
      </c>
      <c r="F29" s="44" t="n">
        <f aca="false">IF($E$4="Yes",D29*$E$5,D29)</f>
        <v>0.010065298447406</v>
      </c>
      <c r="G29" s="44" t="str">
        <f aca="false">VLOOKUP(A29,'10-year CDS Spreads'!$A$2:$D$157,4)</f>
        <v>NA</v>
      </c>
      <c r="H29" s="44" t="str">
        <f aca="false">IF(I29="NA","NA",$E$3+I29)</f>
        <v>NA</v>
      </c>
      <c r="I29" s="45" t="str">
        <f aca="false">IF(G29="NA","NA",G29*$E$5)</f>
        <v>NA</v>
      </c>
      <c r="J29" s="47" t="str">
        <f aca="false">B209</f>
        <v>Caa3</v>
      </c>
      <c r="K29" s="48" t="n">
        <f aca="false">C209</f>
        <v>825.798092799447</v>
      </c>
    </row>
    <row r="30" customFormat="false" ht="16" hidden="false" customHeight="false" outlineLevel="0" collapsed="false">
      <c r="A30" s="40" t="str">
        <f aca="false">'Sovereign Ratings (Moody''s,S&amp;P)'!A24</f>
        <v>Brazil</v>
      </c>
      <c r="B30" s="41" t="str">
        <f aca="false">VLOOKUP(A30,'Regional lookup table'!$A$3:$B$161,2)</f>
        <v>Central and South America</v>
      </c>
      <c r="C30" s="42" t="str">
        <f aca="false">'Sovereign Ratings (Moody''s,S&amp;P)'!C24</f>
        <v>Ba2</v>
      </c>
      <c r="D30" s="43" t="n">
        <f aca="false">VLOOKUP(C30,$J$9:$K$31,2,0)/10000</f>
        <v>0.0248186610922578</v>
      </c>
      <c r="E30" s="43" t="n">
        <f aca="false">$E$3+F30</f>
        <v>0.0690010855863624</v>
      </c>
      <c r="F30" s="44" t="n">
        <f aca="false">IF($E$4="Yes",D30*$E$5,D30)</f>
        <v>0.0252010855863624</v>
      </c>
      <c r="G30" s="44" t="n">
        <f aca="false">VLOOKUP(A30,'10-year CDS Spreads'!$A$2:$D$157,4)</f>
        <v>0.0234</v>
      </c>
      <c r="H30" s="44" t="n">
        <f aca="false">IF(I30="NA","NA",$E$3+I30)</f>
        <v>0.0675605647028574</v>
      </c>
      <c r="I30" s="45" t="n">
        <f aca="false">IF(G30="NA","NA",G30*$E$5)</f>
        <v>0.0237605647028574</v>
      </c>
      <c r="J30" s="47" t="s">
        <v>105</v>
      </c>
      <c r="K30" s="49" t="str">
        <f aca="false">C210</f>
        <v>NA</v>
      </c>
    </row>
    <row r="31" customFormat="false" ht="16" hidden="false" customHeight="false" outlineLevel="0" collapsed="false">
      <c r="A31" s="40" t="str">
        <f aca="false">'Sovereign Ratings (Moody''s,S&amp;P)'!A25</f>
        <v>Bulgaria</v>
      </c>
      <c r="B31" s="41" t="str">
        <f aca="false">VLOOKUP(A31,'Regional lookup table'!$A$3:$B$161,2)</f>
        <v>Eastern Europe &amp; Russia</v>
      </c>
      <c r="C31" s="42" t="str">
        <f aca="false">'Sovereign Ratings (Moody''s,S&amp;P)'!C25</f>
        <v>Baa1</v>
      </c>
      <c r="D31" s="43" t="n">
        <f aca="false">VLOOKUP(C31,$J$9:$K$31,2,0)/10000</f>
        <v>0.0131919009409298</v>
      </c>
      <c r="E31" s="43" t="n">
        <f aca="false">$E$3+F31</f>
        <v>0.0571951716179764</v>
      </c>
      <c r="F31" s="44" t="n">
        <f aca="false">IF($E$4="Yes",D31*$E$5,D31)</f>
        <v>0.0133951716179764</v>
      </c>
      <c r="G31" s="44" t="n">
        <f aca="false">VLOOKUP(A31,'10-year CDS Spreads'!$A$2:$D$157,4)</f>
        <v>0.0047</v>
      </c>
      <c r="H31" s="44" t="n">
        <f aca="false">IF(I31="NA","NA",$E$3+I31)</f>
        <v>0.0485724211155312</v>
      </c>
      <c r="I31" s="45" t="n">
        <f aca="false">IF(G31="NA","NA",G31*$E$5)</f>
        <v>0.00477242111553119</v>
      </c>
    </row>
    <row r="32" customFormat="false" ht="16" hidden="false" customHeight="false" outlineLevel="0" collapsed="false">
      <c r="A32" s="40" t="str">
        <f aca="false">'Sovereign Ratings (Moody''s,S&amp;P)'!A26</f>
        <v>Burkina Faso</v>
      </c>
      <c r="B32" s="41" t="str">
        <f aca="false">VLOOKUP(A32,'Regional lookup table'!$A$3:$B$161,2)</f>
        <v>Africa</v>
      </c>
      <c r="C32" s="42" t="str">
        <f aca="false">'Sovereign Ratings (Moody''s,S&amp;P)'!C26</f>
        <v>B2</v>
      </c>
      <c r="D32" s="43" t="n">
        <f aca="false">VLOOKUP(C32,$J$9:$K$31,2,0)/10000</f>
        <v>0.0454636134122439</v>
      </c>
      <c r="E32" s="43" t="n">
        <f aca="false">$E$3+F32</f>
        <v>0.0899641507738171</v>
      </c>
      <c r="F32" s="44" t="n">
        <f aca="false">IF($E$4="Yes",D32*$E$5,D32)</f>
        <v>0.0461641507738171</v>
      </c>
      <c r="G32" s="44" t="str">
        <f aca="false">VLOOKUP(A32,'10-year CDS Spreads'!$A$2:$D$157,4)</f>
        <v>NA</v>
      </c>
      <c r="H32" s="44" t="str">
        <f aca="false">IF(I32="NA","NA",$E$3+I32)</f>
        <v>NA</v>
      </c>
      <c r="I32" s="45" t="str">
        <f aca="false">IF(G32="NA","NA",G32*$E$5)</f>
        <v>NA</v>
      </c>
    </row>
    <row r="33" customFormat="false" ht="16" hidden="false" customHeight="false" outlineLevel="0" collapsed="false">
      <c r="A33" s="40" t="str">
        <f aca="false">'Sovereign Ratings (Moody''s,S&amp;P)'!A27</f>
        <v>Cambodia</v>
      </c>
      <c r="B33" s="41" t="str">
        <f aca="false">VLOOKUP(A33,'Regional lookup table'!$A$3:$B$161,2)</f>
        <v>Asia</v>
      </c>
      <c r="C33" s="42" t="str">
        <f aca="false">'Sovereign Ratings (Moody''s,S&amp;P)'!C27</f>
        <v>B2</v>
      </c>
      <c r="D33" s="43" t="n">
        <f aca="false">VLOOKUP(C33,$J$9:$K$31,2,0)/10000</f>
        <v>0.0454636134122439</v>
      </c>
      <c r="E33" s="43" t="n">
        <f aca="false">$E$3+F33</f>
        <v>0.0899641507738171</v>
      </c>
      <c r="F33" s="44" t="n">
        <f aca="false">IF($E$4="Yes",D33*$E$5,D33)</f>
        <v>0.0461641507738171</v>
      </c>
      <c r="G33" s="44" t="str">
        <f aca="false">VLOOKUP(A33,'10-year CDS Spreads'!$A$2:$D$157,4)</f>
        <v>NA</v>
      </c>
      <c r="H33" s="44" t="str">
        <f aca="false">IF(I33="NA","NA",$E$3+I33)</f>
        <v>NA</v>
      </c>
      <c r="I33" s="45" t="str">
        <f aca="false">IF(G33="NA","NA",G33*$E$5)</f>
        <v>NA</v>
      </c>
    </row>
    <row r="34" customFormat="false" ht="16" hidden="false" customHeight="false" outlineLevel="0" collapsed="false">
      <c r="A34" s="40" t="str">
        <f aca="false">'Sovereign Ratings (Moody''s,S&amp;P)'!A28</f>
        <v>Cameroon</v>
      </c>
      <c r="B34" s="41" t="str">
        <f aca="false">VLOOKUP(A34,'Regional lookup table'!$A$3:$B$161,2)</f>
        <v>Africa</v>
      </c>
      <c r="C34" s="42" t="str">
        <f aca="false">'Sovereign Ratings (Moody''s,S&amp;P)'!C28</f>
        <v>B2</v>
      </c>
      <c r="D34" s="43" t="n">
        <f aca="false">VLOOKUP(C34,$J$9:$K$31,2,0)/10000</f>
        <v>0.0454636134122439</v>
      </c>
      <c r="E34" s="43" t="n">
        <f aca="false">$E$3+F34</f>
        <v>0.0899641507738171</v>
      </c>
      <c r="F34" s="44" t="n">
        <f aca="false">IF($E$4="Yes",D34*$E$5,D34)</f>
        <v>0.0461641507738171</v>
      </c>
      <c r="G34" s="44" t="n">
        <f aca="false">VLOOKUP(A34,'10-year CDS Spreads'!$A$2:$D$157,4)</f>
        <v>0.0372</v>
      </c>
      <c r="H34" s="44" t="n">
        <f aca="false">IF(I34="NA","NA",$E$3+I34)</f>
        <v>0.0815732054250554</v>
      </c>
      <c r="I34" s="45" t="n">
        <f aca="false">IF(G34="NA","NA",G34*$E$5)</f>
        <v>0.0377732054250554</v>
      </c>
    </row>
    <row r="35" customFormat="false" ht="16" hidden="false" customHeight="false" outlineLevel="0" collapsed="false">
      <c r="A35" s="40" t="str">
        <f aca="false">'Sovereign Ratings (Moody''s,S&amp;P)'!A29</f>
        <v>Canada</v>
      </c>
      <c r="B35" s="41" t="str">
        <f aca="false">VLOOKUP(A35,'Regional lookup table'!$A$3:$B$161,2)</f>
        <v>North America</v>
      </c>
      <c r="C35" s="42" t="str">
        <f aca="false">'Sovereign Ratings (Moody''s,S&amp;P)'!C29</f>
        <v>Aaa</v>
      </c>
      <c r="D35" s="43" t="n">
        <f aca="false">VLOOKUP(C35,$J$9:$K$31,2,0)/10000</f>
        <v>0</v>
      </c>
      <c r="E35" s="43" t="n">
        <f aca="false">$E$3+F35</f>
        <v>0.0438</v>
      </c>
      <c r="F35" s="44" t="n">
        <f aca="false">IF($E$4="Yes",D35*$E$5,D35)</f>
        <v>0</v>
      </c>
      <c r="G35" s="44" t="n">
        <f aca="false">VLOOKUP(A35,'10-year CDS Spreads'!$A$2:$D$157,4)</f>
        <v>0.0013</v>
      </c>
      <c r="H35" s="44" t="n">
        <f aca="false">IF(I35="NA","NA",$E$3+I35)</f>
        <v>0.045120031372381</v>
      </c>
      <c r="I35" s="45" t="n">
        <f aca="false">IF(G35="NA","NA",G35*$E$5)</f>
        <v>0.00132003137238097</v>
      </c>
    </row>
    <row r="36" customFormat="false" ht="16" hidden="false" customHeight="false" outlineLevel="0" collapsed="false">
      <c r="A36" s="40" t="str">
        <f aca="false">'Sovereign Ratings (Moody''s,S&amp;P)'!A30</f>
        <v>Cape Verde</v>
      </c>
      <c r="B36" s="41" t="str">
        <f aca="false">VLOOKUP(A36,'Regional lookup table'!$A$3:$B$161,2)</f>
        <v>Africa</v>
      </c>
      <c r="C36" s="42" t="str">
        <f aca="false">'Sovereign Ratings (Moody''s,S&amp;P)'!C30</f>
        <v>B3</v>
      </c>
      <c r="D36" s="43" t="n">
        <f aca="false">VLOOKUP(C36,$J$9:$K$31,2,0)/10000</f>
        <v>0.0537365004429965</v>
      </c>
      <c r="E36" s="43" t="n">
        <f aca="false">$E$3+F36</f>
        <v>0.0983645126359378</v>
      </c>
      <c r="F36" s="44" t="n">
        <f aca="false">IF($E$4="Yes",D36*$E$5,D36)</f>
        <v>0.0545645126359378</v>
      </c>
      <c r="G36" s="44" t="str">
        <f aca="false">VLOOKUP(A36,'10-year CDS Spreads'!$A$2:$D$157,4)</f>
        <v>NA</v>
      </c>
      <c r="H36" s="44" t="str">
        <f aca="false">IF(I36="NA","NA",$E$3+I36)</f>
        <v>NA</v>
      </c>
      <c r="I36" s="45" t="str">
        <f aca="false">IF(G36="NA","NA",G36*$E$5)</f>
        <v>NA</v>
      </c>
    </row>
    <row r="37" customFormat="false" ht="16" hidden="false" customHeight="false" outlineLevel="0" collapsed="false">
      <c r="A37" s="40" t="str">
        <f aca="false">'Sovereign Ratings (Moody''s,S&amp;P)'!A31</f>
        <v>Cayman Islands</v>
      </c>
      <c r="B37" s="41" t="str">
        <f aca="false">VLOOKUP(A37,'Regional lookup table'!$A$3:$B$161,2)</f>
        <v>Caribbean</v>
      </c>
      <c r="C37" s="42" t="str">
        <f aca="false">'Sovereign Ratings (Moody''s,S&amp;P)'!C31</f>
        <v>Aa3</v>
      </c>
      <c r="D37" s="43" t="n">
        <f aca="false">VLOOKUP(C37,$J$9:$K$31,2,0)/10000</f>
        <v>0.00499354442396778</v>
      </c>
      <c r="E37" s="43" t="n">
        <f aca="false">$E$3+F37</f>
        <v>0.0488704886915504</v>
      </c>
      <c r="F37" s="44" t="n">
        <f aca="false">IF($E$4="Yes",D37*$E$5,D37)</f>
        <v>0.0050704886915504</v>
      </c>
      <c r="G37" s="44" t="str">
        <f aca="false">VLOOKUP(A37,'10-year CDS Spreads'!$A$2:$D$157,4)</f>
        <v>NA</v>
      </c>
      <c r="H37" s="44" t="str">
        <f aca="false">IF(I37="NA","NA",$E$3+I37)</f>
        <v>NA</v>
      </c>
      <c r="I37" s="45" t="str">
        <f aca="false">IF(G37="NA","NA",G37*$E$5)</f>
        <v>NA</v>
      </c>
    </row>
    <row r="38" customFormat="false" ht="16" hidden="false" customHeight="false" outlineLevel="0" collapsed="false">
      <c r="A38" s="40" t="str">
        <f aca="false">'Sovereign Ratings (Moody''s,S&amp;P)'!A32</f>
        <v>Chile</v>
      </c>
      <c r="B38" s="41" t="str">
        <f aca="false">VLOOKUP(A38,'Regional lookup table'!$A$3:$B$161,2)</f>
        <v>Central and South America</v>
      </c>
      <c r="C38" s="42" t="str">
        <f aca="false">'Sovereign Ratings (Moody''s,S&amp;P)'!C32</f>
        <v>A1</v>
      </c>
      <c r="D38" s="43" t="n">
        <f aca="false">VLOOKUP(C38,$J$9:$K$31,2,0)/10000</f>
        <v>0.00581338007566397</v>
      </c>
      <c r="E38" s="43" t="n">
        <f aca="false">$E$3+F38</f>
        <v>0.049702956984193</v>
      </c>
      <c r="F38" s="44" t="n">
        <f aca="false">IF($E$4="Yes",D38*$E$5,D38)</f>
        <v>0.00590295698419299</v>
      </c>
      <c r="G38" s="44" t="n">
        <f aca="false">VLOOKUP(A38,'10-year CDS Spreads'!$A$2:$D$157,4)</f>
        <v>0.0086</v>
      </c>
      <c r="H38" s="44" t="n">
        <f aca="false">IF(I38="NA","NA",$E$3+I38)</f>
        <v>0.0525325152326741</v>
      </c>
      <c r="I38" s="45" t="n">
        <f aca="false">IF(G38="NA","NA",G38*$E$5)</f>
        <v>0.0087325152326741</v>
      </c>
    </row>
    <row r="39" customFormat="false" ht="16" hidden="false" customHeight="false" outlineLevel="0" collapsed="false">
      <c r="A39" s="40" t="str">
        <f aca="false">'Sovereign Ratings (Moody''s,S&amp;P)'!A33</f>
        <v>China</v>
      </c>
      <c r="B39" s="41" t="str">
        <f aca="false">VLOOKUP(A39,'Regional lookup table'!$A$3:$B$161,2)</f>
        <v>Asia</v>
      </c>
      <c r="C39" s="42" t="str">
        <f aca="false">'Sovereign Ratings (Moody''s,S&amp;P)'!C33</f>
        <v>A1</v>
      </c>
      <c r="D39" s="43" t="n">
        <f aca="false">VLOOKUP(C39,$J$9:$K$31,2,0)/10000</f>
        <v>0.00581338007566397</v>
      </c>
      <c r="E39" s="43" t="n">
        <f aca="false">$E$3+F39</f>
        <v>0.049702956984193</v>
      </c>
      <c r="F39" s="44" t="n">
        <f aca="false">IF($E$4="Yes",D39*$E$5,D39)</f>
        <v>0.00590295698419299</v>
      </c>
      <c r="G39" s="44" t="n">
        <f aca="false">VLOOKUP(A39,'10-year CDS Spreads'!$A$2:$D$157,4)</f>
        <v>0.005</v>
      </c>
      <c r="H39" s="44" t="n">
        <f aca="false">IF(I39="NA","NA",$E$3+I39)</f>
        <v>0.0488770437399268</v>
      </c>
      <c r="I39" s="45" t="n">
        <f aca="false">IF(G39="NA","NA",G39*$E$5)</f>
        <v>0.0050770437399268</v>
      </c>
    </row>
    <row r="40" customFormat="false" ht="16" hidden="false" customHeight="false" outlineLevel="0" collapsed="false">
      <c r="A40" s="40" t="str">
        <f aca="false">'Sovereign Ratings (Moody''s,S&amp;P)'!A34</f>
        <v>Colombia</v>
      </c>
      <c r="B40" s="41" t="str">
        <f aca="false">VLOOKUP(A40,'Regional lookup table'!$A$3:$B$161,2)</f>
        <v>Central and South America</v>
      </c>
      <c r="C40" s="42" t="str">
        <f aca="false">'Sovereign Ratings (Moody''s,S&amp;P)'!C34</f>
        <v>Baa2</v>
      </c>
      <c r="D40" s="43" t="n">
        <f aca="false">VLOOKUP(C40,$J$9:$K$31,2,0)/10000</f>
        <v>0.015725938409809</v>
      </c>
      <c r="E40" s="43" t="n">
        <f aca="false">$E$3+F40</f>
        <v>0.059768255431599</v>
      </c>
      <c r="F40" s="44" t="n">
        <f aca="false">IF($E$4="Yes",D40*$E$5,D40)</f>
        <v>0.015968255431599</v>
      </c>
      <c r="G40" s="44" t="n">
        <f aca="false">VLOOKUP(A40,'10-year CDS Spreads'!$A$2:$D$157,4)</f>
        <v>0.0187</v>
      </c>
      <c r="H40" s="44" t="n">
        <f aca="false">IF(I40="NA","NA",$E$3+I40)</f>
        <v>0.0627881435873262</v>
      </c>
      <c r="I40" s="45" t="n">
        <f aca="false">IF(G40="NA","NA",G40*$E$5)</f>
        <v>0.0189881435873262</v>
      </c>
    </row>
    <row r="41" customFormat="false" ht="16" hidden="false" customHeight="false" outlineLevel="0" collapsed="false">
      <c r="A41" s="40" t="str">
        <f aca="false">'Sovereign Ratings (Moody''s,S&amp;P)'!A35</f>
        <v>Congo (Democratic Republic of)</v>
      </c>
      <c r="B41" s="41" t="str">
        <f aca="false">VLOOKUP(A41,'Regional lookup table'!$A$3:$B$161,2)</f>
        <v>Africa</v>
      </c>
      <c r="C41" s="42" t="str">
        <f aca="false">'Sovereign Ratings (Moody''s,S&amp;P)'!C35</f>
        <v>Caa1</v>
      </c>
      <c r="D41" s="43" t="n">
        <f aca="false">VLOOKUP(C41,$J$9:$K$31,2,0)/10000</f>
        <v>0.0619348569599585</v>
      </c>
      <c r="E41" s="43" t="n">
        <f aca="false">$E$3+F41</f>
        <v>0.106689195562364</v>
      </c>
      <c r="F41" s="44" t="n">
        <f aca="false">IF($E$4="Yes",D41*$E$5,D41)</f>
        <v>0.0628891955623639</v>
      </c>
      <c r="G41" s="44" t="str">
        <f aca="false">VLOOKUP(A41,'10-year CDS Spreads'!$A$2:$D$157,4)</f>
        <v>NA</v>
      </c>
      <c r="H41" s="44" t="str">
        <f aca="false">IF(I41="NA","NA",$E$3+I41)</f>
        <v>NA</v>
      </c>
      <c r="I41" s="45" t="str">
        <f aca="false">IF(G41="NA","NA",G41*$E$5)</f>
        <v>NA</v>
      </c>
    </row>
    <row r="42" customFormat="false" ht="16" hidden="false" customHeight="false" outlineLevel="0" collapsed="false">
      <c r="A42" s="40" t="str">
        <f aca="false">'Sovereign Ratings (Moody''s,S&amp;P)'!A36</f>
        <v>Congo (Republic of)</v>
      </c>
      <c r="B42" s="41" t="str">
        <f aca="false">VLOOKUP(A42,'Regional lookup table'!$A$3:$B$161,2)</f>
        <v>Africa</v>
      </c>
      <c r="C42" s="42" t="str">
        <f aca="false">'Sovereign Ratings (Moody''s,S&amp;P)'!C36</f>
        <v>Caa2</v>
      </c>
      <c r="D42" s="43" t="n">
        <f aca="false">VLOOKUP(C42,$J$9:$K$31,2,0)/10000</f>
        <v>0.0743814527629826</v>
      </c>
      <c r="E42" s="43" t="n">
        <f aca="false">$E$3+F42</f>
        <v>0.119327577823392</v>
      </c>
      <c r="F42" s="44" t="n">
        <f aca="false">IF($E$4="Yes",D42*$E$5,D42)</f>
        <v>0.0755275778233924</v>
      </c>
      <c r="G42" s="44" t="str">
        <f aca="false">VLOOKUP(A42,'10-year CDS Spreads'!$A$2:$D$157,4)</f>
        <v>NA</v>
      </c>
      <c r="H42" s="44" t="str">
        <f aca="false">IF(I42="NA","NA",$E$3+I42)</f>
        <v>NA</v>
      </c>
      <c r="I42" s="45" t="str">
        <f aca="false">IF(G42="NA","NA",G42*$E$5)</f>
        <v>NA</v>
      </c>
    </row>
    <row r="43" customFormat="false" ht="16" hidden="false" customHeight="false" outlineLevel="0" collapsed="false">
      <c r="A43" s="40" t="str">
        <f aca="false">'Sovereign Ratings (Moody''s,S&amp;P)'!A37</f>
        <v>Cook Islands</v>
      </c>
      <c r="B43" s="41" t="str">
        <f aca="false">VLOOKUP(A43,'Regional lookup table'!$A$3:$B$161,2)</f>
        <v>Australia &amp; New Zealand</v>
      </c>
      <c r="C43" s="42" t="str">
        <f aca="false">'Sovereign Ratings (Moody''s,S&amp;P)'!C37</f>
        <v>Caa1</v>
      </c>
      <c r="D43" s="43" t="n">
        <f aca="false">VLOOKUP(C43,$J$9:$K$31,2,0)/10000</f>
        <v>0.0619348569599585</v>
      </c>
      <c r="E43" s="43" t="n">
        <f aca="false">$E$3+F43</f>
        <v>0.106689195562364</v>
      </c>
      <c r="F43" s="44" t="n">
        <f aca="false">IF($E$4="Yes",D43*$E$5,D43)</f>
        <v>0.0628891955623639</v>
      </c>
      <c r="G43" s="44" t="str">
        <f aca="false">VLOOKUP(A43,'10-year CDS Spreads'!$A$2:$D$157,4)</f>
        <v>NA</v>
      </c>
      <c r="H43" s="44" t="str">
        <f aca="false">IF(I43="NA","NA",$E$3+I43)</f>
        <v>NA</v>
      </c>
      <c r="I43" s="45" t="str">
        <f aca="false">IF(G43="NA","NA",G43*$E$5)</f>
        <v>NA</v>
      </c>
    </row>
    <row r="44" customFormat="false" ht="16" hidden="false" customHeight="false" outlineLevel="0" collapsed="false">
      <c r="A44" s="40" t="str">
        <f aca="false">'Sovereign Ratings (Moody''s,S&amp;P)'!A38</f>
        <v>Costa Rica</v>
      </c>
      <c r="B44" s="41" t="str">
        <f aca="false">VLOOKUP(A44,'Regional lookup table'!$A$3:$B$161,2)</f>
        <v>Central and South America</v>
      </c>
      <c r="C44" s="42" t="str">
        <f aca="false">'Sovereign Ratings (Moody''s,S&amp;P)'!C38</f>
        <v>B2</v>
      </c>
      <c r="D44" s="43" t="n">
        <f aca="false">VLOOKUP(C44,$J$9:$K$31,2,0)/10000</f>
        <v>0.0454636134122439</v>
      </c>
      <c r="E44" s="43" t="n">
        <f aca="false">$E$3+F44</f>
        <v>0.0899641507738171</v>
      </c>
      <c r="F44" s="44" t="n">
        <f aca="false">IF($E$4="Yes",D44*$E$5,D44)</f>
        <v>0.0461641507738171</v>
      </c>
      <c r="G44" s="44" t="n">
        <f aca="false">VLOOKUP(A44,'10-year CDS Spreads'!$A$2:$D$157,4)</f>
        <v>0.0445</v>
      </c>
      <c r="H44" s="44" t="n">
        <f aca="false">IF(I44="NA","NA",$E$3+I44)</f>
        <v>0.0889856892853485</v>
      </c>
      <c r="I44" s="45" t="n">
        <f aca="false">IF(G44="NA","NA",G44*$E$5)</f>
        <v>0.0451856892853485</v>
      </c>
    </row>
    <row r="45" customFormat="false" ht="16" hidden="false" customHeight="false" outlineLevel="0" collapsed="false">
      <c r="A45" s="40" t="str">
        <f aca="false">'Sovereign Ratings (Moody''s,S&amp;P)'!A39</f>
        <v>Côte d'Ivoire</v>
      </c>
      <c r="B45" s="41" t="str">
        <f aca="false">VLOOKUP(A45,'Regional lookup table'!$A$3:$B$161,2)</f>
        <v>Africa</v>
      </c>
      <c r="C45" s="42" t="str">
        <f aca="false">'Sovereign Ratings (Moody''s,S&amp;P)'!C39</f>
        <v>Ba3</v>
      </c>
      <c r="D45" s="43" t="n">
        <f aca="false">VLOOKUP(C45,$J$9:$K$31,2,0)/10000</f>
        <v>0.029737675002435</v>
      </c>
      <c r="E45" s="43" t="n">
        <f aca="false">$E$3+F45</f>
        <v>0.073995895342218</v>
      </c>
      <c r="F45" s="44" t="n">
        <f aca="false">IF($E$4="Yes",D45*$E$5,D45)</f>
        <v>0.030195895342218</v>
      </c>
      <c r="G45" s="44" t="str">
        <f aca="false">VLOOKUP(A45,'10-year CDS Spreads'!$A$2:$D$157,4)</f>
        <v>NA</v>
      </c>
      <c r="H45" s="44" t="str">
        <f aca="false">IF(I45="NA","NA",$E$3+I45)</f>
        <v>NA</v>
      </c>
      <c r="I45" s="45" t="str">
        <f aca="false">IF(G45="NA","NA",G45*$E$5)</f>
        <v>NA</v>
      </c>
    </row>
    <row r="46" customFormat="false" ht="16" hidden="false" customHeight="false" outlineLevel="0" collapsed="false">
      <c r="A46" s="40" t="str">
        <f aca="false">'Sovereign Ratings (Moody''s,S&amp;P)'!A40</f>
        <v>Croatia</v>
      </c>
      <c r="B46" s="41" t="str">
        <f aca="false">VLOOKUP(A46,'Regional lookup table'!$A$3:$B$161,2)</f>
        <v>Eastern Europe &amp; Russia</v>
      </c>
      <c r="C46" s="42" t="str">
        <f aca="false">'Sovereign Ratings (Moody''s,S&amp;P)'!C40</f>
        <v>Ba1</v>
      </c>
      <c r="D46" s="43" t="n">
        <f aca="false">VLOOKUP(C46,$J$9:$K$31,2,0)/10000</f>
        <v>0.0206449523199862</v>
      </c>
      <c r="E46" s="43" t="n">
        <f aca="false">$E$3+F46</f>
        <v>0.0647630651874546</v>
      </c>
      <c r="F46" s="44" t="n">
        <f aca="false">IF($E$4="Yes",D46*$E$5,D46)</f>
        <v>0.0209630651874546</v>
      </c>
      <c r="G46" s="44" t="n">
        <f aca="false">VLOOKUP(A46,'10-year CDS Spreads'!$A$2:$D$157,4)</f>
        <v>0.0106</v>
      </c>
      <c r="H46" s="44" t="n">
        <f aca="false">IF(I46="NA","NA",$E$3+I46)</f>
        <v>0.0545633327286448</v>
      </c>
      <c r="I46" s="45" t="n">
        <f aca="false">IF(G46="NA","NA",G46*$E$5)</f>
        <v>0.0107633327286448</v>
      </c>
    </row>
    <row r="47" customFormat="false" ht="16" hidden="false" customHeight="false" outlineLevel="0" collapsed="false">
      <c r="A47" s="40" t="str">
        <f aca="false">'Sovereign Ratings (Moody''s,S&amp;P)'!A41</f>
        <v>Cuba</v>
      </c>
      <c r="B47" s="41" t="str">
        <f aca="false">VLOOKUP(A47,'Regional lookup table'!$A$3:$B$161,2)</f>
        <v>Caribbean</v>
      </c>
      <c r="C47" s="42" t="str">
        <f aca="false">'Sovereign Ratings (Moody''s,S&amp;P)'!C41</f>
        <v>Caa2</v>
      </c>
      <c r="D47" s="43" t="n">
        <f aca="false">VLOOKUP(C47,$J$9:$K$31,2,0)/10000</f>
        <v>0.0743814527629826</v>
      </c>
      <c r="E47" s="43" t="n">
        <f aca="false">$E$3+F47</f>
        <v>0.119327577823392</v>
      </c>
      <c r="F47" s="44" t="n">
        <f aca="false">IF($E$4="Yes",D47*$E$5,D47)</f>
        <v>0.0755275778233924</v>
      </c>
      <c r="G47" s="44" t="str">
        <f aca="false">VLOOKUP(A47,'10-year CDS Spreads'!$A$2:$D$157,4)</f>
        <v>NA</v>
      </c>
      <c r="H47" s="44" t="str">
        <f aca="false">IF(I47="NA","NA",$E$3+I47)</f>
        <v>NA</v>
      </c>
      <c r="I47" s="45" t="str">
        <f aca="false">IF(G47="NA","NA",G47*$E$5)</f>
        <v>NA</v>
      </c>
    </row>
    <row r="48" customFormat="false" ht="16" hidden="false" customHeight="false" outlineLevel="0" collapsed="false">
      <c r="A48" s="40" t="str">
        <f aca="false">'Sovereign Ratings (Moody''s,S&amp;P)'!A42</f>
        <v>Curacao</v>
      </c>
      <c r="B48" s="41" t="str">
        <f aca="false">VLOOKUP(A48,'Regional lookup table'!$A$3:$B$161,2)</f>
        <v>Caribbean</v>
      </c>
      <c r="C48" s="42" t="str">
        <f aca="false">'Sovereign Ratings (Moody''s,S&amp;P)'!C42</f>
        <v>Baa2</v>
      </c>
      <c r="D48" s="43" t="n">
        <f aca="false">VLOOKUP(C48,$J$9:$K$31,2,0)/10000</f>
        <v>0.015725938409809</v>
      </c>
      <c r="E48" s="43" t="n">
        <f aca="false">$E$3+F48</f>
        <v>0.059768255431599</v>
      </c>
      <c r="F48" s="44" t="n">
        <f aca="false">IF($E$4="Yes",D48*$E$5,D48)</f>
        <v>0.015968255431599</v>
      </c>
      <c r="G48" s="44" t="str">
        <f aca="false">VLOOKUP(A48,'10-year CDS Spreads'!$A$2:$D$157,4)</f>
        <v>NA</v>
      </c>
      <c r="H48" s="44" t="str">
        <f aca="false">IF(I48="NA","NA",$E$3+I48)</f>
        <v>NA</v>
      </c>
      <c r="I48" s="45" t="str">
        <f aca="false">IF(G48="NA","NA",G48*$E$5)</f>
        <v>NA</v>
      </c>
    </row>
    <row r="49" customFormat="false" ht="16" hidden="false" customHeight="false" outlineLevel="0" collapsed="false">
      <c r="A49" s="40" t="str">
        <f aca="false">'Sovereign Ratings (Moody''s,S&amp;P)'!A43</f>
        <v>Cyprus</v>
      </c>
      <c r="B49" s="41" t="str">
        <f aca="false">VLOOKUP(A49,'Regional lookup table'!$A$3:$B$161,2)</f>
        <v>Western Europe</v>
      </c>
      <c r="C49" s="42" t="str">
        <f aca="false">'Sovereign Ratings (Moody''s,S&amp;P)'!C43</f>
        <v>Ba2</v>
      </c>
      <c r="D49" s="43" t="n">
        <f aca="false">VLOOKUP(C49,$J$9:$K$31,2,0)/10000</f>
        <v>0.0248186610922578</v>
      </c>
      <c r="E49" s="43" t="n">
        <f aca="false">$E$3+F49</f>
        <v>0.0690010855863624</v>
      </c>
      <c r="F49" s="44" t="n">
        <f aca="false">IF($E$4="Yes",D49*$E$5,D49)</f>
        <v>0.0252010855863624</v>
      </c>
      <c r="G49" s="44" t="n">
        <f aca="false">VLOOKUP(A49,'10-year CDS Spreads'!$A$2:$D$157,4)</f>
        <v>0.0038</v>
      </c>
      <c r="H49" s="44" t="n">
        <f aca="false">IF(I49="NA","NA",$E$3+I49)</f>
        <v>0.0476585532423444</v>
      </c>
      <c r="I49" s="45" t="n">
        <f aca="false">IF(G49="NA","NA",G49*$E$5)</f>
        <v>0.00385855324234437</v>
      </c>
    </row>
    <row r="50" customFormat="false" ht="16" hidden="false" customHeight="false" outlineLevel="0" collapsed="false">
      <c r="A50" s="40" t="str">
        <f aca="false">'Sovereign Ratings (Moody''s,S&amp;P)'!A44</f>
        <v>Czech Republic</v>
      </c>
      <c r="B50" s="41" t="str">
        <f aca="false">VLOOKUP(A50,'Regional lookup table'!$A$3:$B$161,2)</f>
        <v>Eastern Europe &amp; Russia</v>
      </c>
      <c r="C50" s="42" t="str">
        <f aca="false">'Sovereign Ratings (Moody''s,S&amp;P)'!C44</f>
        <v>Aa3</v>
      </c>
      <c r="D50" s="43" t="n">
        <f aca="false">VLOOKUP(C50,$J$9:$K$31,2,0)/10000</f>
        <v>0.00499354442396778</v>
      </c>
      <c r="E50" s="43" t="n">
        <f aca="false">$E$3+F50</f>
        <v>0.0488704886915504</v>
      </c>
      <c r="F50" s="44" t="n">
        <f aca="false">IF($E$4="Yes",D50*$E$5,D50)</f>
        <v>0.0050704886915504</v>
      </c>
      <c r="G50" s="44" t="n">
        <f aca="false">VLOOKUP(A50,'10-year CDS Spreads'!$A$2:$D$157,4)</f>
        <v>0.0029</v>
      </c>
      <c r="H50" s="44" t="n">
        <f aca="false">IF(I50="NA","NA",$E$3+I50)</f>
        <v>0.0467446853691575</v>
      </c>
      <c r="I50" s="45" t="n">
        <f aca="false">IF(G50="NA","NA",G50*$E$5)</f>
        <v>0.00294468536915755</v>
      </c>
    </row>
    <row r="51" customFormat="false" ht="16" hidden="false" customHeight="false" outlineLevel="0" collapsed="false">
      <c r="A51" s="40" t="str">
        <f aca="false">'Sovereign Ratings (Moody''s,S&amp;P)'!A45</f>
        <v>Denmark</v>
      </c>
      <c r="B51" s="41" t="str">
        <f aca="false">VLOOKUP(A51,'Regional lookup table'!$A$3:$B$161,2)</f>
        <v>Western Europe</v>
      </c>
      <c r="C51" s="42" t="str">
        <f aca="false">'Sovereign Ratings (Moody''s,S&amp;P)'!C45</f>
        <v>Aaa</v>
      </c>
      <c r="D51" s="43" t="n">
        <f aca="false">VLOOKUP(C51,$J$9:$K$31,2,0)/10000</f>
        <v>0</v>
      </c>
      <c r="E51" s="43" t="n">
        <f aca="false">$E$3+F51</f>
        <v>0.0438</v>
      </c>
      <c r="F51" s="44" t="n">
        <f aca="false">IF($E$4="Yes",D51*$E$5,D51)</f>
        <v>0</v>
      </c>
      <c r="G51" s="44" t="n">
        <f aca="false">VLOOKUP(A51,'10-year CDS Spreads'!$A$2:$D$157,4)</f>
        <v>0</v>
      </c>
      <c r="H51" s="44" t="n">
        <f aca="false">IF(I51="NA","NA",$E$3+I51)</f>
        <v>0.0438</v>
      </c>
      <c r="I51" s="45" t="n">
        <f aca="false">IF(G51="NA","NA",G51*$E$5)</f>
        <v>0</v>
      </c>
    </row>
    <row r="52" customFormat="false" ht="16" hidden="false" customHeight="false" outlineLevel="0" collapsed="false">
      <c r="A52" s="40" t="str">
        <f aca="false">'Sovereign Ratings (Moody''s,S&amp;P)'!A46</f>
        <v>Dominican Republic</v>
      </c>
      <c r="B52" s="41" t="str">
        <f aca="false">VLOOKUP(A52,'Regional lookup table'!$A$3:$B$161,2)</f>
        <v>Caribbean</v>
      </c>
      <c r="C52" s="42" t="str">
        <f aca="false">'Sovereign Ratings (Moody''s,S&amp;P)'!C46</f>
        <v>Ba3</v>
      </c>
      <c r="D52" s="43" t="n">
        <f aca="false">VLOOKUP(C52,$J$9:$K$31,2,0)/10000</f>
        <v>0.029737675002435</v>
      </c>
      <c r="E52" s="43" t="n">
        <f aca="false">$E$3+F52</f>
        <v>0.073995895342218</v>
      </c>
      <c r="F52" s="44" t="n">
        <f aca="false">IF($E$4="Yes",D52*$E$5,D52)</f>
        <v>0.030195895342218</v>
      </c>
      <c r="G52" s="44" t="str">
        <f aca="false">VLOOKUP(A52,'10-year CDS Spreads'!$A$2:$D$157,4)</f>
        <v>NA</v>
      </c>
      <c r="H52" s="44" t="str">
        <f aca="false">IF(I52="NA","NA",$E$3+I52)</f>
        <v>NA</v>
      </c>
      <c r="I52" s="45" t="str">
        <f aca="false">IF(G52="NA","NA",G52*$E$5)</f>
        <v>NA</v>
      </c>
    </row>
    <row r="53" customFormat="false" ht="16" hidden="false" customHeight="false" outlineLevel="0" collapsed="false">
      <c r="A53" s="40" t="str">
        <f aca="false">'Sovereign Ratings (Moody''s,S&amp;P)'!A47</f>
        <v>Ecuador</v>
      </c>
      <c r="B53" s="41" t="str">
        <f aca="false">VLOOKUP(A53,'Regional lookup table'!$A$3:$B$161,2)</f>
        <v>Central and South America</v>
      </c>
      <c r="C53" s="42" t="str">
        <f aca="false">'Sovereign Ratings (Moody''s,S&amp;P)'!C47</f>
        <v>Caa3</v>
      </c>
      <c r="D53" s="43" t="n">
        <f aca="false">VLOOKUP(C53,$J$9:$K$31,2,0)/10000</f>
        <v>0.0825798092799447</v>
      </c>
      <c r="E53" s="43" t="n">
        <f aca="false">$E$3+F53</f>
        <v>0.127652260749818</v>
      </c>
      <c r="F53" s="44" t="n">
        <f aca="false">IF($E$4="Yes",D53*$E$5,D53)</f>
        <v>0.0838522607498185</v>
      </c>
      <c r="G53" s="44" t="n">
        <f aca="false">VLOOKUP(A53,'10-year CDS Spreads'!$A$2:$D$157,4)</f>
        <v>0.0717</v>
      </c>
      <c r="H53" s="44" t="n">
        <f aca="false">IF(I53="NA","NA",$E$3+I53)</f>
        <v>0.11660480723055</v>
      </c>
      <c r="I53" s="45" t="n">
        <f aca="false">IF(G53="NA","NA",G53*$E$5)</f>
        <v>0.0728048072305504</v>
      </c>
    </row>
    <row r="54" customFormat="false" ht="16" hidden="false" customHeight="false" outlineLevel="0" collapsed="false">
      <c r="A54" s="40" t="str">
        <f aca="false">'Sovereign Ratings (Moody''s,S&amp;P)'!A48</f>
        <v>Egypt</v>
      </c>
      <c r="B54" s="41" t="str">
        <f aca="false">VLOOKUP(A54,'Regional lookup table'!$A$3:$B$161,2)</f>
        <v>Africa</v>
      </c>
      <c r="C54" s="42" t="str">
        <f aca="false">'Sovereign Ratings (Moody''s,S&amp;P)'!C48</f>
        <v>B2</v>
      </c>
      <c r="D54" s="43" t="n">
        <f aca="false">VLOOKUP(C54,$J$9:$K$31,2,0)/10000</f>
        <v>0.0454636134122439</v>
      </c>
      <c r="E54" s="43" t="n">
        <f aca="false">$E$3+F54</f>
        <v>0.0899641507738171</v>
      </c>
      <c r="F54" s="44" t="n">
        <f aca="false">IF($E$4="Yes",D54*$E$5,D54)</f>
        <v>0.0461641507738171</v>
      </c>
      <c r="G54" s="44" t="n">
        <f aca="false">VLOOKUP(A54,'10-year CDS Spreads'!$A$2:$D$157,4)</f>
        <v>0.0373</v>
      </c>
      <c r="H54" s="44" t="n">
        <f aca="false">IF(I54="NA","NA",$E$3+I54)</f>
        <v>0.0816747462998539</v>
      </c>
      <c r="I54" s="45" t="n">
        <f aca="false">IF(G54="NA","NA",G54*$E$5)</f>
        <v>0.0378747462998539</v>
      </c>
    </row>
    <row r="55" customFormat="false" ht="16" hidden="false" customHeight="false" outlineLevel="0" collapsed="false">
      <c r="A55" s="40" t="str">
        <f aca="false">'Sovereign Ratings (Moody''s,S&amp;P)'!A49</f>
        <v>El Salvador</v>
      </c>
      <c r="B55" s="41" t="str">
        <f aca="false">VLOOKUP(A55,'Regional lookup table'!$A$3:$B$161,2)</f>
        <v>Central and South America</v>
      </c>
      <c r="C55" s="42" t="str">
        <f aca="false">'Sovereign Ratings (Moody''s,S&amp;P)'!C49</f>
        <v>B3</v>
      </c>
      <c r="D55" s="43" t="n">
        <f aca="false">VLOOKUP(C55,$J$9:$K$31,2,0)/10000</f>
        <v>0.0537365004429965</v>
      </c>
      <c r="E55" s="43" t="n">
        <f aca="false">$E$3+F55</f>
        <v>0.0983645126359378</v>
      </c>
      <c r="F55" s="44" t="n">
        <f aca="false">IF($E$4="Yes",D55*$E$5,D55)</f>
        <v>0.0545645126359378</v>
      </c>
      <c r="G55" s="44" t="n">
        <f aca="false">VLOOKUP(A55,'10-year CDS Spreads'!$A$2:$D$157,4)</f>
        <v>0.0472</v>
      </c>
      <c r="H55" s="44" t="n">
        <f aca="false">IF(I55="NA","NA",$E$3+I55)</f>
        <v>0.091727292904909</v>
      </c>
      <c r="I55" s="45" t="n">
        <f aca="false">IF(G55="NA","NA",G55*$E$5)</f>
        <v>0.047927292904909</v>
      </c>
    </row>
    <row r="56" customFormat="false" ht="16" hidden="false" customHeight="false" outlineLevel="0" collapsed="false">
      <c r="A56" s="40" t="str">
        <f aca="false">'Sovereign Ratings (Moody''s,S&amp;P)'!A50</f>
        <v>Estonia</v>
      </c>
      <c r="B56" s="41" t="str">
        <f aca="false">VLOOKUP(A56,'Regional lookup table'!$A$3:$B$161,2)</f>
        <v>Eastern Europe &amp; Russia</v>
      </c>
      <c r="C56" s="42" t="str">
        <f aca="false">'Sovereign Ratings (Moody''s,S&amp;P)'!C50</f>
        <v>A1</v>
      </c>
      <c r="D56" s="43" t="n">
        <f aca="false">VLOOKUP(C56,$J$9:$K$31,2,0)/10000</f>
        <v>0.00581338007566397</v>
      </c>
      <c r="E56" s="43" t="n">
        <f aca="false">$E$3+F56</f>
        <v>0.049702956984193</v>
      </c>
      <c r="F56" s="44" t="n">
        <f aca="false">IF($E$4="Yes",D56*$E$5,D56)</f>
        <v>0.00590295698419299</v>
      </c>
      <c r="G56" s="44" t="n">
        <f aca="false">VLOOKUP(A56,'10-year CDS Spreads'!$A$2:$D$157,4)</f>
        <v>0.0063</v>
      </c>
      <c r="H56" s="44" t="n">
        <f aca="false">IF(I56="NA","NA",$E$3+I56)</f>
        <v>0.0501970751123078</v>
      </c>
      <c r="I56" s="45" t="n">
        <f aca="false">IF(G56="NA","NA",G56*$E$5)</f>
        <v>0.00639707511230777</v>
      </c>
    </row>
    <row r="57" customFormat="false" ht="16" hidden="false" customHeight="false" outlineLevel="0" collapsed="false">
      <c r="A57" s="40" t="str">
        <f aca="false">'Sovereign Ratings (Moody''s,S&amp;P)'!A51</f>
        <v>Ethiopia</v>
      </c>
      <c r="B57" s="41" t="str">
        <f aca="false">VLOOKUP(A57,'Regional lookup table'!$A$3:$B$161,2)</f>
        <v>Africa</v>
      </c>
      <c r="C57" s="42" t="str">
        <f aca="false">'Sovereign Ratings (Moody''s,S&amp;P)'!C51</f>
        <v>Caa1</v>
      </c>
      <c r="D57" s="43" t="n">
        <f aca="false">VLOOKUP(C57,$J$9:$K$31,2,0)/10000</f>
        <v>0.0619348569599585</v>
      </c>
      <c r="E57" s="43" t="n">
        <f aca="false">$E$3+F57</f>
        <v>0.106689195562364</v>
      </c>
      <c r="F57" s="44" t="n">
        <f aca="false">IF($E$4="Yes",D57*$E$5,D57)</f>
        <v>0.0628891955623639</v>
      </c>
      <c r="G57" s="44" t="str">
        <f aca="false">VLOOKUP(A57,'10-year CDS Spreads'!$A$2:$D$157,4)</f>
        <v>NA</v>
      </c>
      <c r="H57" s="44" t="str">
        <f aca="false">IF(I57="NA","NA",$E$3+I57)</f>
        <v>NA</v>
      </c>
      <c r="I57" s="45" t="str">
        <f aca="false">IF(G57="NA","NA",G57*$E$5)</f>
        <v>NA</v>
      </c>
    </row>
    <row r="58" customFormat="false" ht="16" hidden="false" customHeight="false" outlineLevel="0" collapsed="false">
      <c r="A58" s="40" t="str">
        <f aca="false">'Sovereign Ratings (Moody''s,S&amp;P)'!A52</f>
        <v>Fiji</v>
      </c>
      <c r="B58" s="41" t="str">
        <f aca="false">VLOOKUP(A58,'Regional lookup table'!$A$3:$B$161,2)</f>
        <v>Asia</v>
      </c>
      <c r="C58" s="42" t="str">
        <f aca="false">'Sovereign Ratings (Moody''s,S&amp;P)'!C52</f>
        <v>B1</v>
      </c>
      <c r="D58" s="43" t="n">
        <f aca="false">VLOOKUP(C58,$J$9:$K$31,2,0)/10000</f>
        <v>0.0371907263814913</v>
      </c>
      <c r="E58" s="43" t="n">
        <f aca="false">$E$3+F58</f>
        <v>0.0815637889116962</v>
      </c>
      <c r="F58" s="44" t="n">
        <f aca="false">IF($E$4="Yes",D58*$E$5,D58)</f>
        <v>0.0377637889116962</v>
      </c>
      <c r="G58" s="44" t="str">
        <f aca="false">VLOOKUP(A58,'10-year CDS Spreads'!$A$2:$D$157,4)</f>
        <v>NA</v>
      </c>
      <c r="H58" s="44" t="str">
        <f aca="false">IF(I58="NA","NA",$E$3+I58)</f>
        <v>NA</v>
      </c>
      <c r="I58" s="45" t="str">
        <f aca="false">IF(G58="NA","NA",G58*$E$5)</f>
        <v>NA</v>
      </c>
    </row>
    <row r="59" customFormat="false" ht="16" hidden="false" customHeight="false" outlineLevel="0" collapsed="false">
      <c r="A59" s="40" t="str">
        <f aca="false">'Sovereign Ratings (Moody''s,S&amp;P)'!A53</f>
        <v>Finland</v>
      </c>
      <c r="B59" s="41" t="str">
        <f aca="false">VLOOKUP(A59,'Regional lookup table'!$A$3:$B$161,2)</f>
        <v>Western Europe</v>
      </c>
      <c r="C59" s="42" t="str">
        <f aca="false">'Sovereign Ratings (Moody''s,S&amp;P)'!C53</f>
        <v>Aa1</v>
      </c>
      <c r="D59" s="43" t="n">
        <f aca="false">VLOOKUP(C59,$J$9:$K$31,2,0)/10000</f>
        <v>0.0032793426067848</v>
      </c>
      <c r="E59" s="43" t="n">
        <f aca="false">$E$3+F59</f>
        <v>0.0471298731705704</v>
      </c>
      <c r="F59" s="44" t="n">
        <f aca="false">IF($E$4="Yes",D59*$E$5,D59)</f>
        <v>0.00332987317057041</v>
      </c>
      <c r="G59" s="44" t="n">
        <f aca="false">VLOOKUP(A59,'10-year CDS Spreads'!$A$2:$D$157,4)</f>
        <v>0</v>
      </c>
      <c r="H59" s="44" t="n">
        <f aca="false">IF(I59="NA","NA",$E$3+I59)</f>
        <v>0.0438</v>
      </c>
      <c r="I59" s="45" t="n">
        <f aca="false">IF(G59="NA","NA",G59*$E$5)</f>
        <v>0</v>
      </c>
    </row>
    <row r="60" customFormat="false" ht="16" hidden="false" customHeight="false" outlineLevel="0" collapsed="false">
      <c r="A60" s="40" t="str">
        <f aca="false">'Sovereign Ratings (Moody''s,S&amp;P)'!A54</f>
        <v>France</v>
      </c>
      <c r="B60" s="41" t="str">
        <f aca="false">VLOOKUP(A60,'Regional lookup table'!$A$3:$B$161,2)</f>
        <v>Western Europe</v>
      </c>
      <c r="C60" s="42" t="str">
        <f aca="false">'Sovereign Ratings (Moody''s,S&amp;P)'!C54</f>
        <v>Aa2</v>
      </c>
      <c r="D60" s="43" t="n">
        <f aca="false">VLOOKUP(C60,$J$9:$K$31,2,0)/10000</f>
        <v>0.00409917825848101</v>
      </c>
      <c r="E60" s="43" t="n">
        <f aca="false">$E$3+F60</f>
        <v>0.047962341463213</v>
      </c>
      <c r="F60" s="44" t="n">
        <f aca="false">IF($E$4="Yes",D60*$E$5,D60)</f>
        <v>0.00416234146321301</v>
      </c>
      <c r="G60" s="44" t="n">
        <f aca="false">VLOOKUP(A60,'10-year CDS Spreads'!$A$2:$D$157,4)</f>
        <v>0.002</v>
      </c>
      <c r="H60" s="44" t="n">
        <f aca="false">IF(I60="NA","NA",$E$3+I60)</f>
        <v>0.0458308174959707</v>
      </c>
      <c r="I60" s="45" t="n">
        <f aca="false">IF(G60="NA","NA",G60*$E$5)</f>
        <v>0.00203081749597072</v>
      </c>
    </row>
    <row r="61" customFormat="false" ht="16" hidden="false" customHeight="false" outlineLevel="0" collapsed="false">
      <c r="A61" s="40" t="str">
        <f aca="false">'Sovereign Ratings (Moody''s,S&amp;P)'!A55</f>
        <v>Gabon</v>
      </c>
      <c r="B61" s="41" t="str">
        <f aca="false">VLOOKUP(A61,'Regional lookup table'!$A$3:$B$161,2)</f>
        <v>Africa</v>
      </c>
      <c r="C61" s="42" t="str">
        <f aca="false">'Sovereign Ratings (Moody''s,S&amp;P)'!C55</f>
        <v>Caa1</v>
      </c>
      <c r="D61" s="43" t="n">
        <f aca="false">VLOOKUP(C61,$J$9:$K$31,2,0)/10000</f>
        <v>0.0619348569599585</v>
      </c>
      <c r="E61" s="43" t="n">
        <f aca="false">$E$3+F61</f>
        <v>0.106689195562364</v>
      </c>
      <c r="F61" s="44" t="n">
        <f aca="false">IF($E$4="Yes",D61*$E$5,D61)</f>
        <v>0.0628891955623639</v>
      </c>
      <c r="G61" s="44" t="str">
        <f aca="false">VLOOKUP(A61,'10-year CDS Spreads'!$A$2:$D$157,4)</f>
        <v>NA</v>
      </c>
      <c r="H61" s="44" t="str">
        <f aca="false">IF(I61="NA","NA",$E$3+I61)</f>
        <v>NA</v>
      </c>
      <c r="I61" s="45" t="str">
        <f aca="false">IF(G61="NA","NA",G61*$E$5)</f>
        <v>NA</v>
      </c>
    </row>
    <row r="62" customFormat="false" ht="16" hidden="false" customHeight="false" outlineLevel="0" collapsed="false">
      <c r="A62" s="40" t="str">
        <f aca="false">'Sovereign Ratings (Moody''s,S&amp;P)'!A56</f>
        <v>Georgia</v>
      </c>
      <c r="B62" s="41" t="str">
        <f aca="false">VLOOKUP(A62,'Regional lookup table'!$A$3:$B$161,2)</f>
        <v>Eastern Europe &amp; Russia</v>
      </c>
      <c r="C62" s="42" t="str">
        <f aca="false">'Sovereign Ratings (Moody''s,S&amp;P)'!C56</f>
        <v>Ba2</v>
      </c>
      <c r="D62" s="43" t="n">
        <f aca="false">VLOOKUP(C62,$J$9:$K$31,2,0)/10000</f>
        <v>0.0248186610922578</v>
      </c>
      <c r="E62" s="43" t="n">
        <f aca="false">$E$3+F62</f>
        <v>0.0690010855863624</v>
      </c>
      <c r="F62" s="44" t="n">
        <f aca="false">IF($E$4="Yes",D62*$E$5,D62)</f>
        <v>0.0252010855863624</v>
      </c>
      <c r="G62" s="44" t="str">
        <f aca="false">VLOOKUP(A62,'10-year CDS Spreads'!$A$2:$D$157,4)</f>
        <v>NA</v>
      </c>
      <c r="H62" s="44" t="str">
        <f aca="false">IF(I62="NA","NA",$E$3+I62)</f>
        <v>NA</v>
      </c>
      <c r="I62" s="45" t="str">
        <f aca="false">IF(G62="NA","NA",G62*$E$5)</f>
        <v>NA</v>
      </c>
    </row>
    <row r="63" customFormat="false" ht="16" hidden="false" customHeight="false" outlineLevel="0" collapsed="false">
      <c r="A63" s="40" t="str">
        <f aca="false">'Sovereign Ratings (Moody''s,S&amp;P)'!A57</f>
        <v>Germany</v>
      </c>
      <c r="B63" s="41" t="str">
        <f aca="false">VLOOKUP(A63,'Regional lookup table'!$A$3:$B$161,2)</f>
        <v>Western Europe</v>
      </c>
      <c r="C63" s="42" t="str">
        <f aca="false">'Sovereign Ratings (Moody''s,S&amp;P)'!C57</f>
        <v>Aaa</v>
      </c>
      <c r="D63" s="43" t="n">
        <f aca="false">VLOOKUP(C63,$J$9:$K$31,2,0)/10000</f>
        <v>0</v>
      </c>
      <c r="E63" s="43" t="n">
        <f aca="false">$E$3+F63</f>
        <v>0.0438</v>
      </c>
      <c r="F63" s="44" t="n">
        <f aca="false">IF($E$4="Yes",D63*$E$5,D63)</f>
        <v>0</v>
      </c>
      <c r="G63" s="44" t="n">
        <f aca="false">VLOOKUP(A63,'10-year CDS Spreads'!$A$2:$D$157,4)</f>
        <v>0.0002</v>
      </c>
      <c r="H63" s="44" t="n">
        <f aca="false">IF(I63="NA","NA",$E$3+I63)</f>
        <v>0.0440030817495971</v>
      </c>
      <c r="I63" s="45" t="n">
        <f aca="false">IF(G63="NA","NA",G63*$E$5)</f>
        <v>0.000203081749597072</v>
      </c>
    </row>
    <row r="64" customFormat="false" ht="16" hidden="false" customHeight="false" outlineLevel="0" collapsed="false">
      <c r="A64" s="40" t="str">
        <f aca="false">'Sovereign Ratings (Moody''s,S&amp;P)'!A58</f>
        <v>Ghana</v>
      </c>
      <c r="B64" s="41" t="str">
        <f aca="false">VLOOKUP(A64,'Regional lookup table'!$A$3:$B$161,2)</f>
        <v>Africa</v>
      </c>
      <c r="C64" s="42" t="str">
        <f aca="false">'Sovereign Ratings (Moody''s,S&amp;P)'!C58</f>
        <v>B3</v>
      </c>
      <c r="D64" s="43" t="n">
        <f aca="false">VLOOKUP(C64,$J$9:$K$31,2,0)/10000</f>
        <v>0.0537365004429965</v>
      </c>
      <c r="E64" s="43" t="n">
        <f aca="false">$E$3+F64</f>
        <v>0.0983645126359378</v>
      </c>
      <c r="F64" s="44" t="n">
        <f aca="false">IF($E$4="Yes",D64*$E$5,D64)</f>
        <v>0.0545645126359378</v>
      </c>
      <c r="G64" s="44" t="str">
        <f aca="false">VLOOKUP(A64,'10-year CDS Spreads'!$A$2:$D$157,4)</f>
        <v>NA</v>
      </c>
      <c r="H64" s="44" t="str">
        <f aca="false">IF(I64="NA","NA",$E$3+I64)</f>
        <v>NA</v>
      </c>
      <c r="I64" s="45" t="str">
        <f aca="false">IF(G64="NA","NA",G64*$E$5)</f>
        <v>NA</v>
      </c>
    </row>
    <row r="65" customFormat="false" ht="16" hidden="false" customHeight="false" outlineLevel="0" collapsed="false">
      <c r="A65" s="40" t="str">
        <f aca="false">'Sovereign Ratings (Moody''s,S&amp;P)'!A59</f>
        <v>Greece</v>
      </c>
      <c r="B65" s="41" t="str">
        <f aca="false">VLOOKUP(A65,'Regional lookup table'!$A$3:$B$161,2)</f>
        <v>Western Europe</v>
      </c>
      <c r="C65" s="42" t="str">
        <f aca="false">'Sovereign Ratings (Moody''s,S&amp;P)'!C59</f>
        <v>Ba3</v>
      </c>
      <c r="D65" s="43" t="n">
        <f aca="false">VLOOKUP(C65,$J$9:$K$31,2,0)/10000</f>
        <v>0.029737675002435</v>
      </c>
      <c r="E65" s="43" t="n">
        <f aca="false">$E$3+F65</f>
        <v>0.073995895342218</v>
      </c>
      <c r="F65" s="44" t="n">
        <f aca="false">IF($E$4="Yes",D65*$E$5,D65)</f>
        <v>0.030195895342218</v>
      </c>
      <c r="G65" s="44" t="n">
        <f aca="false">VLOOKUP(A65,'10-year CDS Spreads'!$A$2:$D$157,4)</f>
        <v>0.01</v>
      </c>
      <c r="H65" s="44" t="n">
        <f aca="false">IF(I65="NA","NA",$E$3+I65)</f>
        <v>0.0539540874798536</v>
      </c>
      <c r="I65" s="45" t="n">
        <f aca="false">IF(G65="NA","NA",G65*$E$5)</f>
        <v>0.0101540874798536</v>
      </c>
    </row>
    <row r="66" customFormat="false" ht="16" hidden="false" customHeight="false" outlineLevel="0" collapsed="false">
      <c r="A66" s="40" t="str">
        <f aca="false">'Sovereign Ratings (Moody''s,S&amp;P)'!A60</f>
        <v>Guatemala</v>
      </c>
      <c r="B66" s="41" t="str">
        <f aca="false">VLOOKUP(A66,'Regional lookup table'!$A$3:$B$161,2)</f>
        <v>Central and South America</v>
      </c>
      <c r="C66" s="42" t="str">
        <f aca="false">'Sovereign Ratings (Moody''s,S&amp;P)'!C60</f>
        <v>Ba1</v>
      </c>
      <c r="D66" s="43" t="n">
        <f aca="false">VLOOKUP(C66,$J$9:$K$31,2,0)/10000</f>
        <v>0.0206449523199862</v>
      </c>
      <c r="E66" s="43" t="n">
        <f aca="false">$E$3+F66</f>
        <v>0.0647630651874546</v>
      </c>
      <c r="F66" s="44" t="n">
        <f aca="false">IF($E$4="Yes",D66*$E$5,D66)</f>
        <v>0.0209630651874546</v>
      </c>
      <c r="G66" s="44" t="str">
        <f aca="false">VLOOKUP(A66,'10-year CDS Spreads'!$A$2:$D$157,4)</f>
        <v>NA</v>
      </c>
      <c r="H66" s="44" t="str">
        <f aca="false">IF(I66="NA","NA",$E$3+I66)</f>
        <v>NA</v>
      </c>
      <c r="I66" s="45" t="str">
        <f aca="false">IF(G66="NA","NA",G66*$E$5)</f>
        <v>NA</v>
      </c>
    </row>
    <row r="67" customFormat="false" ht="16" hidden="false" customHeight="false" outlineLevel="0" collapsed="false">
      <c r="A67" s="40" t="str">
        <f aca="false">'Sovereign Ratings (Moody''s,S&amp;P)'!A61</f>
        <v>Guernsey (States of)</v>
      </c>
      <c r="B67" s="41" t="str">
        <f aca="false">VLOOKUP(A67,'Regional lookup table'!$A$3:$B$161,2)</f>
        <v>Western Europe</v>
      </c>
      <c r="C67" s="42" t="str">
        <f aca="false">'Sovereign Ratings (Moody''s,S&amp;P)'!C61</f>
        <v>Aa3</v>
      </c>
      <c r="D67" s="43" t="n">
        <f aca="false">VLOOKUP(C67,$J$9:$K$31,2,0)/10000</f>
        <v>0.00499354442396778</v>
      </c>
      <c r="E67" s="43" t="n">
        <f aca="false">$E$3+F67</f>
        <v>0.0488704886915504</v>
      </c>
      <c r="F67" s="44" t="n">
        <f aca="false">IF($E$4="Yes",D67*$E$5,D67)</f>
        <v>0.0050704886915504</v>
      </c>
      <c r="G67" s="44" t="str">
        <f aca="false">VLOOKUP(A67,'10-year CDS Spreads'!$A$2:$D$157,4)</f>
        <v>NA</v>
      </c>
      <c r="H67" s="44" t="str">
        <f aca="false">IF(I67="NA","NA",$E$3+I67)</f>
        <v>NA</v>
      </c>
      <c r="I67" s="45" t="str">
        <f aca="false">IF(G67="NA","NA",G67*$E$5)</f>
        <v>NA</v>
      </c>
    </row>
    <row r="68" customFormat="false" ht="16" hidden="false" customHeight="false" outlineLevel="0" collapsed="false">
      <c r="A68" s="40" t="str">
        <f aca="false">'Sovereign Ratings (Moody''s,S&amp;P)'!A62</f>
        <v>Honduras</v>
      </c>
      <c r="B68" s="41" t="str">
        <f aca="false">VLOOKUP(A68,'Regional lookup table'!$A$3:$B$161,2)</f>
        <v>Central and South America</v>
      </c>
      <c r="C68" s="42" t="str">
        <f aca="false">'Sovereign Ratings (Moody''s,S&amp;P)'!C62</f>
        <v>B1</v>
      </c>
      <c r="D68" s="43" t="n">
        <f aca="false">VLOOKUP(C68,$J$9:$K$31,2,0)/10000</f>
        <v>0.0371907263814913</v>
      </c>
      <c r="E68" s="43" t="n">
        <f aca="false">$E$3+F68</f>
        <v>0.0815637889116962</v>
      </c>
      <c r="F68" s="44" t="n">
        <f aca="false">IF($E$4="Yes",D68*$E$5,D68)</f>
        <v>0.0377637889116962</v>
      </c>
      <c r="G68" s="44" t="str">
        <f aca="false">VLOOKUP(A68,'10-year CDS Spreads'!$A$2:$D$157,4)</f>
        <v>NA</v>
      </c>
      <c r="H68" s="44" t="str">
        <f aca="false">IF(I68="NA","NA",$E$3+I68)</f>
        <v>NA</v>
      </c>
      <c r="I68" s="45" t="str">
        <f aca="false">IF(G68="NA","NA",G68*$E$5)</f>
        <v>NA</v>
      </c>
    </row>
    <row r="69" customFormat="false" ht="16" hidden="false" customHeight="false" outlineLevel="0" collapsed="false">
      <c r="A69" s="40" t="str">
        <f aca="false">'Sovereign Ratings (Moody''s,S&amp;P)'!A63</f>
        <v>Hong Kong</v>
      </c>
      <c r="B69" s="41" t="str">
        <f aca="false">VLOOKUP(A69,'Regional lookup table'!$A$3:$B$161,2)</f>
        <v>Asia</v>
      </c>
      <c r="C69" s="42" t="str">
        <f aca="false">'Sovereign Ratings (Moody''s,S&amp;P)'!C63</f>
        <v>Aa3</v>
      </c>
      <c r="D69" s="43" t="n">
        <f aca="false">VLOOKUP(C69,$J$9:$K$31,2,0)/10000</f>
        <v>0.00499354442396778</v>
      </c>
      <c r="E69" s="43" t="n">
        <f aca="false">$E$3+F69</f>
        <v>0.0488704886915504</v>
      </c>
      <c r="F69" s="44" t="n">
        <f aca="false">IF($E$4="Yes",D69*$E$5,D69)</f>
        <v>0.0050704886915504</v>
      </c>
      <c r="G69" s="44" t="n">
        <f aca="false">VLOOKUP(A69,'10-year CDS Spreads'!$A$2:$D$157,4)</f>
        <v>0.0024</v>
      </c>
      <c r="H69" s="44" t="n">
        <f aca="false">IF(I69="NA","NA",$E$3+I69)</f>
        <v>0.0462369809951649</v>
      </c>
      <c r="I69" s="45" t="n">
        <f aca="false">IF(G69="NA","NA",G69*$E$5)</f>
        <v>0.00243698099516486</v>
      </c>
    </row>
    <row r="70" customFormat="false" ht="16" hidden="false" customHeight="false" outlineLevel="0" collapsed="false">
      <c r="A70" s="40" t="str">
        <f aca="false">'Sovereign Ratings (Moody''s,S&amp;P)'!A64</f>
        <v>Hungary</v>
      </c>
      <c r="B70" s="41" t="str">
        <f aca="false">VLOOKUP(A70,'Regional lookup table'!$A$3:$B$161,2)</f>
        <v>Eastern Europe &amp; Russia</v>
      </c>
      <c r="C70" s="42" t="str">
        <f aca="false">'Sovereign Ratings (Moody''s,S&amp;P)'!C64</f>
        <v>Baa3</v>
      </c>
      <c r="D70" s="43" t="n">
        <f aca="false">VLOOKUP(C70,$J$9:$K$31,2,0)/10000</f>
        <v>0.0181854453648976</v>
      </c>
      <c r="E70" s="43" t="n">
        <f aca="false">$E$3+F70</f>
        <v>0.0622656603095268</v>
      </c>
      <c r="F70" s="44" t="n">
        <f aca="false">IF($E$4="Yes",D70*$E$5,D70)</f>
        <v>0.0184656603095268</v>
      </c>
      <c r="G70" s="44" t="n">
        <f aca="false">VLOOKUP(A70,'10-year CDS Spreads'!$A$2:$D$157,4)</f>
        <v>0.0068</v>
      </c>
      <c r="H70" s="44" t="n">
        <f aca="false">IF(I70="NA","NA",$E$3+I70)</f>
        <v>0.0507047794863005</v>
      </c>
      <c r="I70" s="45" t="n">
        <f aca="false">IF(G70="NA","NA",G70*$E$5)</f>
        <v>0.00690477948630045</v>
      </c>
    </row>
    <row r="71" customFormat="false" ht="16" hidden="false" customHeight="false" outlineLevel="0" collapsed="false">
      <c r="A71" s="40" t="str">
        <f aca="false">'Sovereign Ratings (Moody''s,S&amp;P)'!A65</f>
        <v>Iceland</v>
      </c>
      <c r="B71" s="41" t="str">
        <f aca="false">VLOOKUP(A71,'Regional lookup table'!$A$3:$B$161,2)</f>
        <v>Western Europe</v>
      </c>
      <c r="C71" s="42" t="str">
        <f aca="false">'Sovereign Ratings (Moody''s,S&amp;P)'!C65</f>
        <v>A2</v>
      </c>
      <c r="D71" s="43" t="n">
        <f aca="false">VLOOKUP(C71,$J$9:$K$31,2,0)/10000</f>
        <v>0.00700586829631299</v>
      </c>
      <c r="E71" s="43" t="n">
        <f aca="false">$E$3+F71</f>
        <v>0.0509138199553095</v>
      </c>
      <c r="F71" s="44" t="n">
        <f aca="false">IF($E$4="Yes",D71*$E$5,D71)</f>
        <v>0.00711381995530951</v>
      </c>
      <c r="G71" s="44" t="n">
        <f aca="false">VLOOKUP(A71,'10-year CDS Spreads'!$A$2:$D$157,4)</f>
        <v>0.005</v>
      </c>
      <c r="H71" s="44" t="n">
        <f aca="false">IF(I71="NA","NA",$E$3+I71)</f>
        <v>0.0488770437399268</v>
      </c>
      <c r="I71" s="45" t="n">
        <f aca="false">IF(G71="NA","NA",G71*$E$5)</f>
        <v>0.0050770437399268</v>
      </c>
    </row>
    <row r="72" customFormat="false" ht="16" hidden="false" customHeight="false" outlineLevel="0" collapsed="false">
      <c r="A72" s="40" t="str">
        <f aca="false">'Sovereign Ratings (Moody''s,S&amp;P)'!A66</f>
        <v>India</v>
      </c>
      <c r="B72" s="41" t="str">
        <f aca="false">VLOOKUP(A72,'Regional lookup table'!$A$3:$B$161,2)</f>
        <v>Asia</v>
      </c>
      <c r="C72" s="42" t="str">
        <f aca="false">'Sovereign Ratings (Moody''s,S&amp;P)'!C66</f>
        <v>Baa3</v>
      </c>
      <c r="D72" s="43" t="n">
        <f aca="false">VLOOKUP(C72,$J$9:$K$31,2,0)/10000</f>
        <v>0.0181854453648976</v>
      </c>
      <c r="E72" s="43" t="n">
        <f aca="false">$E$3+F72</f>
        <v>0.0622656603095268</v>
      </c>
      <c r="F72" s="44" t="n">
        <f aca="false">IF($E$4="Yes",D72*$E$5,D72)</f>
        <v>0.0184656603095268</v>
      </c>
      <c r="G72" s="44" t="n">
        <f aca="false">VLOOKUP(A72,'10-year CDS Spreads'!$A$2:$D$157,4)</f>
        <v>0.011</v>
      </c>
      <c r="H72" s="44" t="n">
        <f aca="false">IF(I72="NA","NA",$E$3+I72)</f>
        <v>0.054969496227839</v>
      </c>
      <c r="I72" s="45" t="n">
        <f aca="false">IF(G72="NA","NA",G72*$E$5)</f>
        <v>0.011169496227839</v>
      </c>
    </row>
    <row r="73" customFormat="false" ht="16" hidden="false" customHeight="false" outlineLevel="0" collapsed="false">
      <c r="A73" s="40" t="str">
        <f aca="false">'Sovereign Ratings (Moody''s,S&amp;P)'!A67</f>
        <v>Indonesia</v>
      </c>
      <c r="B73" s="41" t="str">
        <f aca="false">VLOOKUP(A73,'Regional lookup table'!$A$3:$B$161,2)</f>
        <v>Asia</v>
      </c>
      <c r="C73" s="42" t="str">
        <f aca="false">'Sovereign Ratings (Moody''s,S&amp;P)'!C67</f>
        <v>Baa2</v>
      </c>
      <c r="D73" s="43" t="n">
        <f aca="false">VLOOKUP(C73,$J$9:$K$31,2,0)/10000</f>
        <v>0.015725938409809</v>
      </c>
      <c r="E73" s="43" t="n">
        <f aca="false">$E$3+F73</f>
        <v>0.059768255431599</v>
      </c>
      <c r="F73" s="44" t="n">
        <f aca="false">IF($E$4="Yes",D73*$E$5,D73)</f>
        <v>0.015968255431599</v>
      </c>
      <c r="G73" s="44" t="n">
        <f aca="false">VLOOKUP(A73,'10-year CDS Spreads'!$A$2:$D$157,4)</f>
        <v>0.012</v>
      </c>
      <c r="H73" s="44" t="n">
        <f aca="false">IF(I73="NA","NA",$E$3+I73)</f>
        <v>0.0559849049758243</v>
      </c>
      <c r="I73" s="45" t="n">
        <f aca="false">IF(G73="NA","NA",G73*$E$5)</f>
        <v>0.0121849049758243</v>
      </c>
    </row>
    <row r="74" customFormat="false" ht="16" hidden="false" customHeight="false" outlineLevel="0" collapsed="false">
      <c r="A74" s="40" t="str">
        <f aca="false">'Sovereign Ratings (Moody''s,S&amp;P)'!A68</f>
        <v>Iraq</v>
      </c>
      <c r="B74" s="41" t="str">
        <f aca="false">VLOOKUP(A74,'Regional lookup table'!$A$3:$B$161,2)</f>
        <v>Middle East</v>
      </c>
      <c r="C74" s="42" t="str">
        <f aca="false">'Sovereign Ratings (Moody''s,S&amp;P)'!C68</f>
        <v>Caa1</v>
      </c>
      <c r="D74" s="43" t="n">
        <f aca="false">VLOOKUP(C74,$J$9:$K$31,2,0)/10000</f>
        <v>0.0619348569599585</v>
      </c>
      <c r="E74" s="43" t="n">
        <f aca="false">$E$3+F74</f>
        <v>0.106689195562364</v>
      </c>
      <c r="F74" s="44" t="n">
        <f aca="false">IF($E$4="Yes",D74*$E$5,D74)</f>
        <v>0.0628891955623639</v>
      </c>
      <c r="G74" s="44" t="n">
        <f aca="false">VLOOKUP(A74,'10-year CDS Spreads'!$A$2:$D$157,4)</f>
        <v>0.0537</v>
      </c>
      <c r="H74" s="44" t="n">
        <f aca="false">IF(I74="NA","NA",$E$3+I74)</f>
        <v>0.0983274497668138</v>
      </c>
      <c r="I74" s="45" t="n">
        <f aca="false">IF(G74="NA","NA",G74*$E$5)</f>
        <v>0.0545274497668139</v>
      </c>
    </row>
    <row r="75" customFormat="false" ht="16" hidden="false" customHeight="false" outlineLevel="0" collapsed="false">
      <c r="A75" s="40" t="str">
        <f aca="false">'Sovereign Ratings (Moody''s,S&amp;P)'!A69</f>
        <v>Ireland</v>
      </c>
      <c r="B75" s="41" t="str">
        <f aca="false">VLOOKUP(A75,'Regional lookup table'!$A$3:$B$161,2)</f>
        <v>Western Europe</v>
      </c>
      <c r="C75" s="42" t="str">
        <f aca="false">'Sovereign Ratings (Moody''s,S&amp;P)'!C69</f>
        <v>A2</v>
      </c>
      <c r="D75" s="43" t="n">
        <f aca="false">VLOOKUP(C75,$J$9:$K$31,2,0)/10000</f>
        <v>0.00700586829631299</v>
      </c>
      <c r="E75" s="43" t="n">
        <f aca="false">$E$3+F75</f>
        <v>0.0509138199553095</v>
      </c>
      <c r="F75" s="44" t="n">
        <f aca="false">IF($E$4="Yes",D75*$E$5,D75)</f>
        <v>0.00711381995530951</v>
      </c>
      <c r="G75" s="44" t="n">
        <f aca="false">VLOOKUP(A75,'10-year CDS Spreads'!$A$2:$D$157,4)</f>
        <v>0.001</v>
      </c>
      <c r="H75" s="44" t="n">
        <f aca="false">IF(I75="NA","NA",$E$3+I75)</f>
        <v>0.0448154087479854</v>
      </c>
      <c r="I75" s="45" t="n">
        <f aca="false">IF(G75="NA","NA",G75*$E$5)</f>
        <v>0.00101540874798536</v>
      </c>
    </row>
    <row r="76" customFormat="false" ht="16" hidden="false" customHeight="false" outlineLevel="0" collapsed="false">
      <c r="A76" s="40" t="str">
        <f aca="false">'Sovereign Ratings (Moody''s,S&amp;P)'!A70</f>
        <v>Isle of Man</v>
      </c>
      <c r="B76" s="41" t="str">
        <f aca="false">VLOOKUP(A76,'Regional lookup table'!$A$3:$B$161,2)</f>
        <v>Western Europe</v>
      </c>
      <c r="C76" s="42" t="str">
        <f aca="false">'Sovereign Ratings (Moody''s,S&amp;P)'!C70</f>
        <v>Aa3</v>
      </c>
      <c r="D76" s="43" t="n">
        <f aca="false">VLOOKUP(C76,$J$9:$K$31,2,0)/10000</f>
        <v>0.00499354442396778</v>
      </c>
      <c r="E76" s="43" t="n">
        <f aca="false">$E$3+F76</f>
        <v>0.0488704886915504</v>
      </c>
      <c r="F76" s="44" t="n">
        <f aca="false">IF($E$4="Yes",D76*$E$5,D76)</f>
        <v>0.0050704886915504</v>
      </c>
      <c r="G76" s="44" t="str">
        <f aca="false">VLOOKUP(A76,'10-year CDS Spreads'!$A$2:$D$157,4)</f>
        <v>NA</v>
      </c>
      <c r="H76" s="44" t="str">
        <f aca="false">IF(I76="NA","NA",$E$3+I76)</f>
        <v>NA</v>
      </c>
      <c r="I76" s="45" t="str">
        <f aca="false">IF(G76="NA","NA",G76*$E$5)</f>
        <v>NA</v>
      </c>
    </row>
    <row r="77" customFormat="false" ht="16" hidden="false" customHeight="false" outlineLevel="0" collapsed="false">
      <c r="A77" s="40" t="str">
        <f aca="false">'Sovereign Ratings (Moody''s,S&amp;P)'!A71</f>
        <v>Israel</v>
      </c>
      <c r="B77" s="41" t="str">
        <f aca="false">VLOOKUP(A77,'Regional lookup table'!$A$3:$B$161,2)</f>
        <v>Middle East</v>
      </c>
      <c r="C77" s="42" t="str">
        <f aca="false">'Sovereign Ratings (Moody''s,S&amp;P)'!C71</f>
        <v>A1</v>
      </c>
      <c r="D77" s="43" t="n">
        <f aca="false">VLOOKUP(C77,$J$9:$K$31,2,0)/10000</f>
        <v>0.00581338007566397</v>
      </c>
      <c r="E77" s="43" t="n">
        <f aca="false">$E$3+F77</f>
        <v>0.049702956984193</v>
      </c>
      <c r="F77" s="44" t="n">
        <f aca="false">IF($E$4="Yes",D77*$E$5,D77)</f>
        <v>0.00590295698419299</v>
      </c>
      <c r="G77" s="44" t="n">
        <f aca="false">VLOOKUP(A77,'10-year CDS Spreads'!$A$2:$D$157,4)</f>
        <v>0.0052</v>
      </c>
      <c r="H77" s="44" t="n">
        <f aca="false">IF(I77="NA","NA",$E$3+I77)</f>
        <v>0.0490801254895239</v>
      </c>
      <c r="I77" s="45" t="n">
        <f aca="false">IF(G77="NA","NA",G77*$E$5)</f>
        <v>0.00528012548952387</v>
      </c>
    </row>
    <row r="78" customFormat="false" ht="16" hidden="false" customHeight="false" outlineLevel="0" collapsed="false">
      <c r="A78" s="40" t="str">
        <f aca="false">'Sovereign Ratings (Moody''s,S&amp;P)'!A72</f>
        <v>Italy</v>
      </c>
      <c r="B78" s="41" t="str">
        <f aca="false">VLOOKUP(A78,'Regional lookup table'!$A$3:$B$161,2)</f>
        <v>Western Europe</v>
      </c>
      <c r="C78" s="42" t="str">
        <f aca="false">'Sovereign Ratings (Moody''s,S&amp;P)'!C72</f>
        <v>Baa3</v>
      </c>
      <c r="D78" s="43" t="n">
        <f aca="false">VLOOKUP(C78,$J$9:$K$31,2,0)/10000</f>
        <v>0.0181854453648976</v>
      </c>
      <c r="E78" s="43" t="n">
        <f aca="false">$E$3+F78</f>
        <v>0.0622656603095268</v>
      </c>
      <c r="F78" s="44" t="n">
        <f aca="false">IF($E$4="Yes",D78*$E$5,D78)</f>
        <v>0.0184656603095268</v>
      </c>
      <c r="G78" s="44" t="n">
        <f aca="false">VLOOKUP(A78,'10-year CDS Spreads'!$A$2:$D$157,4)</f>
        <v>0.0101</v>
      </c>
      <c r="H78" s="44" t="n">
        <f aca="false">IF(I78="NA","NA",$E$3+I78)</f>
        <v>0.0540556283546521</v>
      </c>
      <c r="I78" s="45" t="n">
        <f aca="false">IF(G78="NA","NA",G78*$E$5)</f>
        <v>0.0102556283546521</v>
      </c>
    </row>
    <row r="79" customFormat="false" ht="16" hidden="false" customHeight="false" outlineLevel="0" collapsed="false">
      <c r="A79" s="40" t="str">
        <f aca="false">'Sovereign Ratings (Moody''s,S&amp;P)'!A73</f>
        <v>Jamaica</v>
      </c>
      <c r="B79" s="41" t="str">
        <f aca="false">VLOOKUP(A79,'Regional lookup table'!$A$3:$B$161,2)</f>
        <v>Caribbean</v>
      </c>
      <c r="C79" s="42" t="str">
        <f aca="false">'Sovereign Ratings (Moody''s,S&amp;P)'!C73</f>
        <v>B2</v>
      </c>
      <c r="D79" s="43" t="n">
        <f aca="false">VLOOKUP(C79,$J$9:$K$31,2,0)/10000</f>
        <v>0.0454636134122439</v>
      </c>
      <c r="E79" s="43" t="n">
        <f aca="false">$E$3+F79</f>
        <v>0.0899641507738171</v>
      </c>
      <c r="F79" s="44" t="n">
        <f aca="false">IF($E$4="Yes",D79*$E$5,D79)</f>
        <v>0.0461641507738171</v>
      </c>
      <c r="G79" s="44" t="str">
        <f aca="false">VLOOKUP(A79,'10-year CDS Spreads'!$A$2:$D$157,4)</f>
        <v>NA</v>
      </c>
      <c r="H79" s="44" t="str">
        <f aca="false">IF(I79="NA","NA",$E$3+I79)</f>
        <v>NA</v>
      </c>
      <c r="I79" s="45" t="str">
        <f aca="false">IF(G79="NA","NA",G79*$E$5)</f>
        <v>NA</v>
      </c>
    </row>
    <row r="80" customFormat="false" ht="16" hidden="false" customHeight="false" outlineLevel="0" collapsed="false">
      <c r="A80" s="40" t="str">
        <f aca="false">'Sovereign Ratings (Moody''s,S&amp;P)'!A74</f>
        <v>Japan</v>
      </c>
      <c r="B80" s="41" t="str">
        <f aca="false">VLOOKUP(A80,'Regional lookup table'!$A$3:$B$161,2)</f>
        <v>Asia</v>
      </c>
      <c r="C80" s="42" t="str">
        <f aca="false">'Sovereign Ratings (Moody''s,S&amp;P)'!C74</f>
        <v>A1</v>
      </c>
      <c r="D80" s="43" t="n">
        <f aca="false">VLOOKUP(C80,$J$9:$K$31,2,0)/10000</f>
        <v>0.00581338007566397</v>
      </c>
      <c r="E80" s="43" t="n">
        <f aca="false">$E$3+F80</f>
        <v>0.049702956984193</v>
      </c>
      <c r="F80" s="44" t="n">
        <f aca="false">IF($E$4="Yes",D80*$E$5,D80)</f>
        <v>0.00590295698419299</v>
      </c>
      <c r="G80" s="44" t="n">
        <f aca="false">VLOOKUP(A80,'10-year CDS Spreads'!$A$2:$D$157,4)</f>
        <v>0.0015</v>
      </c>
      <c r="H80" s="44" t="n">
        <f aca="false">IF(I80="NA","NA",$E$3+I80)</f>
        <v>0.045323113121978</v>
      </c>
      <c r="I80" s="45" t="n">
        <f aca="false">IF(G80="NA","NA",G80*$E$5)</f>
        <v>0.00152311312197804</v>
      </c>
    </row>
    <row r="81" customFormat="false" ht="16" hidden="false" customHeight="false" outlineLevel="0" collapsed="false">
      <c r="A81" s="40" t="str">
        <f aca="false">'Sovereign Ratings (Moody''s,S&amp;P)'!A75</f>
        <v>Jersey (States of)</v>
      </c>
      <c r="B81" s="41" t="str">
        <f aca="false">VLOOKUP(A81,'Regional lookup table'!$A$3:$B$161,2)</f>
        <v>Western Europe</v>
      </c>
      <c r="C81" s="42" t="str">
        <f aca="false">'Sovereign Ratings (Moody''s,S&amp;P)'!C75</f>
        <v>Aa2</v>
      </c>
      <c r="D81" s="43" t="n">
        <f aca="false">VLOOKUP(C81,$J$9:$K$31,2,0)/10000</f>
        <v>0.00409917825848101</v>
      </c>
      <c r="E81" s="43" t="n">
        <f aca="false">$E$3+F81</f>
        <v>0.047962341463213</v>
      </c>
      <c r="F81" s="44" t="n">
        <f aca="false">IF($E$4="Yes",D81*$E$5,D81)</f>
        <v>0.00416234146321301</v>
      </c>
      <c r="G81" s="44" t="str">
        <f aca="false">VLOOKUP(A81,'10-year CDS Spreads'!$A$2:$D$157,4)</f>
        <v>NA</v>
      </c>
      <c r="H81" s="44" t="str">
        <f aca="false">IF(I81="NA","NA",$E$3+I81)</f>
        <v>NA</v>
      </c>
      <c r="I81" s="45" t="str">
        <f aca="false">IF(G81="NA","NA",G81*$E$5)</f>
        <v>NA</v>
      </c>
    </row>
    <row r="82" customFormat="false" ht="16" hidden="false" customHeight="false" outlineLevel="0" collapsed="false">
      <c r="A82" s="40" t="str">
        <f aca="false">'Sovereign Ratings (Moody''s,S&amp;P)'!A76</f>
        <v>Jordan</v>
      </c>
      <c r="B82" s="41" t="str">
        <f aca="false">VLOOKUP(A82,'Regional lookup table'!$A$3:$B$161,2)</f>
        <v>Middle East</v>
      </c>
      <c r="C82" s="42" t="str">
        <f aca="false">'Sovereign Ratings (Moody''s,S&amp;P)'!C76</f>
        <v>B1</v>
      </c>
      <c r="D82" s="43" t="n">
        <f aca="false">VLOOKUP(C82,$J$9:$K$31,2,0)/10000</f>
        <v>0.0371907263814913</v>
      </c>
      <c r="E82" s="43" t="n">
        <f aca="false">$E$3+F82</f>
        <v>0.0815637889116962</v>
      </c>
      <c r="F82" s="44" t="n">
        <f aca="false">IF($E$4="Yes",D82*$E$5,D82)</f>
        <v>0.0377637889116962</v>
      </c>
      <c r="G82" s="44" t="str">
        <f aca="false">VLOOKUP(A82,'10-year CDS Spreads'!$A$2:$D$157,4)</f>
        <v>NA</v>
      </c>
      <c r="H82" s="44" t="str">
        <f aca="false">IF(I82="NA","NA",$E$3+I82)</f>
        <v>NA</v>
      </c>
      <c r="I82" s="45" t="str">
        <f aca="false">IF(G82="NA","NA",G82*$E$5)</f>
        <v>NA</v>
      </c>
    </row>
    <row r="83" customFormat="false" ht="16" hidden="false" customHeight="false" outlineLevel="0" collapsed="false">
      <c r="A83" s="40" t="str">
        <f aca="false">'Sovereign Ratings (Moody''s,S&amp;P)'!A77</f>
        <v>Kazakhstan</v>
      </c>
      <c r="B83" s="41" t="str">
        <f aca="false">VLOOKUP(A83,'Regional lookup table'!$A$3:$B$161,2)</f>
        <v>Eastern Europe &amp; Russia</v>
      </c>
      <c r="C83" s="42" t="str">
        <f aca="false">'Sovereign Ratings (Moody''s,S&amp;P)'!C77</f>
        <v>Baa3</v>
      </c>
      <c r="D83" s="43" t="n">
        <f aca="false">VLOOKUP(C83,$J$9:$K$31,2,0)/10000</f>
        <v>0.0181854453648976</v>
      </c>
      <c r="E83" s="43" t="n">
        <f aca="false">$E$3+F83</f>
        <v>0.0622656603095268</v>
      </c>
      <c r="F83" s="44" t="n">
        <f aca="false">IF($E$4="Yes",D83*$E$5,D83)</f>
        <v>0.0184656603095268</v>
      </c>
      <c r="G83" s="44" t="n">
        <f aca="false">VLOOKUP(A83,'10-year CDS Spreads'!$A$2:$D$157,4)</f>
        <v>0.0079</v>
      </c>
      <c r="H83" s="44" t="n">
        <f aca="false">IF(I83="NA","NA",$E$3+I83)</f>
        <v>0.0518217291090843</v>
      </c>
      <c r="I83" s="45" t="n">
        <f aca="false">IF(G83="NA","NA",G83*$E$5)</f>
        <v>0.00802172910908435</v>
      </c>
    </row>
    <row r="84" customFormat="false" ht="16" hidden="false" customHeight="false" outlineLevel="0" collapsed="false">
      <c r="A84" s="40" t="str">
        <f aca="false">'Sovereign Ratings (Moody''s,S&amp;P)'!A78</f>
        <v>Kenya</v>
      </c>
      <c r="B84" s="41" t="str">
        <f aca="false">VLOOKUP(A84,'Regional lookup table'!$A$3:$B$161,2)</f>
        <v>Africa</v>
      </c>
      <c r="C84" s="42" t="str">
        <f aca="false">'Sovereign Ratings (Moody''s,S&amp;P)'!C78</f>
        <v>B2</v>
      </c>
      <c r="D84" s="43" t="n">
        <f aca="false">VLOOKUP(C84,$J$9:$K$31,2,0)/10000</f>
        <v>0.0454636134122439</v>
      </c>
      <c r="E84" s="43" t="n">
        <f aca="false">$E$3+F84</f>
        <v>0.0899641507738171</v>
      </c>
      <c r="F84" s="44" t="n">
        <f aca="false">IF($E$4="Yes",D84*$E$5,D84)</f>
        <v>0.0461641507738171</v>
      </c>
      <c r="G84" s="44" t="n">
        <f aca="false">VLOOKUP(A84,'10-year CDS Spreads'!$A$2:$D$157,4)</f>
        <v>0.0322</v>
      </c>
      <c r="H84" s="44" t="n">
        <f aca="false">IF(I84="NA","NA",$E$3+I84)</f>
        <v>0.0764961616851286</v>
      </c>
      <c r="I84" s="45" t="n">
        <f aca="false">IF(G84="NA","NA",G84*$E$5)</f>
        <v>0.0326961616851286</v>
      </c>
    </row>
    <row r="85" customFormat="false" ht="16" hidden="false" customHeight="false" outlineLevel="0" collapsed="false">
      <c r="A85" s="40" t="str">
        <f aca="false">'Sovereign Ratings (Moody''s,S&amp;P)'!A79</f>
        <v>Korea</v>
      </c>
      <c r="B85" s="41" t="str">
        <f aca="false">VLOOKUP(A85,'Regional lookup table'!$A$3:$B$161,2)</f>
        <v>Asia</v>
      </c>
      <c r="C85" s="42" t="str">
        <f aca="false">'Sovereign Ratings (Moody''s,S&amp;P)'!C79</f>
        <v>Aa2</v>
      </c>
      <c r="D85" s="43" t="n">
        <f aca="false">VLOOKUP(C85,$J$9:$K$31,2,0)/10000</f>
        <v>0.00409917825848101</v>
      </c>
      <c r="E85" s="43" t="n">
        <f aca="false">$E$3+F85</f>
        <v>0.047962341463213</v>
      </c>
      <c r="F85" s="44" t="n">
        <f aca="false">IF($E$4="Yes",D85*$E$5,D85)</f>
        <v>0.00416234146321301</v>
      </c>
      <c r="G85" s="44" t="n">
        <f aca="false">VLOOKUP(A85,'10-year CDS Spreads'!$A$2:$D$157,4)</f>
        <v>0.0016</v>
      </c>
      <c r="H85" s="44" t="n">
        <f aca="false">IF(I85="NA","NA",$E$3+I85)</f>
        <v>0.0454246539967766</v>
      </c>
      <c r="I85" s="45" t="n">
        <f aca="false">IF(G85="NA","NA",G85*$E$5)</f>
        <v>0.00162465399677658</v>
      </c>
    </row>
    <row r="86" customFormat="false" ht="16" hidden="false" customHeight="false" outlineLevel="0" collapsed="false">
      <c r="A86" s="40" t="str">
        <f aca="false">'Sovereign Ratings (Moody''s,S&amp;P)'!A80</f>
        <v>Kuwait</v>
      </c>
      <c r="B86" s="41" t="str">
        <f aca="false">VLOOKUP(A86,'Regional lookup table'!$A$3:$B$161,2)</f>
        <v>Middle East</v>
      </c>
      <c r="C86" s="42" t="str">
        <f aca="false">'Sovereign Ratings (Moody''s,S&amp;P)'!C80</f>
        <v>A1</v>
      </c>
      <c r="D86" s="43" t="n">
        <f aca="false">VLOOKUP(C86,$J$9:$K$31,2,0)/10000</f>
        <v>0.00581338007566397</v>
      </c>
      <c r="E86" s="43" t="n">
        <f aca="false">$E$3+F86</f>
        <v>0.049702956984193</v>
      </c>
      <c r="F86" s="44" t="n">
        <f aca="false">IF($E$4="Yes",D86*$E$5,D86)</f>
        <v>0.00590295698419299</v>
      </c>
      <c r="G86" s="44" t="n">
        <f aca="false">VLOOKUP(A86,'10-year CDS Spreads'!$A$2:$D$157,4)</f>
        <v>0.0076</v>
      </c>
      <c r="H86" s="44" t="n">
        <f aca="false">IF(I86="NA","NA",$E$3+I86)</f>
        <v>0.0515171064846887</v>
      </c>
      <c r="I86" s="45" t="n">
        <f aca="false">IF(G86="NA","NA",G86*$E$5)</f>
        <v>0.00771710648468874</v>
      </c>
    </row>
    <row r="87" customFormat="false" ht="16" hidden="false" customHeight="false" outlineLevel="0" collapsed="false">
      <c r="A87" s="40" t="str">
        <f aca="false">'Sovereign Ratings (Moody''s,S&amp;P)'!A81</f>
        <v>Kyrgyzstan</v>
      </c>
      <c r="B87" s="41" t="str">
        <f aca="false">VLOOKUP(A87,'Regional lookup table'!$A$3:$B$161,2)</f>
        <v>Eastern Europe &amp; Russia</v>
      </c>
      <c r="C87" s="42" t="str">
        <f aca="false">'Sovereign Ratings (Moody''s,S&amp;P)'!C81</f>
        <v>B2</v>
      </c>
      <c r="D87" s="43" t="n">
        <f aca="false">VLOOKUP(C87,$J$9:$K$31,2,0)/10000</f>
        <v>0.0454636134122439</v>
      </c>
      <c r="E87" s="43" t="n">
        <f aca="false">$E$3+F87</f>
        <v>0.0899641507738171</v>
      </c>
      <c r="F87" s="44" t="n">
        <f aca="false">IF($E$4="Yes",D87*$E$5,D87)</f>
        <v>0.0461641507738171</v>
      </c>
      <c r="G87" s="44" t="str">
        <f aca="false">VLOOKUP(A87,'10-year CDS Spreads'!$A$2:$D$157,4)</f>
        <v>NA</v>
      </c>
      <c r="H87" s="44" t="str">
        <f aca="false">IF(I87="NA","NA",$E$3+I87)</f>
        <v>NA</v>
      </c>
      <c r="I87" s="45" t="str">
        <f aca="false">IF(G87="NA","NA",G87*$E$5)</f>
        <v>NA</v>
      </c>
    </row>
    <row r="88" customFormat="false" ht="16" hidden="false" customHeight="false" outlineLevel="0" collapsed="false">
      <c r="A88" s="40" t="str">
        <f aca="false">'Sovereign Ratings (Moody''s,S&amp;P)'!A82</f>
        <v>Laos</v>
      </c>
      <c r="B88" s="41" t="str">
        <f aca="false">VLOOKUP(A88,'Regional lookup table'!$A$3:$B$161,2)</f>
        <v>Asia</v>
      </c>
      <c r="C88" s="42" t="str">
        <f aca="false">'Sovereign Ratings (Moody''s,S&amp;P)'!C82</f>
        <v>Caa2</v>
      </c>
      <c r="D88" s="43" t="n">
        <f aca="false">VLOOKUP(C88,$J$9:$K$31,2,0)/10000</f>
        <v>0.0743814527629826</v>
      </c>
      <c r="E88" s="43" t="n">
        <f aca="false">$E$3+F88</f>
        <v>0.119327577823392</v>
      </c>
      <c r="F88" s="44" t="n">
        <f aca="false">IF($E$4="Yes",D88*$E$5,D88)</f>
        <v>0.0755275778233924</v>
      </c>
      <c r="G88" s="44" t="str">
        <f aca="false">VLOOKUP(A88,'10-year CDS Spreads'!$A$2:$D$157,4)</f>
        <v>NA</v>
      </c>
      <c r="H88" s="44" t="str">
        <f aca="false">IF(I88="NA","NA",$E$3+I88)</f>
        <v>NA</v>
      </c>
      <c r="I88" s="45" t="str">
        <f aca="false">IF(G88="NA","NA",G88*$E$5)</f>
        <v>NA</v>
      </c>
    </row>
    <row r="89" customFormat="false" ht="16" hidden="false" customHeight="false" outlineLevel="0" collapsed="false">
      <c r="A89" s="40" t="str">
        <f aca="false">'Sovereign Ratings (Moody''s,S&amp;P)'!A83</f>
        <v>Latvia</v>
      </c>
      <c r="B89" s="41" t="str">
        <f aca="false">VLOOKUP(A89,'Regional lookup table'!$A$3:$B$161,2)</f>
        <v>Eastern Europe &amp; Russia</v>
      </c>
      <c r="C89" s="42" t="str">
        <f aca="false">'Sovereign Ratings (Moody''s,S&amp;P)'!C83</f>
        <v>A3</v>
      </c>
      <c r="D89" s="43" t="n">
        <f aca="false">VLOOKUP(C89,$J$9:$K$31,2,0)/10000</f>
        <v>0.00991255833414496</v>
      </c>
      <c r="E89" s="43" t="n">
        <f aca="false">$E$3+F89</f>
        <v>0.053865298447406</v>
      </c>
      <c r="F89" s="44" t="n">
        <f aca="false">IF($E$4="Yes",D89*$E$5,D89)</f>
        <v>0.010065298447406</v>
      </c>
      <c r="G89" s="44" t="n">
        <f aca="false">VLOOKUP(A89,'10-year CDS Spreads'!$A$2:$D$157,4)</f>
        <v>0.0072</v>
      </c>
      <c r="H89" s="44" t="n">
        <f aca="false">IF(I89="NA","NA",$E$3+I89)</f>
        <v>0.0511109429854946</v>
      </c>
      <c r="I89" s="45" t="n">
        <f aca="false">IF(G89="NA","NA",G89*$E$5)</f>
        <v>0.0073109429854946</v>
      </c>
    </row>
    <row r="90" customFormat="false" ht="16" hidden="false" customHeight="false" outlineLevel="0" collapsed="false">
      <c r="A90" s="40" t="str">
        <f aca="false">'Sovereign Ratings (Moody''s,S&amp;P)'!A84</f>
        <v>Lebanon</v>
      </c>
      <c r="B90" s="41" t="str">
        <f aca="false">VLOOKUP(A90,'Regional lookup table'!$A$3:$B$161,2)</f>
        <v>Middle East</v>
      </c>
      <c r="C90" s="42" t="str">
        <f aca="false">'Sovereign Ratings (Moody''s,S&amp;P)'!C84</f>
        <v>C</v>
      </c>
      <c r="D90" s="43" t="n">
        <f aca="false">VLOOKUP(C90,$J$9:$K$31,2,0)/10000</f>
        <v>0.175</v>
      </c>
      <c r="E90" s="43" t="n">
        <f aca="false">$E$3+F90</f>
        <v>0.221496530897438</v>
      </c>
      <c r="F90" s="44" t="n">
        <f aca="false">IF($E$4="Yes",D90*$E$5,D90)</f>
        <v>0.177696530897438</v>
      </c>
      <c r="G90" s="44" t="str">
        <f aca="false">VLOOKUP(A90,'10-year CDS Spreads'!$A$2:$D$157,4)</f>
        <v>NA</v>
      </c>
      <c r="H90" s="44" t="str">
        <f aca="false">IF(I90="NA","NA",$E$3+I90)</f>
        <v>NA</v>
      </c>
      <c r="I90" s="45" t="str">
        <f aca="false">IF(G90="NA","NA",G90*$E$5)</f>
        <v>NA</v>
      </c>
    </row>
    <row r="91" customFormat="false" ht="16" hidden="false" customHeight="false" outlineLevel="0" collapsed="false">
      <c r="A91" s="40" t="str">
        <f aca="false">'Sovereign Ratings (Moody''s,S&amp;P)'!A85</f>
        <v>Liechtenstein</v>
      </c>
      <c r="B91" s="41" t="str">
        <f aca="false">VLOOKUP(A91,'Regional lookup table'!$A$3:$B$161,2)</f>
        <v>Western Europe</v>
      </c>
      <c r="C91" s="42" t="str">
        <f aca="false">'Sovereign Ratings (Moody''s,S&amp;P)'!C85</f>
        <v>Aaa</v>
      </c>
      <c r="D91" s="43" t="n">
        <f aca="false">VLOOKUP(C91,$J$9:$K$31,2,0)/10000</f>
        <v>0</v>
      </c>
      <c r="E91" s="43" t="n">
        <f aca="false">$E$3+F91</f>
        <v>0.0438</v>
      </c>
      <c r="F91" s="44" t="n">
        <f aca="false">IF($E$4="Yes",D91*$E$5,D91)</f>
        <v>0</v>
      </c>
      <c r="G91" s="44" t="str">
        <f aca="false">VLOOKUP(A91,'10-year CDS Spreads'!$A$2:$D$157,4)</f>
        <v>NA</v>
      </c>
      <c r="H91" s="44" t="str">
        <f aca="false">IF(I91="NA","NA",$E$3+I91)</f>
        <v>NA</v>
      </c>
      <c r="I91" s="45" t="str">
        <f aca="false">IF(G91="NA","NA",G91*$E$5)</f>
        <v>NA</v>
      </c>
    </row>
    <row r="92" customFormat="false" ht="16" hidden="false" customHeight="false" outlineLevel="0" collapsed="false">
      <c r="A92" s="40" t="str">
        <f aca="false">'Sovereign Ratings (Moody''s,S&amp;P)'!A86</f>
        <v>Lithuania</v>
      </c>
      <c r="B92" s="41" t="str">
        <f aca="false">VLOOKUP(A92,'Regional lookup table'!$A$3:$B$161,2)</f>
        <v>Eastern Europe &amp; Russia</v>
      </c>
      <c r="C92" s="42" t="str">
        <f aca="false">'Sovereign Ratings (Moody''s,S&amp;P)'!C86</f>
        <v>A2</v>
      </c>
      <c r="D92" s="43" t="n">
        <f aca="false">VLOOKUP(C92,$J$9:$K$31,2,0)/10000</f>
        <v>0.00700586829631299</v>
      </c>
      <c r="E92" s="43" t="n">
        <f aca="false">$E$3+F92</f>
        <v>0.0509138199553095</v>
      </c>
      <c r="F92" s="44" t="n">
        <f aca="false">IF($E$4="Yes",D92*$E$5,D92)</f>
        <v>0.00711381995530951</v>
      </c>
      <c r="G92" s="44" t="n">
        <f aca="false">VLOOKUP(A92,'10-year CDS Spreads'!$A$2:$D$157,4)</f>
        <v>0.0068</v>
      </c>
      <c r="H92" s="44" t="n">
        <f aca="false">IF(I92="NA","NA",$E$3+I92)</f>
        <v>0.0507047794863005</v>
      </c>
      <c r="I92" s="45" t="n">
        <f aca="false">IF(G92="NA","NA",G92*$E$5)</f>
        <v>0.00690477948630045</v>
      </c>
    </row>
    <row r="93" customFormat="false" ht="16" hidden="false" customHeight="false" outlineLevel="0" collapsed="false">
      <c r="A93" s="40" t="str">
        <f aca="false">'Sovereign Ratings (Moody''s,S&amp;P)'!A87</f>
        <v>Luxembourg</v>
      </c>
      <c r="B93" s="41" t="str">
        <f aca="false">VLOOKUP(A93,'Regional lookup table'!$A$3:$B$161,2)</f>
        <v>Western Europe</v>
      </c>
      <c r="C93" s="42" t="str">
        <f aca="false">'Sovereign Ratings (Moody''s,S&amp;P)'!C87</f>
        <v>Aaa</v>
      </c>
      <c r="D93" s="43" t="n">
        <f aca="false">VLOOKUP(C93,$J$9:$K$31,2,0)/10000</f>
        <v>0</v>
      </c>
      <c r="E93" s="43" t="n">
        <f aca="false">$E$3+F93</f>
        <v>0.0438</v>
      </c>
      <c r="F93" s="44" t="n">
        <f aca="false">IF($E$4="Yes",D93*$E$5,D93)</f>
        <v>0</v>
      </c>
      <c r="G93" s="44" t="str">
        <f aca="false">VLOOKUP(A93,'10-year CDS Spreads'!$A$2:$D$157,4)</f>
        <v>NA</v>
      </c>
      <c r="H93" s="44" t="str">
        <f aca="false">IF(I93="NA","NA",$E$3+I93)</f>
        <v>NA</v>
      </c>
      <c r="I93" s="45" t="str">
        <f aca="false">IF(G93="NA","NA",G93*$E$5)</f>
        <v>NA</v>
      </c>
    </row>
    <row r="94" customFormat="false" ht="16" hidden="false" customHeight="false" outlineLevel="0" collapsed="false">
      <c r="A94" s="40" t="str">
        <f aca="false">'Sovereign Ratings (Moody''s,S&amp;P)'!A88</f>
        <v>Macao</v>
      </c>
      <c r="B94" s="41" t="str">
        <f aca="false">VLOOKUP(A94,'Regional lookup table'!$A$3:$B$161,2)</f>
        <v>Asia</v>
      </c>
      <c r="C94" s="42" t="str">
        <f aca="false">'Sovereign Ratings (Moody''s,S&amp;P)'!C88</f>
        <v>Aa3</v>
      </c>
      <c r="D94" s="43" t="n">
        <f aca="false">VLOOKUP(C94,$J$9:$K$31,2,0)/10000</f>
        <v>0.00499354442396778</v>
      </c>
      <c r="E94" s="43" t="n">
        <f aca="false">$E$3+F94</f>
        <v>0.0488704886915504</v>
      </c>
      <c r="F94" s="44" t="n">
        <f aca="false">IF($E$4="Yes",D94*$E$5,D94)</f>
        <v>0.0050704886915504</v>
      </c>
      <c r="G94" s="44" t="str">
        <f aca="false">VLOOKUP(A94,'10-year CDS Spreads'!$A$2:$D$157,4)</f>
        <v>NA</v>
      </c>
      <c r="H94" s="44" t="str">
        <f aca="false">IF(I94="NA","NA",$E$3+I94)</f>
        <v>NA</v>
      </c>
      <c r="I94" s="45" t="str">
        <f aca="false">IF(G94="NA","NA",G94*$E$5)</f>
        <v>NA</v>
      </c>
    </row>
    <row r="95" customFormat="false" ht="16" hidden="false" customHeight="false" outlineLevel="0" collapsed="false">
      <c r="A95" s="40" t="str">
        <f aca="false">'Sovereign Ratings (Moody''s,S&amp;P)'!A89</f>
        <v>Macedonia</v>
      </c>
      <c r="B95" s="41" t="str">
        <f aca="false">VLOOKUP(A95,'Regional lookup table'!$A$3:$B$161,2)</f>
        <v>Eastern Europe &amp; Russia</v>
      </c>
      <c r="C95" s="42" t="str">
        <f aca="false">'Sovereign Ratings (Moody''s,S&amp;P)'!C89</f>
        <v>Ba3</v>
      </c>
      <c r="D95" s="43" t="n">
        <f aca="false">VLOOKUP(C95,$J$9:$K$31,2,0)/10000</f>
        <v>0.029737675002435</v>
      </c>
      <c r="E95" s="43" t="n">
        <f aca="false">$E$3+F95</f>
        <v>0.073995895342218</v>
      </c>
      <c r="F95" s="44" t="n">
        <f aca="false">IF($E$4="Yes",D95*$E$5,D95)</f>
        <v>0.030195895342218</v>
      </c>
      <c r="G95" s="44" t="str">
        <f aca="false">VLOOKUP(A95,'10-year CDS Spreads'!$A$2:$D$157,4)</f>
        <v>NA</v>
      </c>
      <c r="H95" s="44" t="str">
        <f aca="false">IF(I95="NA","NA",$E$3+I95)</f>
        <v>NA</v>
      </c>
      <c r="I95" s="45" t="str">
        <f aca="false">IF(G95="NA","NA",G95*$E$5)</f>
        <v>NA</v>
      </c>
    </row>
    <row r="96" customFormat="false" ht="16" hidden="false" customHeight="false" outlineLevel="0" collapsed="false">
      <c r="A96" s="40" t="str">
        <f aca="false">'Sovereign Ratings (Moody''s,S&amp;P)'!A90</f>
        <v>Malaysia</v>
      </c>
      <c r="B96" s="41" t="str">
        <f aca="false">VLOOKUP(A96,'Regional lookup table'!$A$3:$B$161,2)</f>
        <v>Asia</v>
      </c>
      <c r="C96" s="42" t="str">
        <f aca="false">'Sovereign Ratings (Moody''s,S&amp;P)'!C90</f>
        <v>A3</v>
      </c>
      <c r="D96" s="43" t="n">
        <f aca="false">VLOOKUP(C96,$J$9:$K$31,2,0)/10000</f>
        <v>0.00991255833414496</v>
      </c>
      <c r="E96" s="43" t="n">
        <f aca="false">$E$3+F96</f>
        <v>0.053865298447406</v>
      </c>
      <c r="F96" s="44" t="n">
        <f aca="false">IF($E$4="Yes",D96*$E$5,D96)</f>
        <v>0.010065298447406</v>
      </c>
      <c r="G96" s="44" t="n">
        <f aca="false">VLOOKUP(A96,'10-year CDS Spreads'!$A$2:$D$157,4)</f>
        <v>0.0061</v>
      </c>
      <c r="H96" s="44" t="n">
        <f aca="false">IF(I96="NA","NA",$E$3+I96)</f>
        <v>0.0499939933627107</v>
      </c>
      <c r="I96" s="45" t="n">
        <f aca="false">IF(G96="NA","NA",G96*$E$5)</f>
        <v>0.0061939933627107</v>
      </c>
    </row>
    <row r="97" customFormat="false" ht="16" hidden="false" customHeight="false" outlineLevel="0" collapsed="false">
      <c r="A97" s="40" t="str">
        <f aca="false">'Sovereign Ratings (Moody''s,S&amp;P)'!A91</f>
        <v>Maldives</v>
      </c>
      <c r="B97" s="41" t="str">
        <f aca="false">VLOOKUP(A97,'Regional lookup table'!$A$3:$B$161,2)</f>
        <v>Asia</v>
      </c>
      <c r="C97" s="42" t="str">
        <f aca="false">'Sovereign Ratings (Moody''s,S&amp;P)'!C91</f>
        <v>B3</v>
      </c>
      <c r="D97" s="43" t="n">
        <f aca="false">VLOOKUP(C97,$J$9:$K$31,2,0)/10000</f>
        <v>0.0537365004429965</v>
      </c>
      <c r="E97" s="43" t="n">
        <f aca="false">$E$3+F97</f>
        <v>0.0983645126359378</v>
      </c>
      <c r="F97" s="44" t="n">
        <f aca="false">IF($E$4="Yes",D97*$E$5,D97)</f>
        <v>0.0545645126359378</v>
      </c>
      <c r="G97" s="44" t="str">
        <f aca="false">VLOOKUP(A97,'10-year CDS Spreads'!$A$2:$D$157,4)</f>
        <v>NA</v>
      </c>
      <c r="H97" s="44" t="str">
        <f aca="false">IF(I97="NA","NA",$E$3+I97)</f>
        <v>NA</v>
      </c>
      <c r="I97" s="45" t="str">
        <f aca="false">IF(G97="NA","NA",G97*$E$5)</f>
        <v>NA</v>
      </c>
    </row>
    <row r="98" customFormat="false" ht="16" hidden="false" customHeight="false" outlineLevel="0" collapsed="false">
      <c r="A98" s="40" t="str">
        <f aca="false">'Sovereign Ratings (Moody''s,S&amp;P)'!A92</f>
        <v>Mali</v>
      </c>
      <c r="B98" s="41" t="str">
        <f aca="false">VLOOKUP(A98,'Regional lookup table'!$A$3:$B$161,2)</f>
        <v>Africa</v>
      </c>
      <c r="C98" s="42" t="str">
        <f aca="false">'Sovereign Ratings (Moody''s,S&amp;P)'!C92</f>
        <v>Caa1</v>
      </c>
      <c r="D98" s="43" t="n">
        <f aca="false">VLOOKUP(C98,$J$9:$K$31,2,0)/10000</f>
        <v>0.0619348569599585</v>
      </c>
      <c r="E98" s="43" t="n">
        <f aca="false">$E$3+F98</f>
        <v>0.106689195562364</v>
      </c>
      <c r="F98" s="44" t="n">
        <f aca="false">IF($E$4="Yes",D98*$E$5,D98)</f>
        <v>0.0628891955623639</v>
      </c>
      <c r="G98" s="44" t="str">
        <f aca="false">VLOOKUP(A98,'10-year CDS Spreads'!$A$2:$D$157,4)</f>
        <v>NA</v>
      </c>
      <c r="H98" s="44" t="str">
        <f aca="false">IF(I98="NA","NA",$E$3+I98)</f>
        <v>NA</v>
      </c>
      <c r="I98" s="45" t="str">
        <f aca="false">IF(G98="NA","NA",G98*$E$5)</f>
        <v>NA</v>
      </c>
    </row>
    <row r="99" customFormat="false" ht="16" hidden="false" customHeight="false" outlineLevel="0" collapsed="false">
      <c r="A99" s="40" t="str">
        <f aca="false">'Sovereign Ratings (Moody''s,S&amp;P)'!A93</f>
        <v>Malta</v>
      </c>
      <c r="B99" s="41" t="str">
        <f aca="false">VLOOKUP(A99,'Regional lookup table'!$A$3:$B$161,2)</f>
        <v>Western Europe</v>
      </c>
      <c r="C99" s="42" t="str">
        <f aca="false">'Sovereign Ratings (Moody''s,S&amp;P)'!C93</f>
        <v>A2</v>
      </c>
      <c r="D99" s="43" t="n">
        <f aca="false">VLOOKUP(C99,$J$9:$K$31,2,0)/10000</f>
        <v>0.00700586829631299</v>
      </c>
      <c r="E99" s="43" t="n">
        <f aca="false">$E$3+F99</f>
        <v>0.0509138199553095</v>
      </c>
      <c r="F99" s="44" t="n">
        <f aca="false">IF($E$4="Yes",D99*$E$5,D99)</f>
        <v>0.00711381995530951</v>
      </c>
      <c r="G99" s="44" t="str">
        <f aca="false">VLOOKUP(A99,'10-year CDS Spreads'!$A$2:$D$157,4)</f>
        <v>NA</v>
      </c>
      <c r="H99" s="44" t="str">
        <f aca="false">IF(I99="NA","NA",$E$3+I99)</f>
        <v>NA</v>
      </c>
      <c r="I99" s="45" t="str">
        <f aca="false">IF(G99="NA","NA",G99*$E$5)</f>
        <v>NA</v>
      </c>
    </row>
    <row r="100" customFormat="false" ht="16" hidden="false" customHeight="false" outlineLevel="0" collapsed="false">
      <c r="A100" s="40" t="str">
        <f aca="false">'Sovereign Ratings (Moody''s,S&amp;P)'!A94</f>
        <v>Mauritius</v>
      </c>
      <c r="B100" s="41" t="str">
        <f aca="false">VLOOKUP(A100,'Regional lookup table'!$A$3:$B$161,2)</f>
        <v>Africa</v>
      </c>
      <c r="C100" s="42" t="str">
        <f aca="false">'Sovereign Ratings (Moody''s,S&amp;P)'!C94</f>
        <v>Baa2</v>
      </c>
      <c r="D100" s="43" t="n">
        <f aca="false">VLOOKUP(C100,$J$9:$K$31,2,0)/10000</f>
        <v>0.015725938409809</v>
      </c>
      <c r="E100" s="43" t="n">
        <f aca="false">$E$3+F100</f>
        <v>0.059768255431599</v>
      </c>
      <c r="F100" s="44" t="n">
        <f aca="false">IF($E$4="Yes",D100*$E$5,D100)</f>
        <v>0.015968255431599</v>
      </c>
      <c r="G100" s="44" t="str">
        <f aca="false">VLOOKUP(A100,'10-year CDS Spreads'!$A$2:$D$157,4)</f>
        <v>NA</v>
      </c>
      <c r="H100" s="44" t="str">
        <f aca="false">IF(I100="NA","NA",$E$3+I100)</f>
        <v>NA</v>
      </c>
      <c r="I100" s="45" t="str">
        <f aca="false">IF(G100="NA","NA",G100*$E$5)</f>
        <v>NA</v>
      </c>
    </row>
    <row r="101" customFormat="false" ht="16" hidden="false" customHeight="false" outlineLevel="0" collapsed="false">
      <c r="A101" s="40" t="str">
        <f aca="false">'Sovereign Ratings (Moody''s,S&amp;P)'!A95</f>
        <v>Mexico</v>
      </c>
      <c r="B101" s="41" t="str">
        <f aca="false">VLOOKUP(A101,'Regional lookup table'!$A$3:$B$161,2)</f>
        <v>Central and South America</v>
      </c>
      <c r="C101" s="42" t="str">
        <f aca="false">'Sovereign Ratings (Moody''s,S&amp;P)'!C95</f>
        <v>Baa1</v>
      </c>
      <c r="D101" s="43" t="n">
        <f aca="false">VLOOKUP(C101,$J$9:$K$31,2,0)/10000</f>
        <v>0.0131919009409298</v>
      </c>
      <c r="E101" s="43" t="n">
        <f aca="false">$E$3+F101</f>
        <v>0.0571951716179764</v>
      </c>
      <c r="F101" s="44" t="n">
        <f aca="false">IF($E$4="Yes",D101*$E$5,D101)</f>
        <v>0.0133951716179764</v>
      </c>
      <c r="G101" s="44" t="n">
        <f aca="false">VLOOKUP(A101,'10-year CDS Spreads'!$A$2:$D$157,4)</f>
        <v>0.014</v>
      </c>
      <c r="H101" s="44" t="n">
        <f aca="false">IF(I101="NA","NA",$E$3+I101)</f>
        <v>0.058015722471795</v>
      </c>
      <c r="I101" s="45" t="n">
        <f aca="false">IF(G101="NA","NA",G101*$E$5)</f>
        <v>0.014215722471795</v>
      </c>
    </row>
    <row r="102" customFormat="false" ht="16" hidden="false" customHeight="false" outlineLevel="0" collapsed="false">
      <c r="A102" s="40" t="str">
        <f aca="false">'Sovereign Ratings (Moody''s,S&amp;P)'!A96</f>
        <v>Moldova</v>
      </c>
      <c r="B102" s="41" t="str">
        <f aca="false">VLOOKUP(A102,'Regional lookup table'!$A$3:$B$161,2)</f>
        <v>Eastern Europe &amp; Russia</v>
      </c>
      <c r="C102" s="42" t="str">
        <f aca="false">'Sovereign Ratings (Moody''s,S&amp;P)'!C96</f>
        <v>B3</v>
      </c>
      <c r="D102" s="43" t="n">
        <f aca="false">VLOOKUP(C102,$J$9:$K$31,2,0)/10000</f>
        <v>0.0537365004429965</v>
      </c>
      <c r="E102" s="43" t="n">
        <f aca="false">$E$3+F102</f>
        <v>0.0983645126359378</v>
      </c>
      <c r="F102" s="44" t="n">
        <f aca="false">IF($E$4="Yes",D102*$E$5,D102)</f>
        <v>0.0545645126359378</v>
      </c>
      <c r="G102" s="44" t="str">
        <f aca="false">VLOOKUP(A102,'10-year CDS Spreads'!$A$2:$D$157,4)</f>
        <v>NA</v>
      </c>
      <c r="H102" s="44" t="str">
        <f aca="false">IF(I102="NA","NA",$E$3+I102)</f>
        <v>NA</v>
      </c>
      <c r="I102" s="45" t="str">
        <f aca="false">IF(G102="NA","NA",G102*$E$5)</f>
        <v>NA</v>
      </c>
    </row>
    <row r="103" customFormat="false" ht="16" hidden="false" customHeight="false" outlineLevel="0" collapsed="false">
      <c r="A103" s="40" t="str">
        <f aca="false">'Sovereign Ratings (Moody''s,S&amp;P)'!A97</f>
        <v>Mongolia</v>
      </c>
      <c r="B103" s="41" t="str">
        <f aca="false">VLOOKUP(A103,'Regional lookup table'!$A$3:$B$161,2)</f>
        <v>Asia</v>
      </c>
      <c r="C103" s="42" t="str">
        <f aca="false">'Sovereign Ratings (Moody''s,S&amp;P)'!C97</f>
        <v>B3</v>
      </c>
      <c r="D103" s="43" t="n">
        <f aca="false">VLOOKUP(C103,$J$9:$K$31,2,0)/10000</f>
        <v>0.0537365004429965</v>
      </c>
      <c r="E103" s="43" t="n">
        <f aca="false">$E$3+F103</f>
        <v>0.0983645126359378</v>
      </c>
      <c r="F103" s="44" t="n">
        <f aca="false">IF($E$4="Yes",D103*$E$5,D103)</f>
        <v>0.0545645126359378</v>
      </c>
      <c r="G103" s="44" t="str">
        <f aca="false">VLOOKUP(A103,'10-year CDS Spreads'!$A$2:$D$157,4)</f>
        <v>NA</v>
      </c>
      <c r="H103" s="44" t="str">
        <f aca="false">IF(I103="NA","NA",$E$3+I103)</f>
        <v>NA</v>
      </c>
      <c r="I103" s="45" t="str">
        <f aca="false">IF(G103="NA","NA",G103*$E$5)</f>
        <v>NA</v>
      </c>
    </row>
    <row r="104" customFormat="false" ht="16" hidden="false" customHeight="false" outlineLevel="0" collapsed="false">
      <c r="A104" s="40" t="str">
        <f aca="false">'Sovereign Ratings (Moody''s,S&amp;P)'!A98</f>
        <v>Montenegro</v>
      </c>
      <c r="B104" s="41" t="str">
        <f aca="false">VLOOKUP(A104,'Regional lookup table'!$A$3:$B$161,2)</f>
        <v>Eastern Europe &amp; Russia</v>
      </c>
      <c r="C104" s="42" t="str">
        <f aca="false">'Sovereign Ratings (Moody''s,S&amp;P)'!C98</f>
        <v>B1</v>
      </c>
      <c r="D104" s="43" t="n">
        <f aca="false">VLOOKUP(C104,$J$9:$K$31,2,0)/10000</f>
        <v>0.0371907263814913</v>
      </c>
      <c r="E104" s="43" t="n">
        <f aca="false">$E$3+F104</f>
        <v>0.0815637889116962</v>
      </c>
      <c r="F104" s="44" t="n">
        <f aca="false">IF($E$4="Yes",D104*$E$5,D104)</f>
        <v>0.0377637889116962</v>
      </c>
      <c r="G104" s="44" t="str">
        <f aca="false">VLOOKUP(A104,'10-year CDS Spreads'!$A$2:$D$157,4)</f>
        <v>NA</v>
      </c>
      <c r="H104" s="44" t="str">
        <f aca="false">IF(I104="NA","NA",$E$3+I104)</f>
        <v>NA</v>
      </c>
      <c r="I104" s="45" t="str">
        <f aca="false">IF(G104="NA","NA",G104*$E$5)</f>
        <v>NA</v>
      </c>
    </row>
    <row r="105" customFormat="false" ht="16" hidden="false" customHeight="false" outlineLevel="0" collapsed="false">
      <c r="A105" s="40" t="str">
        <f aca="false">'Sovereign Ratings (Moody''s,S&amp;P)'!A99</f>
        <v>Montserrat</v>
      </c>
      <c r="B105" s="41" t="str">
        <f aca="false">VLOOKUP(A105,'Regional lookup table'!$A$3:$B$161,2)</f>
        <v>Caribbean</v>
      </c>
      <c r="C105" s="42" t="str">
        <f aca="false">'Sovereign Ratings (Moody''s,S&amp;P)'!C99</f>
        <v>Baa3</v>
      </c>
      <c r="D105" s="43" t="n">
        <f aca="false">VLOOKUP(C105,$J$9:$K$31,2,0)/10000</f>
        <v>0.0181854453648976</v>
      </c>
      <c r="E105" s="43" t="n">
        <f aca="false">$E$3+F105</f>
        <v>0.0622656603095268</v>
      </c>
      <c r="F105" s="44" t="n">
        <f aca="false">IF($E$4="Yes",D105*$E$5,D105)</f>
        <v>0.0184656603095268</v>
      </c>
      <c r="G105" s="44" t="str">
        <f aca="false">VLOOKUP(A105,'10-year CDS Spreads'!$A$2:$D$157,4)</f>
        <v>NA</v>
      </c>
      <c r="H105" s="44" t="str">
        <f aca="false">IF(I105="NA","NA",$E$3+I105)</f>
        <v>NA</v>
      </c>
      <c r="I105" s="45" t="str">
        <f aca="false">IF(G105="NA","NA",G105*$E$5)</f>
        <v>NA</v>
      </c>
    </row>
    <row r="106" customFormat="false" ht="16" hidden="false" customHeight="false" outlineLevel="0" collapsed="false">
      <c r="A106" s="40" t="str">
        <f aca="false">'Sovereign Ratings (Moody''s,S&amp;P)'!A100</f>
        <v>Morocco</v>
      </c>
      <c r="B106" s="41" t="str">
        <f aca="false">VLOOKUP(A106,'Regional lookup table'!$A$3:$B$161,2)</f>
        <v>Africa</v>
      </c>
      <c r="C106" s="42" t="str">
        <f aca="false">'Sovereign Ratings (Moody''s,S&amp;P)'!C100</f>
        <v>Ba1</v>
      </c>
      <c r="D106" s="43" t="n">
        <f aca="false">VLOOKUP(C106,$J$9:$K$31,2,0)/10000</f>
        <v>0.0206449523199862</v>
      </c>
      <c r="E106" s="43" t="n">
        <f aca="false">$E$3+F106</f>
        <v>0.0647630651874546</v>
      </c>
      <c r="F106" s="44" t="n">
        <f aca="false">IF($E$4="Yes",D106*$E$5,D106)</f>
        <v>0.0209630651874546</v>
      </c>
      <c r="G106" s="44" t="n">
        <f aca="false">VLOOKUP(A106,'10-year CDS Spreads'!$A$2:$D$157,4)</f>
        <v>0.0115</v>
      </c>
      <c r="H106" s="44" t="n">
        <f aca="false">IF(I106="NA","NA",$E$3+I106)</f>
        <v>0.0554772006018316</v>
      </c>
      <c r="I106" s="45" t="n">
        <f aca="false">IF(G106="NA","NA",G106*$E$5)</f>
        <v>0.0116772006018316</v>
      </c>
    </row>
    <row r="107" customFormat="false" ht="16" hidden="false" customHeight="false" outlineLevel="0" collapsed="false">
      <c r="A107" s="40" t="str">
        <f aca="false">'Sovereign Ratings (Moody''s,S&amp;P)'!A101</f>
        <v>Mozambique</v>
      </c>
      <c r="B107" s="41" t="str">
        <f aca="false">VLOOKUP(A107,'Regional lookup table'!$A$3:$B$161,2)</f>
        <v>Africa</v>
      </c>
      <c r="C107" s="42" t="str">
        <f aca="false">'Sovereign Ratings (Moody''s,S&amp;P)'!C101</f>
        <v>Caa2</v>
      </c>
      <c r="D107" s="43" t="n">
        <f aca="false">VLOOKUP(C107,$J$9:$K$31,2,0)/10000</f>
        <v>0.0743814527629826</v>
      </c>
      <c r="E107" s="43" t="n">
        <f aca="false">$E$3+F107</f>
        <v>0.119327577823392</v>
      </c>
      <c r="F107" s="44" t="n">
        <f aca="false">IF($E$4="Yes",D107*$E$5,D107)</f>
        <v>0.0755275778233924</v>
      </c>
      <c r="G107" s="44" t="str">
        <f aca="false">VLOOKUP(A107,'10-year CDS Spreads'!$A$2:$D$157,4)</f>
        <v>NA</v>
      </c>
      <c r="H107" s="44" t="str">
        <f aca="false">IF(I107="NA","NA",$E$3+I107)</f>
        <v>NA</v>
      </c>
      <c r="I107" s="45" t="str">
        <f aca="false">IF(G107="NA","NA",G107*$E$5)</f>
        <v>NA</v>
      </c>
    </row>
    <row r="108" customFormat="false" ht="16" hidden="false" customHeight="false" outlineLevel="0" collapsed="false">
      <c r="A108" s="40" t="str">
        <f aca="false">'Sovereign Ratings (Moody''s,S&amp;P)'!A102</f>
        <v>Namibia</v>
      </c>
      <c r="B108" s="41" t="str">
        <f aca="false">VLOOKUP(A108,'Regional lookup table'!$A$3:$B$161,2)</f>
        <v>Africa</v>
      </c>
      <c r="C108" s="42" t="str">
        <f aca="false">'Sovereign Ratings (Moody''s,S&amp;P)'!C102</f>
        <v>Ba3</v>
      </c>
      <c r="D108" s="43" t="n">
        <f aca="false">VLOOKUP(C108,$J$9:$K$31,2,0)/10000</f>
        <v>0.029737675002435</v>
      </c>
      <c r="E108" s="43" t="n">
        <f aca="false">$E$3+F108</f>
        <v>0.073995895342218</v>
      </c>
      <c r="F108" s="44" t="n">
        <f aca="false">IF($E$4="Yes",D108*$E$5,D108)</f>
        <v>0.030195895342218</v>
      </c>
      <c r="G108" s="44" t="str">
        <f aca="false">VLOOKUP(A108,'10-year CDS Spreads'!$A$2:$D$157,4)</f>
        <v>NA</v>
      </c>
      <c r="H108" s="44" t="str">
        <f aca="false">IF(I108="NA","NA",$E$3+I108)</f>
        <v>NA</v>
      </c>
      <c r="I108" s="45" t="str">
        <f aca="false">IF(G108="NA","NA",G108*$E$5)</f>
        <v>NA</v>
      </c>
    </row>
    <row r="109" customFormat="false" ht="16" hidden="false" customHeight="false" outlineLevel="0" collapsed="false">
      <c r="A109" s="40" t="str">
        <f aca="false">'Sovereign Ratings (Moody''s,S&amp;P)'!A103</f>
        <v>Netherlands</v>
      </c>
      <c r="B109" s="41" t="str">
        <f aca="false">VLOOKUP(A109,'Regional lookup table'!$A$3:$B$161,2)</f>
        <v>Western Europe</v>
      </c>
      <c r="C109" s="42" t="str">
        <f aca="false">'Sovereign Ratings (Moody''s,S&amp;P)'!C103</f>
        <v>Aaa</v>
      </c>
      <c r="D109" s="43" t="n">
        <f aca="false">VLOOKUP(C109,$J$9:$K$31,2,0)/10000</f>
        <v>0</v>
      </c>
      <c r="E109" s="43" t="n">
        <f aca="false">$E$3+F109</f>
        <v>0.0438</v>
      </c>
      <c r="F109" s="44" t="n">
        <f aca="false">IF($E$4="Yes",D109*$E$5,D109)</f>
        <v>0</v>
      </c>
      <c r="G109" s="44" t="n">
        <f aca="false">VLOOKUP(A109,'10-year CDS Spreads'!$A$2:$D$157,4)</f>
        <v>0</v>
      </c>
      <c r="H109" s="44" t="n">
        <f aca="false">IF(I109="NA","NA",$E$3+I109)</f>
        <v>0.0438</v>
      </c>
      <c r="I109" s="45" t="n">
        <f aca="false">IF(G109="NA","NA",G109*$E$5)</f>
        <v>0</v>
      </c>
    </row>
    <row r="110" customFormat="false" ht="16" hidden="false" customHeight="false" outlineLevel="0" collapsed="false">
      <c r="A110" s="40" t="str">
        <f aca="false">'Sovereign Ratings (Moody''s,S&amp;P)'!A104</f>
        <v>New Zealand</v>
      </c>
      <c r="B110" s="41" t="str">
        <f aca="false">VLOOKUP(A110,'Regional lookup table'!$A$3:$B$161,2)</f>
        <v>Australia &amp; New Zealand</v>
      </c>
      <c r="C110" s="42" t="str">
        <f aca="false">'Sovereign Ratings (Moody''s,S&amp;P)'!C104</f>
        <v>Aaa</v>
      </c>
      <c r="D110" s="43" t="n">
        <f aca="false">VLOOKUP(C110,$J$9:$K$31,2,0)/10000</f>
        <v>0</v>
      </c>
      <c r="E110" s="43" t="n">
        <f aca="false">$E$3+F110</f>
        <v>0.0438</v>
      </c>
      <c r="F110" s="44" t="n">
        <f aca="false">IF($E$4="Yes",D110*$E$5,D110)</f>
        <v>0</v>
      </c>
      <c r="G110" s="44" t="n">
        <f aca="false">VLOOKUP(A110,'10-year CDS Spreads'!$A$2:$D$157,4)</f>
        <v>0.0006</v>
      </c>
      <c r="H110" s="44" t="n">
        <f aca="false">IF(I110="NA","NA",$E$3+I110)</f>
        <v>0.0444092452487912</v>
      </c>
      <c r="I110" s="45" t="n">
        <f aca="false">IF(G110="NA","NA",G110*$E$5)</f>
        <v>0.000609245248791216</v>
      </c>
    </row>
    <row r="111" customFormat="false" ht="16" hidden="false" customHeight="false" outlineLevel="0" collapsed="false">
      <c r="A111" s="40" t="str">
        <f aca="false">'Sovereign Ratings (Moody''s,S&amp;P)'!A105</f>
        <v>Nicaragua</v>
      </c>
      <c r="B111" s="41" t="str">
        <f aca="false">VLOOKUP(A111,'Regional lookup table'!$A$3:$B$161,2)</f>
        <v>Central and South America</v>
      </c>
      <c r="C111" s="42" t="str">
        <f aca="false">'Sovereign Ratings (Moody''s,S&amp;P)'!C105</f>
        <v>B3</v>
      </c>
      <c r="D111" s="43" t="n">
        <f aca="false">VLOOKUP(C111,$J$9:$K$31,2,0)/10000</f>
        <v>0.0537365004429965</v>
      </c>
      <c r="E111" s="43" t="n">
        <f aca="false">$E$3+F111</f>
        <v>0.0983645126359378</v>
      </c>
      <c r="F111" s="44" t="n">
        <f aca="false">IF($E$4="Yes",D111*$E$5,D111)</f>
        <v>0.0545645126359378</v>
      </c>
      <c r="G111" s="44" t="n">
        <f aca="false">VLOOKUP(A111,'10-year CDS Spreads'!$A$2:$D$157,4)</f>
        <v>0.0361</v>
      </c>
      <c r="H111" s="44" t="n">
        <f aca="false">IF(I111="NA","NA",$E$3+I111)</f>
        <v>0.0804562558022715</v>
      </c>
      <c r="I111" s="45" t="n">
        <f aca="false">IF(G111="NA","NA",G111*$E$5)</f>
        <v>0.0366562558022715</v>
      </c>
    </row>
    <row r="112" customFormat="false" ht="16" hidden="false" customHeight="false" outlineLevel="0" collapsed="false">
      <c r="A112" s="40" t="str">
        <f aca="false">'Sovereign Ratings (Moody''s,S&amp;P)'!A106</f>
        <v>Niger</v>
      </c>
      <c r="B112" s="41" t="str">
        <f aca="false">VLOOKUP(A112,'Regional lookup table'!$A$3:$B$161,2)</f>
        <v>Africa</v>
      </c>
      <c r="C112" s="42" t="str">
        <f aca="false">'Sovereign Ratings (Moody''s,S&amp;P)'!C106</f>
        <v>B3</v>
      </c>
      <c r="D112" s="43" t="n">
        <f aca="false">VLOOKUP(C112,$J$9:$K$31,2,0)/10000</f>
        <v>0.0537365004429965</v>
      </c>
      <c r="E112" s="43" t="n">
        <f aca="false">$E$3+F112</f>
        <v>0.0983645126359378</v>
      </c>
      <c r="F112" s="44" t="n">
        <f aca="false">IF($E$4="Yes",D112*$E$5,D112)</f>
        <v>0.0545645126359378</v>
      </c>
      <c r="G112" s="44" t="str">
        <f aca="false">VLOOKUP(A112,'10-year CDS Spreads'!$A$2:$D$157,4)</f>
        <v>NA</v>
      </c>
      <c r="H112" s="44" t="str">
        <f aca="false">IF(I112="NA","NA",$E$3+I112)</f>
        <v>NA</v>
      </c>
      <c r="I112" s="45" t="str">
        <f aca="false">IF(G112="NA","NA",G112*$E$5)</f>
        <v>NA</v>
      </c>
    </row>
    <row r="113" customFormat="false" ht="16" hidden="false" customHeight="false" outlineLevel="0" collapsed="false">
      <c r="A113" s="40" t="str">
        <f aca="false">'Sovereign Ratings (Moody''s,S&amp;P)'!A107</f>
        <v>Nigeria</v>
      </c>
      <c r="B113" s="41" t="str">
        <f aca="false">VLOOKUP(A113,'Regional lookup table'!$A$3:$B$161,2)</f>
        <v>Africa</v>
      </c>
      <c r="C113" s="42" t="str">
        <f aca="false">'Sovereign Ratings (Moody''s,S&amp;P)'!C107</f>
        <v>B2</v>
      </c>
      <c r="D113" s="43" t="n">
        <f aca="false">VLOOKUP(C113,$J$9:$K$31,2,0)/10000</f>
        <v>0.0454636134122439</v>
      </c>
      <c r="E113" s="43" t="n">
        <f aca="false">$E$3+F113</f>
        <v>0.0899641507738171</v>
      </c>
      <c r="F113" s="44" t="n">
        <f aca="false">IF($E$4="Yes",D113*$E$5,D113)</f>
        <v>0.0461641507738171</v>
      </c>
      <c r="G113" s="44" t="n">
        <f aca="false">VLOOKUP(A113,'10-year CDS Spreads'!$A$2:$D$157,4)</f>
        <v>0.0366</v>
      </c>
      <c r="H113" s="44" t="n">
        <f aca="false">IF(I113="NA","NA",$E$3+I113)</f>
        <v>0.0809639601762642</v>
      </c>
      <c r="I113" s="45" t="n">
        <f aca="false">IF(G113="NA","NA",G113*$E$5)</f>
        <v>0.0371639601762642</v>
      </c>
    </row>
    <row r="114" customFormat="false" ht="16" hidden="false" customHeight="false" outlineLevel="0" collapsed="false">
      <c r="A114" s="40" t="str">
        <f aca="false">'Sovereign Ratings (Moody''s,S&amp;P)'!A108</f>
        <v>Norway</v>
      </c>
      <c r="B114" s="41" t="str">
        <f aca="false">VLOOKUP(A114,'Regional lookup table'!$A$3:$B$161,2)</f>
        <v>Western Europe</v>
      </c>
      <c r="C114" s="42" t="str">
        <f aca="false">'Sovereign Ratings (Moody''s,S&amp;P)'!C108</f>
        <v>Aaa</v>
      </c>
      <c r="D114" s="43" t="n">
        <f aca="false">VLOOKUP(C114,$J$9:$K$31,2,0)/10000</f>
        <v>0</v>
      </c>
      <c r="E114" s="43" t="n">
        <f aca="false">$E$3+F114</f>
        <v>0.0438</v>
      </c>
      <c r="F114" s="44" t="n">
        <f aca="false">IF($E$4="Yes",D114*$E$5,D114)</f>
        <v>0</v>
      </c>
      <c r="G114" s="44" t="n">
        <f aca="false">VLOOKUP(A114,'10-year CDS Spreads'!$A$2:$D$157,4)</f>
        <v>9.99999999999998E-005</v>
      </c>
      <c r="H114" s="44" t="n">
        <f aca="false">IF(I114="NA","NA",$E$3+I114)</f>
        <v>0.0439015408747985</v>
      </c>
      <c r="I114" s="45" t="n">
        <f aca="false">IF(G114="NA","NA",G114*$E$5)</f>
        <v>0.000101540874798536</v>
      </c>
    </row>
    <row r="115" customFormat="false" ht="16" hidden="false" customHeight="false" outlineLevel="0" collapsed="false">
      <c r="A115" s="40" t="str">
        <f aca="false">'Sovereign Ratings (Moody''s,S&amp;P)'!A109</f>
        <v>Oman</v>
      </c>
      <c r="B115" s="41" t="str">
        <f aca="false">VLOOKUP(A115,'Regional lookup table'!$A$3:$B$161,2)</f>
        <v>Middle East</v>
      </c>
      <c r="C115" s="42" t="str">
        <f aca="false">'Sovereign Ratings (Moody''s,S&amp;P)'!C109</f>
        <v>Ba3</v>
      </c>
      <c r="D115" s="43" t="n">
        <f aca="false">VLOOKUP(C115,$J$9:$K$31,2,0)/10000</f>
        <v>0.029737675002435</v>
      </c>
      <c r="E115" s="43" t="n">
        <f aca="false">$E$3+F115</f>
        <v>0.073995895342218</v>
      </c>
      <c r="F115" s="44" t="n">
        <f aca="false">IF($E$4="Yes",D115*$E$5,D115)</f>
        <v>0.030195895342218</v>
      </c>
      <c r="G115" s="44" t="n">
        <f aca="false">VLOOKUP(A115,'10-year CDS Spreads'!$A$2:$D$157,4)</f>
        <v>0.027</v>
      </c>
      <c r="H115" s="44" t="n">
        <f aca="false">IF(I115="NA","NA",$E$3+I115)</f>
        <v>0.0712160361956047</v>
      </c>
      <c r="I115" s="45" t="n">
        <f aca="false">IF(G115="NA","NA",G115*$E$5)</f>
        <v>0.0274160361956047</v>
      </c>
    </row>
    <row r="116" customFormat="false" ht="16" hidden="false" customHeight="false" outlineLevel="0" collapsed="false">
      <c r="A116" s="40" t="str">
        <f aca="false">'Sovereign Ratings (Moody''s,S&amp;P)'!A110</f>
        <v>Pakistan</v>
      </c>
      <c r="B116" s="41" t="str">
        <f aca="false">VLOOKUP(A116,'Regional lookup table'!$A$3:$B$161,2)</f>
        <v>Asia</v>
      </c>
      <c r="C116" s="42" t="str">
        <f aca="false">'Sovereign Ratings (Moody''s,S&amp;P)'!C110</f>
        <v>B3</v>
      </c>
      <c r="D116" s="43" t="n">
        <f aca="false">VLOOKUP(C116,$J$9:$K$31,2,0)/10000</f>
        <v>0.0537365004429965</v>
      </c>
      <c r="E116" s="43" t="n">
        <f aca="false">$E$3+F116</f>
        <v>0.0983645126359378</v>
      </c>
      <c r="F116" s="44" t="n">
        <f aca="false">IF($E$4="Yes",D116*$E$5,D116)</f>
        <v>0.0545645126359378</v>
      </c>
      <c r="G116" s="44" t="n">
        <f aca="false">VLOOKUP(A116,'10-year CDS Spreads'!$A$2:$D$157,4)</f>
        <v>0.0359</v>
      </c>
      <c r="H116" s="44" t="n">
        <f aca="false">IF(I116="NA","NA",$E$3+I116)</f>
        <v>0.0802531740526744</v>
      </c>
      <c r="I116" s="45" t="n">
        <f aca="false">IF(G116="NA","NA",G116*$E$5)</f>
        <v>0.0364531740526744</v>
      </c>
    </row>
    <row r="117" customFormat="false" ht="16" hidden="false" customHeight="false" outlineLevel="0" collapsed="false">
      <c r="A117" s="40" t="str">
        <f aca="false">'Sovereign Ratings (Moody''s,S&amp;P)'!A111</f>
        <v>Panama</v>
      </c>
      <c r="B117" s="41" t="str">
        <f aca="false">VLOOKUP(A117,'Regional lookup table'!$A$3:$B$161,2)</f>
        <v>Central and South America</v>
      </c>
      <c r="C117" s="42" t="str">
        <f aca="false">'Sovereign Ratings (Moody''s,S&amp;P)'!C111</f>
        <v>Baa2</v>
      </c>
      <c r="D117" s="43" t="n">
        <f aca="false">VLOOKUP(C117,$J$9:$K$31,2,0)/10000</f>
        <v>0.015725938409809</v>
      </c>
      <c r="E117" s="43" t="n">
        <f aca="false">$E$3+F117</f>
        <v>0.059768255431599</v>
      </c>
      <c r="F117" s="44" t="n">
        <f aca="false">IF($E$4="Yes",D117*$E$5,D117)</f>
        <v>0.015968255431599</v>
      </c>
      <c r="G117" s="44" t="n">
        <f aca="false">VLOOKUP(A117,'10-year CDS Spreads'!$A$2:$D$157,4)</f>
        <v>0.0095</v>
      </c>
      <c r="H117" s="44" t="n">
        <f aca="false">IF(I117="NA","NA",$E$3+I117)</f>
        <v>0.0534463831058609</v>
      </c>
      <c r="I117" s="45" t="n">
        <f aca="false">IF(G117="NA","NA",G117*$E$5)</f>
        <v>0.00964638310586093</v>
      </c>
    </row>
    <row r="118" customFormat="false" ht="16" hidden="false" customHeight="false" outlineLevel="0" collapsed="false">
      <c r="A118" s="40" t="str">
        <f aca="false">'Sovereign Ratings (Moody''s,S&amp;P)'!A112</f>
        <v>Papua New Guinea</v>
      </c>
      <c r="B118" s="41" t="str">
        <f aca="false">VLOOKUP(A118,'Regional lookup table'!$A$3:$B$161,2)</f>
        <v>Asia</v>
      </c>
      <c r="C118" s="42" t="str">
        <f aca="false">'Sovereign Ratings (Moody''s,S&amp;P)'!C112</f>
        <v>B2</v>
      </c>
      <c r="D118" s="43" t="n">
        <f aca="false">VLOOKUP(C118,$J$9:$K$31,2,0)/10000</f>
        <v>0.0454636134122439</v>
      </c>
      <c r="E118" s="43" t="n">
        <f aca="false">$E$3+F118</f>
        <v>0.0899641507738171</v>
      </c>
      <c r="F118" s="44" t="n">
        <f aca="false">IF($E$4="Yes",D118*$E$5,D118)</f>
        <v>0.0461641507738171</v>
      </c>
      <c r="G118" s="44" t="str">
        <f aca="false">VLOOKUP(A118,'10-year CDS Spreads'!$A$2:$D$157,4)</f>
        <v>NA</v>
      </c>
      <c r="H118" s="44" t="str">
        <f aca="false">IF(I118="NA","NA",$E$3+I118)</f>
        <v>NA</v>
      </c>
      <c r="I118" s="45" t="str">
        <f aca="false">IF(G118="NA","NA",G118*$E$5)</f>
        <v>NA</v>
      </c>
    </row>
    <row r="119" customFormat="false" ht="16" hidden="false" customHeight="false" outlineLevel="0" collapsed="false">
      <c r="A119" s="40" t="str">
        <f aca="false">'Sovereign Ratings (Moody''s,S&amp;P)'!A113</f>
        <v>Paraguay</v>
      </c>
      <c r="B119" s="41" t="str">
        <f aca="false">VLOOKUP(A119,'Regional lookup table'!$A$3:$B$161,2)</f>
        <v>Central and South America</v>
      </c>
      <c r="C119" s="42" t="str">
        <f aca="false">'Sovereign Ratings (Moody''s,S&amp;P)'!C113</f>
        <v>Ba1</v>
      </c>
      <c r="D119" s="43" t="n">
        <f aca="false">VLOOKUP(C119,$J$9:$K$31,2,0)/10000</f>
        <v>0.0206449523199862</v>
      </c>
      <c r="E119" s="43" t="n">
        <f aca="false">$E$3+F119</f>
        <v>0.0647630651874546</v>
      </c>
      <c r="F119" s="44" t="n">
        <f aca="false">IF($E$4="Yes",D119*$E$5,D119)</f>
        <v>0.0209630651874546</v>
      </c>
      <c r="G119" s="44" t="str">
        <f aca="false">VLOOKUP(A119,'10-year CDS Spreads'!$A$2:$D$157,4)</f>
        <v>NA</v>
      </c>
      <c r="H119" s="44" t="str">
        <f aca="false">IF(I119="NA","NA",$E$3+I119)</f>
        <v>NA</v>
      </c>
      <c r="I119" s="45" t="str">
        <f aca="false">IF(G119="NA","NA",G119*$E$5)</f>
        <v>NA</v>
      </c>
    </row>
    <row r="120" customFormat="false" ht="16" hidden="false" customHeight="false" outlineLevel="0" collapsed="false">
      <c r="A120" s="40" t="str">
        <f aca="false">'Sovereign Ratings (Moody''s,S&amp;P)'!A114</f>
        <v>Peru</v>
      </c>
      <c r="B120" s="41" t="str">
        <f aca="false">VLOOKUP(A120,'Regional lookup table'!$A$3:$B$161,2)</f>
        <v>Central and South America</v>
      </c>
      <c r="C120" s="42" t="str">
        <f aca="false">'Sovereign Ratings (Moody''s,S&amp;P)'!C114</f>
        <v>A3</v>
      </c>
      <c r="D120" s="43" t="n">
        <f aca="false">VLOOKUP(C120,$J$9:$K$31,2,0)/10000</f>
        <v>0.00991255833414496</v>
      </c>
      <c r="E120" s="43" t="n">
        <f aca="false">$E$3+F120</f>
        <v>0.053865298447406</v>
      </c>
      <c r="F120" s="44" t="n">
        <f aca="false">IF($E$4="Yes",D120*$E$5,D120)</f>
        <v>0.010065298447406</v>
      </c>
      <c r="G120" s="44" t="n">
        <f aca="false">VLOOKUP(A120,'10-year CDS Spreads'!$A$2:$D$157,4)</f>
        <v>0.0118</v>
      </c>
      <c r="H120" s="44" t="n">
        <f aca="false">IF(I120="NA","NA",$E$3+I120)</f>
        <v>0.0557818232262273</v>
      </c>
      <c r="I120" s="45" t="n">
        <f aca="false">IF(G120="NA","NA",G120*$E$5)</f>
        <v>0.0119818232262273</v>
      </c>
    </row>
    <row r="121" customFormat="false" ht="16" hidden="false" customHeight="false" outlineLevel="0" collapsed="false">
      <c r="A121" s="40" t="str">
        <f aca="false">'Sovereign Ratings (Moody''s,S&amp;P)'!A115</f>
        <v>Philippines</v>
      </c>
      <c r="B121" s="41" t="str">
        <f aca="false">VLOOKUP(A121,'Regional lookup table'!$A$3:$B$161,2)</f>
        <v>Asia</v>
      </c>
      <c r="C121" s="42" t="str">
        <f aca="false">'Sovereign Ratings (Moody''s,S&amp;P)'!C115</f>
        <v>Baa2</v>
      </c>
      <c r="D121" s="43" t="n">
        <f aca="false">VLOOKUP(C121,$J$9:$K$31,2,0)/10000</f>
        <v>0.015725938409809</v>
      </c>
      <c r="E121" s="43" t="n">
        <f aca="false">$E$3+F121</f>
        <v>0.059768255431599</v>
      </c>
      <c r="F121" s="44" t="n">
        <f aca="false">IF($E$4="Yes",D121*$E$5,D121)</f>
        <v>0.015968255431599</v>
      </c>
      <c r="G121" s="44" t="n">
        <f aca="false">VLOOKUP(A121,'10-year CDS Spreads'!$A$2:$D$157,4)</f>
        <v>0.0058</v>
      </c>
      <c r="H121" s="44" t="n">
        <f aca="false">IF(I121="NA","NA",$E$3+I121)</f>
        <v>0.0496893707383151</v>
      </c>
      <c r="I121" s="45" t="n">
        <f aca="false">IF(G121="NA","NA",G121*$E$5)</f>
        <v>0.00588937073831509</v>
      </c>
    </row>
    <row r="122" customFormat="false" ht="16" hidden="false" customHeight="false" outlineLevel="0" collapsed="false">
      <c r="A122" s="40" t="str">
        <f aca="false">'Sovereign Ratings (Moody''s,S&amp;P)'!A116</f>
        <v>Poland</v>
      </c>
      <c r="B122" s="41" t="str">
        <f aca="false">VLOOKUP(A122,'Regional lookup table'!$A$3:$B$161,2)</f>
        <v>Eastern Europe &amp; Russia</v>
      </c>
      <c r="C122" s="42" t="str">
        <f aca="false">'Sovereign Ratings (Moody''s,S&amp;P)'!C116</f>
        <v>A2</v>
      </c>
      <c r="D122" s="43" t="n">
        <f aca="false">VLOOKUP(C122,$J$9:$K$31,2,0)/10000</f>
        <v>0.00700586829631299</v>
      </c>
      <c r="E122" s="43" t="n">
        <f aca="false">$E$3+F122</f>
        <v>0.0509138199553095</v>
      </c>
      <c r="F122" s="44" t="n">
        <f aca="false">IF($E$4="Yes",D122*$E$5,D122)</f>
        <v>0.00711381995530951</v>
      </c>
      <c r="G122" s="44" t="n">
        <f aca="false">VLOOKUP(A122,'10-year CDS Spreads'!$A$2:$D$157,4)</f>
        <v>0.0057</v>
      </c>
      <c r="H122" s="44" t="n">
        <f aca="false">IF(I122="NA","NA",$E$3+I122)</f>
        <v>0.0495878298635166</v>
      </c>
      <c r="I122" s="45" t="n">
        <f aca="false">IF(G122="NA","NA",G122*$E$5)</f>
        <v>0.00578782986351655</v>
      </c>
    </row>
    <row r="123" customFormat="false" ht="16" hidden="false" customHeight="false" outlineLevel="0" collapsed="false">
      <c r="A123" s="40" t="str">
        <f aca="false">'Sovereign Ratings (Moody''s,S&amp;P)'!A117</f>
        <v>Portugal</v>
      </c>
      <c r="B123" s="41" t="str">
        <f aca="false">VLOOKUP(A123,'Regional lookup table'!$A$3:$B$161,2)</f>
        <v>Western Europe</v>
      </c>
      <c r="C123" s="42" t="str">
        <f aca="false">'Sovereign Ratings (Moody''s,S&amp;P)'!C117</f>
        <v>Baa3</v>
      </c>
      <c r="D123" s="43" t="n">
        <f aca="false">VLOOKUP(C123,$J$9:$K$31,2,0)/10000</f>
        <v>0.0181854453648976</v>
      </c>
      <c r="E123" s="43" t="n">
        <f aca="false">$E$3+F123</f>
        <v>0.0622656603095268</v>
      </c>
      <c r="F123" s="44" t="n">
        <f aca="false">IF($E$4="Yes",D123*$E$5,D123)</f>
        <v>0.0184656603095268</v>
      </c>
      <c r="G123" s="44" t="n">
        <f aca="false">VLOOKUP(A123,'10-year CDS Spreads'!$A$2:$D$157,4)</f>
        <v>0.0036</v>
      </c>
      <c r="H123" s="44" t="n">
        <f aca="false">IF(I123="NA","NA",$E$3+I123)</f>
        <v>0.0474554714927473</v>
      </c>
      <c r="I123" s="45" t="n">
        <f aca="false">IF(G123="NA","NA",G123*$E$5)</f>
        <v>0.0036554714927473</v>
      </c>
    </row>
    <row r="124" customFormat="false" ht="16" hidden="false" customHeight="false" outlineLevel="0" collapsed="false">
      <c r="A124" s="40" t="str">
        <f aca="false">'Sovereign Ratings (Moody''s,S&amp;P)'!A118</f>
        <v>Qatar</v>
      </c>
      <c r="B124" s="41" t="str">
        <f aca="false">VLOOKUP(A124,'Regional lookup table'!$A$3:$B$161,2)</f>
        <v>Middle East</v>
      </c>
      <c r="C124" s="42" t="str">
        <f aca="false">'Sovereign Ratings (Moody''s,S&amp;P)'!C118</f>
        <v>Aa3</v>
      </c>
      <c r="D124" s="43" t="n">
        <f aca="false">VLOOKUP(C124,$J$9:$K$31,2,0)/10000</f>
        <v>0.00499354442396778</v>
      </c>
      <c r="E124" s="43" t="n">
        <f aca="false">$E$3+F124</f>
        <v>0.0488704886915504</v>
      </c>
      <c r="F124" s="44" t="n">
        <f aca="false">IF($E$4="Yes",D124*$E$5,D124)</f>
        <v>0.0050704886915504</v>
      </c>
      <c r="G124" s="44" t="n">
        <f aca="false">VLOOKUP(A124,'10-year CDS Spreads'!$A$2:$D$157,4)</f>
        <v>0.0053</v>
      </c>
      <c r="H124" s="44" t="n">
        <f aca="false">IF(I124="NA","NA",$E$3+I124)</f>
        <v>0.0491816663643224</v>
      </c>
      <c r="I124" s="45" t="n">
        <f aca="false">IF(G124="NA","NA",G124*$E$5)</f>
        <v>0.00538166636432241</v>
      </c>
    </row>
    <row r="125" customFormat="false" ht="16" hidden="false" customHeight="false" outlineLevel="0" collapsed="false">
      <c r="A125" s="40" t="str">
        <f aca="false">'Sovereign Ratings (Moody''s,S&amp;P)'!A119</f>
        <v>Ras Al Kaminah</v>
      </c>
      <c r="B125" s="41" t="str">
        <f aca="false">VLOOKUP(A125,'Regional lookup table'!$A$3:$B$161,2)</f>
        <v>Middle East</v>
      </c>
      <c r="C125" s="42" t="str">
        <f aca="false">'Sovereign Ratings (Moody''s,S&amp;P)'!C119</f>
        <v>A3</v>
      </c>
      <c r="D125" s="43" t="n">
        <f aca="false">VLOOKUP(C125,$J$9:$K$31,2,0)/10000</f>
        <v>0.00991255833414496</v>
      </c>
      <c r="E125" s="43" t="n">
        <f aca="false">$E$3+F125</f>
        <v>0.053865298447406</v>
      </c>
      <c r="F125" s="44" t="n">
        <f aca="false">IF($E$4="Yes",D125*$E$5,D125)</f>
        <v>0.010065298447406</v>
      </c>
      <c r="G125" s="44" t="str">
        <f aca="false">VLOOKUP(A125,'10-year CDS Spreads'!$A$2:$D$157,4)</f>
        <v>NA</v>
      </c>
      <c r="H125" s="44" t="str">
        <f aca="false">IF(I125="NA","NA",$E$3+I125)</f>
        <v>NA</v>
      </c>
      <c r="I125" s="45" t="str">
        <f aca="false">IF(G125="NA","NA",G125*$E$5)</f>
        <v>NA</v>
      </c>
    </row>
    <row r="126" customFormat="false" ht="16" hidden="false" customHeight="false" outlineLevel="0" collapsed="false">
      <c r="A126" s="40" t="str">
        <f aca="false">'Sovereign Ratings (Moody''s,S&amp;P)'!A120</f>
        <v>Romania</v>
      </c>
      <c r="B126" s="41" t="str">
        <f aca="false">VLOOKUP(A126,'Regional lookup table'!$A$3:$B$161,2)</f>
        <v>Eastern Europe &amp; Russia</v>
      </c>
      <c r="C126" s="42" t="str">
        <f aca="false">'Sovereign Ratings (Moody''s,S&amp;P)'!C120</f>
        <v>Baa3</v>
      </c>
      <c r="D126" s="43" t="n">
        <f aca="false">VLOOKUP(C126,$J$9:$K$31,2,0)/10000</f>
        <v>0.0181854453648976</v>
      </c>
      <c r="E126" s="43" t="n">
        <f aca="false">$E$3+F126</f>
        <v>0.0622656603095268</v>
      </c>
      <c r="F126" s="44" t="n">
        <f aca="false">IF($E$4="Yes",D126*$E$5,D126)</f>
        <v>0.0184656603095268</v>
      </c>
      <c r="G126" s="44" t="n">
        <f aca="false">VLOOKUP(A126,'10-year CDS Spreads'!$A$2:$D$157,4)</f>
        <v>0.0101</v>
      </c>
      <c r="H126" s="44" t="n">
        <f aca="false">IF(I126="NA","NA",$E$3+I126)</f>
        <v>0.0540556283546521</v>
      </c>
      <c r="I126" s="45" t="n">
        <f aca="false">IF(G126="NA","NA",G126*$E$5)</f>
        <v>0.0102556283546521</v>
      </c>
    </row>
    <row r="127" customFormat="false" ht="16" hidden="false" customHeight="false" outlineLevel="0" collapsed="false">
      <c r="A127" s="40" t="str">
        <f aca="false">'Sovereign Ratings (Moody''s,S&amp;P)'!A121</f>
        <v>Russia</v>
      </c>
      <c r="B127" s="41" t="str">
        <f aca="false">VLOOKUP(A127,'Regional lookup table'!$A$3:$B$161,2)</f>
        <v>Eastern Europe &amp; Russia</v>
      </c>
      <c r="C127" s="42" t="str">
        <f aca="false">'Sovereign Ratings (Moody''s,S&amp;P)'!C121</f>
        <v>Baa3</v>
      </c>
      <c r="D127" s="43" t="n">
        <f aca="false">VLOOKUP(C127,$J$9:$K$31,2,0)/10000</f>
        <v>0.0181854453648976</v>
      </c>
      <c r="E127" s="43" t="n">
        <f aca="false">$E$3+F127</f>
        <v>0.0622656603095268</v>
      </c>
      <c r="F127" s="44" t="n">
        <f aca="false">IF($E$4="Yes",D127*$E$5,D127)</f>
        <v>0.0184656603095268</v>
      </c>
      <c r="G127" s="44" t="n">
        <f aca="false">VLOOKUP(A127,'10-year CDS Spreads'!$A$2:$D$157,4)</f>
        <v>0.0117</v>
      </c>
      <c r="H127" s="44" t="n">
        <f aca="false">IF(I127="NA","NA",$E$3+I127)</f>
        <v>0.0556802823514287</v>
      </c>
      <c r="I127" s="45" t="n">
        <f aca="false">IF(G127="NA","NA",G127*$E$5)</f>
        <v>0.0118802823514287</v>
      </c>
    </row>
    <row r="128" customFormat="false" ht="16" hidden="false" customHeight="false" outlineLevel="0" collapsed="false">
      <c r="A128" s="40" t="str">
        <f aca="false">'Sovereign Ratings (Moody''s,S&amp;P)'!A122</f>
        <v>Rwanda</v>
      </c>
      <c r="B128" s="41" t="str">
        <f aca="false">VLOOKUP(A128,'Regional lookup table'!$A$3:$B$161,2)</f>
        <v>Africa</v>
      </c>
      <c r="C128" s="42" t="str">
        <f aca="false">'Sovereign Ratings (Moody''s,S&amp;P)'!C122</f>
        <v>B2</v>
      </c>
      <c r="D128" s="43" t="n">
        <f aca="false">VLOOKUP(C128,$J$9:$K$31,2,0)/10000</f>
        <v>0.0454636134122439</v>
      </c>
      <c r="E128" s="43" t="n">
        <f aca="false">$E$3+F128</f>
        <v>0.0899641507738171</v>
      </c>
      <c r="F128" s="44" t="n">
        <f aca="false">IF($E$4="Yes",D128*$E$5,D128)</f>
        <v>0.0461641507738171</v>
      </c>
      <c r="G128" s="44" t="n">
        <f aca="false">VLOOKUP(A128,'10-year CDS Spreads'!$A$2:$D$157,4)</f>
        <v>0.0238</v>
      </c>
      <c r="H128" s="44" t="n">
        <f aca="false">IF(I128="NA","NA",$E$3+I128)</f>
        <v>0.0679667282020516</v>
      </c>
      <c r="I128" s="45" t="n">
        <f aca="false">IF(G128="NA","NA",G128*$E$5)</f>
        <v>0.0241667282020516</v>
      </c>
    </row>
    <row r="129" customFormat="false" ht="16" hidden="false" customHeight="false" outlineLevel="0" collapsed="false">
      <c r="A129" s="40" t="str">
        <f aca="false">'Sovereign Ratings (Moody''s,S&amp;P)'!A123</f>
        <v>Saudi Arabia</v>
      </c>
      <c r="B129" s="41" t="str">
        <f aca="false">VLOOKUP(A129,'Regional lookup table'!$A$3:$B$161,2)</f>
        <v>Middle East</v>
      </c>
      <c r="C129" s="42" t="str">
        <f aca="false">'Sovereign Ratings (Moody''s,S&amp;P)'!C123</f>
        <v>A1</v>
      </c>
      <c r="D129" s="43" t="n">
        <f aca="false">VLOOKUP(C129,$J$9:$K$31,2,0)/10000</f>
        <v>0.00581338007566397</v>
      </c>
      <c r="E129" s="43" t="n">
        <f aca="false">$E$3+F129</f>
        <v>0.049702956984193</v>
      </c>
      <c r="F129" s="44" t="n">
        <f aca="false">IF($E$4="Yes",D129*$E$5,D129)</f>
        <v>0.00590295698419299</v>
      </c>
      <c r="G129" s="44" t="n">
        <f aca="false">VLOOKUP(A129,'10-year CDS Spreads'!$A$2:$D$157,4)</f>
        <v>0.0082</v>
      </c>
      <c r="H129" s="44" t="n">
        <f aca="false">IF(I129="NA","NA",$E$3+I129)</f>
        <v>0.05212635173348</v>
      </c>
      <c r="I129" s="45" t="n">
        <f aca="false">IF(G129="NA","NA",G129*$E$5)</f>
        <v>0.00832635173347996</v>
      </c>
    </row>
    <row r="130" customFormat="false" ht="16" hidden="false" customHeight="false" outlineLevel="0" collapsed="false">
      <c r="A130" s="40" t="str">
        <f aca="false">'Sovereign Ratings (Moody''s,S&amp;P)'!A124</f>
        <v>Senegal</v>
      </c>
      <c r="B130" s="41" t="str">
        <f aca="false">VLOOKUP(A130,'Regional lookup table'!$A$3:$B$161,2)</f>
        <v>Africa</v>
      </c>
      <c r="C130" s="42" t="str">
        <f aca="false">'Sovereign Ratings (Moody''s,S&amp;P)'!C124</f>
        <v>Ba3</v>
      </c>
      <c r="D130" s="43" t="n">
        <f aca="false">VLOOKUP(C130,$J$9:$K$31,2,0)/10000</f>
        <v>0.029737675002435</v>
      </c>
      <c r="E130" s="43" t="n">
        <f aca="false">$E$3+F130</f>
        <v>0.073995895342218</v>
      </c>
      <c r="F130" s="44" t="n">
        <f aca="false">IF($E$4="Yes",D130*$E$5,D130)</f>
        <v>0.030195895342218</v>
      </c>
      <c r="G130" s="44" t="n">
        <f aca="false">VLOOKUP(A130,'10-year CDS Spreads'!$A$2:$D$157,4)</f>
        <v>0.0232</v>
      </c>
      <c r="H130" s="44" t="n">
        <f aca="false">IF(I130="NA","NA",$E$3+I130)</f>
        <v>0.0673574829532604</v>
      </c>
      <c r="I130" s="45" t="n">
        <f aca="false">IF(G130="NA","NA",G130*$E$5)</f>
        <v>0.0235574829532604</v>
      </c>
    </row>
    <row r="131" customFormat="false" ht="16" hidden="false" customHeight="false" outlineLevel="0" collapsed="false">
      <c r="A131" s="40" t="str">
        <f aca="false">'Sovereign Ratings (Moody''s,S&amp;P)'!A125</f>
        <v>Serbia</v>
      </c>
      <c r="B131" s="41" t="str">
        <f aca="false">VLOOKUP(A131,'Regional lookup table'!$A$3:$B$161,2)</f>
        <v>Eastern Europe &amp; Russia</v>
      </c>
      <c r="C131" s="42" t="str">
        <f aca="false">'Sovereign Ratings (Moody''s,S&amp;P)'!C125</f>
        <v>Ba2</v>
      </c>
      <c r="D131" s="43" t="n">
        <f aca="false">VLOOKUP(C131,$J$9:$K$31,2,0)/10000</f>
        <v>0.0248186610922578</v>
      </c>
      <c r="E131" s="43" t="n">
        <f aca="false">$E$3+F131</f>
        <v>0.0690010855863624</v>
      </c>
      <c r="F131" s="44" t="n">
        <f aca="false">IF($E$4="Yes",D131*$E$5,D131)</f>
        <v>0.0252010855863624</v>
      </c>
      <c r="G131" s="44" t="n">
        <f aca="false">VLOOKUP(A131,'10-year CDS Spreads'!$A$2:$D$157,4)</f>
        <v>0.0123</v>
      </c>
      <c r="H131" s="44" t="n">
        <f aca="false">IF(I131="NA","NA",$E$3+I131)</f>
        <v>0.0562895276002199</v>
      </c>
      <c r="I131" s="45" t="n">
        <f aca="false">IF(G131="NA","NA",G131*$E$5)</f>
        <v>0.0124895276002199</v>
      </c>
    </row>
    <row r="132" customFormat="false" ht="16" hidden="false" customHeight="false" outlineLevel="0" collapsed="false">
      <c r="A132" s="40" t="str">
        <f aca="false">'Sovereign Ratings (Moody''s,S&amp;P)'!A126</f>
        <v>Sharjah</v>
      </c>
      <c r="B132" s="41" t="str">
        <f aca="false">VLOOKUP(A132,'Regional lookup table'!$A$3:$B$161,2)</f>
        <v>Middle East</v>
      </c>
      <c r="C132" s="42" t="str">
        <f aca="false">'Sovereign Ratings (Moody''s,S&amp;P)'!C126</f>
        <v>Baa3</v>
      </c>
      <c r="D132" s="43" t="n">
        <f aca="false">VLOOKUP(C132,$J$9:$K$31,2,0)/10000</f>
        <v>0.0181854453648976</v>
      </c>
      <c r="E132" s="43" t="n">
        <f aca="false">$E$3+F132</f>
        <v>0.0622656603095268</v>
      </c>
      <c r="F132" s="44" t="n">
        <f aca="false">IF($E$4="Yes",D132*$E$5,D132)</f>
        <v>0.0184656603095268</v>
      </c>
      <c r="G132" s="44" t="str">
        <f aca="false">VLOOKUP(A132,'10-year CDS Spreads'!$A$2:$D$157,4)</f>
        <v>NA</v>
      </c>
      <c r="H132" s="44" t="str">
        <f aca="false">IF(I132="NA","NA",$E$3+I132)</f>
        <v>NA</v>
      </c>
      <c r="I132" s="45" t="str">
        <f aca="false">IF(G132="NA","NA",G132*$E$5)</f>
        <v>NA</v>
      </c>
    </row>
    <row r="133" customFormat="false" ht="16" hidden="false" customHeight="false" outlineLevel="0" collapsed="false">
      <c r="A133" s="40" t="str">
        <f aca="false">'Sovereign Ratings (Moody''s,S&amp;P)'!A127</f>
        <v>Singapore</v>
      </c>
      <c r="B133" s="41" t="str">
        <f aca="false">VLOOKUP(A133,'Regional lookup table'!$A$3:$B$161,2)</f>
        <v>Asia</v>
      </c>
      <c r="C133" s="42" t="str">
        <f aca="false">'Sovereign Ratings (Moody''s,S&amp;P)'!C127</f>
        <v>Aaa</v>
      </c>
      <c r="D133" s="43" t="n">
        <f aca="false">VLOOKUP(C133,$J$9:$K$31,2,0)/10000</f>
        <v>0</v>
      </c>
      <c r="E133" s="43" t="n">
        <f aca="false">$E$3+F133</f>
        <v>0.0438</v>
      </c>
      <c r="F133" s="44" t="n">
        <f aca="false">IF($E$4="Yes",D133*$E$5,D133)</f>
        <v>0</v>
      </c>
      <c r="G133" s="44" t="str">
        <f aca="false">VLOOKUP(A133,'10-year CDS Spreads'!$A$2:$D$157,4)</f>
        <v>NA</v>
      </c>
      <c r="H133" s="44" t="str">
        <f aca="false">IF(I133="NA","NA",$E$3+I133)</f>
        <v>NA</v>
      </c>
      <c r="I133" s="45" t="str">
        <f aca="false">IF(G133="NA","NA",G133*$E$5)</f>
        <v>NA</v>
      </c>
    </row>
    <row r="134" customFormat="false" ht="16" hidden="false" customHeight="false" outlineLevel="0" collapsed="false">
      <c r="A134" s="40" t="str">
        <f aca="false">'Sovereign Ratings (Moody''s,S&amp;P)'!A128</f>
        <v>Slovakia</v>
      </c>
      <c r="B134" s="41" t="str">
        <f aca="false">VLOOKUP(A134,'Regional lookup table'!$A$3:$B$161,2)</f>
        <v>Eastern Europe &amp; Russia</v>
      </c>
      <c r="C134" s="42" t="str">
        <f aca="false">'Sovereign Ratings (Moody''s,S&amp;P)'!C128</f>
        <v>A2</v>
      </c>
      <c r="D134" s="43" t="n">
        <f aca="false">VLOOKUP(C134,$J$9:$K$31,2,0)/10000</f>
        <v>0.00700586829631299</v>
      </c>
      <c r="E134" s="43" t="n">
        <f aca="false">$E$3+F134</f>
        <v>0.0509138199553095</v>
      </c>
      <c r="F134" s="44" t="n">
        <f aca="false">IF($E$4="Yes",D134*$E$5,D134)</f>
        <v>0.00711381995530951</v>
      </c>
      <c r="G134" s="44" t="n">
        <f aca="false">VLOOKUP(A134,'10-year CDS Spreads'!$A$2:$D$157,4)</f>
        <v>0.005</v>
      </c>
      <c r="H134" s="44" t="n">
        <f aca="false">IF(I134="NA","NA",$E$3+I134)</f>
        <v>0.0488770437399268</v>
      </c>
      <c r="I134" s="45" t="n">
        <f aca="false">IF(G134="NA","NA",G134*$E$5)</f>
        <v>0.0050770437399268</v>
      </c>
    </row>
    <row r="135" customFormat="false" ht="16" hidden="false" customHeight="false" outlineLevel="0" collapsed="false">
      <c r="A135" s="40" t="str">
        <f aca="false">'Sovereign Ratings (Moody''s,S&amp;P)'!A129</f>
        <v>Slovenia</v>
      </c>
      <c r="B135" s="41" t="str">
        <f aca="false">VLOOKUP(A135,'Regional lookup table'!$A$3:$B$161,2)</f>
        <v>Eastern Europe &amp; Russia</v>
      </c>
      <c r="C135" s="42" t="str">
        <f aca="false">'Sovereign Ratings (Moody''s,S&amp;P)'!C129</f>
        <v>A3</v>
      </c>
      <c r="D135" s="43" t="n">
        <f aca="false">VLOOKUP(C135,$J$9:$K$31,2,0)/10000</f>
        <v>0.00991255833414496</v>
      </c>
      <c r="E135" s="43" t="n">
        <f aca="false">$E$3+F135</f>
        <v>0.053865298447406</v>
      </c>
      <c r="F135" s="44" t="n">
        <f aca="false">IF($E$4="Yes",D135*$E$5,D135)</f>
        <v>0.010065298447406</v>
      </c>
      <c r="G135" s="44" t="n">
        <f aca="false">VLOOKUP(A135,'10-year CDS Spreads'!$A$2:$D$157,4)</f>
        <v>0.0087</v>
      </c>
      <c r="H135" s="44" t="n">
        <f aca="false">IF(I135="NA","NA",$E$3+I135)</f>
        <v>0.0526340561074726</v>
      </c>
      <c r="I135" s="45" t="n">
        <f aca="false">IF(G135="NA","NA",G135*$E$5)</f>
        <v>0.00883405610747264</v>
      </c>
    </row>
    <row r="136" customFormat="false" ht="16" hidden="false" customHeight="false" outlineLevel="0" collapsed="false">
      <c r="A136" s="40" t="str">
        <f aca="false">'Sovereign Ratings (Moody''s,S&amp;P)'!A130</f>
        <v>Solomon Islands</v>
      </c>
      <c r="B136" s="41" t="str">
        <f aca="false">VLOOKUP(A136,'Regional lookup table'!$A$3:$B$161,2)</f>
        <v>Asia</v>
      </c>
      <c r="C136" s="42" t="str">
        <f aca="false">'Sovereign Ratings (Moody''s,S&amp;P)'!C130</f>
        <v>B3</v>
      </c>
      <c r="D136" s="43" t="n">
        <f aca="false">VLOOKUP(C136,$J$9:$K$31,2,0)/10000</f>
        <v>0.0537365004429965</v>
      </c>
      <c r="E136" s="43" t="n">
        <f aca="false">$E$3+F136</f>
        <v>0.0983645126359378</v>
      </c>
      <c r="F136" s="44" t="n">
        <f aca="false">IF($E$4="Yes",D136*$E$5,D136)</f>
        <v>0.0545645126359378</v>
      </c>
      <c r="G136" s="44" t="str">
        <f aca="false">VLOOKUP(A136,'10-year CDS Spreads'!$A$2:$D$157,4)</f>
        <v>NA</v>
      </c>
      <c r="H136" s="44" t="str">
        <f aca="false">IF(I136="NA","NA",$E$3+I136)</f>
        <v>NA</v>
      </c>
      <c r="I136" s="45" t="str">
        <f aca="false">IF(G136="NA","NA",G136*$E$5)</f>
        <v>NA</v>
      </c>
    </row>
    <row r="137" customFormat="false" ht="16" hidden="false" customHeight="false" outlineLevel="0" collapsed="false">
      <c r="A137" s="40" t="str">
        <f aca="false">'Sovereign Ratings (Moody''s,S&amp;P)'!A131</f>
        <v>South Africa</v>
      </c>
      <c r="B137" s="41" t="str">
        <f aca="false">VLOOKUP(A137,'Regional lookup table'!$A$3:$B$161,2)</f>
        <v>Africa</v>
      </c>
      <c r="C137" s="42" t="str">
        <f aca="false">'Sovereign Ratings (Moody''s,S&amp;P)'!C131</f>
        <v>Ba2</v>
      </c>
      <c r="D137" s="43" t="n">
        <f aca="false">VLOOKUP(C137,$J$9:$K$31,2,0)/10000</f>
        <v>0.0248186610922578</v>
      </c>
      <c r="E137" s="43" t="n">
        <f aca="false">$E$3+F137</f>
        <v>0.0690010855863624</v>
      </c>
      <c r="F137" s="44" t="n">
        <f aca="false">IF($E$4="Yes",D137*$E$5,D137)</f>
        <v>0.0252010855863624</v>
      </c>
      <c r="G137" s="44" t="n">
        <f aca="false">VLOOKUP(A137,'10-year CDS Spreads'!$A$2:$D$157,4)</f>
        <v>0.0251</v>
      </c>
      <c r="H137" s="44" t="n">
        <f aca="false">IF(I137="NA","NA",$E$3+I137)</f>
        <v>0.0692867595744325</v>
      </c>
      <c r="I137" s="45" t="n">
        <f aca="false">IF(G137="NA","NA",G137*$E$5)</f>
        <v>0.0254867595744325</v>
      </c>
    </row>
    <row r="138" customFormat="false" ht="16" hidden="false" customHeight="false" outlineLevel="0" collapsed="false">
      <c r="A138" s="40" t="str">
        <f aca="false">'Sovereign Ratings (Moody''s,S&amp;P)'!A132</f>
        <v>Spain</v>
      </c>
      <c r="B138" s="41" t="str">
        <f aca="false">VLOOKUP(A138,'Regional lookup table'!$A$3:$B$161,2)</f>
        <v>Western Europe</v>
      </c>
      <c r="C138" s="42" t="str">
        <f aca="false">'Sovereign Ratings (Moody''s,S&amp;P)'!C132</f>
        <v>Baa1</v>
      </c>
      <c r="D138" s="43" t="n">
        <f aca="false">VLOOKUP(C138,$J$9:$K$31,2,0)/10000</f>
        <v>0.0131919009409298</v>
      </c>
      <c r="E138" s="43" t="n">
        <f aca="false">$E$3+F138</f>
        <v>0.0571951716179764</v>
      </c>
      <c r="F138" s="44" t="n">
        <f aca="false">IF($E$4="Yes",D138*$E$5,D138)</f>
        <v>0.0133951716179764</v>
      </c>
      <c r="G138" s="44" t="n">
        <f aca="false">VLOOKUP(A138,'10-year CDS Spreads'!$A$2:$D$157,4)</f>
        <v>0.004</v>
      </c>
      <c r="H138" s="44" t="n">
        <f aca="false">IF(I138="NA","NA",$E$3+I138)</f>
        <v>0.0478616349919414</v>
      </c>
      <c r="I138" s="45" t="n">
        <f aca="false">IF(G138="NA","NA",G138*$E$5)</f>
        <v>0.00406163499194144</v>
      </c>
    </row>
    <row r="139" customFormat="false" ht="16" hidden="false" customHeight="false" outlineLevel="0" collapsed="false">
      <c r="A139" s="40" t="str">
        <f aca="false">'Sovereign Ratings (Moody''s,S&amp;P)'!A133</f>
        <v>Sri Lanka</v>
      </c>
      <c r="B139" s="41" t="str">
        <f aca="false">VLOOKUP(A139,'Regional lookup table'!$A$3:$B$161,2)</f>
        <v>Asia</v>
      </c>
      <c r="C139" s="42" t="str">
        <f aca="false">'Sovereign Ratings (Moody''s,S&amp;P)'!C133</f>
        <v>Caa1</v>
      </c>
      <c r="D139" s="43" t="n">
        <f aca="false">VLOOKUP(C139,$J$9:$K$31,2,0)/10000</f>
        <v>0.0619348569599585</v>
      </c>
      <c r="E139" s="43" t="n">
        <f aca="false">$E$3+F139</f>
        <v>0.106689195562364</v>
      </c>
      <c r="F139" s="44" t="n">
        <f aca="false">IF($E$4="Yes",D139*$E$5,D139)</f>
        <v>0.0628891955623639</v>
      </c>
      <c r="G139" s="44" t="str">
        <f aca="false">VLOOKUP(A139,'10-year CDS Spreads'!$A$2:$D$157,4)</f>
        <v>NA</v>
      </c>
      <c r="H139" s="44" t="str">
        <f aca="false">IF(I139="NA","NA",$E$3+I139)</f>
        <v>NA</v>
      </c>
      <c r="I139" s="45" t="str">
        <f aca="false">IF(G139="NA","NA",G139*$E$5)</f>
        <v>NA</v>
      </c>
    </row>
    <row r="140" customFormat="false" ht="16" hidden="false" customHeight="false" outlineLevel="0" collapsed="false">
      <c r="A140" s="40" t="str">
        <f aca="false">'Sovereign Ratings (Moody''s,S&amp;P)'!A134</f>
        <v>St. Maarten</v>
      </c>
      <c r="B140" s="41" t="str">
        <f aca="false">VLOOKUP(A140,'Regional lookup table'!$A$3:$B$161,2)</f>
        <v>Caribbean</v>
      </c>
      <c r="C140" s="42" t="str">
        <f aca="false">'Sovereign Ratings (Moody''s,S&amp;P)'!C134</f>
        <v>Ba2</v>
      </c>
      <c r="D140" s="43" t="n">
        <f aca="false">VLOOKUP(C140,$J$9:$K$31,2,0)/10000</f>
        <v>0.0248186610922578</v>
      </c>
      <c r="E140" s="43" t="n">
        <f aca="false">$E$3+F140</f>
        <v>0.0690010855863624</v>
      </c>
      <c r="F140" s="44" t="n">
        <f aca="false">IF($E$4="Yes",D140*$E$5,D140)</f>
        <v>0.0252010855863624</v>
      </c>
      <c r="G140" s="44" t="str">
        <f aca="false">VLOOKUP(A140,'10-year CDS Spreads'!$A$2:$D$157,4)</f>
        <v>NA</v>
      </c>
      <c r="H140" s="44" t="str">
        <f aca="false">IF(I140="NA","NA",$E$3+I140)</f>
        <v>NA</v>
      </c>
      <c r="I140" s="45" t="str">
        <f aca="false">IF(G140="NA","NA",G140*$E$5)</f>
        <v>NA</v>
      </c>
    </row>
    <row r="141" customFormat="false" ht="16" hidden="false" customHeight="false" outlineLevel="0" collapsed="false">
      <c r="A141" s="40" t="str">
        <f aca="false">'Sovereign Ratings (Moody''s,S&amp;P)'!A135</f>
        <v>St. Vincent &amp; the Grenadines</v>
      </c>
      <c r="B141" s="41" t="str">
        <f aca="false">VLOOKUP(A141,'Regional lookup table'!$A$3:$B$161,2)</f>
        <v>Caribbean</v>
      </c>
      <c r="C141" s="42" t="str">
        <f aca="false">'Sovereign Ratings (Moody''s,S&amp;P)'!C135</f>
        <v>B3</v>
      </c>
      <c r="D141" s="43" t="n">
        <f aca="false">VLOOKUP(C141,$J$9:$K$31,2,0)/10000</f>
        <v>0.0537365004429965</v>
      </c>
      <c r="E141" s="43" t="n">
        <f aca="false">$E$3+F141</f>
        <v>0.0983645126359378</v>
      </c>
      <c r="F141" s="44" t="n">
        <f aca="false">IF($E$4="Yes",D141*$E$5,D141)</f>
        <v>0.0545645126359378</v>
      </c>
      <c r="G141" s="44" t="str">
        <f aca="false">VLOOKUP(A141,'10-year CDS Spreads'!$A$2:$D$157,4)</f>
        <v>NA</v>
      </c>
      <c r="H141" s="44" t="str">
        <f aca="false">IF(I141="NA","NA",$E$3+I141)</f>
        <v>NA</v>
      </c>
      <c r="I141" s="45" t="str">
        <f aca="false">IF(G141="NA","NA",G141*$E$5)</f>
        <v>NA</v>
      </c>
    </row>
    <row r="142" customFormat="false" ht="16" hidden="false" customHeight="false" outlineLevel="0" collapsed="false">
      <c r="A142" s="40" t="str">
        <f aca="false">'Sovereign Ratings (Moody''s,S&amp;P)'!A136</f>
        <v>Suriname</v>
      </c>
      <c r="B142" s="41" t="str">
        <f aca="false">VLOOKUP(A142,'Regional lookup table'!$A$3:$B$161,2)</f>
        <v>Central and South America</v>
      </c>
      <c r="C142" s="42" t="str">
        <f aca="false">'Sovereign Ratings (Moody''s,S&amp;P)'!C136</f>
        <v>Caa3</v>
      </c>
      <c r="D142" s="43" t="n">
        <f aca="false">VLOOKUP(C142,$J$9:$K$31,2,0)/10000</f>
        <v>0.0825798092799447</v>
      </c>
      <c r="E142" s="43" t="n">
        <f aca="false">$E$3+F142</f>
        <v>0.127652260749818</v>
      </c>
      <c r="F142" s="44" t="n">
        <f aca="false">IF($E$4="Yes",D142*$E$5,D142)</f>
        <v>0.0838522607498185</v>
      </c>
      <c r="G142" s="44" t="str">
        <f aca="false">VLOOKUP(A142,'10-year CDS Spreads'!$A$2:$D$157,4)</f>
        <v>NA</v>
      </c>
      <c r="H142" s="44" t="str">
        <f aca="false">IF(I142="NA","NA",$E$3+I142)</f>
        <v>NA</v>
      </c>
      <c r="I142" s="45" t="str">
        <f aca="false">IF(G142="NA","NA",G142*$E$5)</f>
        <v>NA</v>
      </c>
    </row>
    <row r="143" customFormat="false" ht="16" hidden="false" customHeight="false" outlineLevel="0" collapsed="false">
      <c r="A143" s="40" t="str">
        <f aca="false">'Sovereign Ratings (Moody''s,S&amp;P)'!A137</f>
        <v>Swaziland</v>
      </c>
      <c r="B143" s="41" t="str">
        <f aca="false">VLOOKUP(A143,'Regional lookup table'!$A$3:$B$161,2)</f>
        <v>Africa</v>
      </c>
      <c r="C143" s="42" t="str">
        <f aca="false">'Sovereign Ratings (Moody''s,S&amp;P)'!C137</f>
        <v>B3</v>
      </c>
      <c r="D143" s="43" t="n">
        <f aca="false">VLOOKUP(C143,$J$9:$K$31,2,0)/10000</f>
        <v>0.0537365004429965</v>
      </c>
      <c r="E143" s="43" t="n">
        <f aca="false">$E$3+F143</f>
        <v>0.0983645126359378</v>
      </c>
      <c r="F143" s="44" t="n">
        <f aca="false">IF($E$4="Yes",D143*$E$5,D143)</f>
        <v>0.0545645126359378</v>
      </c>
      <c r="G143" s="44" t="str">
        <f aca="false">VLOOKUP(A143,'10-year CDS Spreads'!$A$2:$D$157,4)</f>
        <v>NA</v>
      </c>
      <c r="H143" s="44" t="str">
        <f aca="false">IF(I143="NA","NA",$E$3+I143)</f>
        <v>NA</v>
      </c>
      <c r="I143" s="45" t="str">
        <f aca="false">IF(G143="NA","NA",G143*$E$5)</f>
        <v>NA</v>
      </c>
    </row>
    <row r="144" customFormat="false" ht="16" hidden="false" customHeight="false" outlineLevel="0" collapsed="false">
      <c r="A144" s="40" t="str">
        <f aca="false">'Sovereign Ratings (Moody''s,S&amp;P)'!A138</f>
        <v>Sweden</v>
      </c>
      <c r="B144" s="41" t="str">
        <f aca="false">VLOOKUP(A144,'Regional lookup table'!$A$3:$B$161,2)</f>
        <v>Western Europe</v>
      </c>
      <c r="C144" s="42" t="str">
        <f aca="false">'Sovereign Ratings (Moody''s,S&amp;P)'!C138</f>
        <v>Aaa</v>
      </c>
      <c r="D144" s="43" t="n">
        <f aca="false">VLOOKUP(C144,$J$9:$K$31,2,0)/10000</f>
        <v>0</v>
      </c>
      <c r="E144" s="43" t="n">
        <f aca="false">$E$3+F144</f>
        <v>0.0438</v>
      </c>
      <c r="F144" s="44" t="n">
        <f aca="false">IF($E$4="Yes",D144*$E$5,D144)</f>
        <v>0</v>
      </c>
      <c r="G144" s="44" t="n">
        <f aca="false">VLOOKUP(A144,'10-year CDS Spreads'!$A$2:$D$157,4)</f>
        <v>0</v>
      </c>
      <c r="H144" s="44" t="n">
        <f aca="false">IF(I144="NA","NA",$E$3+I144)</f>
        <v>0.0438</v>
      </c>
      <c r="I144" s="45" t="n">
        <f aca="false">IF(G144="NA","NA",G144*$E$5)</f>
        <v>0</v>
      </c>
    </row>
    <row r="145" customFormat="false" ht="16" hidden="false" customHeight="false" outlineLevel="0" collapsed="false">
      <c r="A145" s="40" t="str">
        <f aca="false">'Sovereign Ratings (Moody''s,S&amp;P)'!A139</f>
        <v>Switzerland</v>
      </c>
      <c r="B145" s="41" t="str">
        <f aca="false">VLOOKUP(A145,'Regional lookup table'!$A$3:$B$161,2)</f>
        <v>Western Europe</v>
      </c>
      <c r="C145" s="42" t="str">
        <f aca="false">'Sovereign Ratings (Moody''s,S&amp;P)'!C139</f>
        <v>Aaa</v>
      </c>
      <c r="D145" s="43" t="n">
        <f aca="false">VLOOKUP(C145,$J$9:$K$31,2,0)/10000</f>
        <v>0</v>
      </c>
      <c r="E145" s="43" t="n">
        <f aca="false">$E$3+F145</f>
        <v>0.0438</v>
      </c>
      <c r="F145" s="44" t="n">
        <f aca="false">IF($E$4="Yes",D145*$E$5,D145)</f>
        <v>0</v>
      </c>
      <c r="G145" s="44" t="n">
        <f aca="false">VLOOKUP(A145,'10-year CDS Spreads'!$A$2:$D$157,4)</f>
        <v>0</v>
      </c>
      <c r="H145" s="44" t="n">
        <f aca="false">IF(I145="NA","NA",$E$3+I145)</f>
        <v>0.0438</v>
      </c>
      <c r="I145" s="45" t="n">
        <f aca="false">IF(G145="NA","NA",G145*$E$5)</f>
        <v>0</v>
      </c>
    </row>
    <row r="146" customFormat="false" ht="16" hidden="false" customHeight="false" outlineLevel="0" collapsed="false">
      <c r="A146" s="40" t="str">
        <f aca="false">'Sovereign Ratings (Moody''s,S&amp;P)'!A140</f>
        <v>Taiwan</v>
      </c>
      <c r="B146" s="41" t="str">
        <f aca="false">VLOOKUP(A146,'Regional lookup table'!$A$3:$B$161,2)</f>
        <v>Asia</v>
      </c>
      <c r="C146" s="42" t="str">
        <f aca="false">'Sovereign Ratings (Moody''s,S&amp;P)'!C140</f>
        <v>Aa3</v>
      </c>
      <c r="D146" s="43" t="n">
        <f aca="false">VLOOKUP(C146,$J$9:$K$31,2,0)/10000</f>
        <v>0.00499354442396778</v>
      </c>
      <c r="E146" s="43" t="n">
        <f aca="false">$E$3+F146</f>
        <v>0.0488704886915504</v>
      </c>
      <c r="F146" s="44" t="n">
        <f aca="false">IF($E$4="Yes",D146*$E$5,D146)</f>
        <v>0.0050704886915504</v>
      </c>
      <c r="G146" s="44" t="str">
        <f aca="false">VLOOKUP(A146,'10-year CDS Spreads'!$A$2:$D$157,4)</f>
        <v>NA</v>
      </c>
      <c r="H146" s="44" t="str">
        <f aca="false">IF(I146="NA","NA",$E$3+I146)</f>
        <v>NA</v>
      </c>
      <c r="I146" s="45" t="str">
        <f aca="false">IF(G146="NA","NA",G146*$E$5)</f>
        <v>NA</v>
      </c>
    </row>
    <row r="147" customFormat="false" ht="16" hidden="false" customHeight="false" outlineLevel="0" collapsed="false">
      <c r="A147" s="40" t="str">
        <f aca="false">'Sovereign Ratings (Moody''s,S&amp;P)'!A141</f>
        <v>Tajikistan</v>
      </c>
      <c r="B147" s="41" t="str">
        <f aca="false">VLOOKUP(A147,'Regional lookup table'!$A$3:$B$161,2)</f>
        <v>Eastern Europe &amp; Russia</v>
      </c>
      <c r="C147" s="42" t="str">
        <f aca="false">'Sovereign Ratings (Moody''s,S&amp;P)'!C141</f>
        <v>B3</v>
      </c>
      <c r="D147" s="43" t="n">
        <f aca="false">VLOOKUP(C147,$J$9:$K$31,2,0)/10000</f>
        <v>0.0537365004429965</v>
      </c>
      <c r="E147" s="43" t="n">
        <f aca="false">$E$3+F147</f>
        <v>0.0983645126359378</v>
      </c>
      <c r="F147" s="44" t="n">
        <f aca="false">IF($E$4="Yes",D147*$E$5,D147)</f>
        <v>0.0545645126359378</v>
      </c>
      <c r="G147" s="44" t="str">
        <f aca="false">VLOOKUP(A147,'10-year CDS Spreads'!$A$2:$D$157,4)</f>
        <v>NA</v>
      </c>
      <c r="H147" s="44" t="str">
        <f aca="false">IF(I147="NA","NA",$E$3+I147)</f>
        <v>NA</v>
      </c>
      <c r="I147" s="45" t="str">
        <f aca="false">IF(G147="NA","NA",G147*$E$5)</f>
        <v>NA</v>
      </c>
    </row>
    <row r="148" customFormat="false" ht="16" hidden="false" customHeight="false" outlineLevel="0" collapsed="false">
      <c r="A148" s="40" t="str">
        <f aca="false">'Sovereign Ratings (Moody''s,S&amp;P)'!A142</f>
        <v>Tanzania</v>
      </c>
      <c r="B148" s="41" t="str">
        <f aca="false">VLOOKUP(A148,'Regional lookup table'!$A$3:$B$161,2)</f>
        <v>Africa</v>
      </c>
      <c r="C148" s="42" t="str">
        <f aca="false">'Sovereign Ratings (Moody''s,S&amp;P)'!C142</f>
        <v>B2</v>
      </c>
      <c r="D148" s="43" t="n">
        <f aca="false">VLOOKUP(C148,$J$9:$K$31,2,0)/10000</f>
        <v>0.0454636134122439</v>
      </c>
      <c r="E148" s="43" t="n">
        <f aca="false">$E$3+F148</f>
        <v>0.0899641507738171</v>
      </c>
      <c r="F148" s="44" t="n">
        <f aca="false">IF($E$4="Yes",D148*$E$5,D148)</f>
        <v>0.0461641507738171</v>
      </c>
      <c r="G148" s="44" t="str">
        <f aca="false">VLOOKUP(A148,'10-year CDS Spreads'!$A$2:$D$157,4)</f>
        <v>NA</v>
      </c>
      <c r="H148" s="44" t="str">
        <f aca="false">IF(I148="NA","NA",$E$3+I148)</f>
        <v>NA</v>
      </c>
      <c r="I148" s="45" t="str">
        <f aca="false">IF(G148="NA","NA",G148*$E$5)</f>
        <v>NA</v>
      </c>
    </row>
    <row r="149" customFormat="false" ht="16" hidden="false" customHeight="false" outlineLevel="0" collapsed="false">
      <c r="A149" s="40" t="str">
        <f aca="false">'Sovereign Ratings (Moody''s,S&amp;P)'!A143</f>
        <v>Thailand</v>
      </c>
      <c r="B149" s="41" t="str">
        <f aca="false">VLOOKUP(A149,'Regional lookup table'!$A$3:$B$161,2)</f>
        <v>Asia</v>
      </c>
      <c r="C149" s="42" t="str">
        <f aca="false">'Sovereign Ratings (Moody''s,S&amp;P)'!C143</f>
        <v>Baa1</v>
      </c>
      <c r="D149" s="43" t="n">
        <f aca="false">VLOOKUP(C149,$J$9:$K$31,2,0)/10000</f>
        <v>0.0131919009409298</v>
      </c>
      <c r="E149" s="43" t="n">
        <f aca="false">$E$3+F149</f>
        <v>0.0571951716179764</v>
      </c>
      <c r="F149" s="44" t="n">
        <f aca="false">IF($E$4="Yes",D149*$E$5,D149)</f>
        <v>0.0133951716179764</v>
      </c>
      <c r="G149" s="44" t="n">
        <f aca="false">VLOOKUP(A149,'10-year CDS Spreads'!$A$2:$D$157,4)</f>
        <v>0.0045</v>
      </c>
      <c r="H149" s="44" t="n">
        <f aca="false">IF(I149="NA","NA",$E$3+I149)</f>
        <v>0.0483693393659341</v>
      </c>
      <c r="I149" s="45" t="n">
        <f aca="false">IF(G149="NA","NA",G149*$E$5)</f>
        <v>0.00456933936593412</v>
      </c>
    </row>
    <row r="150" customFormat="false" ht="16" hidden="false" customHeight="false" outlineLevel="0" collapsed="false">
      <c r="A150" s="40" t="str">
        <f aca="false">'Sovereign Ratings (Moody''s,S&amp;P)'!A144</f>
        <v>Togo</v>
      </c>
      <c r="B150" s="41" t="str">
        <f aca="false">VLOOKUP(A150,'Regional lookup table'!$A$3:$B$161,2)</f>
        <v>Africa</v>
      </c>
      <c r="C150" s="42" t="str">
        <f aca="false">'Sovereign Ratings (Moody''s,S&amp;P)'!C144</f>
        <v>B3</v>
      </c>
      <c r="D150" s="43" t="n">
        <f aca="false">VLOOKUP(C150,$J$9:$K$31,2,0)/10000</f>
        <v>0.0537365004429965</v>
      </c>
      <c r="E150" s="43" t="n">
        <f aca="false">$E$3+F150</f>
        <v>0.0983645126359378</v>
      </c>
      <c r="F150" s="44" t="n">
        <f aca="false">IF($E$4="Yes",D150*$E$5,D150)</f>
        <v>0.0545645126359378</v>
      </c>
      <c r="G150" s="44" t="str">
        <f aca="false">VLOOKUP(A150,'10-year CDS Spreads'!$A$2:$D$157,4)</f>
        <v>NA</v>
      </c>
      <c r="H150" s="44" t="str">
        <f aca="false">IF(I150="NA","NA",$E$3+I150)</f>
        <v>NA</v>
      </c>
      <c r="I150" s="45" t="str">
        <f aca="false">IF(G150="NA","NA",G150*$E$5)</f>
        <v>NA</v>
      </c>
    </row>
    <row r="151" customFormat="false" ht="16" hidden="false" customHeight="false" outlineLevel="0" collapsed="false">
      <c r="A151" s="40" t="str">
        <f aca="false">'Sovereign Ratings (Moody''s,S&amp;P)'!A145</f>
        <v>Trinidad and Tobago</v>
      </c>
      <c r="B151" s="41" t="str">
        <f aca="false">VLOOKUP(A151,'Regional lookup table'!$A$3:$B$161,2)</f>
        <v>Caribbean</v>
      </c>
      <c r="C151" s="42" t="str">
        <f aca="false">'Sovereign Ratings (Moody''s,S&amp;P)'!C145</f>
        <v>Ba1</v>
      </c>
      <c r="D151" s="43" t="n">
        <f aca="false">VLOOKUP(C151,$J$9:$K$31,2,0)/10000</f>
        <v>0.0206449523199862</v>
      </c>
      <c r="E151" s="43" t="n">
        <f aca="false">$E$3+F151</f>
        <v>0.0647630651874546</v>
      </c>
      <c r="F151" s="44" t="n">
        <f aca="false">IF($E$4="Yes",D151*$E$5,D151)</f>
        <v>0.0209630651874546</v>
      </c>
      <c r="G151" s="44" t="str">
        <f aca="false">VLOOKUP(A151,'10-year CDS Spreads'!$A$2:$D$157,4)</f>
        <v>NA</v>
      </c>
      <c r="H151" s="44" t="str">
        <f aca="false">IF(I151="NA","NA",$E$3+I151)</f>
        <v>NA</v>
      </c>
      <c r="I151" s="45" t="str">
        <f aca="false">IF(G151="NA","NA",G151*$E$5)</f>
        <v>NA</v>
      </c>
    </row>
    <row r="152" customFormat="false" ht="16" hidden="false" customHeight="false" outlineLevel="0" collapsed="false">
      <c r="A152" s="40" t="str">
        <f aca="false">'Sovereign Ratings (Moody''s,S&amp;P)'!A146</f>
        <v>Tunisia</v>
      </c>
      <c r="B152" s="41" t="str">
        <f aca="false">VLOOKUP(A152,'Regional lookup table'!$A$3:$B$161,2)</f>
        <v>Africa</v>
      </c>
      <c r="C152" s="42" t="str">
        <f aca="false">'Sovereign Ratings (Moody''s,S&amp;P)'!C146</f>
        <v>B3</v>
      </c>
      <c r="D152" s="43" t="n">
        <f aca="false">VLOOKUP(C152,$J$9:$K$31,2,0)/10000</f>
        <v>0.0537365004429965</v>
      </c>
      <c r="E152" s="43" t="n">
        <f aca="false">$E$3+F152</f>
        <v>0.0983645126359378</v>
      </c>
      <c r="F152" s="44" t="n">
        <f aca="false">IF($E$4="Yes",D152*$E$5,D152)</f>
        <v>0.0545645126359378</v>
      </c>
      <c r="G152" s="44" t="n">
        <f aca="false">VLOOKUP(A152,'10-year CDS Spreads'!$A$2:$D$157,4)</f>
        <v>0.0633</v>
      </c>
      <c r="H152" s="44" t="n">
        <f aca="false">IF(I152="NA","NA",$E$3+I152)</f>
        <v>0.108075373747473</v>
      </c>
      <c r="I152" s="45" t="n">
        <f aca="false">IF(G152="NA","NA",G152*$E$5)</f>
        <v>0.0642753737474733</v>
      </c>
    </row>
    <row r="153" customFormat="false" ht="16" hidden="false" customHeight="false" outlineLevel="0" collapsed="false">
      <c r="A153" s="40" t="str">
        <f aca="false">'Sovereign Ratings (Moody''s,S&amp;P)'!A147</f>
        <v>Turkey</v>
      </c>
      <c r="B153" s="41" t="str">
        <f aca="false">VLOOKUP(A153,'Regional lookup table'!$A$3:$B$161,2)</f>
        <v>Western Europe</v>
      </c>
      <c r="C153" s="42" t="str">
        <f aca="false">'Sovereign Ratings (Moody''s,S&amp;P)'!C147</f>
        <v>B2</v>
      </c>
      <c r="D153" s="43" t="n">
        <f aca="false">VLOOKUP(C153,$J$9:$K$31,2,0)/10000</f>
        <v>0.0454636134122439</v>
      </c>
      <c r="E153" s="43" t="n">
        <f aca="false">$E$3+F153</f>
        <v>0.0899641507738171</v>
      </c>
      <c r="F153" s="44" t="n">
        <f aca="false">IF($E$4="Yes",D153*$E$5,D153)</f>
        <v>0.0461641507738171</v>
      </c>
      <c r="G153" s="44" t="n">
        <f aca="false">VLOOKUP(A153,'10-year CDS Spreads'!$A$2:$D$157,4)</f>
        <v>0.0385</v>
      </c>
      <c r="H153" s="44" t="n">
        <f aca="false">IF(I153="NA","NA",$E$3+I153)</f>
        <v>0.0828932367974364</v>
      </c>
      <c r="I153" s="45" t="n">
        <f aca="false">IF(G153="NA","NA",G153*$E$5)</f>
        <v>0.0390932367974364</v>
      </c>
    </row>
    <row r="154" customFormat="false" ht="16" hidden="false" customHeight="false" outlineLevel="0" collapsed="false">
      <c r="A154" s="40" t="str">
        <f aca="false">'Sovereign Ratings (Moody''s,S&amp;P)'!A148</f>
        <v>Turks and Caicos</v>
      </c>
      <c r="B154" s="41" t="str">
        <f aca="false">VLOOKUP(A154,'Regional lookup table'!$A$3:$B$161,2)</f>
        <v>Caribbean</v>
      </c>
      <c r="C154" s="42" t="str">
        <f aca="false">'Sovereign Ratings (Moody''s,S&amp;P)'!C148</f>
        <v>Baa1</v>
      </c>
      <c r="D154" s="43" t="n">
        <f aca="false">VLOOKUP(C154,$J$9:$K$31,2,0)/10000</f>
        <v>0.0131919009409298</v>
      </c>
      <c r="E154" s="43" t="n">
        <f aca="false">$E$3+F154</f>
        <v>0.0571951716179764</v>
      </c>
      <c r="F154" s="44" t="n">
        <f aca="false">IF($E$4="Yes",D154*$E$5,D154)</f>
        <v>0.0133951716179764</v>
      </c>
      <c r="G154" s="44" t="str">
        <f aca="false">VLOOKUP(A154,'10-year CDS Spreads'!$A$2:$D$157,4)</f>
        <v>NA</v>
      </c>
      <c r="H154" s="44" t="str">
        <f aca="false">IF(I154="NA","NA",$E$3+I154)</f>
        <v>NA</v>
      </c>
      <c r="I154" s="45" t="str">
        <f aca="false">IF(G154="NA","NA",G154*$E$5)</f>
        <v>NA</v>
      </c>
    </row>
    <row r="155" customFormat="false" ht="16" hidden="false" customHeight="false" outlineLevel="0" collapsed="false">
      <c r="A155" s="40" t="str">
        <f aca="false">'Sovereign Ratings (Moody''s,S&amp;P)'!A149</f>
        <v>Uganda</v>
      </c>
      <c r="B155" s="41" t="str">
        <f aca="false">VLOOKUP(A155,'Regional lookup table'!$A$3:$B$161,2)</f>
        <v>Africa</v>
      </c>
      <c r="C155" s="42" t="str">
        <f aca="false">'Sovereign Ratings (Moody''s,S&amp;P)'!C149</f>
        <v>B2</v>
      </c>
      <c r="D155" s="43" t="n">
        <f aca="false">VLOOKUP(C155,$J$9:$K$31,2,0)/10000</f>
        <v>0.0454636134122439</v>
      </c>
      <c r="E155" s="43" t="n">
        <f aca="false">$E$3+F155</f>
        <v>0.0899641507738171</v>
      </c>
      <c r="F155" s="44" t="n">
        <f aca="false">IF($E$4="Yes",D155*$E$5,D155)</f>
        <v>0.0461641507738171</v>
      </c>
      <c r="G155" s="44" t="str">
        <f aca="false">VLOOKUP(A155,'10-year CDS Spreads'!$A$2:$D$157,4)</f>
        <v>NA</v>
      </c>
      <c r="H155" s="44" t="str">
        <f aca="false">IF(I155="NA","NA",$E$3+I155)</f>
        <v>NA</v>
      </c>
      <c r="I155" s="45" t="str">
        <f aca="false">IF(G155="NA","NA",G155*$E$5)</f>
        <v>NA</v>
      </c>
    </row>
    <row r="156" customFormat="false" ht="16" hidden="false" customHeight="false" outlineLevel="0" collapsed="false">
      <c r="A156" s="40" t="str">
        <f aca="false">'Sovereign Ratings (Moody''s,S&amp;P)'!A150</f>
        <v>Ukraine</v>
      </c>
      <c r="B156" s="41" t="str">
        <f aca="false">VLOOKUP(A156,'Regional lookup table'!$A$3:$B$161,2)</f>
        <v>Eastern Europe &amp; Russia</v>
      </c>
      <c r="C156" s="42" t="str">
        <f aca="false">'Sovereign Ratings (Moody''s,S&amp;P)'!C150</f>
        <v>B3</v>
      </c>
      <c r="D156" s="43" t="n">
        <f aca="false">VLOOKUP(C156,$J$9:$K$31,2,0)/10000</f>
        <v>0.0537365004429965</v>
      </c>
      <c r="E156" s="43" t="n">
        <f aca="false">$E$3+F156</f>
        <v>0.0983645126359378</v>
      </c>
      <c r="F156" s="44" t="n">
        <f aca="false">IF($E$4="Yes",D156*$E$5,D156)</f>
        <v>0.0545645126359378</v>
      </c>
      <c r="G156" s="44" t="n">
        <f aca="false">VLOOKUP(A156,'10-year CDS Spreads'!$A$2:$D$157,4)</f>
        <v>0.0408</v>
      </c>
      <c r="H156" s="44" t="n">
        <f aca="false">IF(I156="NA","NA",$E$3+I156)</f>
        <v>0.0852286769178027</v>
      </c>
      <c r="I156" s="45" t="n">
        <f aca="false">IF(G156="NA","NA",G156*$E$5)</f>
        <v>0.0414286769178027</v>
      </c>
    </row>
    <row r="157" customFormat="false" ht="16" hidden="false" customHeight="false" outlineLevel="0" collapsed="false">
      <c r="A157" s="40" t="str">
        <f aca="false">'Sovereign Ratings (Moody''s,S&amp;P)'!A151</f>
        <v>United Arab Emirates</v>
      </c>
      <c r="B157" s="41" t="str">
        <f aca="false">VLOOKUP(A157,'Regional lookup table'!$A$3:$B$161,2)</f>
        <v>Middle East</v>
      </c>
      <c r="C157" s="42" t="str">
        <f aca="false">'Sovereign Ratings (Moody''s,S&amp;P)'!C151</f>
        <v>Aa2</v>
      </c>
      <c r="D157" s="43" t="n">
        <f aca="false">VLOOKUP(C157,$J$9:$K$31,2,0)/10000</f>
        <v>0.00409917825848101</v>
      </c>
      <c r="E157" s="43" t="n">
        <f aca="false">$E$3+F157</f>
        <v>0.047962341463213</v>
      </c>
      <c r="F157" s="44" t="n">
        <f aca="false">IF($E$4="Yes",D157*$E$5,D157)</f>
        <v>0.00416234146321301</v>
      </c>
      <c r="G157" s="44" t="str">
        <f aca="false">VLOOKUP(A157,'10-year CDS Spreads'!$A$2:$D$157,4)</f>
        <v>NA</v>
      </c>
      <c r="H157" s="44" t="str">
        <f aca="false">IF(I157="NA","NA",$E$3+I157)</f>
        <v>NA</v>
      </c>
      <c r="I157" s="45" t="str">
        <f aca="false">IF(G157="NA","NA",G157*$E$5)</f>
        <v>NA</v>
      </c>
    </row>
    <row r="158" customFormat="false" ht="16" hidden="false" customHeight="false" outlineLevel="0" collapsed="false">
      <c r="A158" s="40" t="str">
        <f aca="false">'Sovereign Ratings (Moody''s,S&amp;P)'!A152</f>
        <v>United Kingdom</v>
      </c>
      <c r="B158" s="41" t="str">
        <f aca="false">VLOOKUP(A158,'Regional lookup table'!$A$3:$B$161,2)</f>
        <v>Western Europe</v>
      </c>
      <c r="C158" s="42" t="str">
        <f aca="false">'Sovereign Ratings (Moody''s,S&amp;P)'!C152</f>
        <v>Aa3</v>
      </c>
      <c r="D158" s="43" t="n">
        <f aca="false">VLOOKUP(C158,$J$9:$K$31,2,0)/10000</f>
        <v>0.00499354442396778</v>
      </c>
      <c r="E158" s="43" t="n">
        <f aca="false">$E$3+F158</f>
        <v>0.0488704886915504</v>
      </c>
      <c r="F158" s="44" t="n">
        <f aca="false">IF($E$4="Yes",D158*$E$5,D158)</f>
        <v>0.0050704886915504</v>
      </c>
      <c r="G158" s="44" t="n">
        <f aca="false">VLOOKUP(A158,'10-year CDS Spreads'!$A$2:$D$157,4)</f>
        <v>0.0003</v>
      </c>
      <c r="H158" s="44" t="n">
        <f aca="false">IF(I158="NA","NA",$E$3+I158)</f>
        <v>0.0441046226243956</v>
      </c>
      <c r="I158" s="45" t="n">
        <f aca="false">IF(G158="NA","NA",G158*$E$5)</f>
        <v>0.000304622624395608</v>
      </c>
    </row>
    <row r="159" customFormat="false" ht="16" hidden="false" customHeight="false" outlineLevel="0" collapsed="false">
      <c r="A159" s="40" t="str">
        <f aca="false">'Sovereign Ratings (Moody''s,S&amp;P)'!A153</f>
        <v>United States</v>
      </c>
      <c r="B159" s="41" t="str">
        <f aca="false">VLOOKUP(A159,'Regional lookup table'!$A$3:$B$161,2)</f>
        <v>North America</v>
      </c>
      <c r="C159" s="42" t="str">
        <f aca="false">'Sovereign Ratings (Moody''s,S&amp;P)'!C153</f>
        <v>Aaa</v>
      </c>
      <c r="D159" s="43" t="n">
        <f aca="false">VLOOKUP(C159,$J$9:$K$31,2,0)/10000</f>
        <v>0</v>
      </c>
      <c r="E159" s="43" t="n">
        <f aca="false">$E$3+F159</f>
        <v>0.0438</v>
      </c>
      <c r="F159" s="44" t="n">
        <f aca="false">IF($E$4="Yes",D159*$E$5,D159)</f>
        <v>0</v>
      </c>
      <c r="G159" s="44" t="n">
        <f aca="false">VLOOKUP(A159,'10-year CDS Spreads'!$A$2:$D$157,4)</f>
        <v>0</v>
      </c>
      <c r="H159" s="44" t="n">
        <f aca="false">IF(I159="NA","NA",$E$3+I159)</f>
        <v>0.0438</v>
      </c>
      <c r="I159" s="45" t="n">
        <f aca="false">IF(G159="NA","NA",G159*$E$5)</f>
        <v>0</v>
      </c>
    </row>
    <row r="160" customFormat="false" ht="16" hidden="false" customHeight="false" outlineLevel="0" collapsed="false">
      <c r="A160" s="50" t="str">
        <f aca="false">'Sovereign Ratings (Moody''s,S&amp;P)'!A154</f>
        <v>Uruguay</v>
      </c>
      <c r="B160" s="51" t="str">
        <f aca="false">VLOOKUP(A160,'Regional lookup table'!$A$3:$B$161,2)</f>
        <v>Central and South America</v>
      </c>
      <c r="C160" s="52" t="str">
        <f aca="false">'Sovereign Ratings (Moody''s,S&amp;P)'!C154</f>
        <v>Baa2</v>
      </c>
      <c r="D160" s="43" t="n">
        <f aca="false">VLOOKUP(C160,$J$9:$K$31,2,0)/10000</f>
        <v>0.015725938409809</v>
      </c>
      <c r="E160" s="53" t="n">
        <f aca="false">$E$3+F160</f>
        <v>0.059768255431599</v>
      </c>
      <c r="F160" s="54" t="n">
        <f aca="false">IF($E$4="Yes",D160*$E$5,D160)</f>
        <v>0.015968255431599</v>
      </c>
      <c r="G160" s="54" t="n">
        <f aca="false">VLOOKUP(A160,'10-year CDS Spreads'!$A$2:$D$157,4)</f>
        <v>0.0216</v>
      </c>
      <c r="H160" s="54" t="n">
        <f aca="false">IF(I160="NA","NA",$E$3+I160)</f>
        <v>0.0657328289564838</v>
      </c>
      <c r="I160" s="55" t="n">
        <f aca="false">IF(G160="NA","NA",G160*$E$5)</f>
        <v>0.0219328289564838</v>
      </c>
    </row>
    <row r="161" customFormat="false" ht="16" hidden="false" customHeight="false" outlineLevel="0" collapsed="false">
      <c r="A161" s="56" t="str">
        <f aca="false">'Sovereign Ratings (Moody''s,S&amp;P)'!A155</f>
        <v>Uzbekistan</v>
      </c>
      <c r="B161" s="41" t="str">
        <f aca="false">VLOOKUP(A161,'Regional lookup table'!$A$3:$B$161,2)</f>
        <v>Eastern Europe &amp; Russia</v>
      </c>
      <c r="C161" s="42" t="str">
        <f aca="false">'Sovereign Ratings (Moody''s,S&amp;P)'!C155</f>
        <v>B1</v>
      </c>
      <c r="D161" s="43" t="n">
        <f aca="false">VLOOKUP(C161,$J$9:$K$31,2,0)/10000</f>
        <v>0.0371907263814913</v>
      </c>
      <c r="E161" s="43" t="n">
        <f aca="false">$E$3+F161</f>
        <v>0.0815637889116962</v>
      </c>
      <c r="F161" s="44" t="n">
        <f aca="false">IF($E$4="Yes",D161*$E$5,D161)</f>
        <v>0.0377637889116962</v>
      </c>
      <c r="G161" s="44" t="str">
        <f aca="false">VLOOKUP(A161,'10-year CDS Spreads'!$A$2:$D$157,4)</f>
        <v>NA</v>
      </c>
      <c r="H161" s="44" t="str">
        <f aca="false">IF(I161="NA","NA",$E$3+I161)</f>
        <v>NA</v>
      </c>
      <c r="I161" s="44" t="str">
        <f aca="false">IF(G161="NA","NA",G161*$E$5)</f>
        <v>NA</v>
      </c>
    </row>
    <row r="162" s="62" customFormat="true" ht="16" hidden="false" customHeight="false" outlineLevel="0" collapsed="false">
      <c r="A162" s="57" t="str">
        <f aca="false">'Sovereign Ratings (Moody''s,S&amp;P)'!A156</f>
        <v>Venezuela</v>
      </c>
      <c r="B162" s="58" t="str">
        <f aca="false">VLOOKUP(A162,'Regional lookup table'!$A$3:$B$161,2)</f>
        <v>Central and South America</v>
      </c>
      <c r="C162" s="59" t="str">
        <f aca="false">'Sovereign Ratings (Moody''s,S&amp;P)'!C156</f>
        <v>C</v>
      </c>
      <c r="D162" s="43" t="n">
        <f aca="false">VLOOKUP(C162,$J$9:$K$31,2,0)/10000</f>
        <v>0.175</v>
      </c>
      <c r="E162" s="60" t="n">
        <f aca="false">$E$3+F162</f>
        <v>0.221496530897438</v>
      </c>
      <c r="F162" s="61" t="n">
        <f aca="false">IF($E$4="Yes",D162*$E$5,D162)</f>
        <v>0.177696530897438</v>
      </c>
      <c r="G162" s="61" t="str">
        <f aca="false">VLOOKUP(A162,'10-year CDS Spreads'!$A$2:$D$157,4)</f>
        <v>NA</v>
      </c>
      <c r="H162" s="61" t="str">
        <f aca="false">IF(I162="NA","NA",$E$3+I162)</f>
        <v>NA</v>
      </c>
      <c r="I162" s="61" t="str">
        <f aca="false">IF(G162="NA","NA",G162*$E$5)</f>
        <v>NA</v>
      </c>
      <c r="J162" s="0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</row>
    <row r="163" customFormat="false" ht="16" hidden="false" customHeight="false" outlineLevel="0" collapsed="false">
      <c r="A163" s="56" t="str">
        <f aca="false">'Sovereign Ratings (Moody''s,S&amp;P)'!A157</f>
        <v>Vietnam</v>
      </c>
      <c r="B163" s="41" t="str">
        <f aca="false">VLOOKUP(A163,'Regional lookup table'!$A$3:$B$161,2)</f>
        <v>Asia</v>
      </c>
      <c r="C163" s="42" t="str">
        <f aca="false">'Sovereign Ratings (Moody''s,S&amp;P)'!C157</f>
        <v>Ba3</v>
      </c>
      <c r="D163" s="43" t="n">
        <f aca="false">VLOOKUP(C163,$J$9:$K$31,2,0)/10000</f>
        <v>0.029737675002435</v>
      </c>
      <c r="E163" s="43" t="n">
        <f aca="false">$E$3+F163</f>
        <v>0.073995895342218</v>
      </c>
      <c r="F163" s="44" t="n">
        <f aca="false">IF($E$4="Yes",D163*$E$5,D163)</f>
        <v>0.030195895342218</v>
      </c>
      <c r="G163" s="44" t="n">
        <f aca="false">VLOOKUP(A163,'10-year CDS Spreads'!$A$2:$D$157,4)</f>
        <v>0.0145</v>
      </c>
      <c r="H163" s="44" t="n">
        <f aca="false">IF(I163="NA","NA",$E$3+I163)</f>
        <v>0.0585234268457877</v>
      </c>
      <c r="I163" s="44" t="n">
        <f aca="false">IF(G163="NA","NA",G163*$E$5)</f>
        <v>0.0147234268457877</v>
      </c>
    </row>
    <row r="164" customFormat="false" ht="16" hidden="false" customHeight="false" outlineLevel="0" collapsed="false">
      <c r="A164" s="57" t="str">
        <f aca="false">'Sovereign Ratings (Moody''s,S&amp;P)'!A158</f>
        <v>Zambia</v>
      </c>
      <c r="B164" s="58" t="str">
        <f aca="false">VLOOKUP(A164,'Regional lookup table'!$A$3:$B$161,2)</f>
        <v>Africa</v>
      </c>
      <c r="C164" s="59" t="str">
        <f aca="false">'Sovereign Ratings (Moody''s,S&amp;P)'!C158</f>
        <v>Ca</v>
      </c>
      <c r="D164" s="43" t="n">
        <f aca="false">VLOOKUP(C164,$J$9:$K$31,2,0)/10000</f>
        <v>0.0991255833414496</v>
      </c>
      <c r="E164" s="60" t="n">
        <f aca="false">$E$3+F164</f>
        <v>0.14445298447406</v>
      </c>
      <c r="F164" s="61" t="n">
        <f aca="false">IF($E$4="Yes",D164*$E$5,D164)</f>
        <v>0.10065298447406</v>
      </c>
      <c r="G164" s="61" t="str">
        <f aca="false">VLOOKUP(A164,'10-year CDS Spreads'!$A$2:$D$158,4)</f>
        <v>NA</v>
      </c>
      <c r="H164" s="61" t="str">
        <f aca="false">IF(I164="NA","NA",$E$3+I164)</f>
        <v>NA</v>
      </c>
      <c r="I164" s="61" t="str">
        <f aca="false">IF(G164="NA","NA",G164*$E$5)</f>
        <v>NA</v>
      </c>
    </row>
    <row r="165" customFormat="false" ht="16" hidden="false" customHeight="false" outlineLevel="0" collapsed="false">
      <c r="A165" s="63" t="s">
        <v>106</v>
      </c>
      <c r="B165" s="63"/>
      <c r="C165" s="63"/>
      <c r="D165" s="63"/>
      <c r="E165" s="63"/>
      <c r="F165" s="64"/>
      <c r="G165" s="64"/>
      <c r="H165" s="64"/>
      <c r="I165" s="64"/>
    </row>
    <row r="166" s="66" customFormat="true" ht="16" hidden="false" customHeight="false" outlineLevel="0" collapsed="false">
      <c r="A166" s="65" t="s">
        <v>43</v>
      </c>
      <c r="B166" s="65" t="s">
        <v>107</v>
      </c>
      <c r="C166" s="66" t="s">
        <v>108</v>
      </c>
      <c r="D166" s="66" t="s">
        <v>109</v>
      </c>
      <c r="E166" s="66" t="s">
        <v>110</v>
      </c>
      <c r="F166" s="67"/>
      <c r="G166" s="67"/>
      <c r="H166" s="67"/>
      <c r="I166" s="67"/>
      <c r="J166" s="0"/>
      <c r="K166" s="0"/>
    </row>
    <row r="167" customFormat="false" ht="16" hidden="false" customHeight="false" outlineLevel="0" collapsed="false">
      <c r="A167" s="68" t="str">
        <f aca="false">'PRS Worksheet'!A161</f>
        <v>Algeria</v>
      </c>
      <c r="B167" s="69" t="n">
        <f aca="false">'PRS Worksheet'!B161</f>
        <v>62</v>
      </c>
      <c r="C167" s="70" t="n">
        <f aca="false">'PRS Worksheet'!E161</f>
        <v>0.106689195562364</v>
      </c>
      <c r="D167" s="71" t="n">
        <f aca="false">'PRS Worksheet'!G161</f>
        <v>0.0628891955623639</v>
      </c>
      <c r="E167" s="71" t="n">
        <f aca="false">'PRS Worksheet'!D161</f>
        <v>0.0619348569599585</v>
      </c>
      <c r="F167" s="64"/>
      <c r="G167" s="64"/>
      <c r="H167" s="64"/>
      <c r="J167" s="66"/>
      <c r="K167" s="66"/>
    </row>
    <row r="168" customFormat="false" ht="16" hidden="false" customHeight="false" outlineLevel="0" collapsed="false">
      <c r="A168" s="68" t="str">
        <f aca="false">'PRS Worksheet'!A162</f>
        <v>Brunei</v>
      </c>
      <c r="B168" s="69" t="n">
        <f aca="false">'PRS Worksheet'!B162</f>
        <v>80.8</v>
      </c>
      <c r="C168" s="70" t="n">
        <f aca="false">'PRS Worksheet'!E162</f>
        <v>0.0488704886915504</v>
      </c>
      <c r="D168" s="71" t="n">
        <f aca="false">'PRS Worksheet'!G162</f>
        <v>0.0050704886915504</v>
      </c>
      <c r="E168" s="71" t="n">
        <f aca="false">'PRS Worksheet'!D162</f>
        <v>0.00499354442396778</v>
      </c>
      <c r="F168" s="64"/>
      <c r="G168" s="64"/>
      <c r="H168" s="64"/>
    </row>
    <row r="169" customFormat="false" ht="16" hidden="false" customHeight="false" outlineLevel="0" collapsed="false">
      <c r="A169" s="68" t="str">
        <f aca="false">'PRS Worksheet'!A163</f>
        <v>Gambia</v>
      </c>
      <c r="B169" s="69" t="n">
        <f aca="false">'PRS Worksheet'!B163</f>
        <v>64</v>
      </c>
      <c r="C169" s="70" t="n">
        <f aca="false">'PRS Worksheet'!E163</f>
        <v>0.0983645126359378</v>
      </c>
      <c r="D169" s="71" t="n">
        <f aca="false">'PRS Worksheet'!G163</f>
        <v>0.0545645126359378</v>
      </c>
      <c r="E169" s="71" t="n">
        <f aca="false">'PRS Worksheet'!D163</f>
        <v>0.0537365004429965</v>
      </c>
      <c r="F169" s="64"/>
      <c r="G169" s="64"/>
      <c r="H169" s="64"/>
    </row>
    <row r="170" customFormat="false" ht="16" hidden="false" customHeight="false" outlineLevel="0" collapsed="false">
      <c r="A170" s="68" t="str">
        <f aca="false">'PRS Worksheet'!A164</f>
        <v>Guinea</v>
      </c>
      <c r="B170" s="69" t="n">
        <f aca="false">'PRS Worksheet'!B164</f>
        <v>60</v>
      </c>
      <c r="C170" s="70" t="n">
        <f aca="false">'PRS Worksheet'!E164</f>
        <v>0.119327577823392</v>
      </c>
      <c r="D170" s="71" t="n">
        <f aca="false">'PRS Worksheet'!G164</f>
        <v>0.0755275778233924</v>
      </c>
      <c r="E170" s="71" t="n">
        <f aca="false">'PRS Worksheet'!D164</f>
        <v>0.0743814527629826</v>
      </c>
      <c r="F170" s="64"/>
      <c r="G170" s="64"/>
      <c r="H170" s="64"/>
    </row>
    <row r="171" customFormat="false" ht="16" hidden="false" customHeight="false" outlineLevel="0" collapsed="false">
      <c r="A171" s="68" t="str">
        <f aca="false">'PRS Worksheet'!A165</f>
        <v>Guinea-Bissau</v>
      </c>
      <c r="B171" s="69" t="n">
        <f aca="false">'PRS Worksheet'!B165</f>
        <v>62</v>
      </c>
      <c r="C171" s="70" t="n">
        <f aca="false">'PRS Worksheet'!E165</f>
        <v>0.106689195562364</v>
      </c>
      <c r="D171" s="71" t="n">
        <f aca="false">'PRS Worksheet'!G165</f>
        <v>0.0628891955623639</v>
      </c>
      <c r="E171" s="71" t="n">
        <f aca="false">'PRS Worksheet'!D165</f>
        <v>0.0619348569599585</v>
      </c>
      <c r="F171" s="64"/>
      <c r="G171" s="64"/>
      <c r="H171" s="64"/>
    </row>
    <row r="172" customFormat="false" ht="16" hidden="false" customHeight="false" outlineLevel="0" collapsed="false">
      <c r="A172" s="68" t="str">
        <f aca="false">'PRS Worksheet'!A166</f>
        <v>Guyana</v>
      </c>
      <c r="B172" s="69" t="n">
        <f aca="false">'PRS Worksheet'!B166</f>
        <v>67.3</v>
      </c>
      <c r="C172" s="70" t="n">
        <f aca="false">'PRS Worksheet'!E166</f>
        <v>0.0815637889116962</v>
      </c>
      <c r="D172" s="71" t="n">
        <f aca="false">'PRS Worksheet'!G166</f>
        <v>0.0377637889116962</v>
      </c>
      <c r="E172" s="71" t="n">
        <f aca="false">'PRS Worksheet'!D166</f>
        <v>0.0371907263814913</v>
      </c>
      <c r="F172" s="64"/>
      <c r="G172" s="64"/>
      <c r="H172" s="64"/>
    </row>
    <row r="173" customFormat="false" ht="16" hidden="false" customHeight="false" outlineLevel="0" collapsed="false">
      <c r="A173" s="68" t="str">
        <f aca="false">'PRS Worksheet'!A167</f>
        <v>Haiti</v>
      </c>
      <c r="B173" s="69" t="n">
        <f aca="false">'PRS Worksheet'!B167</f>
        <v>58.3</v>
      </c>
      <c r="C173" s="70" t="n">
        <f aca="false">'PRS Worksheet'!E167</f>
        <v>0.119327577823392</v>
      </c>
      <c r="D173" s="71" t="n">
        <f aca="false">'PRS Worksheet'!G167</f>
        <v>0.0755275778233924</v>
      </c>
      <c r="E173" s="71" t="n">
        <f aca="false">'PRS Worksheet'!D167</f>
        <v>0.0743814527629826</v>
      </c>
      <c r="F173" s="64"/>
      <c r="G173" s="64"/>
      <c r="H173" s="64"/>
    </row>
    <row r="174" customFormat="false" ht="16" hidden="false" customHeight="false" outlineLevel="0" collapsed="false">
      <c r="A174" s="68" t="str">
        <f aca="false">'PRS Worksheet'!A168</f>
        <v>Iran</v>
      </c>
      <c r="B174" s="69" t="n">
        <f aca="false">'PRS Worksheet'!B168</f>
        <v>64.5</v>
      </c>
      <c r="C174" s="70" t="n">
        <f aca="false">'PRS Worksheet'!E168</f>
        <v>0.0899641507738171</v>
      </c>
      <c r="D174" s="71" t="n">
        <f aca="false">'PRS Worksheet'!G168</f>
        <v>0.0461641507738171</v>
      </c>
      <c r="E174" s="71" t="n">
        <f aca="false">'PRS Worksheet'!D168</f>
        <v>0.0454636134122439</v>
      </c>
      <c r="F174" s="64"/>
      <c r="G174" s="64"/>
      <c r="H174" s="64"/>
    </row>
    <row r="175" customFormat="false" ht="16" hidden="false" customHeight="false" outlineLevel="0" collapsed="false">
      <c r="A175" s="68" t="str">
        <f aca="false">'PRS Worksheet'!A169</f>
        <v>Korea, D.P.R.</v>
      </c>
      <c r="B175" s="69" t="n">
        <f aca="false">'PRS Worksheet'!B169</f>
        <v>50.5</v>
      </c>
      <c r="C175" s="70" t="n">
        <f aca="false">'PRS Worksheet'!E169</f>
        <v>0.14445298447406</v>
      </c>
      <c r="D175" s="71" t="n">
        <f aca="false">'PRS Worksheet'!G169</f>
        <v>0.10065298447406</v>
      </c>
      <c r="E175" s="71" t="n">
        <f aca="false">'PRS Worksheet'!D169</f>
        <v>0.0991255833414496</v>
      </c>
      <c r="F175" s="64"/>
      <c r="G175" s="64"/>
      <c r="H175" s="64"/>
    </row>
    <row r="176" customFormat="false" ht="16" hidden="false" customHeight="false" outlineLevel="0" collapsed="false">
      <c r="A176" s="68" t="str">
        <f aca="false">'PRS Worksheet'!A170</f>
        <v>Liberia</v>
      </c>
      <c r="B176" s="69" t="n">
        <f aca="false">'PRS Worksheet'!B170</f>
        <v>54.5</v>
      </c>
      <c r="C176" s="70" t="n">
        <f aca="false">'PRS Worksheet'!E170</f>
        <v>0.14445298447406</v>
      </c>
      <c r="D176" s="71" t="n">
        <f aca="false">'PRS Worksheet'!G170</f>
        <v>0.10065298447406</v>
      </c>
      <c r="E176" s="71" t="n">
        <f aca="false">'PRS Worksheet'!D170</f>
        <v>0.0991255833414496</v>
      </c>
      <c r="F176" s="64"/>
      <c r="G176" s="64"/>
      <c r="H176" s="64"/>
    </row>
    <row r="177" customFormat="false" ht="16" hidden="false" customHeight="false" outlineLevel="0" collapsed="false">
      <c r="A177" s="68" t="str">
        <f aca="false">'PRS Worksheet'!A171</f>
        <v>Libya</v>
      </c>
      <c r="B177" s="69" t="n">
        <f aca="false">'PRS Worksheet'!B171</f>
        <v>64.8</v>
      </c>
      <c r="C177" s="70" t="n">
        <f aca="false">'PRS Worksheet'!E171</f>
        <v>0.0899641507738171</v>
      </c>
      <c r="D177" s="71" t="n">
        <f aca="false">'PRS Worksheet'!G171</f>
        <v>0.0461641507738171</v>
      </c>
      <c r="E177" s="71" t="n">
        <f aca="false">'PRS Worksheet'!D171</f>
        <v>0.0454636134122439</v>
      </c>
      <c r="F177" s="64"/>
      <c r="G177" s="64"/>
      <c r="H177" s="64"/>
    </row>
    <row r="178" customFormat="false" ht="16" hidden="false" customHeight="false" outlineLevel="0" collapsed="false">
      <c r="A178" s="68" t="str">
        <f aca="false">'PRS Worksheet'!A172</f>
        <v>Madagascar</v>
      </c>
      <c r="B178" s="69" t="n">
        <f aca="false">'PRS Worksheet'!B172</f>
        <v>63.8</v>
      </c>
      <c r="C178" s="70" t="n">
        <f aca="false">'PRS Worksheet'!E172</f>
        <v>0.0983645126359378</v>
      </c>
      <c r="D178" s="71" t="n">
        <f aca="false">'PRS Worksheet'!G172</f>
        <v>0.0545645126359378</v>
      </c>
      <c r="E178" s="71" t="n">
        <f aca="false">'PRS Worksheet'!D172</f>
        <v>0.0537365004429965</v>
      </c>
      <c r="F178" s="64"/>
      <c r="G178" s="64"/>
      <c r="H178" s="64"/>
    </row>
    <row r="179" customFormat="false" ht="16" hidden="false" customHeight="false" outlineLevel="0" collapsed="false">
      <c r="A179" s="68" t="str">
        <f aca="false">'PRS Worksheet'!A173</f>
        <v>Malawi</v>
      </c>
      <c r="B179" s="69" t="n">
        <f aca="false">'PRS Worksheet'!B173</f>
        <v>57.8</v>
      </c>
      <c r="C179" s="70" t="n">
        <f aca="false">'PRS Worksheet'!E173</f>
        <v>0.119327577823392</v>
      </c>
      <c r="D179" s="71" t="n">
        <f aca="false">'PRS Worksheet'!G173</f>
        <v>0.0755275778233924</v>
      </c>
      <c r="E179" s="71" t="n">
        <f aca="false">'PRS Worksheet'!D173</f>
        <v>0.0743814527629826</v>
      </c>
      <c r="F179" s="64"/>
      <c r="G179" s="64"/>
      <c r="H179" s="64"/>
    </row>
    <row r="180" customFormat="false" ht="16" hidden="false" customHeight="false" outlineLevel="0" collapsed="false">
      <c r="A180" s="68" t="str">
        <f aca="false">'PRS Worksheet'!A174</f>
        <v>Myanmar</v>
      </c>
      <c r="B180" s="69" t="n">
        <f aca="false">'PRS Worksheet'!B174</f>
        <v>54.5</v>
      </c>
      <c r="C180" s="70" t="n">
        <f aca="false">'PRS Worksheet'!E174</f>
        <v>0.14445298447406</v>
      </c>
      <c r="D180" s="71" t="n">
        <f aca="false">'PRS Worksheet'!G174</f>
        <v>0.10065298447406</v>
      </c>
      <c r="E180" s="71" t="n">
        <f aca="false">'PRS Worksheet'!D174</f>
        <v>0.0991255833414496</v>
      </c>
      <c r="F180" s="64"/>
      <c r="G180" s="64"/>
      <c r="H180" s="64"/>
    </row>
    <row r="181" customFormat="false" ht="16" hidden="false" customHeight="false" outlineLevel="0" collapsed="false">
      <c r="A181" s="68" t="str">
        <f aca="false">'PRS Worksheet'!A175</f>
        <v>Sierra Leone</v>
      </c>
      <c r="B181" s="69" t="n">
        <f aca="false">'PRS Worksheet'!B175</f>
        <v>57.8</v>
      </c>
      <c r="C181" s="70" t="n">
        <f aca="false">'PRS Worksheet'!E175</f>
        <v>0.119327577823392</v>
      </c>
      <c r="D181" s="71" t="n">
        <f aca="false">'PRS Worksheet'!G175</f>
        <v>0.0755275778233924</v>
      </c>
      <c r="E181" s="71" t="n">
        <f aca="false">'PRS Worksheet'!D175</f>
        <v>0.0743814527629826</v>
      </c>
      <c r="F181" s="64"/>
      <c r="G181" s="64"/>
      <c r="H181" s="64"/>
    </row>
    <row r="182" customFormat="false" ht="16" hidden="false" customHeight="false" outlineLevel="0" collapsed="false">
      <c r="A182" s="68" t="str">
        <f aca="false">'PRS Worksheet'!A176</f>
        <v>Somalia</v>
      </c>
      <c r="B182" s="69" t="n">
        <f aca="false">'PRS Worksheet'!B176</f>
        <v>50</v>
      </c>
      <c r="C182" s="70" t="n">
        <f aca="false">'PRS Worksheet'!E176</f>
        <v>0.221496530897438</v>
      </c>
      <c r="D182" s="71" t="n">
        <f aca="false">'PRS Worksheet'!G176</f>
        <v>0.177696530897438</v>
      </c>
      <c r="E182" s="71" t="n">
        <f aca="false">'PRS Worksheet'!D176</f>
        <v>0.175</v>
      </c>
      <c r="F182" s="64"/>
      <c r="G182" s="64"/>
      <c r="H182" s="64"/>
    </row>
    <row r="183" customFormat="false" ht="16" hidden="false" customHeight="false" outlineLevel="0" collapsed="false">
      <c r="A183" s="68" t="str">
        <f aca="false">'PRS Worksheet'!A177</f>
        <v>Sudan</v>
      </c>
      <c r="B183" s="69" t="n">
        <f aca="false">'PRS Worksheet'!B177</f>
        <v>38.3</v>
      </c>
      <c r="C183" s="70" t="n">
        <f aca="false">'PRS Worksheet'!E177</f>
        <v>0.221496530897438</v>
      </c>
      <c r="D183" s="71" t="n">
        <f aca="false">'PRS Worksheet'!G177</f>
        <v>0.177696530897438</v>
      </c>
      <c r="E183" s="71" t="n">
        <f aca="false">'PRS Worksheet'!D177</f>
        <v>0.175</v>
      </c>
      <c r="F183" s="64"/>
      <c r="G183" s="64"/>
      <c r="H183" s="64"/>
    </row>
    <row r="184" customFormat="false" ht="16" hidden="false" customHeight="false" outlineLevel="0" collapsed="false">
      <c r="A184" s="68" t="str">
        <f aca="false">'PRS Worksheet'!A178</f>
        <v>Syria</v>
      </c>
      <c r="B184" s="69" t="n">
        <f aca="false">'PRS Worksheet'!B178</f>
        <v>48.3</v>
      </c>
      <c r="C184" s="70" t="n">
        <f aca="false">'PRS Worksheet'!E178</f>
        <v>0.221496530897438</v>
      </c>
      <c r="D184" s="71" t="n">
        <f aca="false">'PRS Worksheet'!G178</f>
        <v>0.177696530897438</v>
      </c>
      <c r="E184" s="71" t="n">
        <f aca="false">'PRS Worksheet'!D178</f>
        <v>0.175</v>
      </c>
      <c r="F184" s="64"/>
      <c r="G184" s="64"/>
      <c r="H184" s="64"/>
    </row>
    <row r="185" customFormat="false" ht="16" hidden="false" customHeight="false" outlineLevel="0" collapsed="false">
      <c r="A185" s="68" t="str">
        <f aca="false">'PRS Worksheet'!A179</f>
        <v>Yemen, Republic</v>
      </c>
      <c r="B185" s="69" t="n">
        <f aca="false">'PRS Worksheet'!B179</f>
        <v>49.8</v>
      </c>
      <c r="C185" s="70" t="n">
        <f aca="false">'PRS Worksheet'!E179</f>
        <v>0.221496530897438</v>
      </c>
      <c r="D185" s="71" t="n">
        <f aca="false">'PRS Worksheet'!G179</f>
        <v>0.177696530897438</v>
      </c>
      <c r="E185" s="71" t="n">
        <f aca="false">'PRS Worksheet'!D179</f>
        <v>0.175</v>
      </c>
      <c r="F185" s="64"/>
      <c r="G185" s="64"/>
      <c r="H185" s="64"/>
    </row>
    <row r="186" customFormat="false" ht="16" hidden="false" customHeight="false" outlineLevel="0" collapsed="false">
      <c r="A186" s="68" t="str">
        <f aca="false">'PRS Worksheet'!A180</f>
        <v>Zimbabwe</v>
      </c>
      <c r="B186" s="69" t="n">
        <f aca="false">'PRS Worksheet'!B180</f>
        <v>60</v>
      </c>
      <c r="C186" s="70" t="n">
        <f aca="false">'PRS Worksheet'!E180</f>
        <v>0.119327577823392</v>
      </c>
      <c r="D186" s="71" t="n">
        <f aca="false">'PRS Worksheet'!G180</f>
        <v>0.0755275778233924</v>
      </c>
      <c r="E186" s="71" t="n">
        <f aca="false">'PRS Worksheet'!D180</f>
        <v>0.0743814527629826</v>
      </c>
      <c r="F186" s="64"/>
      <c r="G186" s="64"/>
      <c r="H186" s="64"/>
    </row>
    <row r="187" customFormat="false" ht="16" hidden="false" customHeight="false" outlineLevel="0" collapsed="false">
      <c r="A187" s="72"/>
      <c r="B187" s="73"/>
      <c r="C187" s="74"/>
      <c r="D187" s="75"/>
      <c r="E187" s="64"/>
      <c r="F187" s="64"/>
      <c r="G187" s="64"/>
      <c r="H187" s="64"/>
    </row>
    <row r="188" customFormat="false" ht="13" hidden="false" customHeight="false" outlineLevel="0" collapsed="false">
      <c r="B188" s="46" t="s">
        <v>85</v>
      </c>
      <c r="C188" s="46" t="s">
        <v>86</v>
      </c>
    </row>
    <row r="189" customFormat="false" ht="13" hidden="false" customHeight="false" outlineLevel="0" collapsed="false">
      <c r="B189" s="47" t="s">
        <v>87</v>
      </c>
      <c r="C189" s="76" t="n">
        <f aca="false">'Default Spreads for Ratings'!C2</f>
        <v>58.1338007566397</v>
      </c>
    </row>
    <row r="190" customFormat="false" ht="13" hidden="false" customHeight="false" outlineLevel="0" collapsed="false">
      <c r="B190" s="47" t="s">
        <v>88</v>
      </c>
      <c r="C190" s="76" t="n">
        <f aca="false">'Default Spreads for Ratings'!C3</f>
        <v>70.0586829631299</v>
      </c>
    </row>
    <row r="191" customFormat="false" ht="13" hidden="false" customHeight="false" outlineLevel="0" collapsed="false">
      <c r="B191" s="47" t="s">
        <v>89</v>
      </c>
      <c r="C191" s="76" t="n">
        <f aca="false">'Default Spreads for Ratings'!C4</f>
        <v>99.1255833414496</v>
      </c>
    </row>
    <row r="192" customFormat="false" ht="13" hidden="false" customHeight="false" outlineLevel="0" collapsed="false">
      <c r="B192" s="47" t="s">
        <v>90</v>
      </c>
      <c r="C192" s="76" t="n">
        <f aca="false">'Default Spreads for Ratings'!C5</f>
        <v>32.793426067848</v>
      </c>
    </row>
    <row r="193" customFormat="false" ht="13" hidden="false" customHeight="false" outlineLevel="0" collapsed="false">
      <c r="B193" s="47" t="s">
        <v>91</v>
      </c>
      <c r="C193" s="76" t="n">
        <f aca="false">'Default Spreads for Ratings'!C6</f>
        <v>40.9917825848101</v>
      </c>
    </row>
    <row r="194" customFormat="false" ht="13" hidden="false" customHeight="false" outlineLevel="0" collapsed="false">
      <c r="B194" s="47" t="s">
        <v>92</v>
      </c>
      <c r="C194" s="76" t="n">
        <f aca="false">'Default Spreads for Ratings'!C7</f>
        <v>49.9354442396778</v>
      </c>
    </row>
    <row r="195" customFormat="false" ht="13" hidden="false" customHeight="false" outlineLevel="0" collapsed="false">
      <c r="B195" s="47" t="s">
        <v>93</v>
      </c>
      <c r="C195" s="76" t="n">
        <f aca="false">'Default Spreads for Ratings'!C8</f>
        <v>0</v>
      </c>
    </row>
    <row r="196" customFormat="false" ht="13" hidden="false" customHeight="false" outlineLevel="0" collapsed="false">
      <c r="B196" s="47" t="s">
        <v>94</v>
      </c>
      <c r="C196" s="76" t="n">
        <f aca="false">'Default Spreads for Ratings'!C9</f>
        <v>371.907263814913</v>
      </c>
    </row>
    <row r="197" customFormat="false" ht="13" hidden="false" customHeight="false" outlineLevel="0" collapsed="false">
      <c r="B197" s="47" t="s">
        <v>95</v>
      </c>
      <c r="C197" s="76" t="n">
        <f aca="false">'Default Spreads for Ratings'!C10</f>
        <v>454.636134122439</v>
      </c>
    </row>
    <row r="198" customFormat="false" ht="13" hidden="false" customHeight="false" outlineLevel="0" collapsed="false">
      <c r="B198" s="47" t="s">
        <v>96</v>
      </c>
      <c r="C198" s="76" t="n">
        <f aca="false">'Default Spreads for Ratings'!C11</f>
        <v>537.365004429965</v>
      </c>
    </row>
    <row r="199" customFormat="false" ht="13" hidden="false" customHeight="false" outlineLevel="0" collapsed="false">
      <c r="B199" s="47" t="s">
        <v>97</v>
      </c>
      <c r="C199" s="76" t="n">
        <f aca="false">'Default Spreads for Ratings'!C12</f>
        <v>206.449523199862</v>
      </c>
    </row>
    <row r="200" customFormat="false" ht="13" hidden="false" customHeight="false" outlineLevel="0" collapsed="false">
      <c r="B200" s="47" t="s">
        <v>98</v>
      </c>
      <c r="C200" s="76" t="n">
        <f aca="false">'Default Spreads for Ratings'!C13</f>
        <v>248.186610922578</v>
      </c>
    </row>
    <row r="201" customFormat="false" ht="13" hidden="false" customHeight="false" outlineLevel="0" collapsed="false">
      <c r="B201" s="47" t="s">
        <v>99</v>
      </c>
      <c r="C201" s="76" t="n">
        <f aca="false">'Default Spreads for Ratings'!C14</f>
        <v>297.37675002435</v>
      </c>
    </row>
    <row r="202" customFormat="false" ht="13" hidden="false" customHeight="false" outlineLevel="0" collapsed="false">
      <c r="B202" s="47" t="s">
        <v>100</v>
      </c>
      <c r="C202" s="76" t="n">
        <f aca="false">'Default Spreads for Ratings'!C15</f>
        <v>131.919009409298</v>
      </c>
    </row>
    <row r="203" customFormat="false" ht="13" hidden="false" customHeight="false" outlineLevel="0" collapsed="false">
      <c r="B203" s="47" t="s">
        <v>101</v>
      </c>
      <c r="C203" s="76" t="n">
        <f aca="false">'Default Spreads for Ratings'!C16</f>
        <v>157.25938409809</v>
      </c>
    </row>
    <row r="204" customFormat="false" ht="13" hidden="false" customHeight="false" outlineLevel="0" collapsed="false">
      <c r="B204" s="47" t="s">
        <v>102</v>
      </c>
      <c r="C204" s="76" t="n">
        <f aca="false">'Default Spreads for Ratings'!C17</f>
        <v>181.854453648976</v>
      </c>
    </row>
    <row r="205" customFormat="false" ht="13" hidden="false" customHeight="false" outlineLevel="0" collapsed="false">
      <c r="B205" s="47" t="s">
        <v>103</v>
      </c>
      <c r="C205" s="76" t="n">
        <v>1750</v>
      </c>
    </row>
    <row r="206" customFormat="false" ht="13" hidden="false" customHeight="false" outlineLevel="0" collapsed="false">
      <c r="B206" s="47" t="s">
        <v>104</v>
      </c>
      <c r="C206" s="76" t="n">
        <f aca="false">'Default Spreads for Ratings'!C18</f>
        <v>991.255833414496</v>
      </c>
    </row>
    <row r="207" customFormat="false" ht="13" hidden="false" customHeight="false" outlineLevel="0" collapsed="false">
      <c r="B207" s="47" t="s">
        <v>111</v>
      </c>
      <c r="C207" s="76" t="n">
        <f aca="false">'Default Spreads for Ratings'!C19</f>
        <v>619.348569599585</v>
      </c>
    </row>
    <row r="208" customFormat="false" ht="13" hidden="false" customHeight="false" outlineLevel="0" collapsed="false">
      <c r="B208" s="47" t="s">
        <v>112</v>
      </c>
      <c r="C208" s="76" t="n">
        <f aca="false">'Default Spreads for Ratings'!C20</f>
        <v>743.814527629826</v>
      </c>
    </row>
    <row r="209" customFormat="false" ht="13" hidden="false" customHeight="false" outlineLevel="0" collapsed="false">
      <c r="B209" s="47" t="s">
        <v>113</v>
      </c>
      <c r="C209" s="76" t="n">
        <f aca="false">'Default Spreads for Ratings'!C21</f>
        <v>825.798092799447</v>
      </c>
    </row>
    <row r="210" customFormat="false" ht="13" hidden="false" customHeight="false" outlineLevel="0" collapsed="false">
      <c r="B210" s="47" t="s">
        <v>105</v>
      </c>
      <c r="C210" s="47" t="s">
        <v>114</v>
      </c>
    </row>
  </sheetData>
  <mergeCells count="1">
    <mergeCell ref="A165:E16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tableParts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RowHeight="13" zeroHeight="false" outlineLevelRow="0" outlineLevelCol="0"/>
  <cols>
    <col collapsed="false" customWidth="true" hidden="false" outlineLevel="0" max="1" min="1" style="0" width="31.34"/>
    <col collapsed="false" customWidth="true" hidden="false" outlineLevel="0" max="3" min="2" style="0" width="10.65"/>
    <col collapsed="false" customWidth="true" hidden="false" outlineLevel="0" max="4" min="4" style="0" width="14.74"/>
    <col collapsed="false" customWidth="true" hidden="false" outlineLevel="0" max="5" min="5" style="0" width="10.65"/>
    <col collapsed="false" customWidth="true" hidden="false" outlineLevel="0" max="6" min="6" style="0" width="20"/>
    <col collapsed="false" customWidth="true" hidden="false" outlineLevel="0" max="1025" min="7" style="0" width="10.65"/>
  </cols>
  <sheetData>
    <row r="1" customFormat="false" ht="13" hidden="false" customHeight="false" outlineLevel="0" collapsed="false">
      <c r="A1" s="77"/>
      <c r="B1" s="77" t="s">
        <v>115</v>
      </c>
    </row>
    <row r="2" customFormat="false" ht="13" hidden="false" customHeight="false" outlineLevel="0" collapsed="false">
      <c r="A2" s="77" t="s">
        <v>116</v>
      </c>
      <c r="B2" s="78" t="n">
        <f aca="false">D17</f>
        <v>0.14701999394377</v>
      </c>
      <c r="D2" s="0" t="s">
        <v>117</v>
      </c>
    </row>
    <row r="3" customFormat="false" ht="13" hidden="false" customHeight="false" outlineLevel="0" collapsed="false">
      <c r="A3" s="77" t="s">
        <v>118</v>
      </c>
      <c r="B3" s="78" t="n">
        <f aca="false">K16</f>
        <v>0.149285387979259</v>
      </c>
      <c r="D3" s="0" t="s">
        <v>119</v>
      </c>
    </row>
    <row r="4" customFormat="false" ht="13" hidden="false" customHeight="false" outlineLevel="0" collapsed="false">
      <c r="A4" s="77" t="s">
        <v>120</v>
      </c>
      <c r="B4" s="79" t="n">
        <f aca="false">B3/B2</f>
        <v>1.01540874798536</v>
      </c>
    </row>
    <row r="9" customFormat="false" ht="13" hidden="false" customHeight="false" outlineLevel="0" collapsed="false">
      <c r="A9" s="0" t="s">
        <v>121</v>
      </c>
      <c r="B9" s="0" t="s">
        <v>122</v>
      </c>
      <c r="G9" s="0" t="s">
        <v>121</v>
      </c>
      <c r="H9" s="0" t="s">
        <v>123</v>
      </c>
    </row>
    <row r="10" customFormat="false" ht="13" hidden="false" customHeight="false" outlineLevel="0" collapsed="false">
      <c r="A10" s="0" t="s">
        <v>124</v>
      </c>
      <c r="B10" s="0" t="s">
        <v>125</v>
      </c>
      <c r="G10" s="0" t="s">
        <v>124</v>
      </c>
      <c r="H10" s="0" t="s">
        <v>126</v>
      </c>
    </row>
    <row r="11" customFormat="false" ht="13" hidden="false" customHeight="false" outlineLevel="0" collapsed="false">
      <c r="B11" s="9" t="s">
        <v>127</v>
      </c>
      <c r="H11" s="9" t="s">
        <v>128</v>
      </c>
    </row>
    <row r="12" customFormat="false" ht="13" hidden="false" customHeight="false" outlineLevel="0" collapsed="false">
      <c r="A12" s="0" t="s">
        <v>129</v>
      </c>
      <c r="B12" s="0" t="s">
        <v>130</v>
      </c>
      <c r="G12" s="0" t="s">
        <v>129</v>
      </c>
      <c r="H12" s="0" t="s">
        <v>130</v>
      </c>
    </row>
    <row r="13" customFormat="false" ht="13" hidden="false" customHeight="false" outlineLevel="0" collapsed="false">
      <c r="A13" s="0" t="s">
        <v>131</v>
      </c>
      <c r="B13" s="0" t="s">
        <v>132</v>
      </c>
      <c r="G13" s="0" t="s">
        <v>131</v>
      </c>
      <c r="H13" s="0" t="s">
        <v>132</v>
      </c>
    </row>
    <row r="14" customFormat="false" ht="28" hidden="false" customHeight="false" outlineLevel="0" collapsed="false">
      <c r="A14" s="80" t="s">
        <v>133</v>
      </c>
      <c r="B14" s="80" t="s">
        <v>134</v>
      </c>
      <c r="G14" s="81" t="s">
        <v>135</v>
      </c>
      <c r="H14" s="82" t="s">
        <v>136</v>
      </c>
      <c r="I14" s="82" t="s">
        <v>137</v>
      </c>
      <c r="J14" s="82"/>
      <c r="K14" s="82"/>
    </row>
    <row r="15" customFormat="false" ht="28" hidden="false" customHeight="false" outlineLevel="0" collapsed="false">
      <c r="A15" s="83" t="n">
        <v>41088</v>
      </c>
      <c r="B15" s="84" t="n">
        <v>4.19</v>
      </c>
      <c r="C15" s="0" t="s">
        <v>138</v>
      </c>
      <c r="D15" s="84" t="n">
        <f aca="false">AVERAGE(B15:B1336)</f>
        <v>3.91869137670197</v>
      </c>
      <c r="E15" s="0" t="s">
        <v>139</v>
      </c>
      <c r="G15" s="85" t="n">
        <v>41088</v>
      </c>
      <c r="H15" s="86" t="n">
        <v>216.38</v>
      </c>
      <c r="I15" s="87"/>
      <c r="J15" s="82" t="s">
        <v>140</v>
      </c>
      <c r="K15" s="88" t="n">
        <f aca="false">STDEV(I15:I1319)</f>
        <v>0.00925828673802721</v>
      </c>
    </row>
    <row r="16" customFormat="false" ht="43" hidden="false" customHeight="false" outlineLevel="0" collapsed="false">
      <c r="A16" s="83" t="n">
        <v>41089</v>
      </c>
      <c r="B16" s="84" t="n">
        <v>4.18</v>
      </c>
      <c r="C16" s="0" t="s">
        <v>141</v>
      </c>
      <c r="D16" s="0" t="n">
        <f aca="false">STDEV(B15:B1336)</f>
        <v>0.576125982470228</v>
      </c>
      <c r="E16" s="0" t="s">
        <v>139</v>
      </c>
      <c r="G16" s="85" t="n">
        <v>41089</v>
      </c>
      <c r="H16" s="86" t="n">
        <v>219.27</v>
      </c>
      <c r="I16" s="87" t="n">
        <f aca="false">H16/H15-1</f>
        <v>0.0133561327294576</v>
      </c>
      <c r="J16" s="82" t="s">
        <v>142</v>
      </c>
      <c r="K16" s="88" t="n">
        <f aca="false">K15*(260^0.5)</f>
        <v>0.149285387979259</v>
      </c>
    </row>
    <row r="17" customFormat="false" ht="17" hidden="false" customHeight="false" outlineLevel="0" collapsed="false">
      <c r="A17" s="83" t="n">
        <v>41090</v>
      </c>
      <c r="B17" s="84" t="n">
        <v>4.09</v>
      </c>
      <c r="C17" s="0" t="s">
        <v>143</v>
      </c>
      <c r="D17" s="89" t="n">
        <f aca="false">D16/D15</f>
        <v>0.14701999394377</v>
      </c>
      <c r="E17" s="0" t="s">
        <v>144</v>
      </c>
      <c r="G17" s="85" t="n">
        <v>41090</v>
      </c>
      <c r="H17" s="86" t="n">
        <v>220.19</v>
      </c>
      <c r="I17" s="87" t="n">
        <f aca="false">H17/H16-1</f>
        <v>0.00419574041136483</v>
      </c>
      <c r="J17" s="82"/>
      <c r="K17" s="82"/>
    </row>
    <row r="18" customFormat="false" ht="16" hidden="false" customHeight="false" outlineLevel="0" collapsed="false">
      <c r="A18" s="83" t="n">
        <v>41093</v>
      </c>
      <c r="B18" s="84" t="n">
        <v>4.09</v>
      </c>
      <c r="G18" s="85" t="n">
        <v>41093</v>
      </c>
      <c r="H18" s="86" t="n">
        <v>221.38</v>
      </c>
      <c r="I18" s="87" t="n">
        <f aca="false">H18/H17-1</f>
        <v>0.00540442345247283</v>
      </c>
      <c r="J18" s="82"/>
      <c r="K18" s="82"/>
    </row>
    <row r="19" customFormat="false" ht="16" hidden="false" customHeight="false" outlineLevel="0" collapsed="false">
      <c r="A19" s="83" t="n">
        <v>41094</v>
      </c>
      <c r="B19" s="84" t="n">
        <v>4.06</v>
      </c>
      <c r="G19" s="85" t="n">
        <v>41094</v>
      </c>
      <c r="H19" s="86" t="n">
        <v>218.54</v>
      </c>
      <c r="I19" s="87" t="n">
        <f aca="false">H19/H18-1</f>
        <v>-0.0128286204715873</v>
      </c>
      <c r="J19" s="82"/>
      <c r="K19" s="82"/>
    </row>
    <row r="20" customFormat="false" ht="16" hidden="false" customHeight="false" outlineLevel="0" collapsed="false">
      <c r="A20" s="83" t="n">
        <v>41095</v>
      </c>
      <c r="B20" s="84" t="n">
        <v>4.06</v>
      </c>
      <c r="G20" s="85" t="n">
        <v>41095</v>
      </c>
      <c r="H20" s="86" t="n">
        <v>216.21</v>
      </c>
      <c r="I20" s="87" t="n">
        <f aca="false">H20/H19-1</f>
        <v>-0.0106616637686464</v>
      </c>
      <c r="J20" s="82"/>
      <c r="K20" s="82"/>
    </row>
    <row r="21" customFormat="false" ht="16" hidden="false" customHeight="false" outlineLevel="0" collapsed="false">
      <c r="A21" s="83" t="n">
        <v>41096</v>
      </c>
      <c r="B21" s="84" t="n">
        <v>4.05</v>
      </c>
      <c r="G21" s="85" t="n">
        <v>41096</v>
      </c>
      <c r="H21" s="86" t="n">
        <v>217.66</v>
      </c>
      <c r="I21" s="87" t="n">
        <f aca="false">H21/H20-1</f>
        <v>0.00670644281023081</v>
      </c>
      <c r="J21" s="82"/>
      <c r="K21" s="82"/>
    </row>
    <row r="22" customFormat="false" ht="16" hidden="false" customHeight="false" outlineLevel="0" collapsed="false">
      <c r="A22" s="83" t="n">
        <v>41097</v>
      </c>
      <c r="B22" s="84" t="n">
        <v>4.03</v>
      </c>
      <c r="G22" s="85" t="n">
        <v>41097</v>
      </c>
      <c r="H22" s="86" t="n">
        <v>218.53</v>
      </c>
      <c r="I22" s="87" t="n">
        <f aca="false">H22/H21-1</f>
        <v>0.00399705963429198</v>
      </c>
      <c r="J22" s="82"/>
      <c r="K22" s="82"/>
    </row>
    <row r="23" customFormat="false" ht="16" hidden="false" customHeight="false" outlineLevel="0" collapsed="false">
      <c r="A23" s="83" t="n">
        <v>41100</v>
      </c>
      <c r="B23" s="84" t="n">
        <v>3.99</v>
      </c>
      <c r="G23" s="85" t="n">
        <v>41100</v>
      </c>
      <c r="H23" s="86" t="n">
        <v>222.59</v>
      </c>
      <c r="I23" s="87" t="n">
        <f aca="false">H23/H22-1</f>
        <v>0.0185786848487621</v>
      </c>
      <c r="J23" s="82"/>
      <c r="K23" s="82"/>
    </row>
    <row r="24" customFormat="false" ht="16" hidden="false" customHeight="false" outlineLevel="0" collapsed="false">
      <c r="A24" s="83" t="n">
        <v>41101</v>
      </c>
      <c r="B24" s="84" t="n">
        <v>4.01</v>
      </c>
      <c r="G24" s="85" t="n">
        <v>41101</v>
      </c>
      <c r="H24" s="86" t="n">
        <v>224.74</v>
      </c>
      <c r="I24" s="87" t="n">
        <f aca="false">H24/H23-1</f>
        <v>0.0096590143312818</v>
      </c>
      <c r="J24" s="82"/>
      <c r="K24" s="82"/>
    </row>
    <row r="25" customFormat="false" ht="16" hidden="false" customHeight="false" outlineLevel="0" collapsed="false">
      <c r="A25" s="83" t="n">
        <v>41102</v>
      </c>
      <c r="B25" s="84" t="n">
        <v>3.99</v>
      </c>
      <c r="G25" s="85" t="n">
        <v>41102</v>
      </c>
      <c r="H25" s="86" t="n">
        <v>225.06</v>
      </c>
      <c r="I25" s="87" t="n">
        <f aca="false">H25/H24-1</f>
        <v>0.0014238675803151</v>
      </c>
      <c r="J25" s="82"/>
      <c r="K25" s="82"/>
    </row>
    <row r="26" customFormat="false" ht="16" hidden="false" customHeight="false" outlineLevel="0" collapsed="false">
      <c r="A26" s="83" t="n">
        <v>41103</v>
      </c>
      <c r="B26" s="84" t="n">
        <v>4</v>
      </c>
      <c r="G26" s="85" t="n">
        <v>41103</v>
      </c>
      <c r="H26" s="86" t="n">
        <v>227.41</v>
      </c>
      <c r="I26" s="87" t="n">
        <f aca="false">H26/H25-1</f>
        <v>0.0104416600017774</v>
      </c>
      <c r="J26" s="82"/>
      <c r="K26" s="82"/>
    </row>
    <row r="27" customFormat="false" ht="16" hidden="false" customHeight="false" outlineLevel="0" collapsed="false">
      <c r="A27" s="83" t="n">
        <v>41104</v>
      </c>
      <c r="B27" s="84" t="n">
        <v>4.01</v>
      </c>
      <c r="G27" s="85" t="n">
        <v>41104</v>
      </c>
      <c r="H27" s="86" t="n">
        <v>227.5</v>
      </c>
      <c r="I27" s="87" t="n">
        <f aca="false">H27/H26-1</f>
        <v>0.000395760960379965</v>
      </c>
      <c r="J27" s="82"/>
      <c r="K27" s="82"/>
    </row>
    <row r="28" customFormat="false" ht="16" hidden="false" customHeight="false" outlineLevel="0" collapsed="false">
      <c r="A28" s="83" t="n">
        <v>41107</v>
      </c>
      <c r="B28" s="84" t="n">
        <v>4.02</v>
      </c>
      <c r="G28" s="85" t="n">
        <v>41107</v>
      </c>
      <c r="H28" s="86" t="n">
        <v>228.12</v>
      </c>
      <c r="I28" s="87" t="n">
        <f aca="false">H28/H27-1</f>
        <v>0.00272527472527484</v>
      </c>
      <c r="J28" s="82"/>
      <c r="K28" s="82"/>
    </row>
    <row r="29" customFormat="false" ht="16" hidden="false" customHeight="false" outlineLevel="0" collapsed="false">
      <c r="A29" s="83" t="n">
        <v>41108</v>
      </c>
      <c r="B29" s="84" t="n">
        <v>3.99</v>
      </c>
      <c r="G29" s="85" t="n">
        <v>41108</v>
      </c>
      <c r="H29" s="86" t="n">
        <v>227.57</v>
      </c>
      <c r="I29" s="87" t="n">
        <f aca="false">H29/H28-1</f>
        <v>-0.0024110117482028</v>
      </c>
      <c r="J29" s="82"/>
      <c r="K29" s="82"/>
    </row>
    <row r="30" customFormat="false" ht="16" hidden="false" customHeight="false" outlineLevel="0" collapsed="false">
      <c r="A30" s="83" t="n">
        <v>41109</v>
      </c>
      <c r="B30" s="84" t="n">
        <v>4</v>
      </c>
      <c r="G30" s="85" t="n">
        <v>41109</v>
      </c>
      <c r="H30" s="86" t="n">
        <v>228.56</v>
      </c>
      <c r="I30" s="87" t="n">
        <f aca="false">H30/H29-1</f>
        <v>0.00435030979478857</v>
      </c>
      <c r="J30" s="82"/>
      <c r="K30" s="82"/>
    </row>
    <row r="31" customFormat="false" ht="16" hidden="false" customHeight="false" outlineLevel="0" collapsed="false">
      <c r="A31" s="83" t="n">
        <v>41110</v>
      </c>
      <c r="B31" s="84" t="n">
        <v>4.01</v>
      </c>
      <c r="G31" s="85" t="n">
        <v>41110</v>
      </c>
      <c r="H31" s="86" t="n">
        <v>228.56</v>
      </c>
      <c r="I31" s="87" t="n">
        <f aca="false">H31/H30-1</f>
        <v>0</v>
      </c>
      <c r="J31" s="82"/>
      <c r="K31" s="82"/>
    </row>
    <row r="32" customFormat="false" ht="16" hidden="false" customHeight="false" outlineLevel="0" collapsed="false">
      <c r="A32" s="83" t="n">
        <v>41111</v>
      </c>
      <c r="B32" s="84" t="n">
        <v>3.99</v>
      </c>
      <c r="G32" s="85" t="n">
        <v>41111</v>
      </c>
      <c r="H32" s="86" t="n">
        <v>228.24</v>
      </c>
      <c r="I32" s="87" t="n">
        <f aca="false">H32/H31-1</f>
        <v>-0.00140007000350018</v>
      </c>
      <c r="J32" s="82"/>
      <c r="K32" s="82"/>
    </row>
    <row r="33" customFormat="false" ht="16" hidden="false" customHeight="false" outlineLevel="0" collapsed="false">
      <c r="A33" s="83" t="n">
        <v>41114</v>
      </c>
      <c r="B33" s="84" t="n">
        <v>3.99</v>
      </c>
      <c r="G33" s="85" t="n">
        <v>41114</v>
      </c>
      <c r="H33" s="86" t="n">
        <v>228.12</v>
      </c>
      <c r="I33" s="87" t="n">
        <f aca="false">H33/H32-1</f>
        <v>-0.000525762355415349</v>
      </c>
      <c r="J33" s="82"/>
      <c r="K33" s="82"/>
    </row>
    <row r="34" customFormat="false" ht="16" hidden="false" customHeight="false" outlineLevel="0" collapsed="false">
      <c r="A34" s="83" t="n">
        <v>41115</v>
      </c>
      <c r="B34" s="84" t="n">
        <v>4.01</v>
      </c>
      <c r="G34" s="85" t="n">
        <v>41115</v>
      </c>
      <c r="H34" s="86" t="n">
        <v>228.2</v>
      </c>
      <c r="I34" s="87" t="n">
        <f aca="false">H34/H33-1</f>
        <v>0.000350692617920423</v>
      </c>
      <c r="J34" s="82"/>
      <c r="K34" s="82"/>
    </row>
    <row r="35" customFormat="false" ht="16" hidden="false" customHeight="false" outlineLevel="0" collapsed="false">
      <c r="A35" s="83" t="n">
        <v>41116</v>
      </c>
      <c r="B35" s="84" t="n">
        <v>4</v>
      </c>
      <c r="G35" s="85" t="n">
        <v>41116</v>
      </c>
      <c r="H35" s="86" t="n">
        <v>229.14</v>
      </c>
      <c r="I35" s="87" t="n">
        <f aca="false">H35/H34-1</f>
        <v>0.00411919368974578</v>
      </c>
      <c r="J35" s="82"/>
      <c r="K35" s="82"/>
    </row>
    <row r="36" customFormat="false" ht="16" hidden="false" customHeight="false" outlineLevel="0" collapsed="false">
      <c r="A36" s="83" t="n">
        <v>41117</v>
      </c>
      <c r="B36" s="84" t="n">
        <v>3.99</v>
      </c>
      <c r="G36" s="85" t="n">
        <v>41117</v>
      </c>
      <c r="H36" s="86" t="n">
        <v>229.4</v>
      </c>
      <c r="I36" s="87" t="n">
        <f aca="false">H36/H35-1</f>
        <v>0.00113467748974427</v>
      </c>
      <c r="J36" s="82"/>
      <c r="K36" s="82"/>
    </row>
    <row r="37" customFormat="false" ht="16" hidden="false" customHeight="false" outlineLevel="0" collapsed="false">
      <c r="A37" s="83" t="n">
        <v>41118</v>
      </c>
      <c r="B37" s="84" t="n">
        <v>3.97</v>
      </c>
      <c r="G37" s="85" t="n">
        <v>41118</v>
      </c>
      <c r="H37" s="86" t="n">
        <v>228.89</v>
      </c>
      <c r="I37" s="87" t="n">
        <f aca="false">H37/H36-1</f>
        <v>-0.00222319093286849</v>
      </c>
      <c r="J37" s="82"/>
      <c r="K37" s="82"/>
    </row>
    <row r="38" customFormat="false" ht="16" hidden="false" customHeight="false" outlineLevel="0" collapsed="false">
      <c r="A38" s="83" t="n">
        <v>41120</v>
      </c>
      <c r="B38" s="84" t="n">
        <v>4.01</v>
      </c>
      <c r="G38" s="85" t="n">
        <v>41121</v>
      </c>
      <c r="H38" s="86" t="n">
        <v>230.66</v>
      </c>
      <c r="I38" s="87" t="n">
        <f aca="false">H38/H37-1</f>
        <v>0.0077329721700381</v>
      </c>
      <c r="J38" s="82"/>
      <c r="K38" s="82"/>
    </row>
    <row r="39" customFormat="false" ht="16" hidden="false" customHeight="false" outlineLevel="0" collapsed="false">
      <c r="A39" s="83" t="n">
        <v>41121</v>
      </c>
      <c r="B39" s="84" t="n">
        <v>4</v>
      </c>
      <c r="G39" s="85" t="n">
        <v>41122</v>
      </c>
      <c r="H39" s="86" t="n">
        <v>229.48</v>
      </c>
      <c r="I39" s="87" t="n">
        <f aca="false">H39/H38-1</f>
        <v>-0.00511575479060089</v>
      </c>
      <c r="J39" s="82"/>
      <c r="K39" s="82"/>
    </row>
    <row r="40" customFormat="false" ht="16" hidden="false" customHeight="false" outlineLevel="0" collapsed="false">
      <c r="A40" s="83" t="n">
        <v>41122</v>
      </c>
      <c r="B40" s="84" t="n">
        <v>4.03</v>
      </c>
      <c r="G40" s="85" t="n">
        <v>41123</v>
      </c>
      <c r="H40" s="86" t="n">
        <v>227.86</v>
      </c>
      <c r="I40" s="87" t="n">
        <f aca="false">H40/H39-1</f>
        <v>-0.00705943873104398</v>
      </c>
      <c r="J40" s="82"/>
      <c r="K40" s="82"/>
    </row>
    <row r="41" customFormat="false" ht="16" hidden="false" customHeight="false" outlineLevel="0" collapsed="false">
      <c r="A41" s="83" t="n">
        <v>41123</v>
      </c>
      <c r="B41" s="84" t="n">
        <v>4.06</v>
      </c>
      <c r="G41" s="85" t="n">
        <v>41124</v>
      </c>
      <c r="H41" s="86" t="n">
        <v>229.77</v>
      </c>
      <c r="I41" s="87" t="n">
        <f aca="false">H41/H40-1</f>
        <v>0.00838234003335381</v>
      </c>
      <c r="J41" s="82"/>
      <c r="K41" s="82"/>
    </row>
    <row r="42" customFormat="false" ht="16" hidden="false" customHeight="false" outlineLevel="0" collapsed="false">
      <c r="A42" s="83" t="n">
        <v>41124</v>
      </c>
      <c r="B42" s="84" t="n">
        <v>4.01</v>
      </c>
      <c r="G42" s="85" t="n">
        <v>41125</v>
      </c>
      <c r="H42" s="86" t="n">
        <v>232.05</v>
      </c>
      <c r="I42" s="87" t="n">
        <f aca="false">H42/H41-1</f>
        <v>0.00992296644470558</v>
      </c>
      <c r="J42" s="82"/>
      <c r="K42" s="82"/>
    </row>
    <row r="43" customFormat="false" ht="16" hidden="false" customHeight="false" outlineLevel="0" collapsed="false">
      <c r="A43" s="83" t="n">
        <v>41125</v>
      </c>
      <c r="B43" s="84" t="n">
        <v>3.98</v>
      </c>
      <c r="G43" s="85" t="n">
        <v>41128</v>
      </c>
      <c r="H43" s="86" t="n">
        <v>234.5</v>
      </c>
      <c r="I43" s="87" t="n">
        <f aca="false">H43/H42-1</f>
        <v>0.0105580693815988</v>
      </c>
      <c r="J43" s="82"/>
      <c r="K43" s="82"/>
    </row>
    <row r="44" customFormat="false" ht="16" hidden="false" customHeight="false" outlineLevel="0" collapsed="false">
      <c r="A44" s="83" t="n">
        <v>41128</v>
      </c>
      <c r="B44" s="84" t="n">
        <v>3.96</v>
      </c>
      <c r="G44" s="85" t="n">
        <v>41129</v>
      </c>
      <c r="H44" s="86" t="n">
        <v>235.44</v>
      </c>
      <c r="I44" s="87" t="n">
        <f aca="false">H44/H43-1</f>
        <v>0.00400852878464808</v>
      </c>
      <c r="J44" s="82"/>
      <c r="K44" s="82"/>
    </row>
    <row r="45" customFormat="false" ht="16" hidden="false" customHeight="false" outlineLevel="0" collapsed="false">
      <c r="A45" s="83" t="n">
        <v>41129</v>
      </c>
      <c r="B45" s="84" t="n">
        <v>3.94</v>
      </c>
      <c r="G45" s="85" t="n">
        <v>41130</v>
      </c>
      <c r="H45" s="86" t="n">
        <v>235.96</v>
      </c>
      <c r="I45" s="87" t="n">
        <f aca="false">H45/H44-1</f>
        <v>0.00220863064899768</v>
      </c>
      <c r="J45" s="82"/>
      <c r="K45" s="82"/>
    </row>
    <row r="46" customFormat="false" ht="16" hidden="false" customHeight="false" outlineLevel="0" collapsed="false">
      <c r="A46" s="83" t="n">
        <v>41130</v>
      </c>
      <c r="B46" s="84" t="n">
        <v>3.89</v>
      </c>
      <c r="G46" s="85" t="n">
        <v>41131</v>
      </c>
      <c r="H46" s="86" t="n">
        <v>237.29</v>
      </c>
      <c r="I46" s="87" t="n">
        <f aca="false">H46/H45-1</f>
        <v>0.0056365485675538</v>
      </c>
      <c r="J46" s="82"/>
      <c r="K46" s="82"/>
    </row>
    <row r="47" customFormat="false" ht="16" hidden="false" customHeight="false" outlineLevel="0" collapsed="false">
      <c r="A47" s="83" t="n">
        <v>41131</v>
      </c>
      <c r="B47" s="84" t="n">
        <v>3.89</v>
      </c>
      <c r="G47" s="85" t="n">
        <v>41132</v>
      </c>
      <c r="H47" s="86" t="n">
        <v>238.1</v>
      </c>
      <c r="I47" s="87" t="n">
        <f aca="false">H47/H46-1</f>
        <v>0.00341354460786381</v>
      </c>
      <c r="J47" s="82"/>
      <c r="K47" s="82"/>
    </row>
    <row r="48" customFormat="false" ht="16" hidden="false" customHeight="false" outlineLevel="0" collapsed="false">
      <c r="A48" s="83" t="n">
        <v>41132</v>
      </c>
      <c r="B48" s="84" t="n">
        <v>3.88</v>
      </c>
      <c r="G48" s="85" t="n">
        <v>41135</v>
      </c>
      <c r="H48" s="86" t="n">
        <v>239.76</v>
      </c>
      <c r="I48" s="87" t="n">
        <f aca="false">H48/H47-1</f>
        <v>0.00697186056278865</v>
      </c>
      <c r="J48" s="82"/>
      <c r="K48" s="82"/>
    </row>
    <row r="49" customFormat="false" ht="16" hidden="false" customHeight="false" outlineLevel="0" collapsed="false">
      <c r="A49" s="83" t="n">
        <v>41135</v>
      </c>
      <c r="B49" s="84" t="n">
        <v>3.85</v>
      </c>
      <c r="G49" s="85" t="n">
        <v>41136</v>
      </c>
      <c r="H49" s="86" t="n">
        <v>239.46</v>
      </c>
      <c r="I49" s="87" t="n">
        <f aca="false">H49/H48-1</f>
        <v>-0.00125125125125114</v>
      </c>
      <c r="J49" s="82"/>
      <c r="K49" s="82"/>
    </row>
    <row r="50" customFormat="false" ht="16" hidden="false" customHeight="false" outlineLevel="0" collapsed="false">
      <c r="A50" s="83" t="n">
        <v>41136</v>
      </c>
      <c r="B50" s="84" t="n">
        <v>3.83</v>
      </c>
      <c r="G50" s="85" t="n">
        <v>41137</v>
      </c>
      <c r="H50" s="86" t="n">
        <v>238.31</v>
      </c>
      <c r="I50" s="87" t="n">
        <f aca="false">H50/H49-1</f>
        <v>-0.0048024722291824</v>
      </c>
      <c r="J50" s="82"/>
      <c r="K50" s="82"/>
    </row>
    <row r="51" customFormat="false" ht="16" hidden="false" customHeight="false" outlineLevel="0" collapsed="false">
      <c r="A51" s="83" t="n">
        <v>41137</v>
      </c>
      <c r="B51" s="84" t="n">
        <v>3.85</v>
      </c>
      <c r="G51" s="85" t="n">
        <v>41138</v>
      </c>
      <c r="H51" s="86" t="n">
        <v>239.96</v>
      </c>
      <c r="I51" s="87" t="n">
        <f aca="false">H51/H50-1</f>
        <v>0.00692375477319462</v>
      </c>
      <c r="J51" s="82"/>
      <c r="K51" s="82"/>
    </row>
    <row r="52" customFormat="false" ht="16" hidden="false" customHeight="false" outlineLevel="0" collapsed="false">
      <c r="A52" s="83" t="n">
        <v>41138</v>
      </c>
      <c r="B52" s="84" t="n">
        <v>3.81</v>
      </c>
      <c r="G52" s="85" t="n">
        <v>41139</v>
      </c>
      <c r="H52" s="86" t="n">
        <v>238.43</v>
      </c>
      <c r="I52" s="87" t="n">
        <f aca="false">H52/H51-1</f>
        <v>-0.00637606267711288</v>
      </c>
      <c r="J52" s="82"/>
      <c r="K52" s="82"/>
    </row>
    <row r="53" customFormat="false" ht="16" hidden="false" customHeight="false" outlineLevel="0" collapsed="false">
      <c r="A53" s="83" t="n">
        <v>41139</v>
      </c>
      <c r="B53" s="84" t="n">
        <v>3.82</v>
      </c>
      <c r="G53" s="85" t="n">
        <v>41142</v>
      </c>
      <c r="H53" s="86" t="n">
        <v>237.05</v>
      </c>
      <c r="I53" s="87" t="n">
        <f aca="false">H53/H52-1</f>
        <v>-0.00578786226565442</v>
      </c>
      <c r="J53" s="82"/>
      <c r="K53" s="82"/>
    </row>
    <row r="54" customFormat="false" ht="16" hidden="false" customHeight="false" outlineLevel="0" collapsed="false">
      <c r="A54" s="83" t="n">
        <v>41142</v>
      </c>
      <c r="B54" s="84" t="n">
        <v>3.84</v>
      </c>
      <c r="G54" s="85" t="n">
        <v>41143</v>
      </c>
      <c r="H54" s="86" t="n">
        <v>237.16</v>
      </c>
      <c r="I54" s="87" t="n">
        <f aca="false">H54/H53-1</f>
        <v>0.000464037122969829</v>
      </c>
      <c r="J54" s="82"/>
      <c r="K54" s="82"/>
    </row>
    <row r="55" customFormat="false" ht="16" hidden="false" customHeight="false" outlineLevel="0" collapsed="false">
      <c r="A55" s="83" t="n">
        <v>41143</v>
      </c>
      <c r="B55" s="84" t="n">
        <v>3.83</v>
      </c>
      <c r="G55" s="85" t="n">
        <v>41144</v>
      </c>
      <c r="H55" s="86" t="n">
        <v>234.93</v>
      </c>
      <c r="I55" s="87" t="n">
        <f aca="false">H55/H54-1</f>
        <v>-0.00940293472761</v>
      </c>
      <c r="J55" s="82"/>
      <c r="K55" s="82"/>
    </row>
    <row r="56" customFormat="false" ht="16" hidden="false" customHeight="false" outlineLevel="0" collapsed="false">
      <c r="A56" s="83" t="n">
        <v>41144</v>
      </c>
      <c r="B56" s="84" t="n">
        <v>3.84</v>
      </c>
      <c r="G56" s="85" t="n">
        <v>41145</v>
      </c>
      <c r="H56" s="86" t="n">
        <v>235.14</v>
      </c>
      <c r="I56" s="87" t="n">
        <f aca="false">H56/H55-1</f>
        <v>0.000893883284382557</v>
      </c>
      <c r="J56" s="82"/>
      <c r="K56" s="82"/>
    </row>
    <row r="57" customFormat="false" ht="16" hidden="false" customHeight="false" outlineLevel="0" collapsed="false">
      <c r="A57" s="83" t="n">
        <v>41145</v>
      </c>
      <c r="B57" s="84" t="n">
        <v>3.86</v>
      </c>
      <c r="G57" s="85" t="n">
        <v>41146</v>
      </c>
      <c r="H57" s="86" t="n">
        <v>236.28</v>
      </c>
      <c r="I57" s="87" t="n">
        <f aca="false">H57/H56-1</f>
        <v>0.00484817555498851</v>
      </c>
      <c r="J57" s="82"/>
      <c r="K57" s="82"/>
    </row>
    <row r="58" customFormat="false" ht="16" hidden="false" customHeight="false" outlineLevel="0" collapsed="false">
      <c r="A58" s="83" t="n">
        <v>41146</v>
      </c>
      <c r="B58" s="84" t="n">
        <v>3.86</v>
      </c>
      <c r="G58" s="85" t="n">
        <v>41149</v>
      </c>
      <c r="H58" s="86" t="n">
        <v>234.94</v>
      </c>
      <c r="I58" s="87" t="n">
        <f aca="false">H58/H57-1</f>
        <v>-0.00567123751481291</v>
      </c>
      <c r="J58" s="82"/>
      <c r="K58" s="82"/>
    </row>
    <row r="59" customFormat="false" ht="16" hidden="false" customHeight="false" outlineLevel="0" collapsed="false">
      <c r="A59" s="83" t="n">
        <v>41149</v>
      </c>
      <c r="B59" s="84" t="n">
        <v>3.87</v>
      </c>
      <c r="G59" s="85" t="n">
        <v>41150</v>
      </c>
      <c r="H59" s="86" t="n">
        <v>235.7</v>
      </c>
      <c r="I59" s="87" t="n">
        <f aca="false">H59/H58-1</f>
        <v>0.00323486847705801</v>
      </c>
      <c r="J59" s="82"/>
      <c r="K59" s="82"/>
    </row>
    <row r="60" customFormat="false" ht="16" hidden="false" customHeight="false" outlineLevel="0" collapsed="false">
      <c r="A60" s="83" t="n">
        <v>41150</v>
      </c>
      <c r="B60" s="84" t="n">
        <v>3.85</v>
      </c>
      <c r="G60" s="85" t="n">
        <v>41151</v>
      </c>
      <c r="H60" s="86" t="n">
        <v>234.35</v>
      </c>
      <c r="I60" s="87" t="n">
        <f aca="false">H60/H59-1</f>
        <v>-0.00572761985574877</v>
      </c>
      <c r="J60" s="82"/>
      <c r="K60" s="82"/>
    </row>
    <row r="61" customFormat="false" ht="16" hidden="false" customHeight="false" outlineLevel="0" collapsed="false">
      <c r="A61" s="83" t="n">
        <v>41151</v>
      </c>
      <c r="B61" s="84" t="n">
        <v>3.89</v>
      </c>
      <c r="G61" s="85" t="n">
        <v>41152</v>
      </c>
      <c r="H61" s="86" t="n">
        <v>233.94</v>
      </c>
      <c r="I61" s="87" t="n">
        <f aca="false">H61/H60-1</f>
        <v>-0.00174951994879458</v>
      </c>
      <c r="J61" s="82"/>
      <c r="K61" s="82"/>
    </row>
    <row r="62" customFormat="false" ht="16" hidden="false" customHeight="false" outlineLevel="0" collapsed="false">
      <c r="A62" s="83" t="n">
        <v>41152</v>
      </c>
      <c r="B62" s="84" t="n">
        <v>3.91</v>
      </c>
      <c r="G62" s="85" t="n">
        <v>41153</v>
      </c>
      <c r="H62" s="86" t="n">
        <v>236.09</v>
      </c>
      <c r="I62" s="87" t="n">
        <f aca="false">H62/H61-1</f>
        <v>0.00919039069846961</v>
      </c>
      <c r="J62" s="82"/>
      <c r="K62" s="82"/>
    </row>
    <row r="63" customFormat="false" ht="16" hidden="false" customHeight="false" outlineLevel="0" collapsed="false">
      <c r="A63" s="83" t="n">
        <v>41153</v>
      </c>
      <c r="B63" s="84" t="n">
        <v>3.9</v>
      </c>
      <c r="G63" s="85" t="n">
        <v>41156</v>
      </c>
      <c r="H63" s="86" t="n">
        <v>238.02</v>
      </c>
      <c r="I63" s="87" t="n">
        <f aca="false">H63/H62-1</f>
        <v>0.00817484857469619</v>
      </c>
      <c r="J63" s="82"/>
      <c r="K63" s="82"/>
    </row>
    <row r="64" customFormat="false" ht="16" hidden="false" customHeight="false" outlineLevel="0" collapsed="false">
      <c r="A64" s="83" t="n">
        <v>41156</v>
      </c>
      <c r="B64" s="84" t="n">
        <v>3.9</v>
      </c>
      <c r="G64" s="85" t="n">
        <v>41157</v>
      </c>
      <c r="H64" s="86" t="n">
        <v>241.75</v>
      </c>
      <c r="I64" s="87" t="n">
        <f aca="false">H64/H63-1</f>
        <v>0.0156709520208385</v>
      </c>
      <c r="J64" s="82"/>
      <c r="K64" s="82"/>
    </row>
    <row r="65" customFormat="false" ht="16" hidden="false" customHeight="false" outlineLevel="0" collapsed="false">
      <c r="A65" s="83" t="n">
        <v>41157</v>
      </c>
      <c r="B65" s="84" t="n">
        <v>3.86</v>
      </c>
      <c r="G65" s="85" t="n">
        <v>41158</v>
      </c>
      <c r="H65" s="86" t="n">
        <v>242.19</v>
      </c>
      <c r="I65" s="87" t="n">
        <f aca="false">H65/H64-1</f>
        <v>0.0018200620475699</v>
      </c>
      <c r="J65" s="82"/>
      <c r="K65" s="82"/>
    </row>
    <row r="66" customFormat="false" ht="16" hidden="false" customHeight="false" outlineLevel="0" collapsed="false">
      <c r="A66" s="83" t="n">
        <v>41158</v>
      </c>
      <c r="B66" s="84" t="n">
        <v>3.8</v>
      </c>
      <c r="G66" s="85" t="n">
        <v>41159</v>
      </c>
      <c r="H66" s="86" t="n">
        <v>242.58</v>
      </c>
      <c r="I66" s="87" t="n">
        <f aca="false">H66/H65-1</f>
        <v>0.00161030595813205</v>
      </c>
      <c r="J66" s="82"/>
      <c r="K66" s="82"/>
    </row>
    <row r="67" customFormat="false" ht="16" hidden="false" customHeight="false" outlineLevel="0" collapsed="false">
      <c r="A67" s="83" t="n">
        <v>41159</v>
      </c>
      <c r="B67" s="84" t="n">
        <v>3.8</v>
      </c>
      <c r="G67" s="85" t="n">
        <v>41160</v>
      </c>
      <c r="H67" s="86" t="n">
        <v>238.36</v>
      </c>
      <c r="I67" s="87" t="n">
        <f aca="false">H67/H66-1</f>
        <v>-0.0173963228625608</v>
      </c>
      <c r="J67" s="82"/>
      <c r="K67" s="82"/>
    </row>
    <row r="68" customFormat="false" ht="16" hidden="false" customHeight="false" outlineLevel="0" collapsed="false">
      <c r="A68" s="83" t="n">
        <v>41160</v>
      </c>
      <c r="B68" s="84" t="n">
        <v>3.87</v>
      </c>
      <c r="G68" s="85" t="n">
        <v>41163</v>
      </c>
      <c r="H68" s="86" t="n">
        <v>234.01</v>
      </c>
      <c r="I68" s="87" t="n">
        <f aca="false">H68/H67-1</f>
        <v>-0.018249706326565</v>
      </c>
      <c r="J68" s="82"/>
      <c r="K68" s="82"/>
    </row>
    <row r="69" customFormat="false" ht="16" hidden="false" customHeight="false" outlineLevel="0" collapsed="false">
      <c r="A69" s="83" t="n">
        <v>41163</v>
      </c>
      <c r="B69" s="84" t="n">
        <v>3.94</v>
      </c>
      <c r="G69" s="85" t="n">
        <v>41164</v>
      </c>
      <c r="H69" s="86" t="n">
        <v>232.77</v>
      </c>
      <c r="I69" s="87" t="n">
        <f aca="false">H69/H68-1</f>
        <v>-0.00529891884962175</v>
      </c>
      <c r="J69" s="82"/>
      <c r="K69" s="82"/>
    </row>
    <row r="70" customFormat="false" ht="16" hidden="false" customHeight="false" outlineLevel="0" collapsed="false">
      <c r="A70" s="83" t="n">
        <v>41164</v>
      </c>
      <c r="B70" s="84" t="n">
        <v>3.93</v>
      </c>
      <c r="G70" s="85" t="n">
        <v>41165</v>
      </c>
      <c r="H70" s="86" t="n">
        <v>232.67</v>
      </c>
      <c r="I70" s="87" t="n">
        <f aca="false">H70/H69-1</f>
        <v>-0.000429608626541289</v>
      </c>
      <c r="J70" s="82"/>
      <c r="K70" s="82"/>
    </row>
    <row r="71" customFormat="false" ht="16" hidden="false" customHeight="false" outlineLevel="0" collapsed="false">
      <c r="A71" s="83" t="n">
        <v>41165</v>
      </c>
      <c r="B71" s="84" t="n">
        <v>3.96</v>
      </c>
      <c r="G71" s="85" t="n">
        <v>41166</v>
      </c>
      <c r="H71" s="86" t="n">
        <v>233.88</v>
      </c>
      <c r="I71" s="87" t="n">
        <f aca="false">H71/H70-1</f>
        <v>0.00520049856019256</v>
      </c>
      <c r="J71" s="82"/>
      <c r="K71" s="82"/>
    </row>
    <row r="72" customFormat="false" ht="16" hidden="false" customHeight="false" outlineLevel="0" collapsed="false">
      <c r="A72" s="83" t="n">
        <v>41166</v>
      </c>
      <c r="B72" s="84" t="n">
        <v>3.96</v>
      </c>
      <c r="G72" s="85" t="n">
        <v>41167</v>
      </c>
      <c r="H72" s="86" t="n">
        <v>232.97</v>
      </c>
      <c r="I72" s="87" t="n">
        <f aca="false">H72/H71-1</f>
        <v>-0.00389088421412687</v>
      </c>
      <c r="J72" s="82"/>
      <c r="K72" s="82"/>
    </row>
    <row r="73" customFormat="false" ht="16" hidden="false" customHeight="false" outlineLevel="0" collapsed="false">
      <c r="A73" s="83" t="n">
        <v>41167</v>
      </c>
      <c r="B73" s="84" t="n">
        <v>3.96</v>
      </c>
      <c r="G73" s="85" t="n">
        <v>41170</v>
      </c>
      <c r="H73" s="86" t="n">
        <v>235.91</v>
      </c>
      <c r="I73" s="87" t="n">
        <f aca="false">H73/H72-1</f>
        <v>0.0126196505987894</v>
      </c>
      <c r="J73" s="82"/>
      <c r="K73" s="82"/>
    </row>
    <row r="74" customFormat="false" ht="16" hidden="false" customHeight="false" outlineLevel="0" collapsed="false">
      <c r="A74" s="83" t="n">
        <v>41170</v>
      </c>
      <c r="B74" s="84" t="n">
        <v>3.96</v>
      </c>
      <c r="G74" s="85" t="n">
        <v>41171</v>
      </c>
      <c r="H74" s="86" t="n">
        <v>236.04</v>
      </c>
      <c r="I74" s="87" t="n">
        <f aca="false">H74/H73-1</f>
        <v>0.000551057606714478</v>
      </c>
      <c r="J74" s="82"/>
      <c r="K74" s="82"/>
    </row>
    <row r="75" customFormat="false" ht="16" hidden="false" customHeight="false" outlineLevel="0" collapsed="false">
      <c r="A75" s="83" t="n">
        <v>41171</v>
      </c>
      <c r="B75" s="84" t="n">
        <v>3.94</v>
      </c>
      <c r="G75" s="85" t="n">
        <v>41172</v>
      </c>
      <c r="H75" s="86" t="n">
        <v>237.78</v>
      </c>
      <c r="I75" s="87" t="n">
        <f aca="false">H75/H74-1</f>
        <v>0.00737163192679202</v>
      </c>
      <c r="J75" s="82"/>
      <c r="K75" s="82"/>
    </row>
    <row r="76" customFormat="false" ht="16" hidden="false" customHeight="false" outlineLevel="0" collapsed="false">
      <c r="A76" s="83" t="n">
        <v>41172</v>
      </c>
      <c r="B76" s="84" t="n">
        <v>3.91</v>
      </c>
      <c r="G76" s="85" t="n">
        <v>41173</v>
      </c>
      <c r="H76" s="86" t="n">
        <v>241.26</v>
      </c>
      <c r="I76" s="87" t="n">
        <f aca="false">H76/H75-1</f>
        <v>0.014635377239465</v>
      </c>
      <c r="J76" s="82"/>
      <c r="K76" s="82"/>
    </row>
    <row r="77" customFormat="false" ht="16" hidden="false" customHeight="false" outlineLevel="0" collapsed="false">
      <c r="A77" s="83" t="n">
        <v>41173</v>
      </c>
      <c r="B77" s="84" t="n">
        <v>3.83</v>
      </c>
      <c r="G77" s="85" t="n">
        <v>41174</v>
      </c>
      <c r="H77" s="86" t="n">
        <v>240.34</v>
      </c>
      <c r="I77" s="87" t="n">
        <f aca="false">H77/H76-1</f>
        <v>-0.0038133134377849</v>
      </c>
      <c r="J77" s="82"/>
      <c r="K77" s="82"/>
    </row>
    <row r="78" customFormat="false" ht="16" hidden="false" customHeight="false" outlineLevel="0" collapsed="false">
      <c r="A78" s="83" t="n">
        <v>41174</v>
      </c>
      <c r="B78" s="84" t="n">
        <v>3.84</v>
      </c>
      <c r="G78" s="85" t="n">
        <v>41177</v>
      </c>
      <c r="H78" s="86" t="n">
        <v>237.22</v>
      </c>
      <c r="I78" s="87" t="n">
        <f aca="false">H78/H77-1</f>
        <v>-0.0129816093867022</v>
      </c>
      <c r="J78" s="82"/>
      <c r="K78" s="82"/>
    </row>
    <row r="79" customFormat="false" ht="16" hidden="false" customHeight="false" outlineLevel="0" collapsed="false">
      <c r="A79" s="83" t="n">
        <v>41177</v>
      </c>
      <c r="B79" s="84" t="n">
        <v>3.86</v>
      </c>
      <c r="G79" s="85" t="n">
        <v>41178</v>
      </c>
      <c r="H79" s="86" t="n">
        <v>238.18</v>
      </c>
      <c r="I79" s="87" t="n">
        <f aca="false">H79/H78-1</f>
        <v>0.00404687631734269</v>
      </c>
      <c r="J79" s="82"/>
      <c r="K79" s="82"/>
    </row>
    <row r="80" customFormat="false" ht="16" hidden="false" customHeight="false" outlineLevel="0" collapsed="false">
      <c r="A80" s="83" t="n">
        <v>41178</v>
      </c>
      <c r="B80" s="84" t="n">
        <v>3.84</v>
      </c>
      <c r="G80" s="85" t="n">
        <v>41179</v>
      </c>
      <c r="H80" s="86" t="n">
        <v>238.74</v>
      </c>
      <c r="I80" s="87" t="n">
        <f aca="false">H80/H79-1</f>
        <v>0.00235116298597693</v>
      </c>
      <c r="J80" s="82"/>
      <c r="K80" s="82"/>
    </row>
    <row r="81" customFormat="false" ht="16" hidden="false" customHeight="false" outlineLevel="0" collapsed="false">
      <c r="A81" s="83" t="n">
        <v>41179</v>
      </c>
      <c r="B81" s="84" t="n">
        <v>3.83</v>
      </c>
      <c r="G81" s="85" t="n">
        <v>41180</v>
      </c>
      <c r="H81" s="86" t="n">
        <v>238.49</v>
      </c>
      <c r="I81" s="87" t="n">
        <f aca="false">H81/H80-1</f>
        <v>-0.0010471642791321</v>
      </c>
      <c r="J81" s="82"/>
      <c r="K81" s="82"/>
    </row>
    <row r="82" customFormat="false" ht="16" hidden="false" customHeight="false" outlineLevel="0" collapsed="false">
      <c r="A82" s="83" t="n">
        <v>41180</v>
      </c>
      <c r="B82" s="84" t="n">
        <v>3.81</v>
      </c>
      <c r="G82" s="85" t="n">
        <v>41181</v>
      </c>
      <c r="H82" s="86" t="n">
        <v>236.49</v>
      </c>
      <c r="I82" s="87" t="n">
        <f aca="false">H82/H81-1</f>
        <v>-0.00838609585307559</v>
      </c>
      <c r="J82" s="82"/>
      <c r="K82" s="82"/>
    </row>
    <row r="83" customFormat="false" ht="16" hidden="false" customHeight="false" outlineLevel="0" collapsed="false">
      <c r="A83" s="83" t="n">
        <v>41181</v>
      </c>
      <c r="B83" s="84" t="n">
        <v>3.82</v>
      </c>
      <c r="G83" s="85" t="n">
        <v>41184</v>
      </c>
      <c r="H83" s="86" t="n">
        <v>238.96</v>
      </c>
      <c r="I83" s="87" t="n">
        <f aca="false">H83/H82-1</f>
        <v>0.0104444162543871</v>
      </c>
      <c r="J83" s="82"/>
      <c r="K83" s="82"/>
    </row>
    <row r="84" customFormat="false" ht="16" hidden="false" customHeight="false" outlineLevel="0" collapsed="false">
      <c r="A84" s="83" t="n">
        <v>41184</v>
      </c>
      <c r="B84" s="84" t="n">
        <v>3.83</v>
      </c>
      <c r="G84" s="85" t="n">
        <v>41185</v>
      </c>
      <c r="H84" s="86" t="n">
        <v>240.08</v>
      </c>
      <c r="I84" s="87" t="n">
        <f aca="false">H84/H83-1</f>
        <v>0.00468697689989961</v>
      </c>
      <c r="J84" s="82"/>
      <c r="K84" s="82"/>
    </row>
    <row r="85" customFormat="false" ht="16" hidden="false" customHeight="false" outlineLevel="0" collapsed="false">
      <c r="A85" s="83" t="n">
        <v>41185</v>
      </c>
      <c r="B85" s="84" t="n">
        <v>3.84</v>
      </c>
      <c r="G85" s="85" t="n">
        <v>41186</v>
      </c>
      <c r="H85" s="86" t="n">
        <v>240.2</v>
      </c>
      <c r="I85" s="87" t="n">
        <f aca="false">H85/H84-1</f>
        <v>0.000499833388870385</v>
      </c>
      <c r="J85" s="82"/>
      <c r="K85" s="82"/>
    </row>
    <row r="86" customFormat="false" ht="16" hidden="false" customHeight="false" outlineLevel="0" collapsed="false">
      <c r="A86" s="83" t="n">
        <v>41186</v>
      </c>
      <c r="B86" s="84" t="n">
        <v>3.86</v>
      </c>
      <c r="G86" s="85" t="n">
        <v>41187</v>
      </c>
      <c r="H86" s="86" t="n">
        <v>240.29</v>
      </c>
      <c r="I86" s="87" t="n">
        <f aca="false">H86/H85-1</f>
        <v>0.000374687760199777</v>
      </c>
      <c r="J86" s="82"/>
      <c r="K86" s="82"/>
    </row>
    <row r="87" customFormat="false" ht="16" hidden="false" customHeight="false" outlineLevel="0" collapsed="false">
      <c r="A87" s="83" t="n">
        <v>41187</v>
      </c>
      <c r="B87" s="84" t="n">
        <v>3.87</v>
      </c>
      <c r="G87" s="85" t="n">
        <v>41188</v>
      </c>
      <c r="H87" s="86" t="n">
        <v>239.8</v>
      </c>
      <c r="I87" s="87" t="n">
        <f aca="false">H87/H86-1</f>
        <v>-0.00203920263015511</v>
      </c>
      <c r="J87" s="82"/>
      <c r="K87" s="82"/>
    </row>
    <row r="88" customFormat="false" ht="16" hidden="false" customHeight="false" outlineLevel="0" collapsed="false">
      <c r="A88" s="83" t="n">
        <v>41188</v>
      </c>
      <c r="B88" s="84" t="n">
        <v>3.88</v>
      </c>
      <c r="G88" s="85" t="n">
        <v>41191</v>
      </c>
      <c r="H88" s="86" t="n">
        <v>240.58</v>
      </c>
      <c r="I88" s="87" t="n">
        <f aca="false">H88/H87-1</f>
        <v>0.00325271059216004</v>
      </c>
      <c r="J88" s="82"/>
      <c r="K88" s="82"/>
    </row>
    <row r="89" customFormat="false" ht="16" hidden="false" customHeight="false" outlineLevel="0" collapsed="false">
      <c r="A89" s="83" t="n">
        <v>41191</v>
      </c>
      <c r="B89" s="84" t="n">
        <v>3.88</v>
      </c>
      <c r="G89" s="85" t="n">
        <v>41192</v>
      </c>
      <c r="H89" s="86" t="n">
        <v>237.9</v>
      </c>
      <c r="I89" s="87" t="n">
        <f aca="false">H89/H88-1</f>
        <v>-0.0111397456147644</v>
      </c>
      <c r="J89" s="82"/>
      <c r="K89" s="82"/>
    </row>
    <row r="90" customFormat="false" ht="16" hidden="false" customHeight="false" outlineLevel="0" collapsed="false">
      <c r="A90" s="83" t="n">
        <v>41192</v>
      </c>
      <c r="B90" s="84" t="n">
        <v>3.89</v>
      </c>
      <c r="G90" s="85" t="n">
        <v>41193</v>
      </c>
      <c r="H90" s="86" t="n">
        <v>237.05</v>
      </c>
      <c r="I90" s="87" t="n">
        <f aca="false">H90/H89-1</f>
        <v>-0.00357292980243795</v>
      </c>
      <c r="J90" s="82"/>
      <c r="K90" s="82"/>
    </row>
    <row r="91" customFormat="false" ht="16" hidden="false" customHeight="false" outlineLevel="0" collapsed="false">
      <c r="A91" s="83" t="n">
        <v>41193</v>
      </c>
      <c r="B91" s="84" t="n">
        <v>3.9</v>
      </c>
      <c r="G91" s="85" t="n">
        <v>41194</v>
      </c>
      <c r="H91" s="86" t="n">
        <v>234.2</v>
      </c>
      <c r="I91" s="87" t="n">
        <f aca="false">H91/H90-1</f>
        <v>-0.0120227800042186</v>
      </c>
      <c r="J91" s="82"/>
      <c r="K91" s="82"/>
    </row>
    <row r="92" customFormat="false" ht="16" hidden="false" customHeight="false" outlineLevel="0" collapsed="false">
      <c r="A92" s="83" t="n">
        <v>41194</v>
      </c>
      <c r="B92" s="84" t="n">
        <v>3.89</v>
      </c>
      <c r="G92" s="85" t="n">
        <v>41195</v>
      </c>
      <c r="H92" s="86" t="n">
        <v>235.91</v>
      </c>
      <c r="I92" s="87" t="n">
        <f aca="false">H92/H91-1</f>
        <v>0.00730145175064045</v>
      </c>
      <c r="J92" s="82"/>
      <c r="K92" s="82"/>
    </row>
    <row r="93" customFormat="false" ht="16" hidden="false" customHeight="false" outlineLevel="0" collapsed="false">
      <c r="A93" s="83" t="n">
        <v>41195</v>
      </c>
      <c r="B93" s="84" t="n">
        <v>3.89</v>
      </c>
      <c r="G93" s="85" t="n">
        <v>41198</v>
      </c>
      <c r="H93" s="86" t="n">
        <v>235.15</v>
      </c>
      <c r="I93" s="87" t="n">
        <f aca="false">H93/H92-1</f>
        <v>-0.0032215675469458</v>
      </c>
      <c r="J93" s="82"/>
      <c r="K93" s="82"/>
    </row>
    <row r="94" customFormat="false" ht="16" hidden="false" customHeight="false" outlineLevel="0" collapsed="false">
      <c r="A94" s="83" t="n">
        <v>41198</v>
      </c>
      <c r="B94" s="84" t="n">
        <v>3.91</v>
      </c>
      <c r="G94" s="85" t="n">
        <v>41199</v>
      </c>
      <c r="H94" s="86" t="n">
        <v>238.66</v>
      </c>
      <c r="I94" s="87" t="n">
        <f aca="false">H94/H93-1</f>
        <v>0.0149266425685732</v>
      </c>
      <c r="J94" s="82"/>
      <c r="K94" s="82"/>
    </row>
    <row r="95" customFormat="false" ht="16" hidden="false" customHeight="false" outlineLevel="0" collapsed="false">
      <c r="A95" s="83" t="n">
        <v>41199</v>
      </c>
      <c r="B95" s="84" t="n">
        <v>3.91</v>
      </c>
      <c r="G95" s="85" t="n">
        <v>41200</v>
      </c>
      <c r="H95" s="86" t="n">
        <v>239.76</v>
      </c>
      <c r="I95" s="87" t="n">
        <f aca="false">H95/H94-1</f>
        <v>0.00460906729238242</v>
      </c>
      <c r="J95" s="82"/>
      <c r="K95" s="82"/>
    </row>
    <row r="96" customFormat="false" ht="16" hidden="false" customHeight="false" outlineLevel="0" collapsed="false">
      <c r="A96" s="83" t="n">
        <v>41200</v>
      </c>
      <c r="B96" s="84" t="n">
        <v>3.89</v>
      </c>
      <c r="G96" s="85" t="n">
        <v>41201</v>
      </c>
      <c r="H96" s="86" t="n">
        <v>239.9</v>
      </c>
      <c r="I96" s="87" t="n">
        <f aca="false">H96/H95-1</f>
        <v>0.000583917250583932</v>
      </c>
      <c r="J96" s="82"/>
      <c r="K96" s="82"/>
    </row>
    <row r="97" customFormat="false" ht="16" hidden="false" customHeight="false" outlineLevel="0" collapsed="false">
      <c r="A97" s="83" t="n">
        <v>41201</v>
      </c>
      <c r="B97" s="84" t="n">
        <v>3.88</v>
      </c>
      <c r="G97" s="85" t="n">
        <v>41202</v>
      </c>
      <c r="H97" s="86" t="n">
        <v>239.8</v>
      </c>
      <c r="I97" s="87" t="n">
        <f aca="false">H97/H96-1</f>
        <v>-0.000416840350145886</v>
      </c>
      <c r="J97" s="82"/>
      <c r="K97" s="82"/>
    </row>
    <row r="98" customFormat="false" ht="16" hidden="false" customHeight="false" outlineLevel="0" collapsed="false">
      <c r="A98" s="83" t="n">
        <v>41202</v>
      </c>
      <c r="B98" s="84" t="n">
        <v>3.88</v>
      </c>
      <c r="G98" s="85" t="n">
        <v>41205</v>
      </c>
      <c r="H98" s="86" t="n">
        <v>241.39</v>
      </c>
      <c r="I98" s="87" t="n">
        <f aca="false">H98/H97-1</f>
        <v>0.00663052543786469</v>
      </c>
      <c r="J98" s="82"/>
      <c r="K98" s="82"/>
    </row>
    <row r="99" customFormat="false" ht="16" hidden="false" customHeight="false" outlineLevel="0" collapsed="false">
      <c r="A99" s="83" t="n">
        <v>41205</v>
      </c>
      <c r="B99" s="84" t="n">
        <v>3.85</v>
      </c>
      <c r="G99" s="85" t="n">
        <v>41206</v>
      </c>
      <c r="H99" s="86" t="n">
        <v>241.56</v>
      </c>
      <c r="I99" s="87" t="n">
        <f aca="false">H99/H98-1</f>
        <v>0.000704254525871084</v>
      </c>
      <c r="J99" s="82"/>
      <c r="K99" s="82"/>
    </row>
    <row r="100" customFormat="false" ht="16" hidden="false" customHeight="false" outlineLevel="0" collapsed="false">
      <c r="A100" s="83" t="n">
        <v>41206</v>
      </c>
      <c r="B100" s="84" t="n">
        <v>3.85</v>
      </c>
      <c r="G100" s="85" t="n">
        <v>41207</v>
      </c>
      <c r="H100" s="86" t="n">
        <v>239.82</v>
      </c>
      <c r="I100" s="87" t="n">
        <f aca="false">H100/H99-1</f>
        <v>-0.0072031793343269</v>
      </c>
      <c r="J100" s="82"/>
      <c r="K100" s="82"/>
    </row>
    <row r="101" customFormat="false" ht="16" hidden="false" customHeight="false" outlineLevel="0" collapsed="false">
      <c r="A101" s="83" t="n">
        <v>41207</v>
      </c>
      <c r="B101" s="84" t="n">
        <v>3.92</v>
      </c>
      <c r="G101" s="85" t="n">
        <v>41208</v>
      </c>
      <c r="H101" s="86" t="n">
        <v>238.52</v>
      </c>
      <c r="I101" s="87" t="n">
        <f aca="false">H101/H100-1</f>
        <v>-0.00542073221582851</v>
      </c>
      <c r="J101" s="82"/>
      <c r="K101" s="82"/>
    </row>
    <row r="102" customFormat="false" ht="16" hidden="false" customHeight="false" outlineLevel="0" collapsed="false">
      <c r="A102" s="83" t="n">
        <v>41208</v>
      </c>
      <c r="B102" s="84" t="n">
        <v>3.93</v>
      </c>
      <c r="G102" s="85" t="n">
        <v>41209</v>
      </c>
      <c r="H102" s="86" t="n">
        <v>237.98</v>
      </c>
      <c r="I102" s="87" t="n">
        <f aca="false">H102/H101-1</f>
        <v>-0.00226396109340943</v>
      </c>
      <c r="J102" s="82"/>
      <c r="K102" s="82"/>
    </row>
    <row r="103" customFormat="false" ht="16" hidden="false" customHeight="false" outlineLevel="0" collapsed="false">
      <c r="A103" s="83" t="n">
        <v>41209</v>
      </c>
      <c r="B103" s="84" t="n">
        <v>3.94</v>
      </c>
      <c r="G103" s="85" t="n">
        <v>41212</v>
      </c>
      <c r="H103" s="86" t="n">
        <v>238.46</v>
      </c>
      <c r="I103" s="87" t="n">
        <f aca="false">H103/H102-1</f>
        <v>0.00201697621648877</v>
      </c>
      <c r="J103" s="82"/>
      <c r="K103" s="82"/>
    </row>
    <row r="104" customFormat="false" ht="16" hidden="false" customHeight="false" outlineLevel="0" collapsed="false">
      <c r="A104" s="83" t="n">
        <v>41212</v>
      </c>
      <c r="B104" s="84" t="n">
        <v>3.95</v>
      </c>
      <c r="G104" s="85" t="n">
        <v>41213</v>
      </c>
      <c r="H104" s="86" t="n">
        <v>237.63</v>
      </c>
      <c r="I104" s="87" t="n">
        <f aca="false">H104/H103-1</f>
        <v>-0.00348066761721044</v>
      </c>
      <c r="J104" s="82"/>
      <c r="K104" s="82"/>
    </row>
    <row r="105" customFormat="false" ht="16" hidden="false" customHeight="false" outlineLevel="0" collapsed="false">
      <c r="A105" s="83" t="n">
        <v>41213</v>
      </c>
      <c r="B105" s="84" t="n">
        <v>4</v>
      </c>
      <c r="G105" s="85" t="n">
        <v>41214</v>
      </c>
      <c r="H105" s="86" t="n">
        <v>234.63</v>
      </c>
      <c r="I105" s="87" t="n">
        <f aca="false">H105/H104-1</f>
        <v>-0.0126246686024492</v>
      </c>
      <c r="J105" s="82"/>
      <c r="K105" s="82"/>
    </row>
    <row r="106" customFormat="false" ht="16" hidden="false" customHeight="false" outlineLevel="0" collapsed="false">
      <c r="A106" s="83" t="n">
        <v>41214</v>
      </c>
      <c r="B106" s="84" t="n">
        <v>4.01</v>
      </c>
      <c r="G106" s="85" t="n">
        <v>41215</v>
      </c>
      <c r="H106" s="86" t="n">
        <v>232.78</v>
      </c>
      <c r="I106" s="87" t="n">
        <f aca="false">H106/H105-1</f>
        <v>-0.00788475472019778</v>
      </c>
      <c r="J106" s="82"/>
      <c r="K106" s="82"/>
    </row>
    <row r="107" customFormat="false" ht="16" hidden="false" customHeight="false" outlineLevel="0" collapsed="false">
      <c r="A107" s="83" t="n">
        <v>41215</v>
      </c>
      <c r="B107" s="84" t="n">
        <v>4</v>
      </c>
      <c r="G107" s="85" t="n">
        <v>41216</v>
      </c>
      <c r="H107" s="86" t="n">
        <v>231.48</v>
      </c>
      <c r="I107" s="87" t="n">
        <f aca="false">H107/H106-1</f>
        <v>-0.00558467222269954</v>
      </c>
      <c r="J107" s="82"/>
      <c r="K107" s="82"/>
    </row>
    <row r="108" customFormat="false" ht="16" hidden="false" customHeight="false" outlineLevel="0" collapsed="false">
      <c r="A108" s="83" t="n">
        <v>41216</v>
      </c>
      <c r="B108" s="84" t="n">
        <v>4.01</v>
      </c>
      <c r="G108" s="85" t="n">
        <v>41219</v>
      </c>
      <c r="H108" s="86" t="n">
        <v>235.28</v>
      </c>
      <c r="I108" s="87" t="n">
        <f aca="false">H108/H107-1</f>
        <v>0.0164161050630725</v>
      </c>
      <c r="J108" s="82"/>
      <c r="K108" s="82"/>
    </row>
    <row r="109" customFormat="false" ht="16" hidden="false" customHeight="false" outlineLevel="0" collapsed="false">
      <c r="A109" s="83" t="n">
        <v>41219</v>
      </c>
      <c r="B109" s="84" t="n">
        <v>3.99</v>
      </c>
      <c r="G109" s="85" t="n">
        <v>41220</v>
      </c>
      <c r="H109" s="86" t="n">
        <v>236.97</v>
      </c>
      <c r="I109" s="87" t="n">
        <f aca="false">H109/H108-1</f>
        <v>0.00718293097585865</v>
      </c>
      <c r="J109" s="82"/>
      <c r="K109" s="82"/>
    </row>
    <row r="110" customFormat="false" ht="16" hidden="false" customHeight="false" outlineLevel="0" collapsed="false">
      <c r="A110" s="83" t="n">
        <v>41220</v>
      </c>
      <c r="B110" s="84" t="n">
        <v>3.97</v>
      </c>
      <c r="G110" s="85" t="n">
        <v>41221</v>
      </c>
      <c r="H110" s="86" t="n">
        <v>231.89</v>
      </c>
      <c r="I110" s="87" t="n">
        <f aca="false">H110/H109-1</f>
        <v>-0.0214373127400094</v>
      </c>
      <c r="J110" s="82"/>
      <c r="K110" s="82"/>
    </row>
    <row r="111" customFormat="false" ht="16" hidden="false" customHeight="false" outlineLevel="0" collapsed="false">
      <c r="A111" s="83" t="n">
        <v>41221</v>
      </c>
      <c r="B111" s="84" t="n">
        <v>4.06</v>
      </c>
      <c r="G111" s="85" t="n">
        <v>41222</v>
      </c>
      <c r="H111" s="86" t="n">
        <v>230.4</v>
      </c>
      <c r="I111" s="87" t="n">
        <f aca="false">H111/H110-1</f>
        <v>-0.00642546034757852</v>
      </c>
      <c r="J111" s="82"/>
      <c r="K111" s="82"/>
    </row>
    <row r="112" customFormat="false" ht="16" hidden="false" customHeight="false" outlineLevel="0" collapsed="false">
      <c r="A112" s="83" t="n">
        <v>41222</v>
      </c>
      <c r="B112" s="84" t="n">
        <v>4.19</v>
      </c>
      <c r="G112" s="85" t="n">
        <v>41223</v>
      </c>
      <c r="H112" s="86" t="n">
        <v>223.81</v>
      </c>
      <c r="I112" s="87" t="n">
        <f aca="false">H112/H111-1</f>
        <v>-0.0286024305555556</v>
      </c>
      <c r="J112" s="82"/>
      <c r="K112" s="82"/>
    </row>
    <row r="113" customFormat="false" ht="16" hidden="false" customHeight="false" outlineLevel="0" collapsed="false">
      <c r="A113" s="83" t="n">
        <v>41223</v>
      </c>
      <c r="B113" s="84" t="n">
        <v>4.2</v>
      </c>
      <c r="G113" s="85" t="n">
        <v>41226</v>
      </c>
      <c r="H113" s="86" t="n">
        <v>221.58</v>
      </c>
      <c r="I113" s="87" t="n">
        <f aca="false">H113/H112-1</f>
        <v>-0.00996380858764123</v>
      </c>
      <c r="J113" s="82"/>
      <c r="K113" s="82"/>
    </row>
    <row r="114" customFormat="false" ht="16" hidden="false" customHeight="false" outlineLevel="0" collapsed="false">
      <c r="A114" s="83" t="n">
        <v>41226</v>
      </c>
      <c r="B114" s="84" t="n">
        <v>4.47</v>
      </c>
      <c r="G114" s="85" t="n">
        <v>41227</v>
      </c>
      <c r="H114" s="86" t="n">
        <v>222.12</v>
      </c>
      <c r="I114" s="87" t="n">
        <f aca="false">H114/H113-1</f>
        <v>0.00243704305442716</v>
      </c>
      <c r="J114" s="82"/>
      <c r="K114" s="82"/>
    </row>
    <row r="115" customFormat="false" ht="16" hidden="false" customHeight="false" outlineLevel="0" collapsed="false">
      <c r="A115" s="83" t="n">
        <v>41227</v>
      </c>
      <c r="B115" s="84" t="n">
        <v>4.39</v>
      </c>
      <c r="G115" s="85" t="n">
        <v>41228</v>
      </c>
      <c r="H115" s="86" t="n">
        <v>223.39</v>
      </c>
      <c r="I115" s="87" t="n">
        <f aca="false">H115/H114-1</f>
        <v>0.00571763010985049</v>
      </c>
      <c r="J115" s="82"/>
      <c r="K115" s="82"/>
    </row>
    <row r="116" customFormat="false" ht="16" hidden="false" customHeight="false" outlineLevel="0" collapsed="false">
      <c r="A116" s="83" t="n">
        <v>41228</v>
      </c>
      <c r="B116" s="84" t="n">
        <v>4.39</v>
      </c>
      <c r="G116" s="85" t="n">
        <v>41229</v>
      </c>
      <c r="H116" s="86" t="n">
        <v>223.45</v>
      </c>
      <c r="I116" s="87" t="n">
        <f aca="false">H116/H115-1</f>
        <v>0.000268588567079897</v>
      </c>
      <c r="J116" s="82"/>
      <c r="K116" s="82"/>
    </row>
    <row r="117" customFormat="false" ht="16" hidden="false" customHeight="false" outlineLevel="0" collapsed="false">
      <c r="A117" s="83" t="n">
        <v>41229</v>
      </c>
      <c r="B117" s="84" t="n">
        <v>4.37</v>
      </c>
      <c r="G117" s="85" t="n">
        <v>41230</v>
      </c>
      <c r="H117" s="86" t="n">
        <v>222.88</v>
      </c>
      <c r="I117" s="87" t="n">
        <f aca="false">H117/H116-1</f>
        <v>-0.00255090624300736</v>
      </c>
      <c r="J117" s="82"/>
      <c r="K117" s="82"/>
    </row>
    <row r="118" customFormat="false" ht="16" hidden="false" customHeight="false" outlineLevel="0" collapsed="false">
      <c r="A118" s="83" t="n">
        <v>41230</v>
      </c>
      <c r="B118" s="84" t="n">
        <v>4.45</v>
      </c>
      <c r="G118" s="85" t="n">
        <v>41233</v>
      </c>
      <c r="H118" s="86" t="n">
        <v>223.7</v>
      </c>
      <c r="I118" s="87" t="n">
        <f aca="false">H118/H117-1</f>
        <v>0.00367910983488873</v>
      </c>
      <c r="J118" s="82"/>
      <c r="K118" s="82"/>
    </row>
    <row r="119" customFormat="false" ht="16" hidden="false" customHeight="false" outlineLevel="0" collapsed="false">
      <c r="A119" s="83" t="n">
        <v>41233</v>
      </c>
      <c r="B119" s="84" t="n">
        <v>4.45</v>
      </c>
      <c r="G119" s="85" t="n">
        <v>41234</v>
      </c>
      <c r="H119" s="86" t="n">
        <v>225.76</v>
      </c>
      <c r="I119" s="87" t="n">
        <f aca="false">H119/H118-1</f>
        <v>0.00920876173446583</v>
      </c>
      <c r="J119" s="82"/>
      <c r="K119" s="82"/>
    </row>
    <row r="120" customFormat="false" ht="16" hidden="false" customHeight="false" outlineLevel="0" collapsed="false">
      <c r="A120" s="83" t="n">
        <v>41234</v>
      </c>
      <c r="B120" s="84" t="n">
        <v>4.43</v>
      </c>
      <c r="G120" s="85" t="n">
        <v>41235</v>
      </c>
      <c r="H120" s="86" t="n">
        <v>225.09</v>
      </c>
      <c r="I120" s="87" t="n">
        <f aca="false">H120/H119-1</f>
        <v>-0.00296775336640676</v>
      </c>
      <c r="J120" s="82"/>
      <c r="K120" s="82"/>
    </row>
    <row r="121" customFormat="false" ht="16" hidden="false" customHeight="false" outlineLevel="0" collapsed="false">
      <c r="A121" s="83" t="n">
        <v>41235</v>
      </c>
      <c r="B121" s="84" t="n">
        <v>4.45</v>
      </c>
      <c r="G121" s="85" t="n">
        <v>41236</v>
      </c>
      <c r="H121" s="86" t="n">
        <v>224.34</v>
      </c>
      <c r="I121" s="87" t="n">
        <f aca="false">H121/H120-1</f>
        <v>-0.00333200053312011</v>
      </c>
      <c r="J121" s="82"/>
      <c r="K121" s="82"/>
    </row>
    <row r="122" customFormat="false" ht="16" hidden="false" customHeight="false" outlineLevel="0" collapsed="false">
      <c r="A122" s="83" t="n">
        <v>41236</v>
      </c>
      <c r="B122" s="84" t="n">
        <v>4.45</v>
      </c>
      <c r="G122" s="85" t="n">
        <v>41237</v>
      </c>
      <c r="H122" s="86" t="n">
        <v>225.39</v>
      </c>
      <c r="I122" s="87" t="n">
        <f aca="false">H122/H121-1</f>
        <v>0.00468039582776125</v>
      </c>
      <c r="J122" s="82"/>
      <c r="K122" s="82"/>
    </row>
    <row r="123" customFormat="false" ht="16" hidden="false" customHeight="false" outlineLevel="0" collapsed="false">
      <c r="A123" s="83" t="n">
        <v>41237</v>
      </c>
      <c r="B123" s="84" t="n">
        <v>4.48</v>
      </c>
      <c r="G123" s="85" t="n">
        <v>41240</v>
      </c>
      <c r="H123" s="86" t="n">
        <v>227.09</v>
      </c>
      <c r="I123" s="87" t="n">
        <f aca="false">H123/H122-1</f>
        <v>0.00754248192022722</v>
      </c>
      <c r="J123" s="82"/>
      <c r="K123" s="82"/>
    </row>
    <row r="124" customFormat="false" ht="16" hidden="false" customHeight="false" outlineLevel="0" collapsed="false">
      <c r="A124" s="83" t="n">
        <v>41240</v>
      </c>
      <c r="B124" s="84" t="n">
        <v>4.47</v>
      </c>
      <c r="G124" s="85" t="n">
        <v>41241</v>
      </c>
      <c r="H124" s="86" t="n">
        <v>225.93</v>
      </c>
      <c r="I124" s="87" t="n">
        <f aca="false">H124/H123-1</f>
        <v>-0.00510810691796204</v>
      </c>
      <c r="J124" s="82"/>
      <c r="K124" s="82"/>
    </row>
    <row r="125" customFormat="false" ht="16" hidden="false" customHeight="false" outlineLevel="0" collapsed="false">
      <c r="A125" s="83" t="n">
        <v>41241</v>
      </c>
      <c r="B125" s="84" t="n">
        <v>4.46</v>
      </c>
      <c r="G125" s="85" t="n">
        <v>41242</v>
      </c>
      <c r="H125" s="86" t="n">
        <v>226.96</v>
      </c>
      <c r="I125" s="87" t="n">
        <f aca="false">H125/H124-1</f>
        <v>0.00455893418315401</v>
      </c>
      <c r="J125" s="82"/>
      <c r="K125" s="82"/>
    </row>
    <row r="126" customFormat="false" ht="16" hidden="false" customHeight="false" outlineLevel="0" collapsed="false">
      <c r="A126" s="83" t="n">
        <v>41242</v>
      </c>
      <c r="B126" s="84" t="n">
        <v>4.39</v>
      </c>
      <c r="G126" s="85" t="n">
        <v>41243</v>
      </c>
      <c r="H126" s="86" t="n">
        <v>225.51</v>
      </c>
      <c r="I126" s="87" t="n">
        <f aca="false">H126/H125-1</f>
        <v>-0.00638879097638356</v>
      </c>
      <c r="J126" s="82"/>
      <c r="K126" s="82"/>
    </row>
    <row r="127" customFormat="false" ht="16" hidden="false" customHeight="false" outlineLevel="0" collapsed="false">
      <c r="A127" s="83" t="n">
        <v>41243</v>
      </c>
      <c r="B127" s="84" t="n">
        <v>4.44</v>
      </c>
      <c r="G127" s="85" t="n">
        <v>41244</v>
      </c>
      <c r="H127" s="86" t="n">
        <v>224.41</v>
      </c>
      <c r="I127" s="87" t="n">
        <f aca="false">H127/H126-1</f>
        <v>-0.00487783246862661</v>
      </c>
      <c r="J127" s="82"/>
      <c r="K127" s="82"/>
    </row>
    <row r="128" customFormat="false" ht="16" hidden="false" customHeight="false" outlineLevel="0" collapsed="false">
      <c r="A128" s="83" t="n">
        <v>41244</v>
      </c>
      <c r="B128" s="84" t="n">
        <v>4.45</v>
      </c>
      <c r="G128" s="85" t="n">
        <v>41247</v>
      </c>
      <c r="H128" s="86" t="n">
        <v>224.81</v>
      </c>
      <c r="I128" s="87" t="n">
        <f aca="false">H128/H127-1</f>
        <v>0.00178245176239922</v>
      </c>
      <c r="J128" s="82"/>
      <c r="K128" s="82"/>
    </row>
    <row r="129" customFormat="false" ht="16" hidden="false" customHeight="false" outlineLevel="0" collapsed="false">
      <c r="A129" s="83" t="n">
        <v>41247</v>
      </c>
      <c r="B129" s="84" t="n">
        <v>4.42</v>
      </c>
      <c r="G129" s="85" t="n">
        <v>41248</v>
      </c>
      <c r="H129" s="86" t="n">
        <v>226.43</v>
      </c>
      <c r="I129" s="87" t="n">
        <f aca="false">H129/H128-1</f>
        <v>0.00720608513856158</v>
      </c>
      <c r="J129" s="82"/>
      <c r="K129" s="82"/>
    </row>
    <row r="130" customFormat="false" ht="16" hidden="false" customHeight="false" outlineLevel="0" collapsed="false">
      <c r="A130" s="83" t="n">
        <v>41248</v>
      </c>
      <c r="B130" s="84" t="n">
        <v>4.37</v>
      </c>
      <c r="G130" s="85" t="n">
        <v>41249</v>
      </c>
      <c r="H130" s="86" t="n">
        <v>228.06</v>
      </c>
      <c r="I130" s="87" t="n">
        <f aca="false">H130/H129-1</f>
        <v>0.007198692752727</v>
      </c>
      <c r="J130" s="82"/>
      <c r="K130" s="82"/>
    </row>
    <row r="131" customFormat="false" ht="16" hidden="false" customHeight="false" outlineLevel="0" collapsed="false">
      <c r="A131" s="83" t="n">
        <v>41249</v>
      </c>
      <c r="B131" s="84" t="n">
        <v>4.34</v>
      </c>
      <c r="G131" s="85" t="n">
        <v>41250</v>
      </c>
      <c r="H131" s="86" t="n">
        <v>230.37</v>
      </c>
      <c r="I131" s="87" t="n">
        <f aca="false">H131/H130-1</f>
        <v>0.0101289134438305</v>
      </c>
      <c r="J131" s="82"/>
      <c r="K131" s="82"/>
    </row>
    <row r="132" customFormat="false" ht="16" hidden="false" customHeight="false" outlineLevel="0" collapsed="false">
      <c r="A132" s="83" t="n">
        <v>41250</v>
      </c>
      <c r="B132" s="84" t="n">
        <v>4.34</v>
      </c>
      <c r="G132" s="85" t="n">
        <v>41251</v>
      </c>
      <c r="H132" s="86" t="n">
        <v>230.29</v>
      </c>
      <c r="I132" s="87" t="n">
        <f aca="false">H132/H131-1</f>
        <v>-0.000347267439336774</v>
      </c>
      <c r="J132" s="82"/>
      <c r="K132" s="82"/>
    </row>
    <row r="133" customFormat="false" ht="16" hidden="false" customHeight="false" outlineLevel="0" collapsed="false">
      <c r="A133" s="83" t="n">
        <v>41251</v>
      </c>
      <c r="B133" s="84" t="n">
        <v>4.35</v>
      </c>
      <c r="G133" s="85" t="n">
        <v>41254</v>
      </c>
      <c r="H133" s="86" t="n">
        <v>228.75</v>
      </c>
      <c r="I133" s="87" t="n">
        <f aca="false">H133/H132-1</f>
        <v>-0.00668722046115766</v>
      </c>
      <c r="J133" s="82"/>
      <c r="K133" s="82"/>
    </row>
    <row r="134" customFormat="false" ht="16" hidden="false" customHeight="false" outlineLevel="0" collapsed="false">
      <c r="A134" s="83" t="n">
        <v>41254</v>
      </c>
      <c r="B134" s="84" t="n">
        <v>4.39</v>
      </c>
      <c r="G134" s="85" t="n">
        <v>41255</v>
      </c>
      <c r="H134" s="86" t="n">
        <v>229.97</v>
      </c>
      <c r="I134" s="87" t="n">
        <f aca="false">H134/H133-1</f>
        <v>0.00533333333333341</v>
      </c>
      <c r="J134" s="82"/>
      <c r="K134" s="82"/>
    </row>
    <row r="135" customFormat="false" ht="16" hidden="false" customHeight="false" outlineLevel="0" collapsed="false">
      <c r="A135" s="83" t="n">
        <v>41255</v>
      </c>
      <c r="B135" s="84" t="n">
        <v>4.35</v>
      </c>
      <c r="G135" s="85" t="n">
        <v>41256</v>
      </c>
      <c r="H135" s="86" t="n">
        <v>228.72</v>
      </c>
      <c r="I135" s="87" t="n">
        <f aca="false">H135/H134-1</f>
        <v>-0.00543549158585899</v>
      </c>
      <c r="J135" s="82"/>
      <c r="K135" s="82"/>
    </row>
    <row r="136" customFormat="false" ht="16" hidden="false" customHeight="false" outlineLevel="0" collapsed="false">
      <c r="A136" s="83" t="n">
        <v>41256</v>
      </c>
      <c r="B136" s="84" t="n">
        <v>4.34</v>
      </c>
      <c r="G136" s="85" t="n">
        <v>41257</v>
      </c>
      <c r="H136" s="86" t="n">
        <v>225.15</v>
      </c>
      <c r="I136" s="87" t="n">
        <f aca="false">H136/H135-1</f>
        <v>-0.0156086044071353</v>
      </c>
      <c r="J136" s="82"/>
      <c r="K136" s="82"/>
    </row>
    <row r="137" customFormat="false" ht="16" hidden="false" customHeight="false" outlineLevel="0" collapsed="false">
      <c r="A137" s="83" t="n">
        <v>41257</v>
      </c>
      <c r="B137" s="84" t="n">
        <v>4.45</v>
      </c>
      <c r="G137" s="85" t="n">
        <v>41258</v>
      </c>
      <c r="H137" s="86" t="n">
        <v>224.59</v>
      </c>
      <c r="I137" s="87" t="n">
        <f aca="false">H137/H136-1</f>
        <v>-0.00248723073506552</v>
      </c>
      <c r="J137" s="82"/>
      <c r="K137" s="82"/>
    </row>
    <row r="138" customFormat="false" ht="16" hidden="false" customHeight="false" outlineLevel="0" collapsed="false">
      <c r="A138" s="83" t="n">
        <v>41258</v>
      </c>
      <c r="B138" s="84" t="n">
        <v>4.43</v>
      </c>
      <c r="G138" s="85" t="n">
        <v>41261</v>
      </c>
      <c r="H138" s="86" t="n">
        <v>223.14</v>
      </c>
      <c r="I138" s="87" t="n">
        <f aca="false">H138/H137-1</f>
        <v>-0.00645620909212352</v>
      </c>
      <c r="J138" s="82"/>
      <c r="K138" s="82"/>
    </row>
    <row r="139" customFormat="false" ht="16" hidden="false" customHeight="false" outlineLevel="0" collapsed="false">
      <c r="A139" s="83" t="n">
        <v>41261</v>
      </c>
      <c r="B139" s="84" t="n">
        <v>4.43</v>
      </c>
      <c r="G139" s="85" t="n">
        <v>41262</v>
      </c>
      <c r="H139" s="86" t="n">
        <v>223.06</v>
      </c>
      <c r="I139" s="87" t="n">
        <f aca="false">H139/H138-1</f>
        <v>-0.000358519315228012</v>
      </c>
      <c r="J139" s="82"/>
      <c r="K139" s="82"/>
    </row>
    <row r="140" customFormat="false" ht="16" hidden="false" customHeight="false" outlineLevel="0" collapsed="false">
      <c r="A140" s="83" t="n">
        <v>41262</v>
      </c>
      <c r="B140" s="84" t="n">
        <v>4.4</v>
      </c>
      <c r="G140" s="85" t="n">
        <v>41263</v>
      </c>
      <c r="H140" s="86" t="n">
        <v>223.36</v>
      </c>
      <c r="I140" s="87" t="n">
        <f aca="false">H140/H139-1</f>
        <v>0.00134492961535027</v>
      </c>
      <c r="J140" s="82"/>
      <c r="K140" s="82"/>
    </row>
    <row r="141" customFormat="false" ht="16" hidden="false" customHeight="false" outlineLevel="0" collapsed="false">
      <c r="A141" s="83" t="n">
        <v>41263</v>
      </c>
      <c r="B141" s="84" t="n">
        <v>4.37</v>
      </c>
      <c r="G141" s="85" t="n">
        <v>41264</v>
      </c>
      <c r="H141" s="86" t="n">
        <v>221.07</v>
      </c>
      <c r="I141" s="87" t="n">
        <f aca="false">H141/H140-1</f>
        <v>-0.0102525071633238</v>
      </c>
      <c r="J141" s="82"/>
      <c r="K141" s="82"/>
    </row>
    <row r="142" customFormat="false" ht="16" hidden="false" customHeight="false" outlineLevel="0" collapsed="false">
      <c r="A142" s="83" t="n">
        <v>41264</v>
      </c>
      <c r="B142" s="84" t="n">
        <v>4.36</v>
      </c>
      <c r="G142" s="85" t="n">
        <v>41265</v>
      </c>
      <c r="H142" s="86" t="n">
        <v>221.09</v>
      </c>
      <c r="I142" s="87" t="n">
        <f aca="false">H142/H141-1</f>
        <v>9.04690821912357E-005</v>
      </c>
      <c r="J142" s="82"/>
      <c r="K142" s="82"/>
    </row>
    <row r="143" customFormat="false" ht="16" hidden="false" customHeight="false" outlineLevel="0" collapsed="false">
      <c r="A143" s="83" t="n">
        <v>41265</v>
      </c>
      <c r="B143" s="84" t="n">
        <v>4.37</v>
      </c>
      <c r="G143" s="85" t="n">
        <v>41268</v>
      </c>
      <c r="H143" s="86" t="n">
        <v>221.09</v>
      </c>
      <c r="I143" s="87" t="n">
        <f aca="false">H143/H142-1</f>
        <v>0</v>
      </c>
      <c r="J143" s="82"/>
      <c r="K143" s="82"/>
    </row>
    <row r="144" customFormat="false" ht="16" hidden="false" customHeight="false" outlineLevel="0" collapsed="false">
      <c r="A144" s="83" t="n">
        <v>41268</v>
      </c>
      <c r="B144" s="90" t="n">
        <v>4.37</v>
      </c>
      <c r="G144" s="85" t="n">
        <v>41269</v>
      </c>
      <c r="H144" s="86" t="n">
        <v>221.76</v>
      </c>
      <c r="I144" s="87" t="n">
        <f aca="false">H144/H143-1</f>
        <v>0.00303044009227005</v>
      </c>
      <c r="J144" s="82"/>
      <c r="K144" s="82"/>
    </row>
    <row r="145" customFormat="false" ht="16" hidden="false" customHeight="false" outlineLevel="0" collapsed="false">
      <c r="A145" s="83" t="n">
        <v>41269</v>
      </c>
      <c r="B145" s="84" t="n">
        <v>4.37</v>
      </c>
      <c r="G145" s="85" t="n">
        <v>41270</v>
      </c>
      <c r="H145" s="86" t="n">
        <v>223.94</v>
      </c>
      <c r="I145" s="87" t="n">
        <f aca="false">H145/H144-1</f>
        <v>0.00983044733044736</v>
      </c>
      <c r="J145" s="82"/>
      <c r="K145" s="82"/>
    </row>
    <row r="146" customFormat="false" ht="16" hidden="false" customHeight="false" outlineLevel="0" collapsed="false">
      <c r="A146" s="83" t="n">
        <v>41270</v>
      </c>
      <c r="B146" s="84" t="n">
        <v>4.36</v>
      </c>
      <c r="G146" s="85" t="n">
        <v>41271</v>
      </c>
      <c r="H146" s="86" t="n">
        <v>225.88</v>
      </c>
      <c r="I146" s="87" t="n">
        <f aca="false">H146/H145-1</f>
        <v>0.00866303474144869</v>
      </c>
      <c r="J146" s="82"/>
      <c r="K146" s="82"/>
    </row>
    <row r="147" customFormat="false" ht="16" hidden="false" customHeight="false" outlineLevel="0" collapsed="false">
      <c r="A147" s="83" t="n">
        <v>41271</v>
      </c>
      <c r="B147" s="84" t="n">
        <v>4.34</v>
      </c>
      <c r="G147" s="85" t="n">
        <v>41272</v>
      </c>
      <c r="H147" s="86" t="n">
        <v>227.2</v>
      </c>
      <c r="I147" s="87" t="n">
        <f aca="false">H147/H146-1</f>
        <v>0.00584381087302988</v>
      </c>
      <c r="J147" s="82"/>
      <c r="K147" s="82"/>
    </row>
    <row r="148" customFormat="false" ht="16" hidden="false" customHeight="false" outlineLevel="0" collapsed="false">
      <c r="A148" s="83" t="n">
        <v>41272</v>
      </c>
      <c r="B148" s="84" t="n">
        <v>4.32</v>
      </c>
      <c r="G148" s="85" t="n">
        <v>41275</v>
      </c>
      <c r="H148" s="86" t="n">
        <v>227.1</v>
      </c>
      <c r="I148" s="87" t="n">
        <f aca="false">H148/H147-1</f>
        <v>-0.00044014084507038</v>
      </c>
      <c r="J148" s="82"/>
      <c r="K148" s="82"/>
    </row>
    <row r="149" customFormat="false" ht="16" hidden="false" customHeight="false" outlineLevel="0" collapsed="false">
      <c r="A149" s="83" t="n">
        <v>41273</v>
      </c>
      <c r="B149" s="84" t="n">
        <v>4.33</v>
      </c>
      <c r="G149" s="85" t="n">
        <v>41276</v>
      </c>
      <c r="H149" s="86" t="n">
        <v>228.36</v>
      </c>
      <c r="I149" s="87" t="n">
        <f aca="false">H149/H148-1</f>
        <v>0.00554821664465011</v>
      </c>
      <c r="J149" s="82"/>
      <c r="K149" s="82"/>
    </row>
    <row r="150" customFormat="false" ht="16" hidden="false" customHeight="false" outlineLevel="0" collapsed="false">
      <c r="A150" s="83" t="n">
        <v>41275</v>
      </c>
      <c r="B150" s="90" t="n">
        <v>4.33</v>
      </c>
      <c r="G150" s="85" t="n">
        <v>41277</v>
      </c>
      <c r="H150" s="86" t="n">
        <v>229.35</v>
      </c>
      <c r="I150" s="87" t="n">
        <f aca="false">H150/H149-1</f>
        <v>0.00433526011560681</v>
      </c>
      <c r="J150" s="82"/>
      <c r="K150" s="82"/>
    </row>
    <row r="151" customFormat="false" ht="16" hidden="false" customHeight="false" outlineLevel="0" collapsed="false">
      <c r="A151" s="83" t="n">
        <v>41276</v>
      </c>
      <c r="B151" s="84" t="n">
        <v>4.31</v>
      </c>
      <c r="G151" s="85" t="n">
        <v>41278</v>
      </c>
      <c r="H151" s="86" t="n">
        <v>232.01</v>
      </c>
      <c r="I151" s="87" t="n">
        <f aca="false">H151/H150-1</f>
        <v>0.0115979943318072</v>
      </c>
      <c r="J151" s="82"/>
      <c r="K151" s="82"/>
    </row>
    <row r="152" customFormat="false" ht="16" hidden="false" customHeight="false" outlineLevel="0" collapsed="false">
      <c r="A152" s="83" t="n">
        <v>41277</v>
      </c>
      <c r="B152" s="84" t="n">
        <v>4.28</v>
      </c>
      <c r="G152" s="85" t="n">
        <v>41279</v>
      </c>
      <c r="H152" s="86" t="n">
        <v>231.8</v>
      </c>
      <c r="I152" s="87" t="n">
        <f aca="false">H152/H151-1</f>
        <v>-0.000905133399422331</v>
      </c>
      <c r="J152" s="82"/>
      <c r="K152" s="82"/>
    </row>
    <row r="153" customFormat="false" ht="16" hidden="false" customHeight="false" outlineLevel="0" collapsed="false">
      <c r="A153" s="83" t="n">
        <v>41278</v>
      </c>
      <c r="B153" s="84" t="n">
        <v>4.23</v>
      </c>
      <c r="G153" s="85" t="n">
        <v>41282</v>
      </c>
      <c r="H153" s="86" t="n">
        <v>231.25</v>
      </c>
      <c r="I153" s="87" t="n">
        <f aca="false">H153/H152-1</f>
        <v>-0.00237273511647973</v>
      </c>
      <c r="J153" s="82"/>
      <c r="K153" s="82"/>
    </row>
    <row r="154" customFormat="false" ht="16" hidden="false" customHeight="false" outlineLevel="0" collapsed="false">
      <c r="A154" s="83" t="n">
        <v>41279</v>
      </c>
      <c r="B154" s="84" t="n">
        <v>4.21</v>
      </c>
      <c r="G154" s="85" t="n">
        <v>41283</v>
      </c>
      <c r="H154" s="86" t="n">
        <v>233</v>
      </c>
      <c r="I154" s="87" t="n">
        <f aca="false">H154/H153-1</f>
        <v>0.00756756756756749</v>
      </c>
      <c r="J154" s="82"/>
      <c r="K154" s="82"/>
    </row>
    <row r="155" customFormat="false" ht="16" hidden="false" customHeight="false" outlineLevel="0" collapsed="false">
      <c r="A155" s="83" t="n">
        <v>41282</v>
      </c>
      <c r="B155" s="84" t="n">
        <v>4.22</v>
      </c>
      <c r="G155" s="85" t="n">
        <v>41284</v>
      </c>
      <c r="H155" s="86" t="n">
        <v>232.79</v>
      </c>
      <c r="I155" s="87" t="n">
        <f aca="false">H155/H154-1</f>
        <v>-0.000901287553648156</v>
      </c>
      <c r="J155" s="82"/>
      <c r="K155" s="82"/>
    </row>
    <row r="156" customFormat="false" ht="16" hidden="false" customHeight="false" outlineLevel="0" collapsed="false">
      <c r="A156" s="83" t="n">
        <v>41283</v>
      </c>
      <c r="B156" s="84" t="n">
        <v>4.19</v>
      </c>
      <c r="G156" s="85" t="n">
        <v>41285</v>
      </c>
      <c r="H156" s="86" t="n">
        <v>235.15</v>
      </c>
      <c r="I156" s="87" t="n">
        <f aca="false">H156/H155-1</f>
        <v>0.0101378925211564</v>
      </c>
      <c r="J156" s="82"/>
      <c r="K156" s="82"/>
    </row>
    <row r="157" customFormat="false" ht="16" hidden="false" customHeight="false" outlineLevel="0" collapsed="false">
      <c r="A157" s="83" t="n">
        <v>41284</v>
      </c>
      <c r="B157" s="84" t="n">
        <v>4.22</v>
      </c>
      <c r="G157" s="85" t="n">
        <v>41286</v>
      </c>
      <c r="H157" s="86" t="n">
        <v>235.01</v>
      </c>
      <c r="I157" s="87" t="n">
        <f aca="false">H157/H156-1</f>
        <v>-0.000595364660854858</v>
      </c>
      <c r="J157" s="82"/>
      <c r="K157" s="82"/>
    </row>
    <row r="158" customFormat="false" ht="16" hidden="false" customHeight="false" outlineLevel="0" collapsed="false">
      <c r="A158" s="83" t="n">
        <v>41285</v>
      </c>
      <c r="B158" s="84" t="n">
        <v>4.17</v>
      </c>
      <c r="G158" s="85" t="n">
        <v>41289</v>
      </c>
      <c r="H158" s="86" t="n">
        <v>233.55</v>
      </c>
      <c r="I158" s="87" t="n">
        <f aca="false">H158/H157-1</f>
        <v>-0.00621250159567666</v>
      </c>
      <c r="J158" s="82"/>
      <c r="K158" s="82"/>
    </row>
    <row r="159" customFormat="false" ht="16" hidden="false" customHeight="false" outlineLevel="0" collapsed="false">
      <c r="A159" s="83" t="n">
        <v>41286</v>
      </c>
      <c r="B159" s="84" t="n">
        <v>4.17</v>
      </c>
      <c r="G159" s="85" t="n">
        <v>41290</v>
      </c>
      <c r="H159" s="86" t="n">
        <v>234.81</v>
      </c>
      <c r="I159" s="87" t="n">
        <f aca="false">H159/H158-1</f>
        <v>0.00539499036608859</v>
      </c>
      <c r="J159" s="82"/>
      <c r="K159" s="82"/>
    </row>
    <row r="160" customFormat="false" ht="16" hidden="false" customHeight="false" outlineLevel="0" collapsed="false">
      <c r="A160" s="83" t="n">
        <v>41289</v>
      </c>
      <c r="B160" s="84" t="n">
        <v>4.17</v>
      </c>
      <c r="G160" s="85" t="n">
        <v>41291</v>
      </c>
      <c r="H160" s="86" t="n">
        <v>235.52</v>
      </c>
      <c r="I160" s="87" t="n">
        <f aca="false">H160/H159-1</f>
        <v>0.00302372130658823</v>
      </c>
      <c r="J160" s="82"/>
      <c r="K160" s="82"/>
    </row>
    <row r="161" customFormat="false" ht="16" hidden="false" customHeight="false" outlineLevel="0" collapsed="false">
      <c r="A161" s="83" t="n">
        <v>41290</v>
      </c>
      <c r="B161" s="84" t="n">
        <v>4.13</v>
      </c>
      <c r="G161" s="85" t="n">
        <v>41292</v>
      </c>
      <c r="H161" s="86" t="n">
        <v>234.76</v>
      </c>
      <c r="I161" s="87" t="n">
        <f aca="false">H161/H160-1</f>
        <v>-0.00322690217391308</v>
      </c>
      <c r="J161" s="82"/>
      <c r="K161" s="82"/>
    </row>
    <row r="162" customFormat="false" ht="16" hidden="false" customHeight="false" outlineLevel="0" collapsed="false">
      <c r="A162" s="83" t="n">
        <v>41291</v>
      </c>
      <c r="B162" s="84" t="n">
        <v>4.14</v>
      </c>
      <c r="G162" s="85" t="n">
        <v>41293</v>
      </c>
      <c r="H162" s="86" t="n">
        <v>234.4</v>
      </c>
      <c r="I162" s="87" t="n">
        <f aca="false">H162/H161-1</f>
        <v>-0.00153348100187423</v>
      </c>
      <c r="J162" s="82"/>
      <c r="K162" s="82"/>
    </row>
    <row r="163" customFormat="false" ht="16" hidden="false" customHeight="false" outlineLevel="0" collapsed="false">
      <c r="A163" s="83" t="n">
        <v>41292</v>
      </c>
      <c r="B163" s="84" t="n">
        <v>4.2</v>
      </c>
      <c r="G163" s="85" t="n">
        <v>41296</v>
      </c>
      <c r="H163" s="86" t="n">
        <v>236.72</v>
      </c>
      <c r="I163" s="87" t="n">
        <f aca="false">H163/H162-1</f>
        <v>0.00989761092150165</v>
      </c>
      <c r="J163" s="82"/>
      <c r="K163" s="82"/>
    </row>
    <row r="164" customFormat="false" ht="16" hidden="false" customHeight="false" outlineLevel="0" collapsed="false">
      <c r="A164" s="83" t="n">
        <v>41293</v>
      </c>
      <c r="B164" s="84" t="n">
        <v>4.21</v>
      </c>
      <c r="G164" s="85" t="n">
        <v>41297</v>
      </c>
      <c r="H164" s="86" t="n">
        <v>238.67</v>
      </c>
      <c r="I164" s="87" t="n">
        <f aca="false">H164/H163-1</f>
        <v>0.00823758026360255</v>
      </c>
      <c r="J164" s="82"/>
      <c r="K164" s="82"/>
    </row>
    <row r="165" customFormat="false" ht="16" hidden="false" customHeight="false" outlineLevel="0" collapsed="false">
      <c r="A165" s="83" t="n">
        <v>41296</v>
      </c>
      <c r="B165" s="84" t="n">
        <v>4.17</v>
      </c>
      <c r="G165" s="85" t="n">
        <v>41298</v>
      </c>
      <c r="H165" s="86" t="n">
        <v>239.48</v>
      </c>
      <c r="I165" s="87" t="n">
        <f aca="false">H165/H164-1</f>
        <v>0.00339380734905936</v>
      </c>
      <c r="J165" s="82"/>
      <c r="K165" s="82"/>
    </row>
    <row r="166" customFormat="false" ht="16" hidden="false" customHeight="false" outlineLevel="0" collapsed="false">
      <c r="A166" s="83" t="n">
        <v>41297</v>
      </c>
      <c r="B166" s="84" t="n">
        <v>4.15</v>
      </c>
      <c r="G166" s="85" t="n">
        <v>41299</v>
      </c>
      <c r="H166" s="86" t="n">
        <v>240.14</v>
      </c>
      <c r="I166" s="87" t="n">
        <f aca="false">H166/H165-1</f>
        <v>0.0027559712710874</v>
      </c>
      <c r="J166" s="82"/>
      <c r="K166" s="82"/>
    </row>
    <row r="167" customFormat="false" ht="16" hidden="false" customHeight="false" outlineLevel="0" collapsed="false">
      <c r="A167" s="83" t="n">
        <v>41298</v>
      </c>
      <c r="B167" s="84" t="n">
        <v>4.18</v>
      </c>
      <c r="G167" s="85" t="n">
        <v>41300</v>
      </c>
      <c r="H167" s="86" t="n">
        <v>240.07</v>
      </c>
      <c r="I167" s="87" t="n">
        <f aca="false">H167/H166-1</f>
        <v>-0.000291496626967591</v>
      </c>
      <c r="J167" s="82"/>
      <c r="K167" s="82"/>
    </row>
    <row r="168" customFormat="false" ht="16" hidden="false" customHeight="false" outlineLevel="0" collapsed="false">
      <c r="A168" s="83" t="n">
        <v>41299</v>
      </c>
      <c r="B168" s="84" t="n">
        <v>4.18</v>
      </c>
      <c r="G168" s="85" t="n">
        <v>41303</v>
      </c>
      <c r="H168" s="86" t="n">
        <v>239.29</v>
      </c>
      <c r="I168" s="87" t="n">
        <f aca="false">H168/H167-1</f>
        <v>-0.00324905235972839</v>
      </c>
      <c r="J168" s="82"/>
      <c r="K168" s="82"/>
    </row>
    <row r="169" customFormat="false" ht="16" hidden="false" customHeight="false" outlineLevel="0" collapsed="false">
      <c r="A169" s="83" t="n">
        <v>41300</v>
      </c>
      <c r="B169" s="84" t="n">
        <v>4.16</v>
      </c>
      <c r="G169" s="85" t="n">
        <v>41304</v>
      </c>
      <c r="H169" s="86" t="n">
        <v>238.78</v>
      </c>
      <c r="I169" s="87" t="n">
        <f aca="false">H169/H168-1</f>
        <v>-0.00213130511095316</v>
      </c>
      <c r="J169" s="82"/>
      <c r="K169" s="82"/>
    </row>
    <row r="170" customFormat="false" ht="16" hidden="false" customHeight="false" outlineLevel="0" collapsed="false">
      <c r="A170" s="83" t="n">
        <v>41303</v>
      </c>
      <c r="B170" s="84" t="n">
        <v>4.15</v>
      </c>
      <c r="G170" s="85" t="n">
        <v>41305</v>
      </c>
      <c r="H170" s="86" t="n">
        <v>239.76</v>
      </c>
      <c r="I170" s="87" t="n">
        <f aca="false">H170/H169-1</f>
        <v>0.00410419633135106</v>
      </c>
      <c r="J170" s="82"/>
      <c r="K170" s="82"/>
    </row>
    <row r="171" customFormat="false" ht="16" hidden="false" customHeight="false" outlineLevel="0" collapsed="false">
      <c r="A171" s="83" t="n">
        <v>41304</v>
      </c>
      <c r="B171" s="84" t="n">
        <v>4.17</v>
      </c>
      <c r="G171" s="85" t="n">
        <v>41306</v>
      </c>
      <c r="H171" s="86" t="n">
        <v>240.41</v>
      </c>
      <c r="I171" s="87" t="n">
        <f aca="false">H171/H170-1</f>
        <v>0.00271104437771097</v>
      </c>
      <c r="J171" s="82"/>
      <c r="K171" s="82"/>
    </row>
    <row r="172" customFormat="false" ht="16" hidden="false" customHeight="false" outlineLevel="0" collapsed="false">
      <c r="A172" s="83" t="n">
        <v>41305</v>
      </c>
      <c r="B172" s="84" t="n">
        <v>4.16</v>
      </c>
      <c r="G172" s="85" t="n">
        <v>41307</v>
      </c>
      <c r="H172" s="86" t="n">
        <v>241.59</v>
      </c>
      <c r="I172" s="87" t="n">
        <f aca="false">H172/H171-1</f>
        <v>0.00490828168545399</v>
      </c>
      <c r="J172" s="82"/>
      <c r="K172" s="82"/>
    </row>
    <row r="173" customFormat="false" ht="16" hidden="false" customHeight="false" outlineLevel="0" collapsed="false">
      <c r="A173" s="83" t="n">
        <v>41306</v>
      </c>
      <c r="B173" s="84" t="n">
        <v>4.14</v>
      </c>
      <c r="G173" s="85" t="n">
        <v>41310</v>
      </c>
      <c r="H173" s="86" t="n">
        <v>242.39</v>
      </c>
      <c r="I173" s="87" t="n">
        <f aca="false">H173/H172-1</f>
        <v>0.00331139533921099</v>
      </c>
      <c r="J173" s="82"/>
      <c r="K173" s="82"/>
    </row>
    <row r="174" customFormat="false" ht="16" hidden="false" customHeight="false" outlineLevel="0" collapsed="false">
      <c r="A174" s="83" t="n">
        <v>41307</v>
      </c>
      <c r="B174" s="84" t="n">
        <v>4.13</v>
      </c>
      <c r="G174" s="85" t="n">
        <v>41311</v>
      </c>
      <c r="H174" s="86" t="n">
        <v>241.88</v>
      </c>
      <c r="I174" s="87" t="n">
        <f aca="false">H174/H173-1</f>
        <v>-0.00210404719666646</v>
      </c>
      <c r="J174" s="82"/>
      <c r="K174" s="82"/>
    </row>
    <row r="175" customFormat="false" ht="16" hidden="false" customHeight="false" outlineLevel="0" collapsed="false">
      <c r="A175" s="83" t="n">
        <v>41310</v>
      </c>
      <c r="B175" s="84" t="n">
        <v>4.1</v>
      </c>
      <c r="G175" s="85" t="n">
        <v>41312</v>
      </c>
      <c r="H175" s="86" t="n">
        <v>242.82</v>
      </c>
      <c r="I175" s="87" t="n">
        <f aca="false">H175/H174-1</f>
        <v>0.00388622457416909</v>
      </c>
      <c r="J175" s="82"/>
      <c r="K175" s="82"/>
    </row>
    <row r="176" customFormat="false" ht="16" hidden="false" customHeight="false" outlineLevel="0" collapsed="false">
      <c r="A176" s="83" t="n">
        <v>41311</v>
      </c>
      <c r="B176" s="84" t="n">
        <v>4.09</v>
      </c>
      <c r="G176" s="85" t="n">
        <v>41313</v>
      </c>
      <c r="H176" s="86" t="n">
        <v>244.01</v>
      </c>
      <c r="I176" s="87" t="n">
        <f aca="false">H176/H175-1</f>
        <v>0.00490074952639819</v>
      </c>
      <c r="J176" s="82"/>
      <c r="K176" s="82"/>
    </row>
    <row r="177" customFormat="false" ht="16" hidden="false" customHeight="false" outlineLevel="0" collapsed="false">
      <c r="A177" s="83" t="n">
        <v>41312</v>
      </c>
      <c r="B177" s="84" t="n">
        <v>4.08</v>
      </c>
      <c r="G177" s="85" t="n">
        <v>41314</v>
      </c>
      <c r="H177" s="86" t="n">
        <v>245.32</v>
      </c>
      <c r="I177" s="87" t="n">
        <f aca="false">H177/H176-1</f>
        <v>0.00536863243309704</v>
      </c>
      <c r="J177" s="82"/>
      <c r="K177" s="82"/>
    </row>
    <row r="178" customFormat="false" ht="16" hidden="false" customHeight="false" outlineLevel="0" collapsed="false">
      <c r="A178" s="83" t="n">
        <v>41313</v>
      </c>
      <c r="B178" s="84" t="n">
        <v>4.07</v>
      </c>
      <c r="G178" s="85" t="n">
        <v>41317</v>
      </c>
      <c r="H178" s="86" t="n">
        <v>246.93</v>
      </c>
      <c r="I178" s="87" t="n">
        <f aca="false">H178/H177-1</f>
        <v>0.0065628566769933</v>
      </c>
      <c r="J178" s="82"/>
      <c r="K178" s="82"/>
    </row>
    <row r="179" customFormat="false" ht="16" hidden="false" customHeight="false" outlineLevel="0" collapsed="false">
      <c r="A179" s="83" t="n">
        <v>41314</v>
      </c>
      <c r="B179" s="84" t="n">
        <v>4.07</v>
      </c>
      <c r="G179" s="85" t="n">
        <v>41318</v>
      </c>
      <c r="H179" s="86" t="n">
        <v>246.33</v>
      </c>
      <c r="I179" s="87" t="n">
        <f aca="false">H179/H178-1</f>
        <v>-0.00242983841574529</v>
      </c>
      <c r="J179" s="82"/>
      <c r="K179" s="82"/>
    </row>
    <row r="180" customFormat="false" ht="16" hidden="false" customHeight="false" outlineLevel="0" collapsed="false">
      <c r="A180" s="83" t="n">
        <v>41317</v>
      </c>
      <c r="B180" s="84" t="n">
        <v>4.07</v>
      </c>
      <c r="G180" s="85" t="n">
        <v>41319</v>
      </c>
      <c r="H180" s="86" t="n">
        <v>248.43</v>
      </c>
      <c r="I180" s="87" t="n">
        <f aca="false">H180/H179-1</f>
        <v>0.00852514919011083</v>
      </c>
      <c r="J180" s="82"/>
      <c r="K180" s="82"/>
    </row>
    <row r="181" customFormat="false" ht="16" hidden="false" customHeight="false" outlineLevel="0" collapsed="false">
      <c r="A181" s="83" t="n">
        <v>41318</v>
      </c>
      <c r="B181" s="84" t="n">
        <v>4.06</v>
      </c>
      <c r="G181" s="85" t="n">
        <v>41320</v>
      </c>
      <c r="H181" s="86" t="n">
        <v>249.45</v>
      </c>
      <c r="I181" s="87" t="n">
        <f aca="false">H181/H180-1</f>
        <v>0.00410578432556452</v>
      </c>
      <c r="J181" s="82"/>
      <c r="K181" s="82"/>
    </row>
    <row r="182" customFormat="false" ht="16" hidden="false" customHeight="false" outlineLevel="0" collapsed="false">
      <c r="A182" s="83" t="n">
        <v>41319</v>
      </c>
      <c r="B182" s="84" t="n">
        <v>4.08</v>
      </c>
      <c r="G182" s="85" t="n">
        <v>41321</v>
      </c>
      <c r="H182" s="86" t="n">
        <v>247.88</v>
      </c>
      <c r="I182" s="87" t="n">
        <f aca="false">H182/H181-1</f>
        <v>-0.00629384646221687</v>
      </c>
      <c r="J182" s="82"/>
      <c r="K182" s="82"/>
    </row>
    <row r="183" customFormat="false" ht="16" hidden="false" customHeight="false" outlineLevel="0" collapsed="false">
      <c r="A183" s="83" t="n">
        <v>41320</v>
      </c>
      <c r="B183" s="84" t="n">
        <v>4.07</v>
      </c>
      <c r="G183" s="85" t="n">
        <v>41324</v>
      </c>
      <c r="H183" s="86" t="n">
        <v>249.14</v>
      </c>
      <c r="I183" s="87" t="n">
        <f aca="false">H183/H182-1</f>
        <v>0.00508310472809415</v>
      </c>
      <c r="J183" s="82"/>
      <c r="K183" s="82"/>
    </row>
    <row r="184" customFormat="false" ht="16" hidden="false" customHeight="false" outlineLevel="0" collapsed="false">
      <c r="A184" s="83" t="n">
        <v>41321</v>
      </c>
      <c r="B184" s="84" t="n">
        <v>4.06</v>
      </c>
      <c r="G184" s="85" t="n">
        <v>41325</v>
      </c>
      <c r="H184" s="86" t="n">
        <v>249.31</v>
      </c>
      <c r="I184" s="87" t="n">
        <f aca="false">H184/H183-1</f>
        <v>0.000682347274624684</v>
      </c>
      <c r="J184" s="82"/>
      <c r="K184" s="82"/>
    </row>
    <row r="185" customFormat="false" ht="16" hidden="false" customHeight="false" outlineLevel="0" collapsed="false">
      <c r="A185" s="83" t="n">
        <v>41324</v>
      </c>
      <c r="B185" s="84" t="n">
        <v>4.06</v>
      </c>
      <c r="G185" s="85" t="n">
        <v>41326</v>
      </c>
      <c r="H185" s="86" t="n">
        <v>250.61</v>
      </c>
      <c r="I185" s="87" t="n">
        <f aca="false">H185/H184-1</f>
        <v>0.00521439172115046</v>
      </c>
      <c r="J185" s="82"/>
      <c r="K185" s="82"/>
    </row>
    <row r="186" customFormat="false" ht="16" hidden="false" customHeight="false" outlineLevel="0" collapsed="false">
      <c r="A186" s="83" t="n">
        <v>41325</v>
      </c>
      <c r="B186" s="84" t="n">
        <v>4.04</v>
      </c>
      <c r="G186" s="85" t="n">
        <v>41327</v>
      </c>
      <c r="H186" s="86" t="n">
        <v>250.88</v>
      </c>
      <c r="I186" s="87" t="n">
        <f aca="false">H186/H185-1</f>
        <v>0.00107737121423712</v>
      </c>
      <c r="J186" s="82"/>
      <c r="K186" s="82"/>
    </row>
    <row r="187" customFormat="false" ht="16" hidden="false" customHeight="false" outlineLevel="0" collapsed="false">
      <c r="A187" s="83" t="n">
        <v>41326</v>
      </c>
      <c r="B187" s="84" t="n">
        <v>4.02</v>
      </c>
      <c r="G187" s="85" t="n">
        <v>41328</v>
      </c>
      <c r="H187" s="86" t="n">
        <v>248.65</v>
      </c>
      <c r="I187" s="87" t="n">
        <f aca="false">H187/H186-1</f>
        <v>-0.00888871173469386</v>
      </c>
      <c r="J187" s="82"/>
      <c r="K187" s="82"/>
    </row>
    <row r="188" customFormat="false" ht="16" hidden="false" customHeight="false" outlineLevel="0" collapsed="false">
      <c r="A188" s="83" t="n">
        <v>41327</v>
      </c>
      <c r="B188" s="84" t="n">
        <v>3.99</v>
      </c>
      <c r="G188" s="85" t="n">
        <v>41331</v>
      </c>
      <c r="H188" s="86" t="n">
        <v>248.09</v>
      </c>
      <c r="I188" s="87" t="n">
        <f aca="false">H188/H187-1</f>
        <v>-0.00225216167303444</v>
      </c>
      <c r="J188" s="82"/>
      <c r="K188" s="82"/>
    </row>
    <row r="189" customFormat="false" ht="16" hidden="false" customHeight="false" outlineLevel="0" collapsed="false">
      <c r="A189" s="83" t="n">
        <v>41328</v>
      </c>
      <c r="B189" s="84" t="n">
        <v>3.98</v>
      </c>
      <c r="G189" s="85" t="n">
        <v>41332</v>
      </c>
      <c r="H189" s="86" t="n">
        <v>246.83</v>
      </c>
      <c r="I189" s="87" t="n">
        <f aca="false">H189/H188-1</f>
        <v>-0.00507880204764399</v>
      </c>
      <c r="J189" s="82"/>
      <c r="K189" s="82"/>
    </row>
    <row r="190" customFormat="false" ht="16" hidden="false" customHeight="false" outlineLevel="0" collapsed="false">
      <c r="A190" s="83" t="n">
        <v>41331</v>
      </c>
      <c r="B190" s="84" t="n">
        <v>3.98</v>
      </c>
      <c r="G190" s="85" t="n">
        <v>41333</v>
      </c>
      <c r="H190" s="86" t="n">
        <v>247.47</v>
      </c>
      <c r="I190" s="87" t="n">
        <f aca="false">H190/H189-1</f>
        <v>0.00259287768909777</v>
      </c>
      <c r="J190" s="82"/>
      <c r="K190" s="82"/>
    </row>
    <row r="191" customFormat="false" ht="16" hidden="false" customHeight="false" outlineLevel="0" collapsed="false">
      <c r="A191" s="83" t="n">
        <v>41332</v>
      </c>
      <c r="B191" s="84" t="n">
        <v>4.01</v>
      </c>
      <c r="G191" s="85" t="n">
        <v>41334</v>
      </c>
      <c r="H191" s="86" t="n">
        <v>246.65</v>
      </c>
      <c r="I191" s="87" t="n">
        <f aca="false">H191/H190-1</f>
        <v>-0.00331353295348924</v>
      </c>
      <c r="J191" s="82"/>
      <c r="K191" s="82"/>
    </row>
    <row r="192" customFormat="false" ht="16" hidden="false" customHeight="false" outlineLevel="0" collapsed="false">
      <c r="A192" s="83" t="n">
        <v>41333</v>
      </c>
      <c r="B192" s="84" t="n">
        <v>4.06</v>
      </c>
      <c r="G192" s="85" t="n">
        <v>41335</v>
      </c>
      <c r="H192" s="86" t="n">
        <v>246.06</v>
      </c>
      <c r="I192" s="87" t="n">
        <f aca="false">H192/H191-1</f>
        <v>-0.00239205351712957</v>
      </c>
      <c r="J192" s="82"/>
      <c r="K192" s="82"/>
    </row>
    <row r="193" customFormat="false" ht="16" hidden="false" customHeight="false" outlineLevel="0" collapsed="false">
      <c r="A193" s="83" t="n">
        <v>41334</v>
      </c>
      <c r="B193" s="84" t="n">
        <v>4.09</v>
      </c>
      <c r="G193" s="85" t="n">
        <v>41338</v>
      </c>
      <c r="H193" s="86" t="n">
        <v>247.03</v>
      </c>
      <c r="I193" s="87" t="n">
        <f aca="false">H193/H192-1</f>
        <v>0.00394212793627569</v>
      </c>
      <c r="J193" s="82"/>
      <c r="K193" s="82"/>
    </row>
    <row r="194" customFormat="false" ht="16" hidden="false" customHeight="false" outlineLevel="0" collapsed="false">
      <c r="A194" s="83" t="n">
        <v>41335</v>
      </c>
      <c r="B194" s="84" t="n">
        <v>4.09</v>
      </c>
      <c r="G194" s="85" t="n">
        <v>41339</v>
      </c>
      <c r="H194" s="86" t="n">
        <v>247.14</v>
      </c>
      <c r="I194" s="87" t="n">
        <f aca="false">H194/H193-1</f>
        <v>0.000445290045743452</v>
      </c>
      <c r="J194" s="82"/>
      <c r="K194" s="82"/>
    </row>
    <row r="195" customFormat="false" ht="16" hidden="false" customHeight="false" outlineLevel="0" collapsed="false">
      <c r="A195" s="83" t="n">
        <v>41338</v>
      </c>
      <c r="B195" s="84" t="n">
        <v>4.08</v>
      </c>
      <c r="G195" s="85" t="n">
        <v>41340</v>
      </c>
      <c r="H195" s="86" t="n">
        <v>246.48</v>
      </c>
      <c r="I195" s="87" t="n">
        <f aca="false">H195/H194-1</f>
        <v>-0.00267055110463699</v>
      </c>
      <c r="J195" s="82"/>
      <c r="K195" s="82"/>
    </row>
    <row r="196" customFormat="false" ht="16" hidden="false" customHeight="false" outlineLevel="0" collapsed="false">
      <c r="A196" s="83" t="n">
        <v>41339</v>
      </c>
      <c r="B196" s="84" t="n">
        <v>4.09</v>
      </c>
      <c r="G196" s="85" t="n">
        <v>41341</v>
      </c>
      <c r="H196" s="86" t="n">
        <v>243.6</v>
      </c>
      <c r="I196" s="87" t="n">
        <f aca="false">H196/H195-1</f>
        <v>-0.0116845180136319</v>
      </c>
      <c r="J196" s="82"/>
      <c r="K196" s="82"/>
    </row>
    <row r="197" customFormat="false" ht="16" hidden="false" customHeight="false" outlineLevel="0" collapsed="false">
      <c r="A197" s="83" t="n">
        <v>41340</v>
      </c>
      <c r="B197" s="84" t="n">
        <v>4.14</v>
      </c>
      <c r="G197" s="85" t="n">
        <v>41342</v>
      </c>
      <c r="H197" s="86" t="n">
        <v>244.26</v>
      </c>
      <c r="I197" s="87" t="n">
        <f aca="false">H197/H196-1</f>
        <v>0.00270935960591134</v>
      </c>
      <c r="J197" s="82"/>
      <c r="K197" s="82"/>
    </row>
    <row r="198" customFormat="false" ht="16" hidden="false" customHeight="false" outlineLevel="0" collapsed="false">
      <c r="A198" s="83" t="n">
        <v>41341</v>
      </c>
      <c r="B198" s="84" t="n">
        <v>4.21</v>
      </c>
      <c r="G198" s="85" t="n">
        <v>41345</v>
      </c>
      <c r="H198" s="86" t="n">
        <v>246.84</v>
      </c>
      <c r="I198" s="87" t="n">
        <f aca="false">H198/H197-1</f>
        <v>0.0105625153524933</v>
      </c>
      <c r="J198" s="82"/>
      <c r="K198" s="82"/>
    </row>
    <row r="199" customFormat="false" ht="16" hidden="false" customHeight="false" outlineLevel="0" collapsed="false">
      <c r="A199" s="83" t="n">
        <v>41342</v>
      </c>
      <c r="B199" s="84" t="n">
        <v>4.2</v>
      </c>
      <c r="G199" s="85" t="n">
        <v>41346</v>
      </c>
      <c r="H199" s="86" t="n">
        <v>247.2</v>
      </c>
      <c r="I199" s="87" t="n">
        <f aca="false">H199/H198-1</f>
        <v>0.00145843461351469</v>
      </c>
      <c r="J199" s="82"/>
      <c r="K199" s="82"/>
    </row>
    <row r="200" customFormat="false" ht="16" hidden="false" customHeight="false" outlineLevel="0" collapsed="false">
      <c r="A200" s="83" t="n">
        <v>41345</v>
      </c>
      <c r="B200" s="84" t="n">
        <v>4.2</v>
      </c>
      <c r="G200" s="85" t="n">
        <v>41347</v>
      </c>
      <c r="H200" s="86" t="n">
        <v>248.18</v>
      </c>
      <c r="I200" s="87" t="n">
        <f aca="false">H200/H199-1</f>
        <v>0.00396440129449838</v>
      </c>
      <c r="J200" s="82"/>
      <c r="K200" s="82"/>
    </row>
    <row r="201" customFormat="false" ht="16" hidden="false" customHeight="false" outlineLevel="0" collapsed="false">
      <c r="A201" s="83" t="n">
        <v>41346</v>
      </c>
      <c r="B201" s="84" t="n">
        <v>4.23</v>
      </c>
      <c r="G201" s="85" t="n">
        <v>41348</v>
      </c>
      <c r="H201" s="86" t="n">
        <v>253.13</v>
      </c>
      <c r="I201" s="87" t="n">
        <f aca="false">H201/H200-1</f>
        <v>0.019945201063744</v>
      </c>
      <c r="J201" s="82"/>
      <c r="K201" s="82"/>
    </row>
    <row r="202" customFormat="false" ht="16" hidden="false" customHeight="false" outlineLevel="0" collapsed="false">
      <c r="A202" s="83" t="n">
        <v>41347</v>
      </c>
      <c r="B202" s="84" t="n">
        <v>4.2</v>
      </c>
      <c r="G202" s="85" t="n">
        <v>41349</v>
      </c>
      <c r="H202" s="86" t="n">
        <v>253.52</v>
      </c>
      <c r="I202" s="87" t="n">
        <f aca="false">H202/H201-1</f>
        <v>0.00154071030695691</v>
      </c>
      <c r="J202" s="82"/>
      <c r="K202" s="82"/>
    </row>
    <row r="203" customFormat="false" ht="16" hidden="false" customHeight="false" outlineLevel="0" collapsed="false">
      <c r="A203" s="83" t="n">
        <v>41348</v>
      </c>
      <c r="B203" s="84" t="n">
        <v>4.14</v>
      </c>
      <c r="G203" s="85" t="n">
        <v>41352</v>
      </c>
      <c r="H203" s="86" t="n">
        <v>255.07</v>
      </c>
      <c r="I203" s="87" t="n">
        <f aca="false">H203/H202-1</f>
        <v>0.00611391606184908</v>
      </c>
      <c r="J203" s="82"/>
      <c r="K203" s="82"/>
    </row>
    <row r="204" customFormat="false" ht="16" hidden="false" customHeight="false" outlineLevel="0" collapsed="false">
      <c r="A204" s="83" t="n">
        <v>41349</v>
      </c>
      <c r="B204" s="84" t="n">
        <v>4.13</v>
      </c>
      <c r="G204" s="85" t="n">
        <v>41353</v>
      </c>
      <c r="H204" s="86" t="n">
        <v>254.72</v>
      </c>
      <c r="I204" s="87" t="n">
        <f aca="false">H204/H203-1</f>
        <v>-0.00137217234484655</v>
      </c>
      <c r="J204" s="82"/>
      <c r="K204" s="82"/>
    </row>
    <row r="205" customFormat="false" ht="16" hidden="false" customHeight="false" outlineLevel="0" collapsed="false">
      <c r="A205" s="83" t="n">
        <v>41352</v>
      </c>
      <c r="B205" s="84" t="n">
        <v>4.12</v>
      </c>
      <c r="G205" s="85" t="n">
        <v>41354</v>
      </c>
      <c r="H205" s="86" t="n">
        <v>253.22</v>
      </c>
      <c r="I205" s="87" t="n">
        <f aca="false">H205/H204-1</f>
        <v>-0.00588881909547734</v>
      </c>
      <c r="J205" s="82"/>
      <c r="K205" s="82"/>
    </row>
    <row r="206" customFormat="false" ht="16" hidden="false" customHeight="false" outlineLevel="0" collapsed="false">
      <c r="A206" s="83" t="n">
        <v>41353</v>
      </c>
      <c r="B206" s="84" t="n">
        <v>4.1</v>
      </c>
      <c r="G206" s="85" t="n">
        <v>41355</v>
      </c>
      <c r="H206" s="86" t="n">
        <v>253.65</v>
      </c>
      <c r="I206" s="87" t="n">
        <f aca="false">H206/H205-1</f>
        <v>0.00169812810994396</v>
      </c>
      <c r="J206" s="82"/>
      <c r="K206" s="82"/>
    </row>
    <row r="207" customFormat="false" ht="16" hidden="false" customHeight="false" outlineLevel="0" collapsed="false">
      <c r="A207" s="83" t="n">
        <v>41354</v>
      </c>
      <c r="B207" s="84" t="n">
        <v>4.08</v>
      </c>
      <c r="G207" s="85" t="n">
        <v>41356</v>
      </c>
      <c r="H207" s="86" t="n">
        <v>254.15</v>
      </c>
      <c r="I207" s="87" t="n">
        <f aca="false">H207/H206-1</f>
        <v>0.00197122018529461</v>
      </c>
      <c r="J207" s="82"/>
      <c r="K207" s="82"/>
    </row>
    <row r="208" customFormat="false" ht="16" hidden="false" customHeight="false" outlineLevel="0" collapsed="false">
      <c r="A208" s="83" t="n">
        <v>41355</v>
      </c>
      <c r="B208" s="84" t="n">
        <v>4.12</v>
      </c>
      <c r="G208" s="85" t="n">
        <v>41359</v>
      </c>
      <c r="H208" s="86" t="n">
        <v>252.92</v>
      </c>
      <c r="I208" s="87" t="n">
        <f aca="false">H208/H207-1</f>
        <v>-0.00483966161715532</v>
      </c>
      <c r="J208" s="82"/>
      <c r="K208" s="82"/>
    </row>
    <row r="209" customFormat="false" ht="16" hidden="false" customHeight="false" outlineLevel="0" collapsed="false">
      <c r="A209" s="83" t="n">
        <v>41356</v>
      </c>
      <c r="B209" s="84" t="n">
        <v>4.11</v>
      </c>
      <c r="G209" s="85" t="n">
        <v>41360</v>
      </c>
      <c r="H209" s="86" t="n">
        <v>254.12</v>
      </c>
      <c r="I209" s="87" t="n">
        <f aca="false">H209/H208-1</f>
        <v>0.00474458326743643</v>
      </c>
      <c r="J209" s="82"/>
      <c r="K209" s="82"/>
    </row>
    <row r="210" customFormat="false" ht="16" hidden="false" customHeight="false" outlineLevel="0" collapsed="false">
      <c r="A210" s="83" t="n">
        <v>41359</v>
      </c>
      <c r="B210" s="84" t="n">
        <v>4.08</v>
      </c>
      <c r="G210" s="85" t="n">
        <v>41361</v>
      </c>
      <c r="H210" s="86" t="n">
        <v>254.5</v>
      </c>
      <c r="I210" s="87" t="n">
        <f aca="false">H210/H209-1</f>
        <v>0.00149535652447663</v>
      </c>
      <c r="J210" s="82"/>
      <c r="K210" s="82"/>
    </row>
    <row r="211" customFormat="false" ht="16" hidden="false" customHeight="false" outlineLevel="0" collapsed="false">
      <c r="A211" s="83" t="n">
        <v>41360</v>
      </c>
      <c r="B211" s="84" t="n">
        <v>4.08</v>
      </c>
      <c r="G211" s="85" t="n">
        <v>41362</v>
      </c>
      <c r="H211" s="86" t="n">
        <v>254.18</v>
      </c>
      <c r="I211" s="87" t="n">
        <f aca="false">H211/H210-1</f>
        <v>-0.00125736738703341</v>
      </c>
      <c r="J211" s="82"/>
      <c r="K211" s="82"/>
    </row>
    <row r="212" customFormat="false" ht="16" hidden="false" customHeight="false" outlineLevel="0" collapsed="false">
      <c r="A212" s="83" t="n">
        <v>41361</v>
      </c>
      <c r="B212" s="84" t="n">
        <v>4.08</v>
      </c>
      <c r="G212" s="85" t="n">
        <v>41363</v>
      </c>
      <c r="H212" s="86" t="n">
        <v>251.6</v>
      </c>
      <c r="I212" s="87" t="n">
        <f aca="false">H212/H211-1</f>
        <v>-0.0101502871980487</v>
      </c>
      <c r="J212" s="82"/>
      <c r="K212" s="82"/>
    </row>
    <row r="213" customFormat="false" ht="16" hidden="false" customHeight="false" outlineLevel="0" collapsed="false">
      <c r="A213" s="83" t="n">
        <v>41362</v>
      </c>
      <c r="B213" s="84" t="n">
        <v>4.07</v>
      </c>
      <c r="G213" s="85" t="n">
        <v>41366</v>
      </c>
      <c r="H213" s="86" t="n">
        <v>253.29</v>
      </c>
      <c r="I213" s="87" t="n">
        <f aca="false">H213/H212-1</f>
        <v>0.00671701112877576</v>
      </c>
      <c r="J213" s="82"/>
      <c r="K213" s="82"/>
    </row>
    <row r="214" customFormat="false" ht="16" hidden="false" customHeight="false" outlineLevel="0" collapsed="false">
      <c r="A214" s="83" t="n">
        <v>41363</v>
      </c>
      <c r="B214" s="84" t="n">
        <v>4.12</v>
      </c>
      <c r="G214" s="85" t="n">
        <v>41367</v>
      </c>
      <c r="H214" s="86" t="n">
        <v>253.62</v>
      </c>
      <c r="I214" s="87" t="n">
        <f aca="false">H214/H213-1</f>
        <v>0.00130285443562728</v>
      </c>
      <c r="J214" s="82"/>
      <c r="K214" s="82"/>
    </row>
    <row r="215" customFormat="false" ht="16" hidden="false" customHeight="false" outlineLevel="0" collapsed="false">
      <c r="A215" s="83" t="n">
        <v>41366</v>
      </c>
      <c r="B215" s="84" t="n">
        <v>4.1</v>
      </c>
      <c r="G215" s="85" t="n">
        <v>41368</v>
      </c>
      <c r="H215" s="86" t="n">
        <v>254.92</v>
      </c>
      <c r="I215" s="87" t="n">
        <f aca="false">H215/H214-1</f>
        <v>0.00512577872407527</v>
      </c>
      <c r="J215" s="82"/>
      <c r="K215" s="82"/>
    </row>
    <row r="216" customFormat="false" ht="16" hidden="false" customHeight="false" outlineLevel="0" collapsed="false">
      <c r="A216" s="83" t="n">
        <v>41367</v>
      </c>
      <c r="B216" s="84" t="n">
        <v>4.08</v>
      </c>
      <c r="G216" s="85" t="n">
        <v>41369</v>
      </c>
      <c r="H216" s="86" t="n">
        <v>253.83</v>
      </c>
      <c r="I216" s="87" t="n">
        <f aca="false">H216/H215-1</f>
        <v>-0.00427585124745011</v>
      </c>
      <c r="J216" s="82"/>
      <c r="K216" s="82"/>
    </row>
    <row r="217" customFormat="false" ht="16" hidden="false" customHeight="false" outlineLevel="0" collapsed="false">
      <c r="A217" s="83" t="n">
        <v>41368</v>
      </c>
      <c r="B217" s="84" t="n">
        <v>4.08</v>
      </c>
      <c r="G217" s="85" t="n">
        <v>41370</v>
      </c>
      <c r="H217" s="86" t="n">
        <v>253.47</v>
      </c>
      <c r="I217" s="87" t="n">
        <f aca="false">H217/H216-1</f>
        <v>-0.00141827207185918</v>
      </c>
      <c r="J217" s="82"/>
      <c r="K217" s="82"/>
    </row>
    <row r="218" customFormat="false" ht="16" hidden="false" customHeight="false" outlineLevel="0" collapsed="false">
      <c r="A218" s="83" t="n">
        <v>41369</v>
      </c>
      <c r="B218" s="84" t="n">
        <v>4.07</v>
      </c>
      <c r="G218" s="85" t="n">
        <v>41373</v>
      </c>
      <c r="H218" s="86" t="n">
        <v>252.94</v>
      </c>
      <c r="I218" s="87" t="n">
        <f aca="false">H218/H217-1</f>
        <v>-0.00209097723596485</v>
      </c>
      <c r="J218" s="82"/>
      <c r="K218" s="82"/>
    </row>
    <row r="219" customFormat="false" ht="16" hidden="false" customHeight="false" outlineLevel="0" collapsed="false">
      <c r="A219" s="83" t="n">
        <v>41370</v>
      </c>
      <c r="B219" s="84" t="n">
        <v>4.07</v>
      </c>
      <c r="G219" s="85" t="n">
        <v>41374</v>
      </c>
      <c r="H219" s="86" t="n">
        <v>252.35</v>
      </c>
      <c r="I219" s="87" t="n">
        <f aca="false">H219/H218-1</f>
        <v>-0.00233256898869294</v>
      </c>
      <c r="J219" s="82"/>
      <c r="K219" s="82"/>
    </row>
    <row r="220" customFormat="false" ht="16" hidden="false" customHeight="false" outlineLevel="0" collapsed="false">
      <c r="A220" s="83" t="n">
        <v>41373</v>
      </c>
      <c r="B220" s="84" t="n">
        <v>4.08</v>
      </c>
      <c r="G220" s="85" t="n">
        <v>41375</v>
      </c>
      <c r="H220" s="86" t="n">
        <v>253.04</v>
      </c>
      <c r="I220" s="87" t="n">
        <f aca="false">H220/H219-1</f>
        <v>0.00273429760253618</v>
      </c>
      <c r="J220" s="82"/>
      <c r="K220" s="82"/>
    </row>
    <row r="221" customFormat="false" ht="16" hidden="false" customHeight="false" outlineLevel="0" collapsed="false">
      <c r="A221" s="83" t="n">
        <v>41374</v>
      </c>
      <c r="B221" s="84" t="n">
        <v>4.06</v>
      </c>
      <c r="G221" s="85" t="n">
        <v>41376</v>
      </c>
      <c r="H221" s="86" t="n">
        <v>253.64</v>
      </c>
      <c r="I221" s="87" t="n">
        <f aca="false">H221/H220-1</f>
        <v>0.00237116661397407</v>
      </c>
      <c r="J221" s="82"/>
      <c r="K221" s="82"/>
    </row>
    <row r="222" customFormat="false" ht="16" hidden="false" customHeight="false" outlineLevel="0" collapsed="false">
      <c r="A222" s="83" t="n">
        <v>41375</v>
      </c>
      <c r="B222" s="84" t="n">
        <v>4.05</v>
      </c>
      <c r="G222" s="85" t="n">
        <v>41377</v>
      </c>
      <c r="H222" s="86" t="n">
        <v>253.06</v>
      </c>
      <c r="I222" s="87" t="n">
        <f aca="false">H222/H221-1</f>
        <v>-0.00228670556694521</v>
      </c>
      <c r="J222" s="82"/>
      <c r="K222" s="82"/>
    </row>
    <row r="223" customFormat="false" ht="16" hidden="false" customHeight="false" outlineLevel="0" collapsed="false">
      <c r="A223" s="83" t="n">
        <v>41376</v>
      </c>
      <c r="B223" s="84" t="n">
        <v>4.02</v>
      </c>
      <c r="G223" s="85" t="n">
        <v>41380</v>
      </c>
      <c r="H223" s="86" t="n">
        <v>253.89</v>
      </c>
      <c r="I223" s="87" t="n">
        <f aca="false">H223/H222-1</f>
        <v>0.00327985457994151</v>
      </c>
      <c r="J223" s="82"/>
      <c r="K223" s="82"/>
    </row>
    <row r="224" customFormat="false" ht="16" hidden="false" customHeight="false" outlineLevel="0" collapsed="false">
      <c r="A224" s="83" t="n">
        <v>41377</v>
      </c>
      <c r="B224" s="90" t="n">
        <v>4.02</v>
      </c>
      <c r="G224" s="85" t="n">
        <v>41381</v>
      </c>
      <c r="H224" s="86" t="n">
        <v>252.55</v>
      </c>
      <c r="I224" s="87" t="n">
        <f aca="false">H224/H223-1</f>
        <v>-0.00527787624561804</v>
      </c>
      <c r="J224" s="82"/>
      <c r="K224" s="82"/>
    </row>
    <row r="225" customFormat="false" ht="16" hidden="false" customHeight="false" outlineLevel="0" collapsed="false">
      <c r="A225" s="83" t="n">
        <v>41380</v>
      </c>
      <c r="B225" s="84" t="n">
        <v>4</v>
      </c>
      <c r="G225" s="85" t="n">
        <v>41382</v>
      </c>
      <c r="H225" s="86" t="n">
        <v>251.38</v>
      </c>
      <c r="I225" s="87" t="n">
        <f aca="false">H225/H224-1</f>
        <v>-0.00463274599089292</v>
      </c>
      <c r="J225" s="82"/>
      <c r="K225" s="82"/>
    </row>
    <row r="226" customFormat="false" ht="16" hidden="false" customHeight="false" outlineLevel="0" collapsed="false">
      <c r="A226" s="83" t="n">
        <v>41381</v>
      </c>
      <c r="B226" s="84" t="n">
        <v>4</v>
      </c>
      <c r="G226" s="85" t="n">
        <v>41383</v>
      </c>
      <c r="H226" s="86" t="n">
        <v>252.69</v>
      </c>
      <c r="I226" s="87" t="n">
        <f aca="false">H226/H225-1</f>
        <v>0.00521123398838408</v>
      </c>
      <c r="J226" s="82"/>
      <c r="K226" s="82"/>
    </row>
    <row r="227" customFormat="false" ht="16" hidden="false" customHeight="false" outlineLevel="0" collapsed="false">
      <c r="A227" s="83" t="n">
        <v>41382</v>
      </c>
      <c r="B227" s="84" t="n">
        <v>4.01</v>
      </c>
      <c r="G227" s="85" t="n">
        <v>41384</v>
      </c>
      <c r="H227" s="86" t="n">
        <v>253.13</v>
      </c>
      <c r="I227" s="87" t="n">
        <f aca="false">H227/H226-1</f>
        <v>0.0017412639993668</v>
      </c>
      <c r="J227" s="82"/>
      <c r="K227" s="82"/>
    </row>
    <row r="228" customFormat="false" ht="16" hidden="false" customHeight="false" outlineLevel="0" collapsed="false">
      <c r="A228" s="83" t="n">
        <v>41383</v>
      </c>
      <c r="B228" s="84" t="n">
        <v>4.02</v>
      </c>
      <c r="G228" s="85" t="n">
        <v>41387</v>
      </c>
      <c r="H228" s="86" t="n">
        <v>255.3</v>
      </c>
      <c r="I228" s="87" t="n">
        <f aca="false">H228/H227-1</f>
        <v>0.00857267016947816</v>
      </c>
      <c r="J228" s="82"/>
      <c r="K228" s="82"/>
    </row>
    <row r="229" customFormat="false" ht="16" hidden="false" customHeight="false" outlineLevel="0" collapsed="false">
      <c r="A229" s="83" t="n">
        <v>41384</v>
      </c>
      <c r="B229" s="84" t="n">
        <v>4</v>
      </c>
      <c r="G229" s="85" t="n">
        <v>41388</v>
      </c>
      <c r="H229" s="86" t="n">
        <v>257.85</v>
      </c>
      <c r="I229" s="87" t="n">
        <f aca="false">H229/H228-1</f>
        <v>0.00998824911868401</v>
      </c>
      <c r="J229" s="82"/>
      <c r="K229" s="82"/>
    </row>
    <row r="230" customFormat="false" ht="16" hidden="false" customHeight="false" outlineLevel="0" collapsed="false">
      <c r="A230" s="83" t="n">
        <v>41387</v>
      </c>
      <c r="B230" s="84" t="n">
        <v>4.01</v>
      </c>
      <c r="G230" s="85" t="n">
        <v>41389</v>
      </c>
      <c r="H230" s="86" t="n">
        <v>257.64</v>
      </c>
      <c r="I230" s="87" t="n">
        <f aca="false">H230/H229-1</f>
        <v>-0.000814426992437611</v>
      </c>
      <c r="J230" s="82"/>
      <c r="K230" s="82"/>
    </row>
    <row r="231" customFormat="false" ht="16" hidden="false" customHeight="false" outlineLevel="0" collapsed="false">
      <c r="A231" s="83" t="n">
        <v>41388</v>
      </c>
      <c r="B231" s="84" t="n">
        <v>4.01</v>
      </c>
      <c r="G231" s="85" t="n">
        <v>41390</v>
      </c>
      <c r="H231" s="86" t="n">
        <v>256.94</v>
      </c>
      <c r="I231" s="87" t="n">
        <f aca="false">H231/H230-1</f>
        <v>-0.00271696941468713</v>
      </c>
      <c r="J231" s="82"/>
      <c r="K231" s="82"/>
    </row>
    <row r="232" customFormat="false" ht="16" hidden="false" customHeight="false" outlineLevel="0" collapsed="false">
      <c r="A232" s="83" t="n">
        <v>41389</v>
      </c>
      <c r="B232" s="84" t="n">
        <v>4.02</v>
      </c>
      <c r="G232" s="85" t="n">
        <v>41391</v>
      </c>
      <c r="H232" s="86" t="n">
        <v>256.82</v>
      </c>
      <c r="I232" s="87" t="n">
        <f aca="false">H232/H231-1</f>
        <v>-0.00046703510547208</v>
      </c>
      <c r="J232" s="82"/>
      <c r="K232" s="82"/>
    </row>
    <row r="233" customFormat="false" ht="16" hidden="false" customHeight="false" outlineLevel="0" collapsed="false">
      <c r="A233" s="83" t="n">
        <v>41390</v>
      </c>
      <c r="B233" s="84" t="n">
        <v>4.01</v>
      </c>
      <c r="G233" s="85" t="n">
        <v>41394</v>
      </c>
      <c r="H233" s="86" t="n">
        <v>257.31</v>
      </c>
      <c r="I233" s="87" t="n">
        <f aca="false">H233/H232-1</f>
        <v>0.00190795109415154</v>
      </c>
      <c r="J233" s="82"/>
      <c r="K233" s="82"/>
    </row>
    <row r="234" customFormat="false" ht="16" hidden="false" customHeight="false" outlineLevel="0" collapsed="false">
      <c r="A234" s="83" t="n">
        <v>41391</v>
      </c>
      <c r="B234" s="84" t="n">
        <v>4</v>
      </c>
      <c r="G234" s="85" t="n">
        <v>41395</v>
      </c>
      <c r="H234" s="86" t="n">
        <v>259.01</v>
      </c>
      <c r="I234" s="87" t="n">
        <f aca="false">H234/H233-1</f>
        <v>0.00660681668026886</v>
      </c>
      <c r="J234" s="82"/>
      <c r="K234" s="82"/>
    </row>
    <row r="235" customFormat="false" ht="16" hidden="false" customHeight="false" outlineLevel="0" collapsed="false">
      <c r="A235" s="83" t="n">
        <v>41393</v>
      </c>
      <c r="B235" s="84" t="n">
        <v>4</v>
      </c>
      <c r="G235" s="85" t="n">
        <v>41396</v>
      </c>
      <c r="H235" s="86" t="n">
        <v>258.26</v>
      </c>
      <c r="I235" s="87" t="n">
        <f aca="false">H235/H234-1</f>
        <v>-0.00289564109493845</v>
      </c>
      <c r="J235" s="82"/>
      <c r="K235" s="82"/>
    </row>
    <row r="236" customFormat="false" ht="16" hidden="false" customHeight="false" outlineLevel="0" collapsed="false">
      <c r="A236" s="83" t="n">
        <v>41394</v>
      </c>
      <c r="B236" s="84" t="n">
        <v>4.01</v>
      </c>
      <c r="G236" s="85" t="n">
        <v>41397</v>
      </c>
      <c r="H236" s="86" t="n">
        <v>256.4</v>
      </c>
      <c r="I236" s="87" t="n">
        <f aca="false">H236/H235-1</f>
        <v>-0.00720204445132822</v>
      </c>
      <c r="J236" s="82"/>
      <c r="K236" s="82"/>
    </row>
    <row r="237" customFormat="false" ht="16" hidden="false" customHeight="false" outlineLevel="0" collapsed="false">
      <c r="A237" s="83" t="n">
        <v>41395</v>
      </c>
      <c r="B237" s="84" t="n">
        <v>4</v>
      </c>
      <c r="G237" s="85" t="n">
        <v>41398</v>
      </c>
      <c r="H237" s="86" t="n">
        <v>255.71</v>
      </c>
      <c r="I237" s="87" t="n">
        <f aca="false">H237/H236-1</f>
        <v>-0.00269110764430569</v>
      </c>
      <c r="J237" s="82"/>
      <c r="K237" s="82"/>
    </row>
    <row r="238" customFormat="false" ht="16" hidden="false" customHeight="false" outlineLevel="0" collapsed="false">
      <c r="A238" s="83" t="n">
        <v>41396</v>
      </c>
      <c r="B238" s="84" t="n">
        <v>3.99</v>
      </c>
      <c r="G238" s="85" t="n">
        <v>41401</v>
      </c>
      <c r="H238" s="86" t="n">
        <v>256.45</v>
      </c>
      <c r="I238" s="87" t="n">
        <f aca="false">H238/H237-1</f>
        <v>0.00289390324977501</v>
      </c>
      <c r="J238" s="82"/>
      <c r="K238" s="82"/>
    </row>
    <row r="239" customFormat="false" ht="16" hidden="false" customHeight="false" outlineLevel="0" collapsed="false">
      <c r="A239" s="83" t="n">
        <v>41397</v>
      </c>
      <c r="B239" s="84" t="n">
        <v>4.01</v>
      </c>
      <c r="G239" s="85" t="n">
        <v>41402</v>
      </c>
      <c r="H239" s="86" t="n">
        <v>257.71</v>
      </c>
      <c r="I239" s="87" t="n">
        <f aca="false">H239/H238-1</f>
        <v>0.00491323844804059</v>
      </c>
      <c r="J239" s="82"/>
      <c r="K239" s="82"/>
    </row>
    <row r="240" customFormat="false" ht="16" hidden="false" customHeight="false" outlineLevel="0" collapsed="false">
      <c r="A240" s="83" t="n">
        <v>41398</v>
      </c>
      <c r="B240" s="84" t="n">
        <v>4.03</v>
      </c>
      <c r="G240" s="85" t="n">
        <v>41403</v>
      </c>
      <c r="H240" s="86" t="n">
        <v>259.65</v>
      </c>
      <c r="I240" s="87" t="n">
        <f aca="false">H240/H239-1</f>
        <v>0.00752784137208495</v>
      </c>
      <c r="J240" s="82"/>
      <c r="K240" s="82"/>
    </row>
    <row r="241" customFormat="false" ht="16" hidden="false" customHeight="false" outlineLevel="0" collapsed="false">
      <c r="A241" s="83" t="n">
        <v>41401</v>
      </c>
      <c r="B241" s="84" t="n">
        <v>4.02</v>
      </c>
      <c r="G241" s="85" t="n">
        <v>41404</v>
      </c>
      <c r="H241" s="86" t="n">
        <v>260.28</v>
      </c>
      <c r="I241" s="87" t="n">
        <f aca="false">H241/H240-1</f>
        <v>0.00242634315424617</v>
      </c>
      <c r="J241" s="82"/>
      <c r="K241" s="82"/>
    </row>
    <row r="242" customFormat="false" ht="16" hidden="false" customHeight="false" outlineLevel="0" collapsed="false">
      <c r="A242" s="83" t="n">
        <v>41402</v>
      </c>
      <c r="B242" s="84" t="n">
        <v>4.03</v>
      </c>
      <c r="G242" s="85" t="n">
        <v>41405</v>
      </c>
      <c r="H242" s="86" t="n">
        <v>260.95</v>
      </c>
      <c r="I242" s="87" t="n">
        <f aca="false">H242/H241-1</f>
        <v>0.00257415091439994</v>
      </c>
      <c r="J242" s="82"/>
      <c r="K242" s="82"/>
    </row>
    <row r="243" customFormat="false" ht="16" hidden="false" customHeight="false" outlineLevel="0" collapsed="false">
      <c r="A243" s="83" t="n">
        <v>41403</v>
      </c>
      <c r="B243" s="84" t="n">
        <v>4.02</v>
      </c>
      <c r="G243" s="85" t="n">
        <v>41408</v>
      </c>
      <c r="H243" s="86" t="n">
        <v>263.1</v>
      </c>
      <c r="I243" s="87" t="n">
        <f aca="false">H243/H242-1</f>
        <v>0.00823912626940038</v>
      </c>
      <c r="J243" s="82"/>
      <c r="K243" s="82"/>
    </row>
    <row r="244" customFormat="false" ht="16" hidden="false" customHeight="false" outlineLevel="0" collapsed="false">
      <c r="A244" s="83" t="n">
        <v>41404</v>
      </c>
      <c r="B244" s="84" t="n">
        <v>4.01</v>
      </c>
      <c r="G244" s="85" t="n">
        <v>41409</v>
      </c>
      <c r="H244" s="86" t="n">
        <v>264.05</v>
      </c>
      <c r="I244" s="87" t="n">
        <f aca="false">H244/H243-1</f>
        <v>0.0036107943747623</v>
      </c>
      <c r="J244" s="82"/>
      <c r="K244" s="82"/>
    </row>
    <row r="245" customFormat="false" ht="16" hidden="false" customHeight="false" outlineLevel="0" collapsed="false">
      <c r="A245" s="83" t="n">
        <v>41405</v>
      </c>
      <c r="B245" s="84" t="n">
        <v>3.98</v>
      </c>
      <c r="G245" s="85" t="n">
        <v>41410</v>
      </c>
      <c r="H245" s="86" t="n">
        <v>262.31</v>
      </c>
      <c r="I245" s="87" t="n">
        <f aca="false">H245/H244-1</f>
        <v>-0.00658966104904379</v>
      </c>
      <c r="J245" s="82"/>
      <c r="K245" s="82"/>
    </row>
    <row r="246" customFormat="false" ht="16" hidden="false" customHeight="false" outlineLevel="0" collapsed="false">
      <c r="A246" s="83" t="n">
        <v>41408</v>
      </c>
      <c r="B246" s="84" t="n">
        <v>3.94</v>
      </c>
      <c r="G246" s="85" t="n">
        <v>41411</v>
      </c>
      <c r="H246" s="86" t="n">
        <v>256.58</v>
      </c>
      <c r="I246" s="87" t="n">
        <f aca="false">H246/H245-1</f>
        <v>-0.0218443826007396</v>
      </c>
      <c r="J246" s="82"/>
      <c r="K246" s="82"/>
    </row>
    <row r="247" customFormat="false" ht="16" hidden="false" customHeight="false" outlineLevel="0" collapsed="false">
      <c r="A247" s="83" t="n">
        <v>41409</v>
      </c>
      <c r="B247" s="84" t="n">
        <v>3.93</v>
      </c>
      <c r="G247" s="85" t="n">
        <v>41412</v>
      </c>
      <c r="H247" s="86" t="n">
        <v>258.86</v>
      </c>
      <c r="I247" s="87" t="n">
        <f aca="false">H247/H246-1</f>
        <v>0.00888611739028766</v>
      </c>
      <c r="J247" s="82"/>
      <c r="K247" s="82"/>
    </row>
    <row r="248" customFormat="false" ht="16" hidden="false" customHeight="false" outlineLevel="0" collapsed="false">
      <c r="A248" s="83" t="n">
        <v>41410</v>
      </c>
      <c r="B248" s="84" t="n">
        <v>3.91</v>
      </c>
      <c r="G248" s="85" t="n">
        <v>41415</v>
      </c>
      <c r="H248" s="86" t="n">
        <v>260.16</v>
      </c>
      <c r="I248" s="87" t="n">
        <f aca="false">H248/H247-1</f>
        <v>0.00502201962450743</v>
      </c>
      <c r="J248" s="82"/>
      <c r="K248" s="82"/>
    </row>
    <row r="249" customFormat="false" ht="16" hidden="false" customHeight="false" outlineLevel="0" collapsed="false">
      <c r="A249" s="83" t="n">
        <v>41411</v>
      </c>
      <c r="B249" s="84" t="n">
        <v>3.97</v>
      </c>
      <c r="G249" s="85" t="n">
        <v>41416</v>
      </c>
      <c r="H249" s="86" t="n">
        <v>260.23</v>
      </c>
      <c r="I249" s="87" t="n">
        <f aca="false">H249/H248-1</f>
        <v>0.00026906519065184</v>
      </c>
      <c r="J249" s="82"/>
      <c r="K249" s="82"/>
    </row>
    <row r="250" customFormat="false" ht="16" hidden="false" customHeight="false" outlineLevel="0" collapsed="false">
      <c r="A250" s="83" t="n">
        <v>41412</v>
      </c>
      <c r="B250" s="84" t="n">
        <v>3.95</v>
      </c>
      <c r="G250" s="85" t="n">
        <v>41417</v>
      </c>
      <c r="H250" s="86" t="n">
        <v>260.38</v>
      </c>
      <c r="I250" s="87" t="n">
        <f aca="false">H250/H249-1</f>
        <v>0.000576413172962198</v>
      </c>
      <c r="J250" s="82"/>
      <c r="K250" s="82"/>
    </row>
    <row r="251" customFormat="false" ht="16" hidden="false" customHeight="false" outlineLevel="0" collapsed="false">
      <c r="A251" s="83" t="n">
        <v>41415</v>
      </c>
      <c r="B251" s="84" t="n">
        <v>3.95</v>
      </c>
      <c r="G251" s="85" t="n">
        <v>41418</v>
      </c>
      <c r="H251" s="86" t="n">
        <v>262.36</v>
      </c>
      <c r="I251" s="87" t="n">
        <f aca="false">H251/H250-1</f>
        <v>0.00760427068131198</v>
      </c>
      <c r="J251" s="82"/>
      <c r="K251" s="82"/>
    </row>
    <row r="252" customFormat="false" ht="16" hidden="false" customHeight="false" outlineLevel="0" collapsed="false">
      <c r="A252" s="83" t="n">
        <v>41416</v>
      </c>
      <c r="B252" s="84" t="n">
        <v>3.95</v>
      </c>
      <c r="G252" s="85" t="n">
        <v>41419</v>
      </c>
      <c r="H252" s="86" t="n">
        <v>263.09</v>
      </c>
      <c r="I252" s="87" t="n">
        <f aca="false">H252/H251-1</f>
        <v>0.00278243634700392</v>
      </c>
      <c r="J252" s="82"/>
      <c r="K252" s="82"/>
    </row>
    <row r="253" customFormat="false" ht="16" hidden="false" customHeight="false" outlineLevel="0" collapsed="false">
      <c r="A253" s="83" t="n">
        <v>41417</v>
      </c>
      <c r="B253" s="84" t="n">
        <v>3.94</v>
      </c>
      <c r="G253" s="85" t="n">
        <v>41422</v>
      </c>
      <c r="H253" s="86" t="n">
        <v>262.58</v>
      </c>
      <c r="I253" s="87" t="n">
        <f aca="false">H253/H252-1</f>
        <v>-0.00193850013303432</v>
      </c>
      <c r="J253" s="82"/>
      <c r="K253" s="82"/>
    </row>
    <row r="254" customFormat="false" ht="16" hidden="false" customHeight="false" outlineLevel="0" collapsed="false">
      <c r="A254" s="83" t="n">
        <v>41418</v>
      </c>
      <c r="B254" s="84" t="n">
        <v>3.92</v>
      </c>
      <c r="G254" s="85" t="n">
        <v>41423</v>
      </c>
      <c r="H254" s="86" t="n">
        <v>262.13</v>
      </c>
      <c r="I254" s="87" t="n">
        <f aca="false">H254/H253-1</f>
        <v>-0.00171376342448015</v>
      </c>
      <c r="J254" s="82"/>
      <c r="K254" s="82"/>
    </row>
    <row r="255" customFormat="false" ht="16" hidden="false" customHeight="false" outlineLevel="0" collapsed="false">
      <c r="A255" s="83" t="n">
        <v>41419</v>
      </c>
      <c r="B255" s="84" t="n">
        <v>3.91</v>
      </c>
      <c r="G255" s="85" t="n">
        <v>41424</v>
      </c>
      <c r="H255" s="86" t="n">
        <v>260.52</v>
      </c>
      <c r="I255" s="87" t="n">
        <f aca="false">H255/H254-1</f>
        <v>-0.0061419906153436</v>
      </c>
      <c r="J255" s="82"/>
      <c r="K255" s="82"/>
    </row>
    <row r="256" customFormat="false" ht="16" hidden="false" customHeight="false" outlineLevel="0" collapsed="false">
      <c r="A256" s="83" t="n">
        <v>41422</v>
      </c>
      <c r="B256" s="84" t="n">
        <v>3.91</v>
      </c>
      <c r="G256" s="85" t="n">
        <v>41425</v>
      </c>
      <c r="H256" s="86" t="n">
        <v>261.45</v>
      </c>
      <c r="I256" s="87" t="n">
        <f aca="false">H256/H255-1</f>
        <v>0.00356978350990333</v>
      </c>
      <c r="J256" s="82"/>
      <c r="K256" s="82"/>
    </row>
    <row r="257" customFormat="false" ht="16" hidden="false" customHeight="false" outlineLevel="0" collapsed="false">
      <c r="A257" s="83" t="n">
        <v>41423</v>
      </c>
      <c r="B257" s="84" t="n">
        <v>3.9</v>
      </c>
      <c r="G257" s="85" t="n">
        <v>41426</v>
      </c>
      <c r="H257" s="86" t="n">
        <v>262.81</v>
      </c>
      <c r="I257" s="87" t="n">
        <f aca="false">H257/H256-1</f>
        <v>0.00520175941862688</v>
      </c>
      <c r="J257" s="82"/>
      <c r="K257" s="82"/>
    </row>
    <row r="258" customFormat="false" ht="16" hidden="false" customHeight="false" outlineLevel="0" collapsed="false">
      <c r="A258" s="83" t="n">
        <v>41424</v>
      </c>
      <c r="B258" s="84" t="n">
        <v>3.95</v>
      </c>
      <c r="G258" s="85" t="n">
        <v>41429</v>
      </c>
      <c r="H258" s="86" t="n">
        <v>263.39</v>
      </c>
      <c r="I258" s="87" t="n">
        <f aca="false">H258/H257-1</f>
        <v>0.00220691754499436</v>
      </c>
      <c r="J258" s="82"/>
      <c r="K258" s="82"/>
    </row>
    <row r="259" customFormat="false" ht="16" hidden="false" customHeight="false" outlineLevel="0" collapsed="false">
      <c r="A259" s="83" t="n">
        <v>41425</v>
      </c>
      <c r="B259" s="84" t="n">
        <v>3.94</v>
      </c>
      <c r="G259" s="85" t="n">
        <v>41430</v>
      </c>
      <c r="H259" s="86" t="n">
        <v>262.94</v>
      </c>
      <c r="I259" s="87" t="n">
        <f aca="false">H259/H258-1</f>
        <v>-0.00170849310907772</v>
      </c>
      <c r="J259" s="82"/>
      <c r="K259" s="82"/>
    </row>
    <row r="260" customFormat="false" ht="16" hidden="false" customHeight="false" outlineLevel="0" collapsed="false">
      <c r="A260" s="83" t="n">
        <v>41426</v>
      </c>
      <c r="B260" s="84" t="n">
        <v>3.92</v>
      </c>
      <c r="G260" s="85" t="n">
        <v>41431</v>
      </c>
      <c r="H260" s="86" t="n">
        <v>263.4</v>
      </c>
      <c r="I260" s="87" t="n">
        <f aca="false">H260/H259-1</f>
        <v>0.00174944854339376</v>
      </c>
      <c r="J260" s="82"/>
      <c r="K260" s="82"/>
    </row>
    <row r="261" customFormat="false" ht="16" hidden="false" customHeight="false" outlineLevel="0" collapsed="false">
      <c r="A261" s="83" t="n">
        <v>41429</v>
      </c>
      <c r="B261" s="84" t="n">
        <v>3.91</v>
      </c>
      <c r="G261" s="85" t="n">
        <v>41432</v>
      </c>
      <c r="H261" s="86" t="n">
        <v>264.14</v>
      </c>
      <c r="I261" s="87" t="n">
        <f aca="false">H261/H260-1</f>
        <v>0.00280941533788925</v>
      </c>
      <c r="J261" s="82"/>
      <c r="K261" s="82"/>
    </row>
    <row r="262" customFormat="false" ht="16" hidden="false" customHeight="false" outlineLevel="0" collapsed="false">
      <c r="A262" s="83" t="n">
        <v>41430</v>
      </c>
      <c r="B262" s="84" t="n">
        <v>3.9</v>
      </c>
      <c r="G262" s="85" t="n">
        <v>41433</v>
      </c>
      <c r="H262" s="86" t="n">
        <v>263.55</v>
      </c>
      <c r="I262" s="87" t="n">
        <f aca="false">H262/H261-1</f>
        <v>-0.00223366396607849</v>
      </c>
      <c r="J262" s="82"/>
      <c r="K262" s="82"/>
    </row>
    <row r="263" customFormat="false" ht="16" hidden="false" customHeight="false" outlineLevel="0" collapsed="false">
      <c r="A263" s="83" t="n">
        <v>41431</v>
      </c>
      <c r="B263" s="84" t="n">
        <v>3.92</v>
      </c>
      <c r="G263" s="85" t="n">
        <v>41436</v>
      </c>
      <c r="H263" s="86" t="n">
        <v>261.63</v>
      </c>
      <c r="I263" s="87" t="n">
        <f aca="false">H263/H262-1</f>
        <v>-0.00728514513375078</v>
      </c>
      <c r="J263" s="82"/>
      <c r="K263" s="82"/>
    </row>
    <row r="264" customFormat="false" ht="16" hidden="false" customHeight="false" outlineLevel="0" collapsed="false">
      <c r="A264" s="83" t="n">
        <v>41432</v>
      </c>
      <c r="B264" s="84" t="n">
        <v>3.94</v>
      </c>
      <c r="G264" s="85" t="n">
        <v>41437</v>
      </c>
      <c r="H264" s="86" t="n">
        <v>261.76</v>
      </c>
      <c r="I264" s="87" t="n">
        <f aca="false">H264/H263-1</f>
        <v>0.000496884913809614</v>
      </c>
      <c r="J264" s="82"/>
      <c r="K264" s="82"/>
    </row>
    <row r="265" customFormat="false" ht="16" hidden="false" customHeight="false" outlineLevel="0" collapsed="false">
      <c r="A265" s="83" t="n">
        <v>41433</v>
      </c>
      <c r="B265" s="84" t="n">
        <v>3.95</v>
      </c>
      <c r="G265" s="85" t="n">
        <v>41438</v>
      </c>
      <c r="H265" s="86" t="n">
        <v>262.55</v>
      </c>
      <c r="I265" s="87" t="n">
        <f aca="false">H265/H264-1</f>
        <v>0.00301803178484117</v>
      </c>
      <c r="J265" s="82"/>
      <c r="K265" s="82"/>
    </row>
    <row r="266" customFormat="false" ht="16" hidden="false" customHeight="false" outlineLevel="0" collapsed="false">
      <c r="A266" s="83" t="n">
        <v>41436</v>
      </c>
      <c r="B266" s="84" t="n">
        <v>3.96</v>
      </c>
      <c r="G266" s="85" t="n">
        <v>41439</v>
      </c>
      <c r="H266" s="86" t="n">
        <v>259.94</v>
      </c>
      <c r="I266" s="87" t="n">
        <f aca="false">H266/H265-1</f>
        <v>-0.00994096362597607</v>
      </c>
      <c r="J266" s="82"/>
      <c r="K266" s="82"/>
    </row>
    <row r="267" customFormat="false" ht="16" hidden="false" customHeight="false" outlineLevel="0" collapsed="false">
      <c r="A267" s="83" t="n">
        <v>41437</v>
      </c>
      <c r="B267" s="84" t="n">
        <v>3.96</v>
      </c>
      <c r="G267" s="85" t="n">
        <v>41440</v>
      </c>
      <c r="H267" s="86" t="n">
        <v>260.2</v>
      </c>
      <c r="I267" s="87" t="n">
        <f aca="false">H267/H266-1</f>
        <v>0.00100023082249745</v>
      </c>
      <c r="J267" s="82"/>
      <c r="K267" s="82"/>
    </row>
    <row r="268" customFormat="false" ht="16" hidden="false" customHeight="false" outlineLevel="0" collapsed="false">
      <c r="A268" s="83" t="n">
        <v>41438</v>
      </c>
      <c r="B268" s="84" t="n">
        <v>3.94</v>
      </c>
      <c r="G268" s="85" t="n">
        <v>41443</v>
      </c>
      <c r="H268" s="86" t="n">
        <v>262.45</v>
      </c>
      <c r="I268" s="87" t="n">
        <f aca="false">H268/H267-1</f>
        <v>0.00864719446579554</v>
      </c>
      <c r="J268" s="82"/>
      <c r="K268" s="82"/>
    </row>
    <row r="269" customFormat="false" ht="16" hidden="false" customHeight="false" outlineLevel="0" collapsed="false">
      <c r="A269" s="83" t="n">
        <v>41439</v>
      </c>
      <c r="B269" s="84" t="n">
        <v>3.95</v>
      </c>
      <c r="G269" s="85" t="n">
        <v>41444</v>
      </c>
      <c r="H269" s="86" t="n">
        <v>260.97</v>
      </c>
      <c r="I269" s="87" t="n">
        <f aca="false">H269/H268-1</f>
        <v>-0.00563916936559328</v>
      </c>
      <c r="J269" s="82"/>
      <c r="K269" s="82"/>
    </row>
    <row r="270" customFormat="false" ht="16" hidden="false" customHeight="false" outlineLevel="0" collapsed="false">
      <c r="A270" s="83" t="n">
        <v>41440</v>
      </c>
      <c r="B270" s="84" t="n">
        <v>3.96</v>
      </c>
      <c r="G270" s="85" t="n">
        <v>41445</v>
      </c>
      <c r="H270" s="86" t="n">
        <v>261.15</v>
      </c>
      <c r="I270" s="87" t="n">
        <f aca="false">H270/H269-1</f>
        <v>0.000689734452235635</v>
      </c>
      <c r="J270" s="82"/>
      <c r="K270" s="82"/>
    </row>
    <row r="271" customFormat="false" ht="16" hidden="false" customHeight="false" outlineLevel="0" collapsed="false">
      <c r="A271" s="83" t="n">
        <v>41443</v>
      </c>
      <c r="B271" s="84" t="n">
        <v>3.96</v>
      </c>
      <c r="G271" s="85" t="n">
        <v>41446</v>
      </c>
      <c r="H271" s="86" t="n">
        <v>261.29</v>
      </c>
      <c r="I271" s="87" t="n">
        <f aca="false">H271/H270-1</f>
        <v>0.000536090369519515</v>
      </c>
      <c r="J271" s="82"/>
      <c r="K271" s="82"/>
    </row>
    <row r="272" customFormat="false" ht="16" hidden="false" customHeight="false" outlineLevel="0" collapsed="false">
      <c r="A272" s="83" t="n">
        <v>41444</v>
      </c>
      <c r="B272" s="84" t="n">
        <v>3.99</v>
      </c>
      <c r="G272" s="85" t="n">
        <v>41447</v>
      </c>
      <c r="H272" s="86" t="n">
        <v>261.84</v>
      </c>
      <c r="I272" s="87" t="n">
        <f aca="false">H272/H271-1</f>
        <v>0.00210494087029711</v>
      </c>
      <c r="J272" s="82"/>
      <c r="K272" s="82"/>
    </row>
    <row r="273" customFormat="false" ht="16" hidden="false" customHeight="false" outlineLevel="0" collapsed="false">
      <c r="A273" s="83" t="n">
        <v>41445</v>
      </c>
      <c r="B273" s="84" t="n">
        <v>4.01</v>
      </c>
      <c r="G273" s="85" t="n">
        <v>41450</v>
      </c>
      <c r="H273" s="86" t="n">
        <v>263.62</v>
      </c>
      <c r="I273" s="87" t="n">
        <f aca="false">H273/H272-1</f>
        <v>0.00679804460739386</v>
      </c>
      <c r="J273" s="82"/>
      <c r="K273" s="82"/>
    </row>
    <row r="274" customFormat="false" ht="16" hidden="false" customHeight="false" outlineLevel="0" collapsed="false">
      <c r="A274" s="83" t="n">
        <v>41446</v>
      </c>
      <c r="B274" s="84" t="n">
        <v>4.01</v>
      </c>
      <c r="G274" s="85" t="n">
        <v>41451</v>
      </c>
      <c r="H274" s="86" t="n">
        <v>262.77</v>
      </c>
      <c r="I274" s="87" t="n">
        <f aca="false">H274/H273-1</f>
        <v>-0.00322433806236255</v>
      </c>
      <c r="J274" s="82"/>
      <c r="K274" s="82"/>
    </row>
    <row r="275" customFormat="false" ht="16" hidden="false" customHeight="false" outlineLevel="0" collapsed="false">
      <c r="A275" s="83" t="n">
        <v>41447</v>
      </c>
      <c r="B275" s="84" t="n">
        <v>4</v>
      </c>
      <c r="G275" s="85" t="n">
        <v>41452</v>
      </c>
      <c r="H275" s="86" t="n">
        <v>261.96</v>
      </c>
      <c r="I275" s="87" t="n">
        <f aca="false">H275/H274-1</f>
        <v>-0.00308254366936866</v>
      </c>
      <c r="J275" s="82"/>
      <c r="K275" s="82"/>
    </row>
    <row r="276" customFormat="false" ht="16" hidden="false" customHeight="false" outlineLevel="0" collapsed="false">
      <c r="A276" s="83" t="n">
        <v>41450</v>
      </c>
      <c r="B276" s="84" t="n">
        <v>3.98</v>
      </c>
      <c r="G276" s="85" t="n">
        <v>41453</v>
      </c>
      <c r="H276" s="86" t="n">
        <v>262.23</v>
      </c>
      <c r="I276" s="87" t="n">
        <f aca="false">H276/H275-1</f>
        <v>0.00103069170865799</v>
      </c>
      <c r="J276" s="82"/>
      <c r="K276" s="82"/>
    </row>
    <row r="277" customFormat="false" ht="16" hidden="false" customHeight="false" outlineLevel="0" collapsed="false">
      <c r="A277" s="83" t="n">
        <v>41451</v>
      </c>
      <c r="B277" s="84" t="n">
        <v>3.99</v>
      </c>
      <c r="G277" s="85" t="n">
        <v>41454</v>
      </c>
      <c r="H277" s="86" t="n">
        <v>261.76</v>
      </c>
      <c r="I277" s="87" t="n">
        <f aca="false">H277/H276-1</f>
        <v>-0.00179231971933047</v>
      </c>
      <c r="J277" s="82"/>
      <c r="K277" s="82"/>
    </row>
    <row r="278" customFormat="false" ht="16" hidden="false" customHeight="false" outlineLevel="0" collapsed="false">
      <c r="A278" s="83" t="n">
        <v>41452</v>
      </c>
      <c r="B278" s="84" t="n">
        <v>4.01</v>
      </c>
      <c r="G278" s="85" t="n">
        <v>41457</v>
      </c>
      <c r="H278" s="86" t="n">
        <v>262.77</v>
      </c>
      <c r="I278" s="87" t="n">
        <f aca="false">H278/H277-1</f>
        <v>0.00385849633251834</v>
      </c>
      <c r="J278" s="82"/>
      <c r="K278" s="82"/>
    </row>
    <row r="279" customFormat="false" ht="16" hidden="false" customHeight="false" outlineLevel="0" collapsed="false">
      <c r="A279" s="83" t="n">
        <v>41453</v>
      </c>
      <c r="B279" s="84" t="n">
        <v>4.03</v>
      </c>
      <c r="G279" s="85" t="n">
        <v>41458</v>
      </c>
      <c r="H279" s="86" t="n">
        <v>261.25</v>
      </c>
      <c r="I279" s="87" t="n">
        <f aca="false">H279/H278-1</f>
        <v>-0.00578452639190163</v>
      </c>
      <c r="J279" s="82"/>
      <c r="K279" s="82"/>
    </row>
    <row r="280" customFormat="false" ht="16" hidden="false" customHeight="false" outlineLevel="0" collapsed="false">
      <c r="A280" s="83" t="n">
        <v>41454</v>
      </c>
      <c r="B280" s="84" t="n">
        <v>4.05</v>
      </c>
      <c r="G280" s="85" t="n">
        <v>41459</v>
      </c>
      <c r="H280" s="86" t="n">
        <v>261.86</v>
      </c>
      <c r="I280" s="87" t="n">
        <f aca="false">H280/H279-1</f>
        <v>0.00233492822966519</v>
      </c>
      <c r="J280" s="82"/>
      <c r="K280" s="82"/>
    </row>
    <row r="281" customFormat="false" ht="16" hidden="false" customHeight="false" outlineLevel="0" collapsed="false">
      <c r="A281" s="83" t="n">
        <v>41457</v>
      </c>
      <c r="B281" s="84" t="n">
        <v>4.07</v>
      </c>
      <c r="G281" s="85" t="n">
        <v>41460</v>
      </c>
      <c r="H281" s="86" t="n">
        <v>261.22</v>
      </c>
      <c r="I281" s="87" t="n">
        <f aca="false">H281/H280-1</f>
        <v>-0.00244405407469639</v>
      </c>
      <c r="J281" s="82"/>
      <c r="K281" s="82"/>
    </row>
    <row r="282" customFormat="false" ht="16" hidden="false" customHeight="false" outlineLevel="0" collapsed="false">
      <c r="A282" s="83" t="n">
        <v>41458</v>
      </c>
      <c r="B282" s="84" t="n">
        <v>4.06</v>
      </c>
      <c r="G282" s="85" t="n">
        <v>41461</v>
      </c>
      <c r="H282" s="86" t="n">
        <v>260.44</v>
      </c>
      <c r="I282" s="87" t="n">
        <f aca="false">H282/H281-1</f>
        <v>-0.00298598882168299</v>
      </c>
      <c r="J282" s="82"/>
      <c r="K282" s="82"/>
    </row>
    <row r="283" customFormat="false" ht="16" hidden="false" customHeight="false" outlineLevel="0" collapsed="false">
      <c r="A283" s="83" t="n">
        <v>41459</v>
      </c>
      <c r="B283" s="84" t="n">
        <v>4.09</v>
      </c>
      <c r="G283" s="85" t="n">
        <v>41464</v>
      </c>
      <c r="H283" s="86" t="n">
        <v>261.99</v>
      </c>
      <c r="I283" s="87" t="n">
        <f aca="false">H283/H282-1</f>
        <v>0.00595146674857938</v>
      </c>
      <c r="J283" s="82"/>
      <c r="K283" s="82"/>
    </row>
    <row r="284" customFormat="false" ht="16" hidden="false" customHeight="false" outlineLevel="0" collapsed="false">
      <c r="A284" s="83" t="n">
        <v>41460</v>
      </c>
      <c r="B284" s="84" t="n">
        <v>4.11</v>
      </c>
      <c r="G284" s="85" t="n">
        <v>41465</v>
      </c>
      <c r="H284" s="86" t="n">
        <v>263.91</v>
      </c>
      <c r="I284" s="87" t="n">
        <f aca="false">H284/H283-1</f>
        <v>0.00732852398946537</v>
      </c>
      <c r="J284" s="82"/>
      <c r="K284" s="82"/>
    </row>
    <row r="285" customFormat="false" ht="16" hidden="false" customHeight="false" outlineLevel="0" collapsed="false">
      <c r="A285" s="83" t="n">
        <v>41461</v>
      </c>
      <c r="B285" s="84" t="n">
        <v>4.13</v>
      </c>
      <c r="G285" s="85" t="n">
        <v>41466</v>
      </c>
      <c r="H285" s="86" t="n">
        <v>267.02</v>
      </c>
      <c r="I285" s="87" t="n">
        <f aca="false">H285/H284-1</f>
        <v>0.0117843204122616</v>
      </c>
      <c r="J285" s="82"/>
      <c r="K285" s="82"/>
    </row>
    <row r="286" customFormat="false" ht="16" hidden="false" customHeight="false" outlineLevel="0" collapsed="false">
      <c r="A286" s="83" t="n">
        <v>41464</v>
      </c>
      <c r="B286" s="84" t="n">
        <v>4.11</v>
      </c>
      <c r="G286" s="85" t="n">
        <v>41467</v>
      </c>
      <c r="H286" s="86" t="n">
        <v>269.3</v>
      </c>
      <c r="I286" s="87" t="n">
        <f aca="false">H286/H285-1</f>
        <v>0.00853868624073106</v>
      </c>
      <c r="J286" s="82"/>
      <c r="K286" s="82"/>
    </row>
    <row r="287" customFormat="false" ht="16" hidden="false" customHeight="false" outlineLevel="0" collapsed="false">
      <c r="A287" s="83" t="n">
        <v>41465</v>
      </c>
      <c r="B287" s="84" t="n">
        <v>4.1</v>
      </c>
      <c r="G287" s="85" t="n">
        <v>41468</v>
      </c>
      <c r="H287" s="86" t="n">
        <v>270.89</v>
      </c>
      <c r="I287" s="87" t="n">
        <f aca="false">H287/H286-1</f>
        <v>0.00590419606386927</v>
      </c>
      <c r="J287" s="82"/>
      <c r="K287" s="82"/>
    </row>
    <row r="288" customFormat="false" ht="16" hidden="false" customHeight="false" outlineLevel="0" collapsed="false">
      <c r="A288" s="83" t="n">
        <v>41466</v>
      </c>
      <c r="B288" s="84" t="n">
        <v>4.06</v>
      </c>
      <c r="G288" s="85" t="n">
        <v>41471</v>
      </c>
      <c r="H288" s="86" t="n">
        <v>271.74</v>
      </c>
      <c r="I288" s="87" t="n">
        <f aca="false">H288/H287-1</f>
        <v>0.00313780501310501</v>
      </c>
      <c r="J288" s="82"/>
      <c r="K288" s="82"/>
    </row>
    <row r="289" customFormat="false" ht="16" hidden="false" customHeight="false" outlineLevel="0" collapsed="false">
      <c r="A289" s="83" t="n">
        <v>41467</v>
      </c>
      <c r="B289" s="84" t="n">
        <v>4.05</v>
      </c>
      <c r="G289" s="85" t="n">
        <v>41472</v>
      </c>
      <c r="H289" s="86" t="n">
        <v>272.02</v>
      </c>
      <c r="I289" s="87" t="n">
        <f aca="false">H289/H288-1</f>
        <v>0.00103039670273053</v>
      </c>
      <c r="J289" s="82"/>
      <c r="K289" s="82"/>
    </row>
    <row r="290" customFormat="false" ht="16" hidden="false" customHeight="false" outlineLevel="0" collapsed="false">
      <c r="A290" s="83" t="n">
        <v>41468</v>
      </c>
      <c r="B290" s="84" t="n">
        <v>4.04</v>
      </c>
      <c r="G290" s="85" t="n">
        <v>41473</v>
      </c>
      <c r="H290" s="86" t="n">
        <v>273.86</v>
      </c>
      <c r="I290" s="87" t="n">
        <f aca="false">H290/H289-1</f>
        <v>0.00676420851407999</v>
      </c>
      <c r="J290" s="82"/>
      <c r="K290" s="82"/>
    </row>
    <row r="291" customFormat="false" ht="16" hidden="false" customHeight="false" outlineLevel="0" collapsed="false">
      <c r="A291" s="83" t="n">
        <v>41471</v>
      </c>
      <c r="B291" s="84" t="n">
        <v>4.02</v>
      </c>
      <c r="G291" s="85" t="n">
        <v>41474</v>
      </c>
      <c r="H291" s="86" t="n">
        <v>273.57</v>
      </c>
      <c r="I291" s="87" t="n">
        <f aca="false">H291/H290-1</f>
        <v>-0.00105893522237643</v>
      </c>
      <c r="J291" s="82"/>
      <c r="K291" s="82"/>
    </row>
    <row r="292" customFormat="false" ht="16" hidden="false" customHeight="false" outlineLevel="0" collapsed="false">
      <c r="A292" s="83" t="n">
        <v>41472</v>
      </c>
      <c r="B292" s="84" t="n">
        <v>4</v>
      </c>
      <c r="G292" s="85" t="n">
        <v>41475</v>
      </c>
      <c r="H292" s="86" t="n">
        <v>273.3</v>
      </c>
      <c r="I292" s="87" t="n">
        <f aca="false">H292/H291-1</f>
        <v>-0.000986950323500269</v>
      </c>
      <c r="J292" s="82"/>
      <c r="K292" s="82"/>
    </row>
    <row r="293" customFormat="false" ht="16" hidden="false" customHeight="false" outlineLevel="0" collapsed="false">
      <c r="A293" s="83" t="n">
        <v>41473</v>
      </c>
      <c r="B293" s="84" t="n">
        <v>3.99</v>
      </c>
      <c r="G293" s="85" t="n">
        <v>41478</v>
      </c>
      <c r="H293" s="86" t="n">
        <v>274.21</v>
      </c>
      <c r="I293" s="87" t="n">
        <f aca="false">H293/H292-1</f>
        <v>0.00332967435053044</v>
      </c>
      <c r="J293" s="82"/>
      <c r="K293" s="82"/>
    </row>
    <row r="294" customFormat="false" ht="16" hidden="false" customHeight="false" outlineLevel="0" collapsed="false">
      <c r="A294" s="83" t="n">
        <v>41474</v>
      </c>
      <c r="B294" s="84" t="n">
        <v>3.98</v>
      </c>
      <c r="G294" s="85" t="n">
        <v>41479</v>
      </c>
      <c r="H294" s="86" t="n">
        <v>273.91</v>
      </c>
      <c r="I294" s="87" t="n">
        <f aca="false">H294/H293-1</f>
        <v>-0.00109405200393842</v>
      </c>
      <c r="J294" s="82"/>
      <c r="K294" s="82"/>
    </row>
    <row r="295" customFormat="false" ht="16" hidden="false" customHeight="false" outlineLevel="0" collapsed="false">
      <c r="A295" s="83" t="n">
        <v>41475</v>
      </c>
      <c r="B295" s="84" t="n">
        <v>3.96</v>
      </c>
      <c r="G295" s="85" t="n">
        <v>41480</v>
      </c>
      <c r="H295" s="86" t="n">
        <v>274.43</v>
      </c>
      <c r="I295" s="87" t="n">
        <f aca="false">H295/H294-1</f>
        <v>0.00189843379212151</v>
      </c>
      <c r="J295" s="82"/>
      <c r="K295" s="82"/>
    </row>
    <row r="296" customFormat="false" ht="16" hidden="false" customHeight="false" outlineLevel="0" collapsed="false">
      <c r="A296" s="83" t="n">
        <v>41478</v>
      </c>
      <c r="B296" s="84" t="n">
        <v>3.97</v>
      </c>
      <c r="G296" s="85" t="n">
        <v>41481</v>
      </c>
      <c r="H296" s="86" t="n">
        <v>275.86</v>
      </c>
      <c r="I296" s="87" t="n">
        <f aca="false">H296/H295-1</f>
        <v>0.00521080056845102</v>
      </c>
      <c r="J296" s="82"/>
      <c r="K296" s="82"/>
    </row>
    <row r="297" customFormat="false" ht="16" hidden="false" customHeight="false" outlineLevel="0" collapsed="false">
      <c r="A297" s="83" t="n">
        <v>41479</v>
      </c>
      <c r="B297" s="84" t="n">
        <v>3.98</v>
      </c>
      <c r="G297" s="85" t="n">
        <v>41482</v>
      </c>
      <c r="H297" s="86" t="n">
        <v>275.51</v>
      </c>
      <c r="I297" s="87" t="n">
        <f aca="false">H297/H296-1</f>
        <v>-0.00126875951569649</v>
      </c>
      <c r="J297" s="82"/>
      <c r="K297" s="82"/>
    </row>
    <row r="298" customFormat="false" ht="16" hidden="false" customHeight="false" outlineLevel="0" collapsed="false">
      <c r="A298" s="83" t="n">
        <v>41480</v>
      </c>
      <c r="B298" s="84" t="n">
        <v>3.97</v>
      </c>
      <c r="G298" s="85" t="n">
        <v>41485</v>
      </c>
      <c r="H298" s="86" t="n">
        <v>276.23</v>
      </c>
      <c r="I298" s="87" t="n">
        <f aca="false">H298/H297-1</f>
        <v>0.00261333526913732</v>
      </c>
      <c r="J298" s="82"/>
      <c r="K298" s="82"/>
    </row>
    <row r="299" customFormat="false" ht="16" hidden="false" customHeight="false" outlineLevel="0" collapsed="false">
      <c r="A299" s="83" t="n">
        <v>41481</v>
      </c>
      <c r="B299" s="84" t="n">
        <v>3.96</v>
      </c>
      <c r="G299" s="85" t="n">
        <v>41486</v>
      </c>
      <c r="H299" s="86" t="n">
        <v>276.94</v>
      </c>
      <c r="I299" s="87" t="n">
        <f aca="false">H299/H298-1</f>
        <v>0.0025703218332549</v>
      </c>
      <c r="J299" s="82"/>
      <c r="K299" s="82"/>
    </row>
    <row r="300" customFormat="false" ht="16" hidden="false" customHeight="false" outlineLevel="0" collapsed="false">
      <c r="A300" s="83" t="n">
        <v>41482</v>
      </c>
      <c r="B300" s="84" t="n">
        <v>3.97</v>
      </c>
      <c r="G300" s="85" t="n">
        <v>41487</v>
      </c>
      <c r="H300" s="86" t="n">
        <v>277.22</v>
      </c>
      <c r="I300" s="87" t="n">
        <f aca="false">H300/H299-1</f>
        <v>0.0010110493247637</v>
      </c>
      <c r="J300" s="82"/>
      <c r="K300" s="82"/>
    </row>
    <row r="301" customFormat="false" ht="16" hidden="false" customHeight="false" outlineLevel="0" collapsed="false">
      <c r="A301" s="83" t="n">
        <v>41485</v>
      </c>
      <c r="B301" s="84" t="n">
        <v>4</v>
      </c>
      <c r="G301" s="85" t="n">
        <v>41488</v>
      </c>
      <c r="H301" s="86" t="n">
        <v>276.63</v>
      </c>
      <c r="I301" s="87" t="n">
        <f aca="false">H301/H300-1</f>
        <v>-0.00212827357333534</v>
      </c>
      <c r="J301" s="82"/>
      <c r="K301" s="82"/>
    </row>
    <row r="302" customFormat="false" ht="16" hidden="false" customHeight="false" outlineLevel="0" collapsed="false">
      <c r="A302" s="83" t="n">
        <v>41486</v>
      </c>
      <c r="B302" s="84" t="n">
        <v>4</v>
      </c>
      <c r="G302" s="85" t="n">
        <v>41489</v>
      </c>
      <c r="H302" s="86" t="n">
        <v>277.35</v>
      </c>
      <c r="I302" s="87" t="n">
        <f aca="false">H302/H301-1</f>
        <v>0.00260275458193271</v>
      </c>
      <c r="J302" s="82"/>
      <c r="K302" s="82"/>
    </row>
    <row r="303" customFormat="false" ht="16" hidden="false" customHeight="false" outlineLevel="0" collapsed="false">
      <c r="A303" s="83" t="n">
        <v>41487</v>
      </c>
      <c r="B303" s="84" t="n">
        <v>3.99</v>
      </c>
      <c r="G303" s="85" t="n">
        <v>41492</v>
      </c>
      <c r="H303" s="86" t="n">
        <v>279.56</v>
      </c>
      <c r="I303" s="87" t="n">
        <f aca="false">H303/H302-1</f>
        <v>0.00796827113755172</v>
      </c>
      <c r="J303" s="82"/>
      <c r="K303" s="82"/>
    </row>
    <row r="304" customFormat="false" ht="16" hidden="false" customHeight="false" outlineLevel="0" collapsed="false">
      <c r="A304" s="83" t="n">
        <v>41488</v>
      </c>
      <c r="B304" s="84" t="n">
        <v>3.96</v>
      </c>
      <c r="G304" s="85" t="n">
        <v>41493</v>
      </c>
      <c r="H304" s="86" t="n">
        <v>280.21</v>
      </c>
      <c r="I304" s="87" t="n">
        <f aca="false">H304/H303-1</f>
        <v>0.0023250822721419</v>
      </c>
      <c r="J304" s="82"/>
      <c r="K304" s="82"/>
    </row>
    <row r="305" customFormat="false" ht="16" hidden="false" customHeight="false" outlineLevel="0" collapsed="false">
      <c r="A305" s="83" t="n">
        <v>41489</v>
      </c>
      <c r="B305" s="84" t="n">
        <v>3.96</v>
      </c>
      <c r="G305" s="85" t="n">
        <v>41494</v>
      </c>
      <c r="H305" s="86" t="n">
        <v>278.4</v>
      </c>
      <c r="I305" s="87" t="n">
        <f aca="false">H305/H304-1</f>
        <v>-0.00645944113343566</v>
      </c>
      <c r="J305" s="82"/>
      <c r="K305" s="82"/>
    </row>
    <row r="306" customFormat="false" ht="16" hidden="false" customHeight="false" outlineLevel="0" collapsed="false">
      <c r="A306" s="83" t="n">
        <v>41492</v>
      </c>
      <c r="B306" s="84" t="n">
        <v>3.96</v>
      </c>
      <c r="G306" s="85" t="n">
        <v>41495</v>
      </c>
      <c r="H306" s="86" t="n">
        <v>274.82</v>
      </c>
      <c r="I306" s="87" t="n">
        <f aca="false">H306/H305-1</f>
        <v>-0.0128591954022987</v>
      </c>
      <c r="J306" s="82"/>
      <c r="K306" s="82"/>
    </row>
    <row r="307" customFormat="false" ht="16" hidden="false" customHeight="false" outlineLevel="0" collapsed="false">
      <c r="A307" s="83" t="n">
        <v>41493</v>
      </c>
      <c r="B307" s="84" t="n">
        <v>3.96</v>
      </c>
      <c r="G307" s="85" t="n">
        <v>41496</v>
      </c>
      <c r="H307" s="86" t="n">
        <v>271.97</v>
      </c>
      <c r="I307" s="87" t="n">
        <f aca="false">H307/H306-1</f>
        <v>-0.010370424277709</v>
      </c>
      <c r="J307" s="82"/>
      <c r="K307" s="82"/>
    </row>
    <row r="308" customFormat="false" ht="16" hidden="false" customHeight="false" outlineLevel="0" collapsed="false">
      <c r="A308" s="83" t="n">
        <v>41494</v>
      </c>
      <c r="B308" s="84" t="n">
        <v>3.96</v>
      </c>
      <c r="G308" s="85" t="n">
        <v>41499</v>
      </c>
      <c r="H308" s="86" t="n">
        <v>274.46</v>
      </c>
      <c r="I308" s="87" t="n">
        <f aca="false">H308/H307-1</f>
        <v>0.00915542155384763</v>
      </c>
      <c r="J308" s="82"/>
      <c r="K308" s="82"/>
    </row>
    <row r="309" customFormat="false" ht="16" hidden="false" customHeight="false" outlineLevel="0" collapsed="false">
      <c r="A309" s="83" t="n">
        <v>41495</v>
      </c>
      <c r="B309" s="84" t="n">
        <v>3.97</v>
      </c>
      <c r="G309" s="85" t="n">
        <v>41500</v>
      </c>
      <c r="H309" s="86" t="n">
        <v>274.16</v>
      </c>
      <c r="I309" s="87" t="n">
        <f aca="false">H309/H308-1</f>
        <v>-0.00109305545434657</v>
      </c>
      <c r="J309" s="82"/>
      <c r="K309" s="82"/>
    </row>
    <row r="310" customFormat="false" ht="16" hidden="false" customHeight="false" outlineLevel="0" collapsed="false">
      <c r="A310" s="83" t="n">
        <v>41496</v>
      </c>
      <c r="B310" s="84" t="n">
        <v>3.97</v>
      </c>
      <c r="G310" s="85" t="n">
        <v>41501</v>
      </c>
      <c r="H310" s="86" t="n">
        <v>276.16</v>
      </c>
      <c r="I310" s="87" t="n">
        <f aca="false">H310/H309-1</f>
        <v>0.00729501021301426</v>
      </c>
      <c r="J310" s="82"/>
      <c r="K310" s="82"/>
    </row>
    <row r="311" customFormat="false" ht="16" hidden="false" customHeight="false" outlineLevel="0" collapsed="false">
      <c r="A311" s="83" t="n">
        <v>41499</v>
      </c>
      <c r="B311" s="84" t="n">
        <v>3.95</v>
      </c>
      <c r="G311" s="85" t="n">
        <v>41502</v>
      </c>
      <c r="H311" s="86" t="n">
        <v>276.57</v>
      </c>
      <c r="I311" s="87" t="n">
        <f aca="false">H311/H310-1</f>
        <v>0.00148464658169156</v>
      </c>
      <c r="J311" s="82"/>
      <c r="K311" s="82"/>
    </row>
    <row r="312" customFormat="false" ht="16" hidden="false" customHeight="false" outlineLevel="0" collapsed="false">
      <c r="A312" s="83" t="n">
        <v>41500</v>
      </c>
      <c r="B312" s="84" t="n">
        <v>3.96</v>
      </c>
      <c r="G312" s="85" t="n">
        <v>41503</v>
      </c>
      <c r="H312" s="86" t="n">
        <v>275.69</v>
      </c>
      <c r="I312" s="87" t="n">
        <f aca="false">H312/H311-1</f>
        <v>-0.00318183461691435</v>
      </c>
      <c r="J312" s="82"/>
      <c r="K312" s="82"/>
    </row>
    <row r="313" customFormat="false" ht="16" hidden="false" customHeight="false" outlineLevel="0" collapsed="false">
      <c r="A313" s="83" t="n">
        <v>41501</v>
      </c>
      <c r="B313" s="84" t="n">
        <v>3.97</v>
      </c>
      <c r="G313" s="85" t="n">
        <v>41506</v>
      </c>
      <c r="H313" s="86" t="n">
        <v>276.78</v>
      </c>
      <c r="I313" s="87" t="n">
        <f aca="false">H313/H312-1</f>
        <v>0.00395371613043638</v>
      </c>
      <c r="J313" s="82"/>
      <c r="K313" s="82"/>
    </row>
    <row r="314" customFormat="false" ht="16" hidden="false" customHeight="false" outlineLevel="0" collapsed="false">
      <c r="A314" s="83" t="n">
        <v>41502</v>
      </c>
      <c r="B314" s="84" t="n">
        <v>3.93</v>
      </c>
      <c r="G314" s="85" t="n">
        <v>41507</v>
      </c>
      <c r="H314" s="86" t="n">
        <v>278.81</v>
      </c>
      <c r="I314" s="87" t="n">
        <f aca="false">H314/H313-1</f>
        <v>0.00733434496712193</v>
      </c>
      <c r="J314" s="82"/>
      <c r="K314" s="82"/>
    </row>
    <row r="315" customFormat="false" ht="16" hidden="false" customHeight="false" outlineLevel="0" collapsed="false">
      <c r="A315" s="83" t="n">
        <v>41503</v>
      </c>
      <c r="B315" s="84" t="n">
        <v>3.92</v>
      </c>
      <c r="G315" s="85" t="n">
        <v>41508</v>
      </c>
      <c r="H315" s="86" t="n">
        <v>279.57</v>
      </c>
      <c r="I315" s="87" t="n">
        <f aca="false">H315/H314-1</f>
        <v>0.00272587066461027</v>
      </c>
      <c r="J315" s="82"/>
      <c r="K315" s="82"/>
    </row>
    <row r="316" customFormat="false" ht="16" hidden="false" customHeight="false" outlineLevel="0" collapsed="false">
      <c r="A316" s="83" t="n">
        <v>41506</v>
      </c>
      <c r="B316" s="84" t="n">
        <v>3.9</v>
      </c>
      <c r="G316" s="85" t="n">
        <v>41509</v>
      </c>
      <c r="H316" s="86" t="n">
        <v>281.25</v>
      </c>
      <c r="I316" s="87" t="n">
        <f aca="false">H316/H315-1</f>
        <v>0.00600922845798912</v>
      </c>
      <c r="J316" s="82"/>
      <c r="K316" s="82"/>
    </row>
    <row r="317" customFormat="false" ht="16" hidden="false" customHeight="false" outlineLevel="0" collapsed="false">
      <c r="A317" s="83" t="n">
        <v>41507</v>
      </c>
      <c r="B317" s="84" t="n">
        <v>3.91</v>
      </c>
      <c r="G317" s="85" t="n">
        <v>41510</v>
      </c>
      <c r="H317" s="86" t="n">
        <v>282.22</v>
      </c>
      <c r="I317" s="87" t="n">
        <f aca="false">H317/H316-1</f>
        <v>0.00344888888888906</v>
      </c>
      <c r="J317" s="82"/>
      <c r="K317" s="82"/>
    </row>
    <row r="318" customFormat="false" ht="16" hidden="false" customHeight="false" outlineLevel="0" collapsed="false">
      <c r="A318" s="83" t="n">
        <v>41508</v>
      </c>
      <c r="B318" s="84" t="n">
        <v>3.91</v>
      </c>
      <c r="G318" s="85" t="n">
        <v>41513</v>
      </c>
      <c r="H318" s="86" t="n">
        <v>282.35</v>
      </c>
      <c r="I318" s="87" t="n">
        <f aca="false">H318/H317-1</f>
        <v>0.00046063354829573</v>
      </c>
      <c r="J318" s="82"/>
      <c r="K318" s="82"/>
    </row>
    <row r="319" customFormat="false" ht="16" hidden="false" customHeight="false" outlineLevel="0" collapsed="false">
      <c r="A319" s="83" t="n">
        <v>41509</v>
      </c>
      <c r="B319" s="84" t="n">
        <v>3.88</v>
      </c>
      <c r="G319" s="85" t="n">
        <v>41514</v>
      </c>
      <c r="H319" s="86" t="n">
        <v>281.46</v>
      </c>
      <c r="I319" s="87" t="n">
        <f aca="false">H319/H318-1</f>
        <v>-0.00315211616787692</v>
      </c>
      <c r="J319" s="82"/>
      <c r="K319" s="82"/>
    </row>
    <row r="320" customFormat="false" ht="16" hidden="false" customHeight="false" outlineLevel="0" collapsed="false">
      <c r="A320" s="83" t="n">
        <v>41510</v>
      </c>
      <c r="B320" s="84" t="n">
        <v>3.87</v>
      </c>
      <c r="G320" s="85" t="n">
        <v>41515</v>
      </c>
      <c r="H320" s="86" t="n">
        <v>283.31</v>
      </c>
      <c r="I320" s="87" t="n">
        <f aca="false">H320/H319-1</f>
        <v>0.00657287003481843</v>
      </c>
      <c r="J320" s="82"/>
      <c r="K320" s="82"/>
    </row>
    <row r="321" customFormat="false" ht="16" hidden="false" customHeight="false" outlineLevel="0" collapsed="false">
      <c r="A321" s="83" t="n">
        <v>41513</v>
      </c>
      <c r="B321" s="84" t="n">
        <v>3.86</v>
      </c>
      <c r="G321" s="85" t="n">
        <v>41516</v>
      </c>
      <c r="H321" s="86" t="n">
        <v>283.92</v>
      </c>
      <c r="I321" s="87" t="n">
        <f aca="false">H321/H320-1</f>
        <v>0.00215311849211108</v>
      </c>
      <c r="J321" s="82"/>
      <c r="K321" s="82"/>
    </row>
    <row r="322" customFormat="false" ht="16" hidden="false" customHeight="false" outlineLevel="0" collapsed="false">
      <c r="A322" s="83" t="n">
        <v>41514</v>
      </c>
      <c r="B322" s="84" t="n">
        <v>3.84</v>
      </c>
      <c r="G322" s="85" t="n">
        <v>41517</v>
      </c>
      <c r="H322" s="86" t="n">
        <v>285.18</v>
      </c>
      <c r="I322" s="87" t="n">
        <f aca="false">H322/H321-1</f>
        <v>0.00443786982248517</v>
      </c>
      <c r="J322" s="82"/>
      <c r="K322" s="82"/>
    </row>
    <row r="323" customFormat="false" ht="16" hidden="false" customHeight="false" outlineLevel="0" collapsed="false">
      <c r="A323" s="83" t="n">
        <v>41515</v>
      </c>
      <c r="B323" s="84" t="n">
        <v>3.84</v>
      </c>
      <c r="G323" s="85" t="n">
        <v>41520</v>
      </c>
      <c r="H323" s="86" t="n">
        <v>283.84</v>
      </c>
      <c r="I323" s="87" t="n">
        <f aca="false">H323/H322-1</f>
        <v>-0.0046987867311874</v>
      </c>
      <c r="J323" s="82"/>
      <c r="K323" s="82"/>
    </row>
    <row r="324" customFormat="false" ht="16" hidden="false" customHeight="false" outlineLevel="0" collapsed="false">
      <c r="A324" s="83" t="n">
        <v>41516</v>
      </c>
      <c r="B324" s="84" t="n">
        <v>3.85</v>
      </c>
      <c r="G324" s="85" t="n">
        <v>41521</v>
      </c>
      <c r="H324" s="86" t="n">
        <v>284.52</v>
      </c>
      <c r="I324" s="87" t="n">
        <f aca="false">H324/H323-1</f>
        <v>0.00239571589627952</v>
      </c>
      <c r="J324" s="82"/>
      <c r="K324" s="82"/>
    </row>
    <row r="325" customFormat="false" ht="16" hidden="false" customHeight="false" outlineLevel="0" collapsed="false">
      <c r="A325" s="83" t="n">
        <v>41517</v>
      </c>
      <c r="B325" s="84" t="n">
        <v>3.84</v>
      </c>
      <c r="G325" s="85" t="n">
        <v>41522</v>
      </c>
      <c r="H325" s="86" t="n">
        <v>284.36</v>
      </c>
      <c r="I325" s="87" t="n">
        <f aca="false">H325/H324-1</f>
        <v>-0.000562350625614938</v>
      </c>
      <c r="J325" s="82"/>
      <c r="K325" s="82"/>
    </row>
    <row r="326" customFormat="false" ht="16" hidden="false" customHeight="false" outlineLevel="0" collapsed="false">
      <c r="A326" s="83" t="n">
        <v>41520</v>
      </c>
      <c r="B326" s="84" t="n">
        <v>3.83</v>
      </c>
      <c r="G326" s="85" t="n">
        <v>41523</v>
      </c>
      <c r="H326" s="86" t="n">
        <v>285.67</v>
      </c>
      <c r="I326" s="87" t="n">
        <f aca="false">H326/H325-1</f>
        <v>0.0046068364045575</v>
      </c>
      <c r="J326" s="82"/>
      <c r="K326" s="82"/>
    </row>
    <row r="327" customFormat="false" ht="16" hidden="false" customHeight="false" outlineLevel="0" collapsed="false">
      <c r="A327" s="83" t="n">
        <v>41521</v>
      </c>
      <c r="B327" s="84" t="n">
        <v>3.82</v>
      </c>
      <c r="G327" s="85" t="n">
        <v>41524</v>
      </c>
      <c r="H327" s="86" t="n">
        <v>285.84</v>
      </c>
      <c r="I327" s="87" t="n">
        <f aca="false">H327/H326-1</f>
        <v>0.00059509223929699</v>
      </c>
      <c r="J327" s="82"/>
      <c r="K327" s="82"/>
    </row>
    <row r="328" customFormat="false" ht="16" hidden="false" customHeight="false" outlineLevel="0" collapsed="false">
      <c r="A328" s="83" t="n">
        <v>41522</v>
      </c>
      <c r="B328" s="84" t="n">
        <v>3.82</v>
      </c>
      <c r="G328" s="85" t="n">
        <v>41527</v>
      </c>
      <c r="H328" s="86" t="n">
        <v>287.94</v>
      </c>
      <c r="I328" s="87" t="n">
        <f aca="false">H328/H327-1</f>
        <v>0.0073467674223342</v>
      </c>
      <c r="J328" s="82"/>
      <c r="K328" s="82"/>
    </row>
    <row r="329" customFormat="false" ht="16" hidden="false" customHeight="false" outlineLevel="0" collapsed="false">
      <c r="A329" s="83" t="n">
        <v>41523</v>
      </c>
      <c r="B329" s="84" t="n">
        <v>3.79</v>
      </c>
      <c r="G329" s="85" t="n">
        <v>41528</v>
      </c>
      <c r="H329" s="86" t="n">
        <v>288.56</v>
      </c>
      <c r="I329" s="87" t="n">
        <f aca="false">H329/H328-1</f>
        <v>0.0021532263666042</v>
      </c>
      <c r="J329" s="82"/>
      <c r="K329" s="82"/>
    </row>
    <row r="330" customFormat="false" ht="16" hidden="false" customHeight="false" outlineLevel="0" collapsed="false">
      <c r="A330" s="83" t="n">
        <v>41524</v>
      </c>
      <c r="B330" s="84" t="n">
        <v>3.77</v>
      </c>
      <c r="G330" s="85" t="n">
        <v>41529</v>
      </c>
      <c r="H330" s="86" t="n">
        <v>287.86</v>
      </c>
      <c r="I330" s="87" t="n">
        <f aca="false">H330/H329-1</f>
        <v>-0.00242583864707513</v>
      </c>
      <c r="J330" s="82"/>
      <c r="K330" s="82"/>
    </row>
    <row r="331" customFormat="false" ht="16" hidden="false" customHeight="false" outlineLevel="0" collapsed="false">
      <c r="A331" s="83" t="n">
        <v>41527</v>
      </c>
      <c r="B331" s="84" t="n">
        <v>3.79</v>
      </c>
      <c r="G331" s="85" t="n">
        <v>41530</v>
      </c>
      <c r="H331" s="86" t="n">
        <v>287.83</v>
      </c>
      <c r="I331" s="87" t="n">
        <f aca="false">H331/H330-1</f>
        <v>-0.000104217327867806</v>
      </c>
      <c r="J331" s="82"/>
      <c r="K331" s="82"/>
    </row>
    <row r="332" customFormat="false" ht="16" hidden="false" customHeight="false" outlineLevel="0" collapsed="false">
      <c r="A332" s="83" t="n">
        <v>41528</v>
      </c>
      <c r="B332" s="84" t="n">
        <v>3.82</v>
      </c>
      <c r="G332" s="85" t="n">
        <v>41531</v>
      </c>
      <c r="H332" s="86" t="n">
        <v>288.35</v>
      </c>
      <c r="I332" s="87" t="n">
        <f aca="false">H332/H331-1</f>
        <v>0.00180662196435399</v>
      </c>
      <c r="J332" s="82"/>
      <c r="K332" s="82"/>
    </row>
    <row r="333" customFormat="false" ht="16" hidden="false" customHeight="false" outlineLevel="0" collapsed="false">
      <c r="A333" s="83" t="n">
        <v>41529</v>
      </c>
      <c r="B333" s="84" t="n">
        <v>3.82</v>
      </c>
      <c r="G333" s="85" t="n">
        <v>41534</v>
      </c>
      <c r="H333" s="86" t="n">
        <v>290.07</v>
      </c>
      <c r="I333" s="87" t="n">
        <f aca="false">H333/H332-1</f>
        <v>0.00596497312294075</v>
      </c>
      <c r="J333" s="82"/>
      <c r="K333" s="82"/>
    </row>
    <row r="334" customFormat="false" ht="16" hidden="false" customHeight="false" outlineLevel="0" collapsed="false">
      <c r="A334" s="83" t="n">
        <v>41530</v>
      </c>
      <c r="B334" s="84" t="n">
        <v>3.83</v>
      </c>
      <c r="G334" s="85" t="n">
        <v>41535</v>
      </c>
      <c r="H334" s="86" t="n">
        <v>289.28</v>
      </c>
      <c r="I334" s="87" t="n">
        <f aca="false">H334/H333-1</f>
        <v>-0.00272348053918026</v>
      </c>
      <c r="J334" s="82"/>
      <c r="K334" s="82"/>
    </row>
    <row r="335" customFormat="false" ht="16" hidden="false" customHeight="false" outlineLevel="0" collapsed="false">
      <c r="A335" s="83" t="n">
        <v>41531</v>
      </c>
      <c r="B335" s="84" t="n">
        <v>3.83</v>
      </c>
      <c r="G335" s="85" t="n">
        <v>41536</v>
      </c>
      <c r="H335" s="86" t="n">
        <v>289.8</v>
      </c>
      <c r="I335" s="87" t="n">
        <f aca="false">H335/H334-1</f>
        <v>0.0017975663716816</v>
      </c>
      <c r="J335" s="82"/>
      <c r="K335" s="82"/>
    </row>
    <row r="336" customFormat="false" ht="16" hidden="false" customHeight="false" outlineLevel="0" collapsed="false">
      <c r="A336" s="83" t="n">
        <v>41534</v>
      </c>
      <c r="B336" s="84" t="n">
        <v>3.82</v>
      </c>
      <c r="G336" s="85" t="n">
        <v>41537</v>
      </c>
      <c r="H336" s="86" t="n">
        <v>288.88</v>
      </c>
      <c r="I336" s="87" t="n">
        <f aca="false">H336/H335-1</f>
        <v>-0.00317460317460327</v>
      </c>
      <c r="J336" s="82"/>
      <c r="K336" s="82"/>
    </row>
    <row r="337" customFormat="false" ht="16" hidden="false" customHeight="false" outlineLevel="0" collapsed="false">
      <c r="A337" s="83" t="n">
        <v>41535</v>
      </c>
      <c r="B337" s="84" t="n">
        <v>3.83</v>
      </c>
      <c r="G337" s="85" t="n">
        <v>41538</v>
      </c>
      <c r="H337" s="86" t="n">
        <v>287.35</v>
      </c>
      <c r="I337" s="87" t="n">
        <f aca="false">H337/H336-1</f>
        <v>-0.00529631680974785</v>
      </c>
      <c r="J337" s="82"/>
      <c r="K337" s="82"/>
    </row>
    <row r="338" customFormat="false" ht="16" hidden="false" customHeight="false" outlineLevel="0" collapsed="false">
      <c r="A338" s="83" t="n">
        <v>41536</v>
      </c>
      <c r="B338" s="84" t="n">
        <v>3.84</v>
      </c>
      <c r="G338" s="85" t="n">
        <v>41541</v>
      </c>
      <c r="H338" s="86" t="n">
        <v>282.53</v>
      </c>
      <c r="I338" s="87" t="n">
        <f aca="false">H338/H337-1</f>
        <v>-0.0167739690273188</v>
      </c>
      <c r="J338" s="82"/>
      <c r="K338" s="82"/>
    </row>
    <row r="339" customFormat="false" ht="16" hidden="false" customHeight="false" outlineLevel="0" collapsed="false">
      <c r="A339" s="83" t="n">
        <v>41537</v>
      </c>
      <c r="B339" s="84" t="n">
        <v>3.86</v>
      </c>
      <c r="G339" s="85" t="n">
        <v>41542</v>
      </c>
      <c r="H339" s="86" t="n">
        <v>281</v>
      </c>
      <c r="I339" s="87" t="n">
        <f aca="false">H339/H338-1</f>
        <v>-0.00541535412168614</v>
      </c>
      <c r="J339" s="82"/>
      <c r="K339" s="82"/>
    </row>
    <row r="340" customFormat="false" ht="16" hidden="false" customHeight="false" outlineLevel="0" collapsed="false">
      <c r="A340" s="83" t="n">
        <v>41538</v>
      </c>
      <c r="B340" s="84" t="n">
        <v>3.85</v>
      </c>
      <c r="G340" s="85" t="n">
        <v>41543</v>
      </c>
      <c r="H340" s="86" t="n">
        <v>280.57</v>
      </c>
      <c r="I340" s="87" t="n">
        <f aca="false">H340/H339-1</f>
        <v>-0.00153024911032029</v>
      </c>
      <c r="J340" s="82"/>
      <c r="K340" s="82"/>
    </row>
    <row r="341" customFormat="false" ht="16" hidden="false" customHeight="false" outlineLevel="0" collapsed="false">
      <c r="A341" s="83" t="n">
        <v>41541</v>
      </c>
      <c r="B341" s="84" t="n">
        <v>3.84</v>
      </c>
      <c r="G341" s="85" t="n">
        <v>41544</v>
      </c>
      <c r="H341" s="86" t="n">
        <v>279.42</v>
      </c>
      <c r="I341" s="87" t="n">
        <f aca="false">H341/H340-1</f>
        <v>-0.00409879887372122</v>
      </c>
      <c r="J341" s="82"/>
      <c r="K341" s="82"/>
    </row>
    <row r="342" customFormat="false" ht="16" hidden="false" customHeight="false" outlineLevel="0" collapsed="false">
      <c r="A342" s="83" t="n">
        <v>41542</v>
      </c>
      <c r="B342" s="84" t="n">
        <v>3.84</v>
      </c>
      <c r="G342" s="85" t="n">
        <v>41545</v>
      </c>
      <c r="H342" s="86" t="n">
        <v>281.86</v>
      </c>
      <c r="I342" s="87" t="n">
        <f aca="false">H342/H341-1</f>
        <v>0.00873237420370776</v>
      </c>
      <c r="J342" s="82"/>
      <c r="K342" s="82"/>
    </row>
    <row r="343" customFormat="false" ht="16" hidden="false" customHeight="false" outlineLevel="0" collapsed="false">
      <c r="A343" s="83" t="n">
        <v>41543</v>
      </c>
      <c r="B343" s="84" t="n">
        <v>3.89</v>
      </c>
      <c r="G343" s="85" t="n">
        <v>41548</v>
      </c>
      <c r="H343" s="86" t="n">
        <v>282.26</v>
      </c>
      <c r="I343" s="87" t="n">
        <f aca="false">H343/H342-1</f>
        <v>0.00141914425601364</v>
      </c>
      <c r="J343" s="82"/>
      <c r="K343" s="82"/>
    </row>
    <row r="344" customFormat="false" ht="16" hidden="false" customHeight="false" outlineLevel="0" collapsed="false">
      <c r="A344" s="83" t="n">
        <v>41544</v>
      </c>
      <c r="B344" s="84" t="n">
        <v>3.88</v>
      </c>
      <c r="G344" s="85" t="n">
        <v>41549</v>
      </c>
      <c r="H344" s="86" t="n">
        <v>286.05</v>
      </c>
      <c r="I344" s="87" t="n">
        <f aca="false">H344/H343-1</f>
        <v>0.013427336498264</v>
      </c>
      <c r="J344" s="82"/>
      <c r="K344" s="82"/>
    </row>
    <row r="345" customFormat="false" ht="16" hidden="false" customHeight="false" outlineLevel="0" collapsed="false">
      <c r="A345" s="83" t="n">
        <v>41545</v>
      </c>
      <c r="B345" s="84" t="n">
        <v>3.86</v>
      </c>
      <c r="G345" s="85" t="n">
        <v>41550</v>
      </c>
      <c r="H345" s="86" t="n">
        <v>287.55</v>
      </c>
      <c r="I345" s="87" t="n">
        <f aca="false">H345/H344-1</f>
        <v>0.00524383848977461</v>
      </c>
      <c r="J345" s="82"/>
      <c r="K345" s="82"/>
    </row>
    <row r="346" customFormat="false" ht="16" hidden="false" customHeight="false" outlineLevel="0" collapsed="false">
      <c r="A346" s="83" t="n">
        <v>41546</v>
      </c>
      <c r="B346" s="84" t="n">
        <v>3.89</v>
      </c>
      <c r="G346" s="85" t="n">
        <v>41551</v>
      </c>
      <c r="H346" s="86" t="n">
        <v>287.94</v>
      </c>
      <c r="I346" s="87" t="n">
        <f aca="false">H346/H345-1</f>
        <v>0.00135628586332803</v>
      </c>
      <c r="J346" s="82"/>
      <c r="K346" s="82"/>
    </row>
    <row r="347" customFormat="false" ht="16" hidden="false" customHeight="false" outlineLevel="0" collapsed="false">
      <c r="A347" s="83" t="n">
        <v>41548</v>
      </c>
      <c r="B347" s="84" t="n">
        <v>3.91</v>
      </c>
      <c r="G347" s="85" t="n">
        <v>41552</v>
      </c>
      <c r="H347" s="86" t="n">
        <v>288</v>
      </c>
      <c r="I347" s="87" t="n">
        <f aca="false">H347/H346-1</f>
        <v>0.000208376745155281</v>
      </c>
      <c r="J347" s="82"/>
      <c r="K347" s="82"/>
    </row>
    <row r="348" customFormat="false" ht="16" hidden="false" customHeight="false" outlineLevel="0" collapsed="false">
      <c r="A348" s="83" t="n">
        <v>41549</v>
      </c>
      <c r="B348" s="84" t="n">
        <v>3.9</v>
      </c>
      <c r="G348" s="85" t="n">
        <v>41555</v>
      </c>
      <c r="H348" s="86" t="n">
        <v>287.21</v>
      </c>
      <c r="I348" s="87" t="n">
        <f aca="false">H348/H347-1</f>
        <v>-0.00274305555555565</v>
      </c>
      <c r="J348" s="82"/>
      <c r="K348" s="82"/>
    </row>
    <row r="349" customFormat="false" ht="16" hidden="false" customHeight="false" outlineLevel="0" collapsed="false">
      <c r="A349" s="83" t="n">
        <v>41550</v>
      </c>
      <c r="B349" s="84" t="n">
        <v>3.88</v>
      </c>
      <c r="G349" s="85" t="n">
        <v>41556</v>
      </c>
      <c r="H349" s="86" t="n">
        <v>289.38</v>
      </c>
      <c r="I349" s="87" t="n">
        <f aca="false">H349/H348-1</f>
        <v>0.00755544723373158</v>
      </c>
      <c r="J349" s="82"/>
      <c r="K349" s="82"/>
    </row>
    <row r="350" customFormat="false" ht="16" hidden="false" customHeight="false" outlineLevel="0" collapsed="false">
      <c r="A350" s="83" t="n">
        <v>41551</v>
      </c>
      <c r="B350" s="84" t="n">
        <v>3.88</v>
      </c>
      <c r="G350" s="85" t="n">
        <v>41557</v>
      </c>
      <c r="H350" s="86" t="n">
        <v>289.82</v>
      </c>
      <c r="I350" s="87" t="n">
        <f aca="false">H350/H349-1</f>
        <v>0.00152049208652971</v>
      </c>
      <c r="J350" s="82"/>
      <c r="K350" s="82"/>
    </row>
    <row r="351" customFormat="false" ht="16" hidden="false" customHeight="false" outlineLevel="0" collapsed="false">
      <c r="A351" s="83" t="n">
        <v>41552</v>
      </c>
      <c r="B351" s="84" t="n">
        <v>3.9</v>
      </c>
      <c r="G351" s="85" t="n">
        <v>41558</v>
      </c>
      <c r="H351" s="86" t="n">
        <v>290.86</v>
      </c>
      <c r="I351" s="87" t="n">
        <f aca="false">H351/H350-1</f>
        <v>0.00358843420053834</v>
      </c>
      <c r="J351" s="82"/>
      <c r="K351" s="82"/>
    </row>
    <row r="352" customFormat="false" ht="16" hidden="false" customHeight="false" outlineLevel="0" collapsed="false">
      <c r="A352" s="83" t="n">
        <v>41555</v>
      </c>
      <c r="B352" s="84" t="n">
        <v>3.9</v>
      </c>
      <c r="G352" s="85" t="n">
        <v>41559</v>
      </c>
      <c r="H352" s="86" t="n">
        <v>292.15</v>
      </c>
      <c r="I352" s="87" t="n">
        <f aca="false">H352/H351-1</f>
        <v>0.0044351234270783</v>
      </c>
      <c r="J352" s="82"/>
      <c r="K352" s="82"/>
    </row>
    <row r="353" customFormat="false" ht="16" hidden="false" customHeight="false" outlineLevel="0" collapsed="false">
      <c r="A353" s="83" t="n">
        <v>41556</v>
      </c>
      <c r="B353" s="84" t="n">
        <v>3.89</v>
      </c>
      <c r="G353" s="85" t="n">
        <v>41562</v>
      </c>
      <c r="H353" s="86" t="n">
        <v>293.65</v>
      </c>
      <c r="I353" s="87" t="n">
        <f aca="false">H353/H352-1</f>
        <v>0.00513434879342811</v>
      </c>
      <c r="J353" s="82"/>
      <c r="K353" s="82"/>
    </row>
    <row r="354" customFormat="false" ht="16" hidden="false" customHeight="false" outlineLevel="0" collapsed="false">
      <c r="A354" s="83" t="n">
        <v>41557</v>
      </c>
      <c r="B354" s="84" t="n">
        <v>3.88</v>
      </c>
      <c r="G354" s="85" t="n">
        <v>41563</v>
      </c>
      <c r="H354" s="86" t="n">
        <v>291.76</v>
      </c>
      <c r="I354" s="87" t="n">
        <f aca="false">H354/H353-1</f>
        <v>-0.00643623361144219</v>
      </c>
      <c r="J354" s="82"/>
      <c r="K354" s="82"/>
    </row>
    <row r="355" customFormat="false" ht="16" hidden="false" customHeight="false" outlineLevel="0" collapsed="false">
      <c r="A355" s="83" t="n">
        <v>41558</v>
      </c>
      <c r="B355" s="84" t="n">
        <v>3.86</v>
      </c>
      <c r="G355" s="85" t="n">
        <v>41564</v>
      </c>
      <c r="H355" s="86" t="n">
        <v>292.02</v>
      </c>
      <c r="I355" s="87" t="n">
        <f aca="false">H355/H354-1</f>
        <v>0.000891143405538752</v>
      </c>
      <c r="J355" s="82"/>
      <c r="K355" s="82"/>
    </row>
    <row r="356" customFormat="false" ht="16" hidden="false" customHeight="false" outlineLevel="0" collapsed="false">
      <c r="A356" s="83" t="n">
        <v>41559</v>
      </c>
      <c r="B356" s="84" t="n">
        <v>3.86</v>
      </c>
      <c r="G356" s="85" t="n">
        <v>41565</v>
      </c>
      <c r="H356" s="86" t="n">
        <v>289.76</v>
      </c>
      <c r="I356" s="87" t="n">
        <f aca="false">H356/H355-1</f>
        <v>-0.00773919594548311</v>
      </c>
      <c r="J356" s="82"/>
      <c r="K356" s="82"/>
    </row>
    <row r="357" customFormat="false" ht="16" hidden="false" customHeight="false" outlineLevel="0" collapsed="false">
      <c r="A357" s="83" t="n">
        <v>41562</v>
      </c>
      <c r="B357" s="84" t="n">
        <v>3.86</v>
      </c>
      <c r="G357" s="85" t="n">
        <v>41566</v>
      </c>
      <c r="H357" s="86" t="n">
        <v>290.23</v>
      </c>
      <c r="I357" s="87" t="n">
        <f aca="false">H357/H356-1</f>
        <v>0.00162203202650479</v>
      </c>
      <c r="J357" s="82"/>
      <c r="K357" s="82"/>
    </row>
    <row r="358" customFormat="false" ht="16" hidden="false" customHeight="false" outlineLevel="0" collapsed="false">
      <c r="A358" s="83" t="n">
        <v>41563</v>
      </c>
      <c r="B358" s="84" t="n">
        <v>3.86</v>
      </c>
      <c r="G358" s="85" t="n">
        <v>41569</v>
      </c>
      <c r="H358" s="86" t="n">
        <v>289.1</v>
      </c>
      <c r="I358" s="87" t="n">
        <f aca="false">H358/H357-1</f>
        <v>-0.00389346380456879</v>
      </c>
      <c r="J358" s="82"/>
      <c r="K358" s="82"/>
    </row>
    <row r="359" customFormat="false" ht="16" hidden="false" customHeight="false" outlineLevel="0" collapsed="false">
      <c r="A359" s="83" t="n">
        <v>41564</v>
      </c>
      <c r="B359" s="84" t="n">
        <v>3.85</v>
      </c>
      <c r="G359" s="85" t="n">
        <v>41570</v>
      </c>
      <c r="H359" s="86" t="n">
        <v>288.41</v>
      </c>
      <c r="I359" s="87" t="n">
        <f aca="false">H359/H358-1</f>
        <v>-0.0023867173988239</v>
      </c>
      <c r="J359" s="82"/>
      <c r="K359" s="82"/>
    </row>
    <row r="360" customFormat="false" ht="16" hidden="false" customHeight="false" outlineLevel="0" collapsed="false">
      <c r="A360" s="83" t="n">
        <v>41565</v>
      </c>
      <c r="B360" s="84" t="n">
        <v>3.84</v>
      </c>
      <c r="G360" s="85" t="n">
        <v>41571</v>
      </c>
      <c r="H360" s="86" t="n">
        <v>288.73</v>
      </c>
      <c r="I360" s="87" t="n">
        <f aca="false">H360/H359-1</f>
        <v>0.00110953156964033</v>
      </c>
      <c r="J360" s="82"/>
      <c r="K360" s="82"/>
    </row>
    <row r="361" customFormat="false" ht="16" hidden="false" customHeight="false" outlineLevel="0" collapsed="false">
      <c r="A361" s="83" t="n">
        <v>41566</v>
      </c>
      <c r="B361" s="84" t="n">
        <v>3.88</v>
      </c>
      <c r="G361" s="85" t="n">
        <v>41572</v>
      </c>
      <c r="H361" s="86" t="n">
        <v>287.48</v>
      </c>
      <c r="I361" s="87" t="n">
        <f aca="false">H361/H360-1</f>
        <v>-0.00432930419422994</v>
      </c>
      <c r="J361" s="82"/>
      <c r="K361" s="82"/>
    </row>
    <row r="362" customFormat="false" ht="16" hidden="false" customHeight="false" outlineLevel="0" collapsed="false">
      <c r="A362" s="83" t="n">
        <v>41569</v>
      </c>
      <c r="B362" s="84" t="n">
        <v>3.89</v>
      </c>
      <c r="G362" s="85" t="n">
        <v>41573</v>
      </c>
      <c r="H362" s="86" t="n">
        <v>287.54</v>
      </c>
      <c r="I362" s="87" t="n">
        <f aca="false">H362/H361-1</f>
        <v>0.000208710171142323</v>
      </c>
      <c r="J362" s="82"/>
      <c r="K362" s="82"/>
    </row>
    <row r="363" customFormat="false" ht="16" hidden="false" customHeight="false" outlineLevel="0" collapsed="false">
      <c r="A363" s="83" t="n">
        <v>41570</v>
      </c>
      <c r="B363" s="84" t="n">
        <v>3.89</v>
      </c>
      <c r="G363" s="85" t="n">
        <v>41576</v>
      </c>
      <c r="H363" s="86" t="n">
        <v>288.61</v>
      </c>
      <c r="I363" s="87" t="n">
        <f aca="false">H363/H362-1</f>
        <v>0.00372122139528419</v>
      </c>
      <c r="J363" s="82"/>
      <c r="K363" s="82"/>
    </row>
    <row r="364" customFormat="false" ht="16" hidden="false" customHeight="false" outlineLevel="0" collapsed="false">
      <c r="A364" s="83" t="n">
        <v>41571</v>
      </c>
      <c r="B364" s="84" t="n">
        <v>3.91</v>
      </c>
      <c r="G364" s="85" t="n">
        <v>41577</v>
      </c>
      <c r="H364" s="86" t="n">
        <v>288.99</v>
      </c>
      <c r="I364" s="87" t="n">
        <f aca="false">H364/H363-1</f>
        <v>0.00131665569453587</v>
      </c>
      <c r="J364" s="82"/>
      <c r="K364" s="82"/>
    </row>
    <row r="365" customFormat="false" ht="16" hidden="false" customHeight="false" outlineLevel="0" collapsed="false">
      <c r="A365" s="83" t="n">
        <v>41572</v>
      </c>
      <c r="B365" s="84" t="n">
        <v>3.9</v>
      </c>
      <c r="G365" s="85" t="n">
        <v>41578</v>
      </c>
      <c r="H365" s="86" t="n">
        <v>290.7</v>
      </c>
      <c r="I365" s="87" t="n">
        <f aca="false">H365/H364-1</f>
        <v>0.00591715976331364</v>
      </c>
      <c r="J365" s="82"/>
      <c r="K365" s="82"/>
    </row>
    <row r="366" customFormat="false" ht="16" hidden="false" customHeight="false" outlineLevel="0" collapsed="false">
      <c r="A366" s="83" t="n">
        <v>41573</v>
      </c>
      <c r="B366" s="84" t="n">
        <v>3.9</v>
      </c>
      <c r="G366" s="85" t="n">
        <v>41579</v>
      </c>
      <c r="H366" s="86" t="n">
        <v>290.44</v>
      </c>
      <c r="I366" s="87" t="n">
        <f aca="false">H366/H365-1</f>
        <v>-0.000894392844857261</v>
      </c>
      <c r="J366" s="82"/>
      <c r="K366" s="82"/>
    </row>
    <row r="367" customFormat="false" ht="16" hidden="false" customHeight="false" outlineLevel="0" collapsed="false">
      <c r="A367" s="83" t="n">
        <v>41576</v>
      </c>
      <c r="B367" s="84" t="n">
        <v>3.87</v>
      </c>
      <c r="G367" s="85" t="n">
        <v>41580</v>
      </c>
      <c r="H367" s="86" t="n">
        <v>289.86</v>
      </c>
      <c r="I367" s="87" t="n">
        <f aca="false">H367/H366-1</f>
        <v>-0.00199697011430922</v>
      </c>
      <c r="J367" s="82"/>
      <c r="K367" s="82"/>
    </row>
    <row r="368" customFormat="false" ht="16" hidden="false" customHeight="false" outlineLevel="0" collapsed="false">
      <c r="A368" s="83" t="n">
        <v>41577</v>
      </c>
      <c r="B368" s="84" t="n">
        <v>3.93</v>
      </c>
      <c r="G368" s="85" t="n">
        <v>41583</v>
      </c>
      <c r="H368" s="86" t="n">
        <v>291.35</v>
      </c>
      <c r="I368" s="87" t="n">
        <f aca="false">H368/H367-1</f>
        <v>0.0051404126129857</v>
      </c>
      <c r="J368" s="82"/>
      <c r="K368" s="82"/>
    </row>
    <row r="369" customFormat="false" ht="16" hidden="false" customHeight="false" outlineLevel="0" collapsed="false">
      <c r="A369" s="83" t="n">
        <v>41578</v>
      </c>
      <c r="B369" s="84" t="n">
        <v>3.94</v>
      </c>
      <c r="G369" s="85" t="n">
        <v>41584</v>
      </c>
      <c r="H369" s="86" t="n">
        <v>291.91</v>
      </c>
      <c r="I369" s="87" t="n">
        <f aca="false">H369/H368-1</f>
        <v>0.00192208683713746</v>
      </c>
      <c r="J369" s="82"/>
      <c r="K369" s="82"/>
    </row>
    <row r="370" customFormat="false" ht="16" hidden="false" customHeight="false" outlineLevel="0" collapsed="false">
      <c r="A370" s="83" t="n">
        <v>41579</v>
      </c>
      <c r="B370" s="84" t="n">
        <v>3.93</v>
      </c>
      <c r="G370" s="85" t="n">
        <v>41585</v>
      </c>
      <c r="H370" s="86" t="n">
        <v>292.04</v>
      </c>
      <c r="I370" s="87" t="n">
        <f aca="false">H370/H369-1</f>
        <v>0.000445342742626087</v>
      </c>
      <c r="J370" s="82"/>
      <c r="K370" s="82"/>
    </row>
    <row r="371" customFormat="false" ht="16" hidden="false" customHeight="false" outlineLevel="0" collapsed="false">
      <c r="A371" s="83" t="n">
        <v>41580</v>
      </c>
      <c r="B371" s="84" t="n">
        <v>3.97</v>
      </c>
      <c r="G371" s="85" t="n">
        <v>41586</v>
      </c>
      <c r="H371" s="86" t="n">
        <v>291.84</v>
      </c>
      <c r="I371" s="87" t="n">
        <f aca="false">H371/H370-1</f>
        <v>-0.000684837693466833</v>
      </c>
      <c r="J371" s="82"/>
      <c r="K371" s="82"/>
    </row>
    <row r="372" customFormat="false" ht="16" hidden="false" customHeight="false" outlineLevel="0" collapsed="false">
      <c r="A372" s="83" t="n">
        <v>41583</v>
      </c>
      <c r="B372" s="84" t="n">
        <v>3.96</v>
      </c>
      <c r="G372" s="85" t="n">
        <v>41587</v>
      </c>
      <c r="H372" s="86" t="n">
        <v>290.57</v>
      </c>
      <c r="I372" s="87" t="n">
        <f aca="false">H372/H371-1</f>
        <v>-0.00435169956140347</v>
      </c>
      <c r="J372" s="82"/>
      <c r="K372" s="82"/>
    </row>
    <row r="373" customFormat="false" ht="16" hidden="false" customHeight="false" outlineLevel="0" collapsed="false">
      <c r="A373" s="83" t="n">
        <v>41584</v>
      </c>
      <c r="B373" s="84" t="n">
        <v>3.98</v>
      </c>
      <c r="G373" s="85" t="n">
        <v>41590</v>
      </c>
      <c r="H373" s="86" t="n">
        <v>289.26</v>
      </c>
      <c r="I373" s="87" t="n">
        <f aca="false">H373/H372-1</f>
        <v>-0.00450838008053134</v>
      </c>
      <c r="J373" s="82"/>
      <c r="K373" s="82"/>
    </row>
    <row r="374" customFormat="false" ht="16" hidden="false" customHeight="false" outlineLevel="0" collapsed="false">
      <c r="A374" s="83" t="n">
        <v>41585</v>
      </c>
      <c r="B374" s="84" t="n">
        <v>3.99</v>
      </c>
      <c r="G374" s="85" t="n">
        <v>41591</v>
      </c>
      <c r="H374" s="86" t="n">
        <v>287.89</v>
      </c>
      <c r="I374" s="87" t="n">
        <f aca="false">H374/H373-1</f>
        <v>-0.00473622346677727</v>
      </c>
      <c r="J374" s="82"/>
      <c r="K374" s="82"/>
    </row>
    <row r="375" customFormat="false" ht="16" hidden="false" customHeight="false" outlineLevel="0" collapsed="false">
      <c r="A375" s="83" t="n">
        <v>41586</v>
      </c>
      <c r="B375" s="84" t="n">
        <v>4</v>
      </c>
      <c r="G375" s="85" t="n">
        <v>41592</v>
      </c>
      <c r="H375" s="86" t="n">
        <v>285.74</v>
      </c>
      <c r="I375" s="87" t="n">
        <f aca="false">H375/H374-1</f>
        <v>-0.00746813018861359</v>
      </c>
      <c r="J375" s="82"/>
      <c r="K375" s="82"/>
    </row>
    <row r="376" customFormat="false" ht="16" hidden="false" customHeight="false" outlineLevel="0" collapsed="false">
      <c r="A376" s="83" t="n">
        <v>41587</v>
      </c>
      <c r="B376" s="84" t="n">
        <v>4.03</v>
      </c>
      <c r="G376" s="85" t="n">
        <v>41593</v>
      </c>
      <c r="H376" s="86" t="n">
        <v>288.81</v>
      </c>
      <c r="I376" s="87" t="n">
        <f aca="false">H376/H375-1</f>
        <v>0.0107440330370265</v>
      </c>
      <c r="J376" s="82"/>
      <c r="K376" s="82"/>
    </row>
    <row r="377" customFormat="false" ht="16" hidden="false" customHeight="false" outlineLevel="0" collapsed="false">
      <c r="A377" s="83" t="n">
        <v>41590</v>
      </c>
      <c r="B377" s="84" t="n">
        <v>4.03</v>
      </c>
      <c r="G377" s="85" t="n">
        <v>41594</v>
      </c>
      <c r="H377" s="86" t="n">
        <v>291.7</v>
      </c>
      <c r="I377" s="87" t="n">
        <f aca="false">H377/H376-1</f>
        <v>0.0100065787195733</v>
      </c>
      <c r="J377" s="82"/>
      <c r="K377" s="82"/>
    </row>
    <row r="378" customFormat="false" ht="16" hidden="false" customHeight="false" outlineLevel="0" collapsed="false">
      <c r="A378" s="83" t="n">
        <v>41591</v>
      </c>
      <c r="B378" s="84" t="n">
        <v>4.03</v>
      </c>
      <c r="G378" s="85" t="n">
        <v>41597</v>
      </c>
      <c r="H378" s="86" t="n">
        <v>291.89</v>
      </c>
      <c r="I378" s="87" t="n">
        <f aca="false">H378/H377-1</f>
        <v>0.000651354130956516</v>
      </c>
      <c r="J378" s="82"/>
      <c r="K378" s="82"/>
    </row>
    <row r="379" customFormat="false" ht="16" hidden="false" customHeight="false" outlineLevel="0" collapsed="false">
      <c r="A379" s="83" t="n">
        <v>41592</v>
      </c>
      <c r="B379" s="84" t="n">
        <v>4</v>
      </c>
      <c r="G379" s="85" t="n">
        <v>41598</v>
      </c>
      <c r="H379" s="86" t="n">
        <v>295.54</v>
      </c>
      <c r="I379" s="87" t="n">
        <f aca="false">H379/H378-1</f>
        <v>0.0125047106786804</v>
      </c>
      <c r="J379" s="82"/>
      <c r="K379" s="82"/>
    </row>
    <row r="380" customFormat="false" ht="16" hidden="false" customHeight="false" outlineLevel="0" collapsed="false">
      <c r="A380" s="83" t="n">
        <v>41593</v>
      </c>
      <c r="B380" s="84" t="n">
        <v>3.97</v>
      </c>
      <c r="G380" s="85" t="n">
        <v>41599</v>
      </c>
      <c r="H380" s="86" t="n">
        <v>296.69</v>
      </c>
      <c r="I380" s="87" t="n">
        <f aca="false">H380/H379-1</f>
        <v>0.00389118224267437</v>
      </c>
      <c r="J380" s="82"/>
      <c r="K380" s="82"/>
    </row>
    <row r="381" customFormat="false" ht="16" hidden="false" customHeight="false" outlineLevel="0" collapsed="false">
      <c r="A381" s="83" t="n">
        <v>41594</v>
      </c>
      <c r="B381" s="84" t="n">
        <v>3.97</v>
      </c>
      <c r="G381" s="85" t="n">
        <v>41600</v>
      </c>
      <c r="H381" s="86" t="n">
        <v>295.74</v>
      </c>
      <c r="I381" s="87" t="n">
        <f aca="false">H381/H380-1</f>
        <v>-0.00320199534868038</v>
      </c>
      <c r="J381" s="82"/>
      <c r="K381" s="82"/>
    </row>
    <row r="382" customFormat="false" ht="16" hidden="false" customHeight="false" outlineLevel="0" collapsed="false">
      <c r="A382" s="83" t="n">
        <v>41597</v>
      </c>
      <c r="B382" s="84" t="n">
        <v>3.96</v>
      </c>
      <c r="G382" s="85" t="n">
        <v>41601</v>
      </c>
      <c r="H382" s="86" t="n">
        <v>296.29</v>
      </c>
      <c r="I382" s="87" t="n">
        <f aca="false">H382/H381-1</f>
        <v>0.00185974166497593</v>
      </c>
      <c r="J382" s="82"/>
      <c r="K382" s="82"/>
    </row>
    <row r="383" customFormat="false" ht="16" hidden="false" customHeight="false" outlineLevel="0" collapsed="false">
      <c r="A383" s="83" t="n">
        <v>41598</v>
      </c>
      <c r="B383" s="84" t="n">
        <v>3.98</v>
      </c>
      <c r="G383" s="85" t="n">
        <v>41604</v>
      </c>
      <c r="H383" s="86" t="n">
        <v>294.92</v>
      </c>
      <c r="I383" s="87" t="n">
        <f aca="false">H383/H382-1</f>
        <v>-0.00462384825677542</v>
      </c>
      <c r="J383" s="82"/>
      <c r="K383" s="82"/>
    </row>
    <row r="384" customFormat="false" ht="16" hidden="false" customHeight="false" outlineLevel="0" collapsed="false">
      <c r="A384" s="83" t="n">
        <v>41599</v>
      </c>
      <c r="B384" s="84" t="n">
        <v>3.96</v>
      </c>
      <c r="G384" s="85" t="n">
        <v>41605</v>
      </c>
      <c r="H384" s="86" t="n">
        <v>295.09</v>
      </c>
      <c r="I384" s="87" t="n">
        <f aca="false">H384/H383-1</f>
        <v>0.000576427505764032</v>
      </c>
      <c r="J384" s="82"/>
      <c r="K384" s="82"/>
    </row>
    <row r="385" customFormat="false" ht="16" hidden="false" customHeight="false" outlineLevel="0" collapsed="false">
      <c r="A385" s="83" t="n">
        <v>41600</v>
      </c>
      <c r="B385" s="84" t="n">
        <v>3.96</v>
      </c>
      <c r="G385" s="85" t="n">
        <v>41606</v>
      </c>
      <c r="H385" s="86" t="n">
        <v>293.57</v>
      </c>
      <c r="I385" s="87" t="n">
        <f aca="false">H385/H384-1</f>
        <v>-0.00515097089023686</v>
      </c>
      <c r="J385" s="82"/>
      <c r="K385" s="82"/>
    </row>
    <row r="386" customFormat="false" ht="16" hidden="false" customHeight="false" outlineLevel="0" collapsed="false">
      <c r="A386" s="83" t="n">
        <v>41601</v>
      </c>
      <c r="B386" s="84" t="n">
        <v>3.96</v>
      </c>
      <c r="G386" s="85" t="n">
        <v>41607</v>
      </c>
      <c r="H386" s="86" t="n">
        <v>289.61</v>
      </c>
      <c r="I386" s="87" t="n">
        <f aca="false">H386/H385-1</f>
        <v>-0.0134891167353611</v>
      </c>
      <c r="J386" s="82"/>
      <c r="K386" s="82"/>
    </row>
    <row r="387" customFormat="false" ht="16" hidden="false" customHeight="false" outlineLevel="0" collapsed="false">
      <c r="A387" s="83" t="n">
        <v>41604</v>
      </c>
      <c r="B387" s="84" t="n">
        <v>3.93</v>
      </c>
      <c r="G387" s="85" t="n">
        <v>41608</v>
      </c>
      <c r="H387" s="86" t="n">
        <v>288.08</v>
      </c>
      <c r="I387" s="87" t="n">
        <f aca="false">H387/H386-1</f>
        <v>-0.00528296674838591</v>
      </c>
      <c r="J387" s="82"/>
      <c r="K387" s="82"/>
    </row>
    <row r="388" customFormat="false" ht="16" hidden="false" customHeight="false" outlineLevel="0" collapsed="false">
      <c r="A388" s="83" t="n">
        <v>41605</v>
      </c>
      <c r="B388" s="84" t="n">
        <v>3.92</v>
      </c>
      <c r="G388" s="85" t="n">
        <v>41611</v>
      </c>
      <c r="H388" s="86" t="n">
        <v>289.14</v>
      </c>
      <c r="I388" s="87" t="n">
        <f aca="false">H388/H387-1</f>
        <v>0.00367953346292693</v>
      </c>
      <c r="J388" s="82"/>
      <c r="K388" s="82"/>
    </row>
    <row r="389" customFormat="false" ht="16" hidden="false" customHeight="false" outlineLevel="0" collapsed="false">
      <c r="A389" s="83" t="n">
        <v>41606</v>
      </c>
      <c r="B389" s="84" t="n">
        <v>3.96</v>
      </c>
      <c r="G389" s="85" t="n">
        <v>41612</v>
      </c>
      <c r="H389" s="86" t="n">
        <v>287.84</v>
      </c>
      <c r="I389" s="87" t="n">
        <f aca="false">H389/H388-1</f>
        <v>-0.00449609185861521</v>
      </c>
      <c r="J389" s="82"/>
      <c r="K389" s="82"/>
    </row>
    <row r="390" customFormat="false" ht="16" hidden="false" customHeight="false" outlineLevel="0" collapsed="false">
      <c r="A390" s="83" t="n">
        <v>41607</v>
      </c>
      <c r="B390" s="84" t="n">
        <v>3.91</v>
      </c>
      <c r="G390" s="85" t="n">
        <v>41613</v>
      </c>
      <c r="H390" s="86" t="n">
        <v>284.09</v>
      </c>
      <c r="I390" s="87" t="n">
        <f aca="false">H390/H389-1</f>
        <v>-0.0130280711506392</v>
      </c>
      <c r="J390" s="82"/>
      <c r="K390" s="82"/>
    </row>
    <row r="391" customFormat="false" ht="16" hidden="false" customHeight="false" outlineLevel="0" collapsed="false">
      <c r="A391" s="83" t="n">
        <v>41608</v>
      </c>
      <c r="B391" s="84" t="n">
        <v>3.9</v>
      </c>
      <c r="G391" s="85" t="n">
        <v>41614</v>
      </c>
      <c r="H391" s="86" t="n">
        <v>283.88</v>
      </c>
      <c r="I391" s="87" t="n">
        <f aca="false">H391/H390-1</f>
        <v>-0.000739202365447444</v>
      </c>
      <c r="J391" s="82"/>
      <c r="K391" s="82"/>
    </row>
    <row r="392" customFormat="false" ht="16" hidden="false" customHeight="false" outlineLevel="0" collapsed="false">
      <c r="A392" s="83" t="n">
        <v>41611</v>
      </c>
      <c r="B392" s="84" t="n">
        <v>3.91</v>
      </c>
      <c r="G392" s="85" t="n">
        <v>41615</v>
      </c>
      <c r="H392" s="86" t="n">
        <v>286.56</v>
      </c>
      <c r="I392" s="87" t="n">
        <f aca="false">H392/H391-1</f>
        <v>0.00944060870790486</v>
      </c>
      <c r="J392" s="82"/>
      <c r="K392" s="82"/>
    </row>
    <row r="393" customFormat="false" ht="16" hidden="false" customHeight="false" outlineLevel="0" collapsed="false">
      <c r="A393" s="83" t="n">
        <v>41612</v>
      </c>
      <c r="B393" s="84" t="n">
        <v>3.9</v>
      </c>
      <c r="G393" s="85" t="n">
        <v>41618</v>
      </c>
      <c r="H393" s="86" t="n">
        <v>289.06</v>
      </c>
      <c r="I393" s="87" t="n">
        <f aca="false">H393/H392-1</f>
        <v>0.00872417643774437</v>
      </c>
      <c r="J393" s="82"/>
      <c r="K393" s="82"/>
    </row>
    <row r="394" customFormat="false" ht="16" hidden="false" customHeight="false" outlineLevel="0" collapsed="false">
      <c r="A394" s="83" t="n">
        <v>41613</v>
      </c>
      <c r="B394" s="84" t="n">
        <v>3.89</v>
      </c>
      <c r="G394" s="85" t="n">
        <v>41619</v>
      </c>
      <c r="H394" s="86" t="n">
        <v>286.97</v>
      </c>
      <c r="I394" s="87" t="n">
        <f aca="false">H394/H393-1</f>
        <v>-0.00723033280287821</v>
      </c>
      <c r="J394" s="82"/>
      <c r="K394" s="82"/>
    </row>
    <row r="395" customFormat="false" ht="16" hidden="false" customHeight="false" outlineLevel="0" collapsed="false">
      <c r="A395" s="83" t="n">
        <v>41614</v>
      </c>
      <c r="B395" s="84" t="n">
        <v>3.91</v>
      </c>
      <c r="G395" s="85" t="n">
        <v>41620</v>
      </c>
      <c r="H395" s="86" t="n">
        <v>288.51</v>
      </c>
      <c r="I395" s="87" t="n">
        <f aca="false">H395/H394-1</f>
        <v>0.00536641460779852</v>
      </c>
      <c r="J395" s="82"/>
      <c r="K395" s="82"/>
    </row>
    <row r="396" customFormat="false" ht="16" hidden="false" customHeight="false" outlineLevel="0" collapsed="false">
      <c r="A396" s="83" t="n">
        <v>41615</v>
      </c>
      <c r="B396" s="84" t="n">
        <v>3.92</v>
      </c>
      <c r="G396" s="85" t="n">
        <v>41621</v>
      </c>
      <c r="H396" s="86" t="n">
        <v>289.33</v>
      </c>
      <c r="I396" s="87" t="n">
        <f aca="false">H396/H395-1</f>
        <v>0.00284218917888457</v>
      </c>
      <c r="J396" s="82"/>
      <c r="K396" s="82"/>
    </row>
    <row r="397" customFormat="false" ht="16" hidden="false" customHeight="false" outlineLevel="0" collapsed="false">
      <c r="A397" s="83" t="n">
        <v>41618</v>
      </c>
      <c r="B397" s="84" t="n">
        <v>3.92</v>
      </c>
      <c r="G397" s="85" t="n">
        <v>41622</v>
      </c>
      <c r="H397" s="86" t="n">
        <v>288.87</v>
      </c>
      <c r="I397" s="87" t="n">
        <f aca="false">H397/H396-1</f>
        <v>-0.00158988006774263</v>
      </c>
      <c r="J397" s="82"/>
      <c r="K397" s="82"/>
    </row>
    <row r="398" customFormat="false" ht="16" hidden="false" customHeight="false" outlineLevel="0" collapsed="false">
      <c r="A398" s="83" t="n">
        <v>41619</v>
      </c>
      <c r="B398" s="84" t="n">
        <v>3.94</v>
      </c>
      <c r="G398" s="85" t="n">
        <v>41625</v>
      </c>
      <c r="H398" s="86" t="n">
        <v>292.2</v>
      </c>
      <c r="I398" s="87" t="n">
        <f aca="false">H398/H397-1</f>
        <v>0.0115276768096375</v>
      </c>
      <c r="J398" s="82"/>
      <c r="K398" s="82"/>
    </row>
    <row r="399" customFormat="false" ht="16" hidden="false" customHeight="false" outlineLevel="0" collapsed="false">
      <c r="A399" s="83" t="n">
        <v>41620</v>
      </c>
      <c r="B399" s="84" t="n">
        <v>3.93</v>
      </c>
      <c r="G399" s="85" t="n">
        <v>41626</v>
      </c>
      <c r="H399" s="86" t="n">
        <v>292.49</v>
      </c>
      <c r="I399" s="87" t="n">
        <f aca="false">H399/H398-1</f>
        <v>0.000992470910335497</v>
      </c>
      <c r="J399" s="82"/>
      <c r="K399" s="82"/>
    </row>
    <row r="400" customFormat="false" ht="16" hidden="false" customHeight="false" outlineLevel="0" collapsed="false">
      <c r="A400" s="83" t="n">
        <v>41621</v>
      </c>
      <c r="B400" s="84" t="n">
        <v>3.92</v>
      </c>
      <c r="G400" s="85" t="n">
        <v>41627</v>
      </c>
      <c r="H400" s="86" t="n">
        <v>292.94</v>
      </c>
      <c r="I400" s="87" t="n">
        <f aca="false">H400/H399-1</f>
        <v>0.00153851413723549</v>
      </c>
      <c r="J400" s="82"/>
      <c r="K400" s="82"/>
    </row>
    <row r="401" customFormat="false" ht="16" hidden="false" customHeight="false" outlineLevel="0" collapsed="false">
      <c r="A401" s="83" t="n">
        <v>41622</v>
      </c>
      <c r="B401" s="84" t="n">
        <v>3.92</v>
      </c>
      <c r="G401" s="85" t="n">
        <v>41628</v>
      </c>
      <c r="H401" s="86" t="n">
        <v>294.49</v>
      </c>
      <c r="I401" s="87" t="n">
        <f aca="false">H401/H400-1</f>
        <v>0.00529118590837707</v>
      </c>
      <c r="J401" s="82"/>
      <c r="K401" s="82"/>
    </row>
    <row r="402" customFormat="false" ht="16" hidden="false" customHeight="false" outlineLevel="0" collapsed="false">
      <c r="A402" s="83" t="n">
        <v>41625</v>
      </c>
      <c r="B402" s="84" t="n">
        <v>3.93</v>
      </c>
      <c r="G402" s="85" t="n">
        <v>41629</v>
      </c>
      <c r="H402" s="86" t="n">
        <v>295.97</v>
      </c>
      <c r="I402" s="87" t="n">
        <f aca="false">H402/H401-1</f>
        <v>0.00502563754287078</v>
      </c>
      <c r="J402" s="82"/>
      <c r="K402" s="82"/>
    </row>
    <row r="403" customFormat="false" ht="16" hidden="false" customHeight="false" outlineLevel="0" collapsed="false">
      <c r="A403" s="83" t="n">
        <v>41626</v>
      </c>
      <c r="B403" s="84" t="n">
        <v>3.94</v>
      </c>
      <c r="G403" s="85" t="n">
        <v>41632</v>
      </c>
      <c r="H403" s="86" t="n">
        <v>295.95</v>
      </c>
      <c r="I403" s="87" t="n">
        <f aca="false">H403/H402-1</f>
        <v>-6.75744163260994E-005</v>
      </c>
      <c r="J403" s="82"/>
      <c r="K403" s="82"/>
    </row>
    <row r="404" customFormat="false" ht="16" hidden="false" customHeight="false" outlineLevel="0" collapsed="false">
      <c r="A404" s="83" t="n">
        <v>41627</v>
      </c>
      <c r="B404" s="84" t="n">
        <v>3.96</v>
      </c>
      <c r="G404" s="85" t="n">
        <v>41633</v>
      </c>
      <c r="H404" s="86" t="n">
        <v>295.59</v>
      </c>
      <c r="I404" s="87" t="n">
        <f aca="false">H404/H403-1</f>
        <v>-0.00121642169285352</v>
      </c>
      <c r="J404" s="82"/>
      <c r="K404" s="82"/>
    </row>
    <row r="405" customFormat="false" ht="16" hidden="false" customHeight="false" outlineLevel="0" collapsed="false">
      <c r="A405" s="83" t="n">
        <v>41628</v>
      </c>
      <c r="B405" s="84" t="n">
        <v>3.97</v>
      </c>
      <c r="G405" s="85" t="n">
        <v>41634</v>
      </c>
      <c r="H405" s="86" t="n">
        <v>296.96</v>
      </c>
      <c r="I405" s="87" t="n">
        <f aca="false">H405/H404-1</f>
        <v>0.00463479820020973</v>
      </c>
      <c r="J405" s="82"/>
      <c r="K405" s="82"/>
    </row>
    <row r="406" customFormat="false" ht="16" hidden="false" customHeight="false" outlineLevel="0" collapsed="false">
      <c r="A406" s="83" t="n">
        <v>41629</v>
      </c>
      <c r="B406" s="84" t="n">
        <v>3.97</v>
      </c>
      <c r="G406" s="85" t="n">
        <v>41635</v>
      </c>
      <c r="H406" s="86" t="n">
        <v>298.8</v>
      </c>
      <c r="I406" s="87" t="n">
        <f aca="false">H406/H405-1</f>
        <v>0.00619612068965525</v>
      </c>
      <c r="J406" s="82"/>
      <c r="K406" s="82"/>
    </row>
    <row r="407" customFormat="false" ht="16" hidden="false" customHeight="false" outlineLevel="0" collapsed="false">
      <c r="A407" s="83" t="n">
        <v>41632</v>
      </c>
      <c r="B407" s="90" t="n">
        <v>3.97</v>
      </c>
      <c r="G407" s="85" t="n">
        <v>41636</v>
      </c>
      <c r="H407" s="86" t="n">
        <v>300.34</v>
      </c>
      <c r="I407" s="87" t="n">
        <f aca="false">H407/H406-1</f>
        <v>0.00515394912985268</v>
      </c>
      <c r="J407" s="82"/>
      <c r="K407" s="82"/>
    </row>
    <row r="408" customFormat="false" ht="16" hidden="false" customHeight="false" outlineLevel="0" collapsed="false">
      <c r="A408" s="83" t="n">
        <v>41633</v>
      </c>
      <c r="B408" s="84" t="n">
        <v>3.97</v>
      </c>
      <c r="G408" s="85" t="n">
        <v>41639</v>
      </c>
      <c r="H408" s="86" t="n">
        <v>300.16</v>
      </c>
      <c r="I408" s="87" t="n">
        <f aca="false">H408/H407-1</f>
        <v>-0.000599320769794076</v>
      </c>
      <c r="J408" s="82"/>
      <c r="K408" s="82"/>
    </row>
    <row r="409" customFormat="false" ht="16" hidden="false" customHeight="false" outlineLevel="0" collapsed="false">
      <c r="A409" s="83" t="n">
        <v>41634</v>
      </c>
      <c r="B409" s="84" t="n">
        <v>3.96</v>
      </c>
      <c r="G409" s="85" t="n">
        <v>41640</v>
      </c>
      <c r="H409" s="86" t="n">
        <v>305.17</v>
      </c>
      <c r="I409" s="87" t="n">
        <f aca="false">H409/H408-1</f>
        <v>0.0166910980810233</v>
      </c>
      <c r="J409" s="82"/>
      <c r="K409" s="82"/>
    </row>
    <row r="410" customFormat="false" ht="16" hidden="false" customHeight="false" outlineLevel="0" collapsed="false">
      <c r="A410" s="83" t="n">
        <v>41635</v>
      </c>
      <c r="B410" s="84" t="n">
        <v>3.95</v>
      </c>
      <c r="G410" s="85" t="n">
        <v>41641</v>
      </c>
      <c r="H410" s="86" t="n">
        <v>306.92</v>
      </c>
      <c r="I410" s="87" t="n">
        <f aca="false">H410/H409-1</f>
        <v>0.00573450863453151</v>
      </c>
      <c r="J410" s="82"/>
      <c r="K410" s="82"/>
    </row>
    <row r="411" customFormat="false" ht="16" hidden="false" customHeight="false" outlineLevel="0" collapsed="false">
      <c r="A411" s="83" t="n">
        <v>41636</v>
      </c>
      <c r="B411" s="84" t="n">
        <v>3.95</v>
      </c>
      <c r="G411" s="85" t="n">
        <v>41642</v>
      </c>
      <c r="H411" s="86" t="n">
        <v>309.71</v>
      </c>
      <c r="I411" s="87" t="n">
        <f aca="false">H411/H410-1</f>
        <v>0.00909031669490412</v>
      </c>
      <c r="J411" s="82"/>
      <c r="K411" s="82"/>
    </row>
    <row r="412" customFormat="false" ht="16" hidden="false" customHeight="false" outlineLevel="0" collapsed="false">
      <c r="A412" s="83" t="n">
        <v>41638</v>
      </c>
      <c r="B412" s="84" t="n">
        <v>3.75</v>
      </c>
      <c r="G412" s="85" t="n">
        <v>41643</v>
      </c>
      <c r="H412" s="86" t="n">
        <v>311.49</v>
      </c>
      <c r="I412" s="87" t="n">
        <f aca="false">H412/H411-1</f>
        <v>0.00574731200154988</v>
      </c>
      <c r="J412" s="82"/>
      <c r="K412" s="82"/>
    </row>
    <row r="413" customFormat="false" ht="16" hidden="false" customHeight="false" outlineLevel="0" collapsed="false">
      <c r="A413" s="83" t="n">
        <v>41639</v>
      </c>
      <c r="B413" s="90" t="n">
        <v>3.75</v>
      </c>
      <c r="G413" s="85" t="n">
        <v>41646</v>
      </c>
      <c r="H413" s="86" t="n">
        <v>312.86</v>
      </c>
      <c r="I413" s="87" t="n">
        <f aca="false">H413/H412-1</f>
        <v>0.00439821503098004</v>
      </c>
      <c r="J413" s="82"/>
      <c r="K413" s="82"/>
    </row>
    <row r="414" customFormat="false" ht="16" hidden="false" customHeight="false" outlineLevel="0" collapsed="false">
      <c r="A414" s="83" t="n">
        <v>41640</v>
      </c>
      <c r="B414" s="84" t="n">
        <v>3.75</v>
      </c>
      <c r="G414" s="85" t="n">
        <v>41647</v>
      </c>
      <c r="H414" s="86" t="n">
        <v>312.63</v>
      </c>
      <c r="I414" s="87" t="n">
        <f aca="false">H414/H413-1</f>
        <v>-0.000735153103624708</v>
      </c>
      <c r="J414" s="82"/>
      <c r="K414" s="82"/>
    </row>
    <row r="415" customFormat="false" ht="16" hidden="false" customHeight="false" outlineLevel="0" collapsed="false">
      <c r="A415" s="83" t="n">
        <v>41641</v>
      </c>
      <c r="B415" s="84" t="n">
        <v>3.74</v>
      </c>
      <c r="G415" s="85" t="n">
        <v>41648</v>
      </c>
      <c r="H415" s="86" t="n">
        <v>311.47</v>
      </c>
      <c r="I415" s="87" t="n">
        <f aca="false">H415/H414-1</f>
        <v>-0.00371045645011669</v>
      </c>
      <c r="J415" s="82"/>
      <c r="K415" s="82"/>
    </row>
    <row r="416" customFormat="false" ht="16" hidden="false" customHeight="false" outlineLevel="0" collapsed="false">
      <c r="A416" s="83" t="n">
        <v>41642</v>
      </c>
      <c r="B416" s="84" t="n">
        <v>3.74</v>
      </c>
      <c r="G416" s="85" t="n">
        <v>41649</v>
      </c>
      <c r="H416" s="86" t="n">
        <v>311.67</v>
      </c>
      <c r="I416" s="87" t="n">
        <f aca="false">H416/H415-1</f>
        <v>0.000642116415706218</v>
      </c>
      <c r="J416" s="82"/>
      <c r="K416" s="82"/>
    </row>
    <row r="417" customFormat="false" ht="16" hidden="false" customHeight="false" outlineLevel="0" collapsed="false">
      <c r="A417" s="83" t="n">
        <v>41643</v>
      </c>
      <c r="B417" s="84" t="n">
        <v>3.74</v>
      </c>
      <c r="G417" s="85" t="n">
        <v>41650</v>
      </c>
      <c r="H417" s="86" t="n">
        <v>314</v>
      </c>
      <c r="I417" s="87" t="n">
        <f aca="false">H417/H416-1</f>
        <v>0.0074758558731991</v>
      </c>
      <c r="J417" s="82"/>
      <c r="K417" s="82"/>
    </row>
    <row r="418" customFormat="false" ht="16" hidden="false" customHeight="false" outlineLevel="0" collapsed="false">
      <c r="A418" s="83" t="n">
        <v>41646</v>
      </c>
      <c r="B418" s="84" t="n">
        <v>3.74</v>
      </c>
      <c r="G418" s="85" t="n">
        <v>41653</v>
      </c>
      <c r="H418" s="86" t="n">
        <v>314.42</v>
      </c>
      <c r="I418" s="87" t="n">
        <f aca="false">H418/H417-1</f>
        <v>0.00133757961783454</v>
      </c>
      <c r="J418" s="82"/>
      <c r="K418" s="82"/>
    </row>
    <row r="419" customFormat="false" ht="16" hidden="false" customHeight="false" outlineLevel="0" collapsed="false">
      <c r="A419" s="83" t="n">
        <v>41647</v>
      </c>
      <c r="B419" s="84" t="n">
        <v>3.76</v>
      </c>
      <c r="G419" s="85" t="n">
        <v>41654</v>
      </c>
      <c r="H419" s="86" t="n">
        <v>315.63</v>
      </c>
      <c r="I419" s="87" t="n">
        <f aca="false">H419/H418-1</f>
        <v>0.00384835570256348</v>
      </c>
      <c r="J419" s="82"/>
      <c r="K419" s="82"/>
    </row>
    <row r="420" customFormat="false" ht="16" hidden="false" customHeight="false" outlineLevel="0" collapsed="false">
      <c r="A420" s="83" t="n">
        <v>41648</v>
      </c>
      <c r="B420" s="84" t="n">
        <v>3.78</v>
      </c>
      <c r="G420" s="85" t="n">
        <v>41655</v>
      </c>
      <c r="H420" s="86" t="n">
        <v>317.53</v>
      </c>
      <c r="I420" s="87" t="n">
        <f aca="false">H420/H419-1</f>
        <v>0.00601970661850904</v>
      </c>
      <c r="J420" s="82"/>
      <c r="K420" s="82"/>
    </row>
    <row r="421" customFormat="false" ht="16" hidden="false" customHeight="false" outlineLevel="0" collapsed="false">
      <c r="A421" s="83" t="n">
        <v>41649</v>
      </c>
      <c r="B421" s="84" t="n">
        <v>3.77</v>
      </c>
      <c r="G421" s="85" t="n">
        <v>41656</v>
      </c>
      <c r="H421" s="86" t="n">
        <v>318.77</v>
      </c>
      <c r="I421" s="87" t="n">
        <f aca="false">H421/H420-1</f>
        <v>0.00390514282115073</v>
      </c>
      <c r="J421" s="82"/>
      <c r="K421" s="82"/>
    </row>
    <row r="422" customFormat="false" ht="16" hidden="false" customHeight="false" outlineLevel="0" collapsed="false">
      <c r="A422" s="83" t="n">
        <v>41650</v>
      </c>
      <c r="B422" s="84" t="n">
        <v>3.78</v>
      </c>
      <c r="G422" s="85" t="n">
        <v>41657</v>
      </c>
      <c r="H422" s="86" t="n">
        <v>320.28</v>
      </c>
      <c r="I422" s="87" t="n">
        <f aca="false">H422/H421-1</f>
        <v>0.00473695768108673</v>
      </c>
      <c r="J422" s="82"/>
      <c r="K422" s="82"/>
    </row>
    <row r="423" customFormat="false" ht="16" hidden="false" customHeight="false" outlineLevel="0" collapsed="false">
      <c r="A423" s="83" t="n">
        <v>41653</v>
      </c>
      <c r="B423" s="84" t="n">
        <v>3.78</v>
      </c>
      <c r="G423" s="85" t="n">
        <v>41660</v>
      </c>
      <c r="H423" s="86" t="n">
        <v>322.78</v>
      </c>
      <c r="I423" s="87" t="n">
        <f aca="false">H423/H422-1</f>
        <v>0.00780567003871613</v>
      </c>
      <c r="J423" s="82"/>
      <c r="K423" s="82"/>
    </row>
    <row r="424" customFormat="false" ht="16" hidden="false" customHeight="false" outlineLevel="0" collapsed="false">
      <c r="A424" s="83" t="n">
        <v>41654</v>
      </c>
      <c r="B424" s="84" t="n">
        <v>3.77</v>
      </c>
      <c r="G424" s="85" t="n">
        <v>41661</v>
      </c>
      <c r="H424" s="86" t="n">
        <v>325.54</v>
      </c>
      <c r="I424" s="87" t="n">
        <f aca="false">H424/H423-1</f>
        <v>0.00855071565772358</v>
      </c>
      <c r="J424" s="82"/>
      <c r="K424" s="82"/>
    </row>
    <row r="425" customFormat="false" ht="16" hidden="false" customHeight="false" outlineLevel="0" collapsed="false">
      <c r="A425" s="83" t="n">
        <v>41655</v>
      </c>
      <c r="B425" s="84" t="n">
        <v>3.78</v>
      </c>
      <c r="G425" s="85" t="n">
        <v>41662</v>
      </c>
      <c r="H425" s="86" t="n">
        <v>327.77</v>
      </c>
      <c r="I425" s="87" t="n">
        <f aca="false">H425/H424-1</f>
        <v>0.00685015666277566</v>
      </c>
      <c r="J425" s="82"/>
      <c r="K425" s="82"/>
    </row>
    <row r="426" customFormat="false" ht="16" hidden="false" customHeight="false" outlineLevel="0" collapsed="false">
      <c r="A426" s="83" t="n">
        <v>41656</v>
      </c>
      <c r="B426" s="84" t="n">
        <v>3.8</v>
      </c>
      <c r="G426" s="85" t="n">
        <v>41663</v>
      </c>
      <c r="H426" s="86" t="n">
        <v>328.18</v>
      </c>
      <c r="I426" s="87" t="n">
        <f aca="false">H426/H425-1</f>
        <v>0.00125087713945771</v>
      </c>
      <c r="J426" s="82"/>
      <c r="K426" s="82"/>
    </row>
    <row r="427" customFormat="false" ht="16" hidden="false" customHeight="false" outlineLevel="0" collapsed="false">
      <c r="A427" s="83" t="n">
        <v>41657</v>
      </c>
      <c r="B427" s="84" t="n">
        <v>3.82</v>
      </c>
      <c r="G427" s="85" t="n">
        <v>41664</v>
      </c>
      <c r="H427" s="86" t="n">
        <v>330.88</v>
      </c>
      <c r="I427" s="87" t="n">
        <f aca="false">H427/H426-1</f>
        <v>0.00822719239441772</v>
      </c>
      <c r="J427" s="82"/>
      <c r="K427" s="82"/>
    </row>
    <row r="428" customFormat="false" ht="16" hidden="false" customHeight="false" outlineLevel="0" collapsed="false">
      <c r="A428" s="83" t="n">
        <v>41660</v>
      </c>
      <c r="B428" s="84" t="n">
        <v>3.83</v>
      </c>
      <c r="G428" s="85" t="n">
        <v>41667</v>
      </c>
      <c r="H428" s="86" t="n">
        <v>328.97</v>
      </c>
      <c r="I428" s="87" t="n">
        <f aca="false">H428/H427-1</f>
        <v>-0.00577248549323006</v>
      </c>
      <c r="J428" s="82"/>
      <c r="K428" s="82"/>
    </row>
    <row r="429" customFormat="false" ht="16" hidden="false" customHeight="false" outlineLevel="0" collapsed="false">
      <c r="A429" s="83" t="n">
        <v>41661</v>
      </c>
      <c r="B429" s="84" t="n">
        <v>3.81</v>
      </c>
      <c r="G429" s="85" t="n">
        <v>41668</v>
      </c>
      <c r="H429" s="86" t="n">
        <v>324.38</v>
      </c>
      <c r="I429" s="87" t="n">
        <f aca="false">H429/H428-1</f>
        <v>-0.0139526400583641</v>
      </c>
      <c r="J429" s="82"/>
      <c r="K429" s="82"/>
    </row>
    <row r="430" customFormat="false" ht="16" hidden="false" customHeight="false" outlineLevel="0" collapsed="false">
      <c r="A430" s="83" t="n">
        <v>41662</v>
      </c>
      <c r="B430" s="84" t="n">
        <v>3.81</v>
      </c>
      <c r="G430" s="85" t="n">
        <v>41669</v>
      </c>
      <c r="H430" s="86" t="n">
        <v>326.03</v>
      </c>
      <c r="I430" s="87" t="n">
        <f aca="false">H430/H429-1</f>
        <v>0.00508662679573324</v>
      </c>
      <c r="J430" s="82"/>
      <c r="K430" s="82"/>
    </row>
    <row r="431" customFormat="false" ht="16" hidden="false" customHeight="false" outlineLevel="0" collapsed="false">
      <c r="A431" s="83" t="n">
        <v>41663</v>
      </c>
      <c r="B431" s="84" t="n">
        <v>3.8</v>
      </c>
      <c r="G431" s="85" t="n">
        <v>41670</v>
      </c>
      <c r="H431" s="86" t="n">
        <v>324.76</v>
      </c>
      <c r="I431" s="87" t="n">
        <f aca="false">H431/H430-1</f>
        <v>-0.003895347053952</v>
      </c>
      <c r="J431" s="82"/>
      <c r="K431" s="82"/>
    </row>
    <row r="432" customFormat="false" ht="16" hidden="false" customHeight="false" outlineLevel="0" collapsed="false">
      <c r="A432" s="83" t="n">
        <v>41664</v>
      </c>
      <c r="B432" s="84" t="n">
        <v>3.81</v>
      </c>
      <c r="G432" s="85" t="n">
        <v>41671</v>
      </c>
      <c r="H432" s="86" t="n">
        <v>320.61</v>
      </c>
      <c r="I432" s="87" t="n">
        <f aca="false">H432/H431-1</f>
        <v>-0.0127786673235619</v>
      </c>
      <c r="J432" s="82"/>
      <c r="K432" s="82"/>
    </row>
    <row r="433" customFormat="false" ht="16" hidden="false" customHeight="false" outlineLevel="0" collapsed="false">
      <c r="A433" s="83" t="n">
        <v>41667</v>
      </c>
      <c r="B433" s="84" t="n">
        <v>3.85</v>
      </c>
      <c r="G433" s="85" t="n">
        <v>41674</v>
      </c>
      <c r="H433" s="86" t="n">
        <v>315.41</v>
      </c>
      <c r="I433" s="87" t="n">
        <f aca="false">H433/H432-1</f>
        <v>-0.0162190823742241</v>
      </c>
      <c r="J433" s="82"/>
      <c r="K433" s="82"/>
    </row>
    <row r="434" customFormat="false" ht="16" hidden="false" customHeight="false" outlineLevel="0" collapsed="false">
      <c r="A434" s="83" t="n">
        <v>41668</v>
      </c>
      <c r="B434" s="84" t="n">
        <v>3.86</v>
      </c>
      <c r="G434" s="85" t="n">
        <v>41675</v>
      </c>
      <c r="H434" s="86" t="n">
        <v>306.3</v>
      </c>
      <c r="I434" s="87" t="n">
        <f aca="false">H434/H433-1</f>
        <v>-0.0288830411210805</v>
      </c>
      <c r="J434" s="82"/>
      <c r="K434" s="82"/>
    </row>
    <row r="435" customFormat="false" ht="16" hidden="false" customHeight="false" outlineLevel="0" collapsed="false">
      <c r="A435" s="83" t="n">
        <v>41669</v>
      </c>
      <c r="B435" s="84" t="n">
        <v>3.88</v>
      </c>
      <c r="G435" s="85" t="n">
        <v>41676</v>
      </c>
      <c r="H435" s="86" t="n">
        <v>306.58</v>
      </c>
      <c r="I435" s="87" t="n">
        <f aca="false">H435/H434-1</f>
        <v>0.00091413646751537</v>
      </c>
      <c r="J435" s="82"/>
      <c r="K435" s="82"/>
    </row>
    <row r="436" customFormat="false" ht="16" hidden="false" customHeight="false" outlineLevel="0" collapsed="false">
      <c r="A436" s="83" t="n">
        <v>41670</v>
      </c>
      <c r="B436" s="84" t="n">
        <v>3.91</v>
      </c>
      <c r="G436" s="85" t="n">
        <v>41677</v>
      </c>
      <c r="H436" s="86" t="n">
        <v>303.69</v>
      </c>
      <c r="I436" s="87" t="n">
        <f aca="false">H436/H435-1</f>
        <v>-0.00942657707613015</v>
      </c>
      <c r="J436" s="82"/>
      <c r="K436" s="82"/>
    </row>
    <row r="437" customFormat="false" ht="16" hidden="false" customHeight="false" outlineLevel="0" collapsed="false">
      <c r="A437" s="83" t="n">
        <v>41671</v>
      </c>
      <c r="B437" s="84" t="n">
        <v>3.94</v>
      </c>
      <c r="G437" s="85" t="n">
        <v>41678</v>
      </c>
      <c r="H437" s="86" t="n">
        <v>299.01</v>
      </c>
      <c r="I437" s="87" t="n">
        <f aca="false">H437/H436-1</f>
        <v>-0.0154104514471994</v>
      </c>
      <c r="J437" s="82"/>
      <c r="K437" s="82"/>
    </row>
    <row r="438" customFormat="false" ht="16" hidden="false" customHeight="false" outlineLevel="0" collapsed="false">
      <c r="A438" s="83" t="n">
        <v>41674</v>
      </c>
      <c r="B438" s="84" t="n">
        <v>3.96</v>
      </c>
      <c r="G438" s="85" t="n">
        <v>41681</v>
      </c>
      <c r="H438" s="86" t="n">
        <v>301.33</v>
      </c>
      <c r="I438" s="87" t="n">
        <f aca="false">H438/H437-1</f>
        <v>0.00775893782816617</v>
      </c>
      <c r="J438" s="82"/>
      <c r="K438" s="82"/>
    </row>
    <row r="439" customFormat="false" ht="16" hidden="false" customHeight="false" outlineLevel="0" collapsed="false">
      <c r="A439" s="83" t="n">
        <v>41675</v>
      </c>
      <c r="B439" s="84" t="n">
        <v>3.95</v>
      </c>
      <c r="G439" s="85" t="n">
        <v>41682</v>
      </c>
      <c r="H439" s="86" t="n">
        <v>303.83</v>
      </c>
      <c r="I439" s="87" t="n">
        <f aca="false">H439/H438-1</f>
        <v>0.00829655195300827</v>
      </c>
      <c r="J439" s="82"/>
      <c r="K439" s="82"/>
    </row>
    <row r="440" customFormat="false" ht="16" hidden="false" customHeight="false" outlineLevel="0" collapsed="false">
      <c r="A440" s="83" t="n">
        <v>41676</v>
      </c>
      <c r="B440" s="84" t="n">
        <v>3.95</v>
      </c>
      <c r="G440" s="85" t="n">
        <v>41683</v>
      </c>
      <c r="H440" s="86" t="n">
        <v>308.75</v>
      </c>
      <c r="I440" s="87" t="n">
        <f aca="false">H440/H439-1</f>
        <v>0.0161932659711024</v>
      </c>
      <c r="J440" s="82"/>
      <c r="K440" s="82"/>
    </row>
    <row r="441" customFormat="false" ht="16" hidden="false" customHeight="false" outlineLevel="0" collapsed="false">
      <c r="A441" s="83" t="n">
        <v>41677</v>
      </c>
      <c r="B441" s="84" t="n">
        <v>4.01</v>
      </c>
      <c r="G441" s="85" t="n">
        <v>41684</v>
      </c>
      <c r="H441" s="86" t="n">
        <v>313.55</v>
      </c>
      <c r="I441" s="87" t="n">
        <f aca="false">H441/H440-1</f>
        <v>0.0155465587044534</v>
      </c>
      <c r="J441" s="82"/>
      <c r="K441" s="82"/>
    </row>
    <row r="442" customFormat="false" ht="16" hidden="false" customHeight="false" outlineLevel="0" collapsed="false">
      <c r="A442" s="83" t="n">
        <v>41678</v>
      </c>
      <c r="B442" s="84" t="n">
        <v>4.07</v>
      </c>
      <c r="G442" s="85" t="n">
        <v>41685</v>
      </c>
      <c r="H442" s="86" t="n">
        <v>312.73</v>
      </c>
      <c r="I442" s="87" t="n">
        <f aca="false">H442/H441-1</f>
        <v>-0.00261521288470734</v>
      </c>
      <c r="J442" s="82"/>
      <c r="K442" s="82"/>
    </row>
    <row r="443" customFormat="false" ht="16" hidden="false" customHeight="false" outlineLevel="0" collapsed="false">
      <c r="A443" s="83" t="n">
        <v>41681</v>
      </c>
      <c r="B443" s="84" t="n">
        <v>4.05</v>
      </c>
      <c r="G443" s="85" t="n">
        <v>41688</v>
      </c>
      <c r="H443" s="86" t="n">
        <v>312.32</v>
      </c>
      <c r="I443" s="87" t="n">
        <f aca="false">H443/H442-1</f>
        <v>-0.00131103507818253</v>
      </c>
      <c r="J443" s="82"/>
      <c r="K443" s="82"/>
    </row>
    <row r="444" customFormat="false" ht="16" hidden="false" customHeight="false" outlineLevel="0" collapsed="false">
      <c r="A444" s="83" t="n">
        <v>41682</v>
      </c>
      <c r="B444" s="84" t="n">
        <v>4.05</v>
      </c>
      <c r="G444" s="85" t="n">
        <v>41689</v>
      </c>
      <c r="H444" s="86" t="n">
        <v>311.25</v>
      </c>
      <c r="I444" s="87" t="n">
        <f aca="false">H444/H443-1</f>
        <v>-0.00342597336065575</v>
      </c>
      <c r="J444" s="82"/>
      <c r="K444" s="82"/>
    </row>
    <row r="445" customFormat="false" ht="16" hidden="false" customHeight="false" outlineLevel="0" collapsed="false">
      <c r="A445" s="83" t="n">
        <v>41683</v>
      </c>
      <c r="B445" s="84" t="n">
        <v>4.08</v>
      </c>
      <c r="G445" s="85" t="n">
        <v>41690</v>
      </c>
      <c r="H445" s="86" t="n">
        <v>315.44</v>
      </c>
      <c r="I445" s="87" t="n">
        <f aca="false">H445/H444-1</f>
        <v>0.0134618473895582</v>
      </c>
      <c r="J445" s="82"/>
      <c r="K445" s="82"/>
    </row>
    <row r="446" customFormat="false" ht="16" hidden="false" customHeight="false" outlineLevel="0" collapsed="false">
      <c r="A446" s="83" t="n">
        <v>41684</v>
      </c>
      <c r="B446" s="84" t="n">
        <v>4.09</v>
      </c>
      <c r="G446" s="85" t="n">
        <v>41691</v>
      </c>
      <c r="H446" s="86" t="n">
        <v>313.77</v>
      </c>
      <c r="I446" s="87" t="n">
        <f aca="false">H446/H445-1</f>
        <v>-0.00529419223941163</v>
      </c>
      <c r="J446" s="82"/>
      <c r="K446" s="82"/>
    </row>
    <row r="447" customFormat="false" ht="16" hidden="false" customHeight="false" outlineLevel="0" collapsed="false">
      <c r="A447" s="83" t="n">
        <v>41685</v>
      </c>
      <c r="B447" s="84" t="n">
        <v>4.06</v>
      </c>
      <c r="G447" s="85" t="n">
        <v>41692</v>
      </c>
      <c r="H447" s="86" t="n">
        <v>317.37</v>
      </c>
      <c r="I447" s="87" t="n">
        <f aca="false">H447/H446-1</f>
        <v>0.0114733722153171</v>
      </c>
      <c r="J447" s="82"/>
      <c r="K447" s="82"/>
    </row>
    <row r="448" customFormat="false" ht="16" hidden="false" customHeight="false" outlineLevel="0" collapsed="false">
      <c r="A448" s="83" t="n">
        <v>41688</v>
      </c>
      <c r="B448" s="84" t="n">
        <v>4.06</v>
      </c>
      <c r="G448" s="85" t="n">
        <v>41695</v>
      </c>
      <c r="H448" s="86" t="n">
        <v>318.49</v>
      </c>
      <c r="I448" s="87" t="n">
        <f aca="false">H448/H447-1</f>
        <v>0.00352900400163847</v>
      </c>
      <c r="J448" s="82"/>
      <c r="K448" s="82"/>
    </row>
    <row r="449" customFormat="false" ht="16" hidden="false" customHeight="false" outlineLevel="0" collapsed="false">
      <c r="A449" s="83" t="n">
        <v>41689</v>
      </c>
      <c r="B449" s="84" t="n">
        <v>4.09</v>
      </c>
      <c r="G449" s="85" t="n">
        <v>41696</v>
      </c>
      <c r="H449" s="86" t="n">
        <v>315.76</v>
      </c>
      <c r="I449" s="87" t="n">
        <f aca="false">H449/H448-1</f>
        <v>-0.00857169769851496</v>
      </c>
      <c r="J449" s="82"/>
      <c r="K449" s="82"/>
    </row>
    <row r="450" customFormat="false" ht="16" hidden="false" customHeight="false" outlineLevel="0" collapsed="false">
      <c r="A450" s="83" t="n">
        <v>41690</v>
      </c>
      <c r="B450" s="84" t="n">
        <v>4.09</v>
      </c>
      <c r="G450" s="85" t="n">
        <v>41697</v>
      </c>
      <c r="H450" s="86" t="n">
        <v>312.22</v>
      </c>
      <c r="I450" s="87" t="n">
        <f aca="false">H450/H449-1</f>
        <v>-0.0112110463643272</v>
      </c>
      <c r="J450" s="82"/>
      <c r="K450" s="82"/>
    </row>
    <row r="451" customFormat="false" ht="16" hidden="false" customHeight="false" outlineLevel="0" collapsed="false">
      <c r="A451" s="83" t="n">
        <v>41691</v>
      </c>
      <c r="B451" s="84" t="n">
        <v>4.1</v>
      </c>
      <c r="G451" s="85" t="n">
        <v>41698</v>
      </c>
      <c r="H451" s="86" t="n">
        <v>311.47</v>
      </c>
      <c r="I451" s="87" t="n">
        <f aca="false">H451/H450-1</f>
        <v>-0.00240215232848628</v>
      </c>
      <c r="J451" s="82"/>
      <c r="K451" s="82"/>
    </row>
    <row r="452" customFormat="false" ht="16" hidden="false" customHeight="false" outlineLevel="0" collapsed="false">
      <c r="A452" s="83" t="n">
        <v>41692</v>
      </c>
      <c r="B452" s="84" t="n">
        <v>4.09</v>
      </c>
      <c r="G452" s="85" t="n">
        <v>41699</v>
      </c>
      <c r="H452" s="86" t="n">
        <v>309.06</v>
      </c>
      <c r="I452" s="87" t="n">
        <f aca="false">H452/H451-1</f>
        <v>-0.00773750280925944</v>
      </c>
      <c r="J452" s="82"/>
      <c r="K452" s="82"/>
    </row>
    <row r="453" customFormat="false" ht="16" hidden="false" customHeight="false" outlineLevel="0" collapsed="false">
      <c r="A453" s="83" t="n">
        <v>41695</v>
      </c>
      <c r="B453" s="84" t="n">
        <v>4.06</v>
      </c>
      <c r="G453" s="85" t="n">
        <v>41702</v>
      </c>
      <c r="H453" s="86" t="n">
        <v>307.72</v>
      </c>
      <c r="I453" s="87" t="n">
        <f aca="false">H453/H452-1</f>
        <v>-0.00433572769041601</v>
      </c>
      <c r="J453" s="82"/>
      <c r="K453" s="82"/>
    </row>
    <row r="454" customFormat="false" ht="16" hidden="false" customHeight="false" outlineLevel="0" collapsed="false">
      <c r="A454" s="83" t="n">
        <v>41696</v>
      </c>
      <c r="B454" s="84" t="n">
        <v>4.06</v>
      </c>
      <c r="G454" s="85" t="n">
        <v>41703</v>
      </c>
      <c r="H454" s="86" t="n">
        <v>311.29</v>
      </c>
      <c r="I454" s="87" t="n">
        <f aca="false">H454/H453-1</f>
        <v>0.0116014558689719</v>
      </c>
      <c r="J454" s="82"/>
      <c r="K454" s="82"/>
    </row>
    <row r="455" customFormat="false" ht="16" hidden="false" customHeight="false" outlineLevel="0" collapsed="false">
      <c r="A455" s="83" t="n">
        <v>41697</v>
      </c>
      <c r="B455" s="84" t="n">
        <v>4.11</v>
      </c>
      <c r="G455" s="85" t="n">
        <v>41704</v>
      </c>
      <c r="H455" s="86" t="n">
        <v>309.49</v>
      </c>
      <c r="I455" s="87" t="n">
        <f aca="false">H455/H454-1</f>
        <v>-0.00578238941180254</v>
      </c>
      <c r="J455" s="82"/>
      <c r="K455" s="82"/>
    </row>
    <row r="456" customFormat="false" ht="16" hidden="false" customHeight="false" outlineLevel="0" collapsed="false">
      <c r="A456" s="83" t="n">
        <v>41698</v>
      </c>
      <c r="B456" s="84" t="n">
        <v>4.11</v>
      </c>
      <c r="G456" s="85" t="n">
        <v>41705</v>
      </c>
      <c r="H456" s="86" t="n">
        <v>310.54</v>
      </c>
      <c r="I456" s="87" t="n">
        <f aca="false">H456/H455-1</f>
        <v>0.00339267827716561</v>
      </c>
      <c r="J456" s="82"/>
      <c r="K456" s="82"/>
    </row>
    <row r="457" customFormat="false" ht="16" hidden="false" customHeight="false" outlineLevel="0" collapsed="false">
      <c r="A457" s="83" t="n">
        <v>41699</v>
      </c>
      <c r="B457" s="84" t="n">
        <v>4.11</v>
      </c>
      <c r="G457" s="85" t="n">
        <v>41706</v>
      </c>
      <c r="H457" s="86" t="n">
        <v>313.28</v>
      </c>
      <c r="I457" s="87" t="n">
        <f aca="false">H457/H456-1</f>
        <v>0.00882333998840723</v>
      </c>
      <c r="J457" s="82"/>
      <c r="K457" s="82"/>
    </row>
    <row r="458" customFormat="false" ht="16" hidden="false" customHeight="false" outlineLevel="0" collapsed="false">
      <c r="A458" s="83" t="n">
        <v>41702</v>
      </c>
      <c r="B458" s="84" t="n">
        <v>4.1</v>
      </c>
      <c r="G458" s="85" t="n">
        <v>41709</v>
      </c>
      <c r="H458" s="86" t="n">
        <v>316.83</v>
      </c>
      <c r="I458" s="87" t="n">
        <f aca="false">H458/H457-1</f>
        <v>0.0113317160367723</v>
      </c>
      <c r="J458" s="82"/>
      <c r="K458" s="82"/>
    </row>
    <row r="459" customFormat="false" ht="16" hidden="false" customHeight="false" outlineLevel="0" collapsed="false">
      <c r="A459" s="83" t="n">
        <v>41703</v>
      </c>
      <c r="B459" s="84" t="n">
        <v>4.11</v>
      </c>
      <c r="G459" s="85" t="n">
        <v>41710</v>
      </c>
      <c r="H459" s="86" t="n">
        <v>316.91</v>
      </c>
      <c r="I459" s="87" t="n">
        <f aca="false">H459/H458-1</f>
        <v>0.000252501341413414</v>
      </c>
      <c r="J459" s="82"/>
      <c r="K459" s="82"/>
    </row>
    <row r="460" customFormat="false" ht="16" hidden="false" customHeight="false" outlineLevel="0" collapsed="false">
      <c r="A460" s="83" t="n">
        <v>41704</v>
      </c>
      <c r="B460" s="84" t="n">
        <v>4.12</v>
      </c>
      <c r="G460" s="85" t="n">
        <v>41711</v>
      </c>
      <c r="H460" s="86" t="n">
        <v>315.51</v>
      </c>
      <c r="I460" s="87" t="n">
        <f aca="false">H460/H459-1</f>
        <v>-0.0044176580101607</v>
      </c>
      <c r="J460" s="82"/>
      <c r="K460" s="82"/>
    </row>
    <row r="461" customFormat="false" ht="16" hidden="false" customHeight="false" outlineLevel="0" collapsed="false">
      <c r="A461" s="83" t="n">
        <v>41705</v>
      </c>
      <c r="B461" s="84" t="n">
        <v>4.12</v>
      </c>
      <c r="G461" s="85" t="n">
        <v>41712</v>
      </c>
      <c r="H461" s="86" t="n">
        <v>314.89</v>
      </c>
      <c r="I461" s="87" t="n">
        <f aca="false">H461/H460-1</f>
        <v>-0.00196507242242716</v>
      </c>
      <c r="J461" s="82"/>
      <c r="K461" s="82"/>
    </row>
    <row r="462" customFormat="false" ht="16" hidden="false" customHeight="false" outlineLevel="0" collapsed="false">
      <c r="A462" s="83" t="n">
        <v>41706</v>
      </c>
      <c r="B462" s="84" t="n">
        <v>4.13</v>
      </c>
      <c r="G462" s="85" t="n">
        <v>41713</v>
      </c>
      <c r="H462" s="86" t="n">
        <v>313.88</v>
      </c>
      <c r="I462" s="87" t="n">
        <f aca="false">H462/H461-1</f>
        <v>-0.00320746927498494</v>
      </c>
      <c r="J462" s="82"/>
      <c r="K462" s="82"/>
    </row>
    <row r="463" customFormat="false" ht="16" hidden="false" customHeight="false" outlineLevel="0" collapsed="false">
      <c r="A463" s="83" t="n">
        <v>41709</v>
      </c>
      <c r="B463" s="84" t="n">
        <v>4.13</v>
      </c>
      <c r="G463" s="85" t="n">
        <v>41716</v>
      </c>
      <c r="H463" s="86" t="n">
        <v>311.68</v>
      </c>
      <c r="I463" s="87" t="n">
        <f aca="false">H463/H462-1</f>
        <v>-0.0070090480438384</v>
      </c>
      <c r="J463" s="82"/>
      <c r="K463" s="82"/>
    </row>
    <row r="464" customFormat="false" ht="16" hidden="false" customHeight="false" outlineLevel="0" collapsed="false">
      <c r="A464" s="83" t="n">
        <v>41710</v>
      </c>
      <c r="B464" s="84" t="n">
        <v>4.12</v>
      </c>
      <c r="G464" s="85" t="n">
        <v>41717</v>
      </c>
      <c r="H464" s="86" t="n">
        <v>312.77</v>
      </c>
      <c r="I464" s="87" t="n">
        <f aca="false">H464/H463-1</f>
        <v>0.00349717659137561</v>
      </c>
      <c r="J464" s="82"/>
      <c r="K464" s="82"/>
    </row>
    <row r="465" customFormat="false" ht="16" hidden="false" customHeight="false" outlineLevel="0" collapsed="false">
      <c r="A465" s="83" t="n">
        <v>41711</v>
      </c>
      <c r="B465" s="84" t="n">
        <v>4.12</v>
      </c>
      <c r="G465" s="85" t="n">
        <v>41718</v>
      </c>
      <c r="H465" s="86" t="n">
        <v>313.02</v>
      </c>
      <c r="I465" s="87" t="n">
        <f aca="false">H465/H464-1</f>
        <v>0.000799309396681158</v>
      </c>
      <c r="J465" s="82"/>
      <c r="K465" s="82"/>
    </row>
    <row r="466" customFormat="false" ht="16" hidden="false" customHeight="false" outlineLevel="0" collapsed="false">
      <c r="A466" s="83" t="n">
        <v>41712</v>
      </c>
      <c r="B466" s="84" t="n">
        <v>4.13</v>
      </c>
      <c r="G466" s="85" t="n">
        <v>41719</v>
      </c>
      <c r="H466" s="86" t="n">
        <v>309.34</v>
      </c>
      <c r="I466" s="87" t="n">
        <f aca="false">H466/H465-1</f>
        <v>-0.0117564372883522</v>
      </c>
      <c r="J466" s="82"/>
      <c r="K466" s="82"/>
    </row>
    <row r="467" customFormat="false" ht="16" hidden="false" customHeight="false" outlineLevel="0" collapsed="false">
      <c r="A467" s="83" t="n">
        <v>41713</v>
      </c>
      <c r="B467" s="84" t="n">
        <v>4.13</v>
      </c>
      <c r="G467" s="85" t="n">
        <v>41720</v>
      </c>
      <c r="H467" s="86" t="n">
        <v>304.42</v>
      </c>
      <c r="I467" s="87" t="n">
        <f aca="false">H467/H466-1</f>
        <v>-0.0159048296372921</v>
      </c>
      <c r="J467" s="82"/>
      <c r="K467" s="82"/>
    </row>
    <row r="468" customFormat="false" ht="16" hidden="false" customHeight="false" outlineLevel="0" collapsed="false">
      <c r="A468" s="83" t="n">
        <v>41716</v>
      </c>
      <c r="B468" s="84" t="n">
        <v>4.16</v>
      </c>
      <c r="G468" s="85" t="n">
        <v>41723</v>
      </c>
      <c r="H468" s="86" t="n">
        <v>306.98</v>
      </c>
      <c r="I468" s="87" t="n">
        <f aca="false">H468/H467-1</f>
        <v>0.00840943433414365</v>
      </c>
      <c r="J468" s="82"/>
      <c r="K468" s="82"/>
    </row>
    <row r="469" customFormat="false" ht="16" hidden="false" customHeight="false" outlineLevel="0" collapsed="false">
      <c r="A469" s="83" t="n">
        <v>41717</v>
      </c>
      <c r="B469" s="84" t="n">
        <v>4.18</v>
      </c>
      <c r="G469" s="85" t="n">
        <v>41724</v>
      </c>
      <c r="H469" s="86" t="n">
        <v>307.34</v>
      </c>
      <c r="I469" s="87" t="n">
        <f aca="false">H469/H468-1</f>
        <v>0.0011727148348426</v>
      </c>
      <c r="J469" s="82"/>
      <c r="K469" s="82"/>
    </row>
    <row r="470" customFormat="false" ht="16" hidden="false" customHeight="false" outlineLevel="0" collapsed="false">
      <c r="A470" s="83" t="n">
        <v>41718</v>
      </c>
      <c r="B470" s="84" t="n">
        <v>4.2</v>
      </c>
      <c r="G470" s="85" t="n">
        <v>41725</v>
      </c>
      <c r="H470" s="86" t="n">
        <v>301.98</v>
      </c>
      <c r="I470" s="87" t="n">
        <f aca="false">H470/H469-1</f>
        <v>-0.0174399687642349</v>
      </c>
      <c r="J470" s="82"/>
      <c r="K470" s="82"/>
    </row>
    <row r="471" customFormat="false" ht="16" hidden="false" customHeight="false" outlineLevel="0" collapsed="false">
      <c r="A471" s="83" t="n">
        <v>41719</v>
      </c>
      <c r="B471" s="84" t="n">
        <v>4.18</v>
      </c>
      <c r="G471" s="85" t="n">
        <v>41726</v>
      </c>
      <c r="H471" s="86" t="n">
        <v>303.4</v>
      </c>
      <c r="I471" s="87" t="n">
        <f aca="false">H471/H470-1</f>
        <v>0.00470229816544121</v>
      </c>
      <c r="J471" s="82"/>
      <c r="K471" s="82"/>
    </row>
    <row r="472" customFormat="false" ht="16" hidden="false" customHeight="false" outlineLevel="0" collapsed="false">
      <c r="A472" s="83" t="n">
        <v>41720</v>
      </c>
      <c r="B472" s="84" t="n">
        <v>4.19</v>
      </c>
      <c r="G472" s="85" t="n">
        <v>41727</v>
      </c>
      <c r="H472" s="86" t="n">
        <v>303.75</v>
      </c>
      <c r="I472" s="87" t="n">
        <f aca="false">H472/H471-1</f>
        <v>0.00115359261700743</v>
      </c>
      <c r="J472" s="82"/>
      <c r="K472" s="82"/>
    </row>
    <row r="473" customFormat="false" ht="16" hidden="false" customHeight="false" outlineLevel="0" collapsed="false">
      <c r="A473" s="83" t="n">
        <v>41723</v>
      </c>
      <c r="B473" s="84" t="n">
        <v>4.2</v>
      </c>
      <c r="G473" s="85" t="n">
        <v>41730</v>
      </c>
      <c r="H473" s="86" t="n">
        <v>303.35</v>
      </c>
      <c r="I473" s="87" t="n">
        <f aca="false">H473/H472-1</f>
        <v>-0.00131687242798351</v>
      </c>
      <c r="J473" s="82"/>
      <c r="K473" s="82"/>
    </row>
    <row r="474" customFormat="false" ht="16" hidden="false" customHeight="false" outlineLevel="0" collapsed="false">
      <c r="A474" s="83" t="n">
        <v>41724</v>
      </c>
      <c r="B474" s="84" t="n">
        <v>4.18</v>
      </c>
      <c r="G474" s="85" t="n">
        <v>41731</v>
      </c>
      <c r="H474" s="86" t="n">
        <v>303.69</v>
      </c>
      <c r="I474" s="87" t="n">
        <f aca="false">H474/H473-1</f>
        <v>0.00112081753749793</v>
      </c>
      <c r="J474" s="82"/>
      <c r="K474" s="82"/>
    </row>
    <row r="475" customFormat="false" ht="16" hidden="false" customHeight="false" outlineLevel="0" collapsed="false">
      <c r="A475" s="83" t="n">
        <v>41725</v>
      </c>
      <c r="B475" s="84" t="n">
        <v>4.17</v>
      </c>
      <c r="G475" s="85" t="n">
        <v>41732</v>
      </c>
      <c r="H475" s="86" t="n">
        <v>300.43</v>
      </c>
      <c r="I475" s="87" t="n">
        <f aca="false">H475/H474-1</f>
        <v>-0.0107346307089466</v>
      </c>
      <c r="J475" s="82"/>
      <c r="K475" s="82"/>
    </row>
    <row r="476" customFormat="false" ht="16" hidden="false" customHeight="false" outlineLevel="0" collapsed="false">
      <c r="A476" s="83" t="n">
        <v>41726</v>
      </c>
      <c r="B476" s="84" t="n">
        <v>4.16</v>
      </c>
      <c r="G476" s="85" t="n">
        <v>41733</v>
      </c>
      <c r="H476" s="86" t="n">
        <v>302.97</v>
      </c>
      <c r="I476" s="87" t="n">
        <f aca="false">H476/H475-1</f>
        <v>0.00845454848051141</v>
      </c>
      <c r="J476" s="82"/>
      <c r="K476" s="82"/>
    </row>
    <row r="477" customFormat="false" ht="16" hidden="false" customHeight="false" outlineLevel="0" collapsed="false">
      <c r="A477" s="83" t="n">
        <v>41727</v>
      </c>
      <c r="B477" s="90" t="n">
        <v>4.16</v>
      </c>
      <c r="G477" s="85" t="n">
        <v>41734</v>
      </c>
      <c r="H477" s="86" t="n">
        <v>302.49</v>
      </c>
      <c r="I477" s="87" t="n">
        <f aca="false">H477/H476-1</f>
        <v>-0.00158431527874048</v>
      </c>
      <c r="J477" s="82"/>
      <c r="K477" s="82"/>
    </row>
    <row r="478" customFormat="false" ht="16" hidden="false" customHeight="false" outlineLevel="0" collapsed="false">
      <c r="A478" s="83" t="n">
        <v>41728</v>
      </c>
      <c r="B478" s="84" t="n">
        <v>4.12</v>
      </c>
      <c r="G478" s="85" t="n">
        <v>41737</v>
      </c>
      <c r="H478" s="86" t="n">
        <v>302.18</v>
      </c>
      <c r="I478" s="87" t="n">
        <f aca="false">H478/H477-1</f>
        <v>-0.00102482726701714</v>
      </c>
      <c r="J478" s="82"/>
      <c r="K478" s="82"/>
    </row>
    <row r="479" customFormat="false" ht="16" hidden="false" customHeight="false" outlineLevel="0" collapsed="false">
      <c r="A479" s="83" t="n">
        <v>41730</v>
      </c>
      <c r="B479" s="84" t="n">
        <v>4.13</v>
      </c>
      <c r="G479" s="85" t="n">
        <v>41738</v>
      </c>
      <c r="H479" s="86" t="n">
        <v>305.4</v>
      </c>
      <c r="I479" s="87" t="n">
        <f aca="false">H479/H478-1</f>
        <v>0.0106559004566813</v>
      </c>
      <c r="J479" s="82"/>
      <c r="K479" s="82"/>
    </row>
    <row r="480" customFormat="false" ht="16" hidden="false" customHeight="false" outlineLevel="0" collapsed="false">
      <c r="A480" s="83" t="n">
        <v>41731</v>
      </c>
      <c r="B480" s="84" t="n">
        <v>4.12</v>
      </c>
      <c r="G480" s="85" t="n">
        <v>41739</v>
      </c>
      <c r="H480" s="86" t="n">
        <v>305.6</v>
      </c>
      <c r="I480" s="87" t="n">
        <f aca="false">H480/H479-1</f>
        <v>0.000654878847413443</v>
      </c>
      <c r="J480" s="82"/>
      <c r="K480" s="82"/>
    </row>
    <row r="481" customFormat="false" ht="16" hidden="false" customHeight="false" outlineLevel="0" collapsed="false">
      <c r="A481" s="83" t="n">
        <v>41732</v>
      </c>
      <c r="B481" s="84" t="n">
        <v>4.12</v>
      </c>
      <c r="G481" s="85" t="n">
        <v>41740</v>
      </c>
      <c r="H481" s="86" t="n">
        <v>306.08</v>
      </c>
      <c r="I481" s="87" t="n">
        <f aca="false">H481/H480-1</f>
        <v>0.00157068062827204</v>
      </c>
      <c r="J481" s="82"/>
      <c r="K481" s="82"/>
    </row>
    <row r="482" customFormat="false" ht="16" hidden="false" customHeight="false" outlineLevel="0" collapsed="false">
      <c r="A482" s="83" t="n">
        <v>41733</v>
      </c>
      <c r="B482" s="84" t="n">
        <v>4.12</v>
      </c>
      <c r="G482" s="85" t="n">
        <v>41741</v>
      </c>
      <c r="H482" s="86" t="n">
        <v>304.18</v>
      </c>
      <c r="I482" s="87" t="n">
        <f aca="false">H482/H481-1</f>
        <v>-0.00620752744380548</v>
      </c>
      <c r="J482" s="82"/>
      <c r="K482" s="82"/>
    </row>
    <row r="483" customFormat="false" ht="16" hidden="false" customHeight="false" outlineLevel="0" collapsed="false">
      <c r="A483" s="83" t="n">
        <v>41734</v>
      </c>
      <c r="B483" s="84" t="n">
        <v>4.11</v>
      </c>
      <c r="G483" s="85" t="n">
        <v>41744</v>
      </c>
      <c r="H483" s="86" t="n">
        <v>302.32</v>
      </c>
      <c r="I483" s="87" t="n">
        <f aca="false">H483/H482-1</f>
        <v>-0.00611480044710377</v>
      </c>
      <c r="J483" s="82"/>
      <c r="K483" s="82"/>
    </row>
    <row r="484" customFormat="false" ht="16" hidden="false" customHeight="false" outlineLevel="0" collapsed="false">
      <c r="A484" s="83" t="n">
        <v>41737</v>
      </c>
      <c r="B484" s="84" t="n">
        <v>4.13</v>
      </c>
      <c r="G484" s="85" t="n">
        <v>41745</v>
      </c>
      <c r="H484" s="86" t="n">
        <v>302.36</v>
      </c>
      <c r="I484" s="87" t="n">
        <f aca="false">H484/H483-1</f>
        <v>0.000132310134956404</v>
      </c>
      <c r="J484" s="82"/>
      <c r="K484" s="82"/>
    </row>
    <row r="485" customFormat="false" ht="16" hidden="false" customHeight="false" outlineLevel="0" collapsed="false">
      <c r="A485" s="83" t="n">
        <v>41738</v>
      </c>
      <c r="B485" s="84" t="n">
        <v>4.16</v>
      </c>
      <c r="G485" s="85" t="n">
        <v>41746</v>
      </c>
      <c r="H485" s="86" t="n">
        <v>304.91</v>
      </c>
      <c r="I485" s="87" t="n">
        <f aca="false">H485/H484-1</f>
        <v>0.00843365524540296</v>
      </c>
      <c r="J485" s="82"/>
      <c r="K485" s="82"/>
    </row>
    <row r="486" customFormat="false" ht="16" hidden="false" customHeight="false" outlineLevel="0" collapsed="false">
      <c r="A486" s="83" t="n">
        <v>41739</v>
      </c>
      <c r="B486" s="84" t="n">
        <v>4.16</v>
      </c>
      <c r="G486" s="85" t="n">
        <v>41747</v>
      </c>
      <c r="H486" s="86" t="n">
        <v>306.54</v>
      </c>
      <c r="I486" s="87" t="n">
        <f aca="false">H486/H485-1</f>
        <v>0.00534583975599356</v>
      </c>
      <c r="J486" s="82"/>
      <c r="K486" s="82"/>
    </row>
    <row r="487" customFormat="false" ht="16" hidden="false" customHeight="false" outlineLevel="0" collapsed="false">
      <c r="A487" s="83" t="n">
        <v>41740</v>
      </c>
      <c r="B487" s="84" t="n">
        <v>4.16</v>
      </c>
      <c r="G487" s="85" t="n">
        <v>41748</v>
      </c>
      <c r="H487" s="86" t="n">
        <v>302.93</v>
      </c>
      <c r="I487" s="87" t="n">
        <f aca="false">H487/H486-1</f>
        <v>-0.0117766033796569</v>
      </c>
      <c r="J487" s="82"/>
      <c r="K487" s="82"/>
    </row>
    <row r="488" customFormat="false" ht="16" hidden="false" customHeight="false" outlineLevel="0" collapsed="false">
      <c r="A488" s="83" t="n">
        <v>41741</v>
      </c>
      <c r="B488" s="84" t="n">
        <v>4.17</v>
      </c>
      <c r="G488" s="85" t="n">
        <v>41751</v>
      </c>
      <c r="H488" s="86" t="n">
        <v>300.1</v>
      </c>
      <c r="I488" s="87" t="n">
        <f aca="false">H488/H487-1</f>
        <v>-0.00934209223252891</v>
      </c>
      <c r="J488" s="82"/>
      <c r="K488" s="82"/>
    </row>
    <row r="489" customFormat="false" ht="16" hidden="false" customHeight="false" outlineLevel="0" collapsed="false">
      <c r="A489" s="83" t="n">
        <v>41744</v>
      </c>
      <c r="B489" s="84" t="n">
        <v>4.19</v>
      </c>
      <c r="G489" s="85" t="n">
        <v>41752</v>
      </c>
      <c r="H489" s="86" t="n">
        <v>299.71</v>
      </c>
      <c r="I489" s="87" t="n">
        <f aca="false">H489/H488-1</f>
        <v>-0.00129956681106314</v>
      </c>
      <c r="J489" s="82"/>
      <c r="K489" s="82"/>
    </row>
    <row r="490" customFormat="false" ht="16" hidden="false" customHeight="false" outlineLevel="0" collapsed="false">
      <c r="A490" s="83" t="n">
        <v>41745</v>
      </c>
      <c r="B490" s="84" t="n">
        <v>4.19</v>
      </c>
      <c r="G490" s="85" t="n">
        <v>41753</v>
      </c>
      <c r="H490" s="86" t="n">
        <v>296.04</v>
      </c>
      <c r="I490" s="87" t="n">
        <f aca="false">H490/H489-1</f>
        <v>-0.0122451703313201</v>
      </c>
      <c r="J490" s="82"/>
      <c r="K490" s="82"/>
    </row>
    <row r="491" customFormat="false" ht="16" hidden="false" customHeight="false" outlineLevel="0" collapsed="false">
      <c r="A491" s="83" t="n">
        <v>41746</v>
      </c>
      <c r="B491" s="84" t="n">
        <v>4.19</v>
      </c>
      <c r="G491" s="85" t="n">
        <v>41754</v>
      </c>
      <c r="H491" s="86" t="n">
        <v>296.43</v>
      </c>
      <c r="I491" s="87" t="n">
        <f aca="false">H491/H490-1</f>
        <v>0.00131738954195382</v>
      </c>
      <c r="J491" s="82"/>
      <c r="K491" s="82"/>
    </row>
    <row r="492" customFormat="false" ht="16" hidden="false" customHeight="false" outlineLevel="0" collapsed="false">
      <c r="A492" s="83" t="n">
        <v>41747</v>
      </c>
      <c r="B492" s="84" t="n">
        <v>4.22</v>
      </c>
      <c r="G492" s="85" t="n">
        <v>41755</v>
      </c>
      <c r="H492" s="86" t="n">
        <v>299.12</v>
      </c>
      <c r="I492" s="87" t="n">
        <f aca="false">H492/H491-1</f>
        <v>0.00907465506190341</v>
      </c>
      <c r="J492" s="82"/>
      <c r="K492" s="82"/>
    </row>
    <row r="493" customFormat="false" ht="16" hidden="false" customHeight="false" outlineLevel="0" collapsed="false">
      <c r="A493" s="83" t="n">
        <v>41748</v>
      </c>
      <c r="B493" s="84" t="n">
        <v>4.25</v>
      </c>
      <c r="G493" s="85" t="n">
        <v>41758</v>
      </c>
      <c r="H493" s="86" t="n">
        <v>300.81</v>
      </c>
      <c r="I493" s="87" t="n">
        <f aca="false">H493/H492-1</f>
        <v>0.0056499063920834</v>
      </c>
      <c r="J493" s="82"/>
      <c r="K493" s="82"/>
    </row>
    <row r="494" customFormat="false" ht="16" hidden="false" customHeight="false" outlineLevel="0" collapsed="false">
      <c r="A494" s="83" t="n">
        <v>41751</v>
      </c>
      <c r="B494" s="84" t="n">
        <v>4.28</v>
      </c>
      <c r="G494" s="85" t="n">
        <v>41759</v>
      </c>
      <c r="H494" s="86" t="n">
        <v>300.24</v>
      </c>
      <c r="I494" s="87" t="n">
        <f aca="false">H494/H493-1</f>
        <v>-0.00189488381370295</v>
      </c>
      <c r="J494" s="82"/>
      <c r="K494" s="82"/>
    </row>
    <row r="495" customFormat="false" ht="16" hidden="false" customHeight="false" outlineLevel="0" collapsed="false">
      <c r="A495" s="83" t="n">
        <v>41752</v>
      </c>
      <c r="B495" s="84" t="n">
        <v>4.28</v>
      </c>
      <c r="G495" s="85" t="n">
        <v>41760</v>
      </c>
      <c r="H495" s="86" t="n">
        <v>297.97</v>
      </c>
      <c r="I495" s="87" t="n">
        <f aca="false">H495/H494-1</f>
        <v>-0.00756061817212894</v>
      </c>
      <c r="J495" s="82"/>
      <c r="K495" s="82"/>
    </row>
    <row r="496" customFormat="false" ht="16" hidden="false" customHeight="false" outlineLevel="0" collapsed="false">
      <c r="A496" s="83" t="n">
        <v>41753</v>
      </c>
      <c r="B496" s="84" t="n">
        <v>4.32</v>
      </c>
      <c r="G496" s="85" t="n">
        <v>41761</v>
      </c>
      <c r="H496" s="86" t="n">
        <v>294.48</v>
      </c>
      <c r="I496" s="87" t="n">
        <f aca="false">H496/H495-1</f>
        <v>-0.0117125885156224</v>
      </c>
      <c r="J496" s="82"/>
      <c r="K496" s="82"/>
    </row>
    <row r="497" customFormat="false" ht="16" hidden="false" customHeight="false" outlineLevel="0" collapsed="false">
      <c r="A497" s="83" t="n">
        <v>41754</v>
      </c>
      <c r="B497" s="84" t="n">
        <v>4.31</v>
      </c>
      <c r="G497" s="85" t="n">
        <v>41762</v>
      </c>
      <c r="H497" s="86" t="n">
        <v>294.58</v>
      </c>
      <c r="I497" s="87" t="n">
        <f aca="false">H497/H496-1</f>
        <v>0.000339581635425024</v>
      </c>
      <c r="J497" s="82"/>
      <c r="K497" s="82"/>
    </row>
    <row r="498" customFormat="false" ht="16" hidden="false" customHeight="false" outlineLevel="0" collapsed="false">
      <c r="A498" s="83" t="n">
        <v>41755</v>
      </c>
      <c r="B498" s="84" t="n">
        <v>4.31</v>
      </c>
      <c r="G498" s="85" t="n">
        <v>41765</v>
      </c>
      <c r="H498" s="86" t="n">
        <v>295.38</v>
      </c>
      <c r="I498" s="87" t="n">
        <f aca="false">H498/H497-1</f>
        <v>0.0027157308710708</v>
      </c>
      <c r="J498" s="82"/>
      <c r="K498" s="82"/>
    </row>
    <row r="499" customFormat="false" ht="16" hidden="false" customHeight="false" outlineLevel="0" collapsed="false">
      <c r="A499" s="83" t="n">
        <v>41758</v>
      </c>
      <c r="B499" s="84" t="n">
        <v>4.35</v>
      </c>
      <c r="G499" s="85" t="n">
        <v>41766</v>
      </c>
      <c r="H499" s="86" t="n">
        <v>296.07</v>
      </c>
      <c r="I499" s="87" t="n">
        <f aca="false">H499/H498-1</f>
        <v>0.00233597399959384</v>
      </c>
      <c r="J499" s="82"/>
      <c r="K499" s="82"/>
    </row>
    <row r="500" customFormat="false" ht="16" hidden="false" customHeight="false" outlineLevel="0" collapsed="false">
      <c r="A500" s="83" t="n">
        <v>41759</v>
      </c>
      <c r="B500" s="84" t="n">
        <v>4.37</v>
      </c>
      <c r="G500" s="85" t="n">
        <v>41767</v>
      </c>
      <c r="H500" s="86" t="n">
        <v>296.71</v>
      </c>
      <c r="I500" s="87" t="n">
        <f aca="false">H500/H499-1</f>
        <v>0.00216165096092147</v>
      </c>
      <c r="J500" s="82"/>
      <c r="K500" s="82"/>
    </row>
    <row r="501" customFormat="false" ht="16" hidden="false" customHeight="false" outlineLevel="0" collapsed="false">
      <c r="A501" s="83" t="n">
        <v>41760</v>
      </c>
      <c r="B501" s="84" t="n">
        <v>4.4</v>
      </c>
      <c r="G501" s="85" t="n">
        <v>41768</v>
      </c>
      <c r="H501" s="86" t="n">
        <v>299.32</v>
      </c>
      <c r="I501" s="87" t="n">
        <f aca="false">H501/H500-1</f>
        <v>0.00879646793165056</v>
      </c>
      <c r="J501" s="82"/>
      <c r="K501" s="82"/>
    </row>
    <row r="502" customFormat="false" ht="16" hidden="false" customHeight="false" outlineLevel="0" collapsed="false">
      <c r="A502" s="83" t="n">
        <v>41761</v>
      </c>
      <c r="B502" s="84" t="n">
        <v>4.43</v>
      </c>
      <c r="G502" s="85" t="n">
        <v>41769</v>
      </c>
      <c r="H502" s="86" t="n">
        <v>301.21</v>
      </c>
      <c r="I502" s="87" t="n">
        <f aca="false">H502/H501-1</f>
        <v>0.00631431244153413</v>
      </c>
      <c r="J502" s="82"/>
      <c r="K502" s="82"/>
    </row>
    <row r="503" customFormat="false" ht="16" hidden="false" customHeight="false" outlineLevel="0" collapsed="false">
      <c r="A503" s="83" t="n">
        <v>41762</v>
      </c>
      <c r="B503" s="84" t="n">
        <v>4.43</v>
      </c>
      <c r="G503" s="85" t="n">
        <v>41772</v>
      </c>
      <c r="H503" s="86" t="n">
        <v>302.49</v>
      </c>
      <c r="I503" s="87" t="n">
        <f aca="false">H503/H502-1</f>
        <v>0.00424952690813729</v>
      </c>
      <c r="J503" s="82"/>
      <c r="K503" s="82"/>
    </row>
    <row r="504" customFormat="false" ht="16" hidden="false" customHeight="false" outlineLevel="0" collapsed="false">
      <c r="A504" s="83" t="n">
        <v>41765</v>
      </c>
      <c r="B504" s="84" t="n">
        <v>4.44</v>
      </c>
      <c r="G504" s="85" t="n">
        <v>41773</v>
      </c>
      <c r="H504" s="86" t="n">
        <v>298.13</v>
      </c>
      <c r="I504" s="87" t="n">
        <f aca="false">H504/H503-1</f>
        <v>-0.014413699626434</v>
      </c>
      <c r="J504" s="82"/>
      <c r="K504" s="82"/>
    </row>
    <row r="505" customFormat="false" ht="16" hidden="false" customHeight="false" outlineLevel="0" collapsed="false">
      <c r="A505" s="83" t="n">
        <v>41766</v>
      </c>
      <c r="B505" s="84" t="n">
        <v>4.48</v>
      </c>
      <c r="G505" s="85" t="n">
        <v>41774</v>
      </c>
      <c r="H505" s="86" t="n">
        <v>299.37</v>
      </c>
      <c r="I505" s="87" t="n">
        <f aca="false">H505/H504-1</f>
        <v>0.00415925938349049</v>
      </c>
      <c r="J505" s="82"/>
      <c r="K505" s="82"/>
    </row>
    <row r="506" customFormat="false" ht="16" hidden="false" customHeight="false" outlineLevel="0" collapsed="false">
      <c r="A506" s="83" t="n">
        <v>41767</v>
      </c>
      <c r="B506" s="84" t="n">
        <v>4.52</v>
      </c>
      <c r="G506" s="85" t="n">
        <v>41775</v>
      </c>
      <c r="H506" s="86" t="n">
        <v>296.98</v>
      </c>
      <c r="I506" s="87" t="n">
        <f aca="false">H506/H505-1</f>
        <v>-0.00798343187360118</v>
      </c>
      <c r="J506" s="82"/>
      <c r="K506" s="82"/>
    </row>
    <row r="507" customFormat="false" ht="16" hidden="false" customHeight="false" outlineLevel="0" collapsed="false">
      <c r="A507" s="83" t="n">
        <v>41768</v>
      </c>
      <c r="B507" s="84" t="n">
        <v>4.47</v>
      </c>
      <c r="G507" s="85" t="n">
        <v>41776</v>
      </c>
      <c r="H507" s="86" t="n">
        <v>294.82</v>
      </c>
      <c r="I507" s="87" t="n">
        <f aca="false">H507/H506-1</f>
        <v>-0.0072732170516534</v>
      </c>
      <c r="J507" s="82"/>
      <c r="K507" s="82"/>
    </row>
    <row r="508" customFormat="false" ht="16" hidden="false" customHeight="false" outlineLevel="0" collapsed="false">
      <c r="A508" s="83" t="n">
        <v>41769</v>
      </c>
      <c r="B508" s="84" t="n">
        <v>4.46</v>
      </c>
      <c r="G508" s="85" t="n">
        <v>41779</v>
      </c>
      <c r="H508" s="86" t="n">
        <v>294.6</v>
      </c>
      <c r="I508" s="87" t="n">
        <f aca="false">H508/H507-1</f>
        <v>-0.000746218031341006</v>
      </c>
      <c r="J508" s="82"/>
      <c r="K508" s="82"/>
    </row>
    <row r="509" customFormat="false" ht="16" hidden="false" customHeight="false" outlineLevel="0" collapsed="false">
      <c r="A509" s="83" t="n">
        <v>41772</v>
      </c>
      <c r="B509" s="84" t="n">
        <v>4.47</v>
      </c>
      <c r="G509" s="85" t="n">
        <v>41780</v>
      </c>
      <c r="H509" s="86" t="n">
        <v>296.25</v>
      </c>
      <c r="I509" s="87" t="n">
        <f aca="false">H509/H508-1</f>
        <v>0.00560081466395102</v>
      </c>
      <c r="J509" s="82"/>
      <c r="K509" s="82"/>
    </row>
    <row r="510" customFormat="false" ht="16" hidden="false" customHeight="false" outlineLevel="0" collapsed="false">
      <c r="A510" s="83" t="n">
        <v>41773</v>
      </c>
      <c r="B510" s="84" t="n">
        <v>4.52</v>
      </c>
      <c r="G510" s="85" t="n">
        <v>41781</v>
      </c>
      <c r="H510" s="86" t="n">
        <v>293</v>
      </c>
      <c r="I510" s="87" t="n">
        <f aca="false">H510/H509-1</f>
        <v>-0.0109704641350211</v>
      </c>
      <c r="J510" s="82"/>
      <c r="K510" s="82"/>
    </row>
    <row r="511" customFormat="false" ht="16" hidden="false" customHeight="false" outlineLevel="0" collapsed="false">
      <c r="A511" s="83" t="n">
        <v>41774</v>
      </c>
      <c r="B511" s="84" t="n">
        <v>4.53</v>
      </c>
      <c r="G511" s="85" t="n">
        <v>41782</v>
      </c>
      <c r="H511" s="86" t="n">
        <v>293.65</v>
      </c>
      <c r="I511" s="87" t="n">
        <f aca="false">H511/H510-1</f>
        <v>0.00221843003412969</v>
      </c>
      <c r="J511" s="82"/>
      <c r="K511" s="82"/>
    </row>
    <row r="512" customFormat="false" ht="16" hidden="false" customHeight="false" outlineLevel="0" collapsed="false">
      <c r="A512" s="83" t="n">
        <v>41775</v>
      </c>
      <c r="B512" s="84" t="n">
        <v>4.55</v>
      </c>
      <c r="G512" s="85" t="n">
        <v>41783</v>
      </c>
      <c r="H512" s="86" t="n">
        <v>294.05</v>
      </c>
      <c r="I512" s="87" t="n">
        <f aca="false">H512/H511-1</f>
        <v>0.00136216584369153</v>
      </c>
      <c r="J512" s="82"/>
      <c r="K512" s="82"/>
    </row>
    <row r="513" customFormat="false" ht="16" hidden="false" customHeight="false" outlineLevel="0" collapsed="false">
      <c r="A513" s="83" t="n">
        <v>41776</v>
      </c>
      <c r="B513" s="84" t="n">
        <v>4.56</v>
      </c>
      <c r="G513" s="85" t="n">
        <v>41786</v>
      </c>
      <c r="H513" s="86" t="n">
        <v>294.26</v>
      </c>
      <c r="I513" s="87" t="n">
        <f aca="false">H513/H512-1</f>
        <v>0.00071416425777926</v>
      </c>
      <c r="J513" s="82"/>
      <c r="K513" s="82"/>
    </row>
    <row r="514" customFormat="false" ht="16" hidden="false" customHeight="false" outlineLevel="0" collapsed="false">
      <c r="A514" s="83" t="n">
        <v>41779</v>
      </c>
      <c r="B514" s="84" t="n">
        <v>4.55</v>
      </c>
      <c r="G514" s="85" t="n">
        <v>41787</v>
      </c>
      <c r="H514" s="86" t="n">
        <v>291.57</v>
      </c>
      <c r="I514" s="87" t="n">
        <f aca="false">H514/H513-1</f>
        <v>-0.00914157547746886</v>
      </c>
      <c r="J514" s="82"/>
      <c r="K514" s="82"/>
    </row>
    <row r="515" customFormat="false" ht="16" hidden="false" customHeight="false" outlineLevel="0" collapsed="false">
      <c r="A515" s="83" t="n">
        <v>41780</v>
      </c>
      <c r="B515" s="84" t="n">
        <v>4.52</v>
      </c>
      <c r="G515" s="85" t="n">
        <v>41788</v>
      </c>
      <c r="H515" s="86" t="n">
        <v>289.42</v>
      </c>
      <c r="I515" s="87" t="n">
        <f aca="false">H515/H514-1</f>
        <v>-0.00737387248345156</v>
      </c>
      <c r="J515" s="82"/>
      <c r="K515" s="82"/>
    </row>
    <row r="516" customFormat="false" ht="16" hidden="false" customHeight="false" outlineLevel="0" collapsed="false">
      <c r="A516" s="83" t="n">
        <v>41781</v>
      </c>
      <c r="B516" s="84" t="n">
        <v>4.5</v>
      </c>
      <c r="G516" s="85" t="n">
        <v>41789</v>
      </c>
      <c r="H516" s="86" t="n">
        <v>291.29</v>
      </c>
      <c r="I516" s="87" t="n">
        <f aca="false">H516/H515-1</f>
        <v>0.00646119825858604</v>
      </c>
      <c r="J516" s="82"/>
      <c r="K516" s="82"/>
    </row>
    <row r="517" customFormat="false" ht="16" hidden="false" customHeight="false" outlineLevel="0" collapsed="false">
      <c r="A517" s="83" t="n">
        <v>41782</v>
      </c>
      <c r="B517" s="84" t="n">
        <v>4.47</v>
      </c>
      <c r="G517" s="85" t="n">
        <v>41790</v>
      </c>
      <c r="H517" s="86" t="n">
        <v>293.39</v>
      </c>
      <c r="I517" s="87" t="n">
        <f aca="false">H517/H516-1</f>
        <v>0.0072093103093136</v>
      </c>
      <c r="J517" s="82"/>
      <c r="K517" s="82"/>
    </row>
    <row r="518" customFormat="false" ht="16" hidden="false" customHeight="false" outlineLevel="0" collapsed="false">
      <c r="A518" s="83" t="n">
        <v>41783</v>
      </c>
      <c r="B518" s="84" t="n">
        <v>4.45</v>
      </c>
      <c r="G518" s="85" t="n">
        <v>41793</v>
      </c>
      <c r="H518" s="86" t="n">
        <v>297.25</v>
      </c>
      <c r="I518" s="87" t="n">
        <f aca="false">H518/H517-1</f>
        <v>0.0131565493029757</v>
      </c>
      <c r="J518" s="82"/>
      <c r="K518" s="82"/>
    </row>
    <row r="519" customFormat="false" ht="16" hidden="false" customHeight="false" outlineLevel="0" collapsed="false">
      <c r="A519" s="83" t="n">
        <v>41786</v>
      </c>
      <c r="B519" s="84" t="n">
        <v>4.44</v>
      </c>
      <c r="G519" s="85" t="n">
        <v>41794</v>
      </c>
      <c r="H519" s="86" t="n">
        <v>296.11</v>
      </c>
      <c r="I519" s="87" t="n">
        <f aca="false">H519/H518-1</f>
        <v>-0.00383515559293524</v>
      </c>
      <c r="J519" s="82"/>
      <c r="K519" s="82"/>
    </row>
    <row r="520" customFormat="false" ht="16" hidden="false" customHeight="false" outlineLevel="0" collapsed="false">
      <c r="A520" s="83" t="n">
        <v>41787</v>
      </c>
      <c r="B520" s="84" t="n">
        <v>4.4</v>
      </c>
      <c r="G520" s="85" t="n">
        <v>41795</v>
      </c>
      <c r="H520" s="86" t="n">
        <v>297.91</v>
      </c>
      <c r="I520" s="87" t="n">
        <f aca="false">H520/H519-1</f>
        <v>0.00607882205936994</v>
      </c>
      <c r="J520" s="82"/>
      <c r="K520" s="82"/>
    </row>
    <row r="521" customFormat="false" ht="16" hidden="false" customHeight="false" outlineLevel="0" collapsed="false">
      <c r="A521" s="83" t="n">
        <v>41788</v>
      </c>
      <c r="B521" s="84" t="n">
        <v>4.43</v>
      </c>
      <c r="G521" s="85" t="n">
        <v>41796</v>
      </c>
      <c r="H521" s="86" t="n">
        <v>297.45</v>
      </c>
      <c r="I521" s="87" t="n">
        <f aca="false">H521/H520-1</f>
        <v>-0.00154409049713011</v>
      </c>
      <c r="J521" s="82"/>
      <c r="K521" s="82"/>
    </row>
    <row r="522" customFormat="false" ht="16" hidden="false" customHeight="false" outlineLevel="0" collapsed="false">
      <c r="A522" s="83" t="n">
        <v>41789</v>
      </c>
      <c r="B522" s="84" t="n">
        <v>4.51</v>
      </c>
      <c r="G522" s="85" t="n">
        <v>41797</v>
      </c>
      <c r="H522" s="86" t="n">
        <v>294.32</v>
      </c>
      <c r="I522" s="87" t="n">
        <f aca="false">H522/H521-1</f>
        <v>-0.0105227769373004</v>
      </c>
      <c r="J522" s="82"/>
      <c r="K522" s="82"/>
    </row>
    <row r="523" customFormat="false" ht="16" hidden="false" customHeight="false" outlineLevel="0" collapsed="false">
      <c r="A523" s="83" t="n">
        <v>41790</v>
      </c>
      <c r="B523" s="84" t="n">
        <v>4.54</v>
      </c>
      <c r="G523" s="85" t="n">
        <v>41800</v>
      </c>
      <c r="H523" s="86" t="n">
        <v>295.3</v>
      </c>
      <c r="I523" s="87" t="n">
        <f aca="false">H523/H522-1</f>
        <v>0.00332970916009789</v>
      </c>
      <c r="J523" s="82"/>
      <c r="K523" s="82"/>
    </row>
    <row r="524" customFormat="false" ht="16" hidden="false" customHeight="false" outlineLevel="0" collapsed="false">
      <c r="A524" s="83" t="n">
        <v>41793</v>
      </c>
      <c r="B524" s="84" t="n">
        <v>4.56</v>
      </c>
      <c r="G524" s="85" t="n">
        <v>41801</v>
      </c>
      <c r="H524" s="86" t="n">
        <v>295.76</v>
      </c>
      <c r="I524" s="87" t="n">
        <f aca="false">H524/H523-1</f>
        <v>0.00155773789366731</v>
      </c>
      <c r="J524" s="82"/>
      <c r="K524" s="82"/>
    </row>
    <row r="525" customFormat="false" ht="16" hidden="false" customHeight="false" outlineLevel="0" collapsed="false">
      <c r="A525" s="83" t="n">
        <v>41794</v>
      </c>
      <c r="B525" s="84" t="n">
        <v>4.56</v>
      </c>
      <c r="G525" s="85" t="n">
        <v>41802</v>
      </c>
      <c r="H525" s="86" t="n">
        <v>294.23</v>
      </c>
      <c r="I525" s="87" t="n">
        <f aca="false">H525/H524-1</f>
        <v>-0.00517311333513648</v>
      </c>
      <c r="J525" s="82"/>
      <c r="K525" s="82"/>
    </row>
    <row r="526" customFormat="false" ht="16" hidden="false" customHeight="false" outlineLevel="0" collapsed="false">
      <c r="A526" s="83" t="n">
        <v>41795</v>
      </c>
      <c r="B526" s="84" t="n">
        <v>4.59</v>
      </c>
      <c r="G526" s="85" t="n">
        <v>41803</v>
      </c>
      <c r="H526" s="86" t="n">
        <v>292.61</v>
      </c>
      <c r="I526" s="87" t="n">
        <f aca="false">H526/H525-1</f>
        <v>-0.00550589674744251</v>
      </c>
      <c r="J526" s="82"/>
      <c r="K526" s="82"/>
    </row>
    <row r="527" customFormat="false" ht="16" hidden="false" customHeight="false" outlineLevel="0" collapsed="false">
      <c r="A527" s="83" t="n">
        <v>41796</v>
      </c>
      <c r="B527" s="84" t="n">
        <v>4.62</v>
      </c>
      <c r="G527" s="85" t="n">
        <v>41804</v>
      </c>
      <c r="H527" s="86" t="n">
        <v>290</v>
      </c>
      <c r="I527" s="87" t="n">
        <f aca="false">H527/H526-1</f>
        <v>-0.00891972249752238</v>
      </c>
      <c r="J527" s="82"/>
      <c r="K527" s="82"/>
    </row>
    <row r="528" customFormat="false" ht="16" hidden="false" customHeight="false" outlineLevel="0" collapsed="false">
      <c r="A528" s="83" t="n">
        <v>41797</v>
      </c>
      <c r="B528" s="84" t="n">
        <v>4.61</v>
      </c>
      <c r="G528" s="85" t="n">
        <v>41807</v>
      </c>
      <c r="H528" s="86" t="n">
        <v>288.54</v>
      </c>
      <c r="I528" s="87" t="n">
        <f aca="false">H528/H527-1</f>
        <v>-0.00503448275862062</v>
      </c>
      <c r="J528" s="82"/>
      <c r="K528" s="82"/>
    </row>
    <row r="529" customFormat="false" ht="16" hidden="false" customHeight="false" outlineLevel="0" collapsed="false">
      <c r="A529" s="83" t="n">
        <v>41800</v>
      </c>
      <c r="B529" s="84" t="n">
        <v>4.64</v>
      </c>
      <c r="G529" s="85" t="n">
        <v>41808</v>
      </c>
      <c r="H529" s="86" t="n">
        <v>283.18</v>
      </c>
      <c r="I529" s="87" t="n">
        <f aca="false">H529/H528-1</f>
        <v>-0.0185762805850143</v>
      </c>
      <c r="J529" s="82"/>
      <c r="K529" s="82"/>
    </row>
    <row r="530" customFormat="false" ht="16" hidden="false" customHeight="false" outlineLevel="0" collapsed="false">
      <c r="A530" s="83" t="n">
        <v>41801</v>
      </c>
      <c r="B530" s="84" t="n">
        <v>4.66</v>
      </c>
      <c r="G530" s="85" t="n">
        <v>41809</v>
      </c>
      <c r="H530" s="86" t="n">
        <v>284.98</v>
      </c>
      <c r="I530" s="87" t="n">
        <f aca="false">H530/H529-1</f>
        <v>0.00635638110036019</v>
      </c>
      <c r="J530" s="82"/>
      <c r="K530" s="82"/>
    </row>
    <row r="531" customFormat="false" ht="16" hidden="false" customHeight="false" outlineLevel="0" collapsed="false">
      <c r="A531" s="83" t="n">
        <v>41802</v>
      </c>
      <c r="B531" s="84" t="n">
        <v>4.66</v>
      </c>
      <c r="G531" s="85" t="n">
        <v>41810</v>
      </c>
      <c r="H531" s="86" t="n">
        <v>281.92</v>
      </c>
      <c r="I531" s="87" t="n">
        <f aca="false">H531/H530-1</f>
        <v>-0.0107375956207453</v>
      </c>
      <c r="J531" s="82"/>
      <c r="K531" s="82"/>
    </row>
    <row r="532" customFormat="false" ht="16" hidden="false" customHeight="false" outlineLevel="0" collapsed="false">
      <c r="A532" s="83" t="n">
        <v>41803</v>
      </c>
      <c r="B532" s="84" t="n">
        <v>4.66</v>
      </c>
      <c r="G532" s="85" t="n">
        <v>41811</v>
      </c>
      <c r="H532" s="86" t="n">
        <v>283.43</v>
      </c>
      <c r="I532" s="87" t="n">
        <f aca="false">H532/H531-1</f>
        <v>0.00535612939841079</v>
      </c>
      <c r="J532" s="82"/>
      <c r="K532" s="82"/>
    </row>
    <row r="533" customFormat="false" ht="16" hidden="false" customHeight="false" outlineLevel="0" collapsed="false">
      <c r="A533" s="83" t="n">
        <v>41804</v>
      </c>
      <c r="B533" s="84" t="n">
        <v>4.67</v>
      </c>
      <c r="G533" s="85" t="n">
        <v>41814</v>
      </c>
      <c r="H533" s="86" t="n">
        <v>279.12</v>
      </c>
      <c r="I533" s="87" t="n">
        <f aca="false">H533/H532-1</f>
        <v>-0.0152065765797551</v>
      </c>
      <c r="J533" s="82"/>
      <c r="K533" s="82"/>
    </row>
    <row r="534" customFormat="false" ht="16" hidden="false" customHeight="false" outlineLevel="0" collapsed="false">
      <c r="A534" s="83" t="n">
        <v>41807</v>
      </c>
      <c r="B534" s="84" t="n">
        <v>4.68</v>
      </c>
      <c r="G534" s="85" t="n">
        <v>41815</v>
      </c>
      <c r="H534" s="86" t="n">
        <v>278.17</v>
      </c>
      <c r="I534" s="87" t="n">
        <f aca="false">H534/H533-1</f>
        <v>-0.00340355402694181</v>
      </c>
      <c r="J534" s="82"/>
      <c r="K534" s="82"/>
    </row>
    <row r="535" customFormat="false" ht="16" hidden="false" customHeight="false" outlineLevel="0" collapsed="false">
      <c r="A535" s="83" t="n">
        <v>41808</v>
      </c>
      <c r="B535" s="84" t="n">
        <v>4.69</v>
      </c>
      <c r="G535" s="85" t="n">
        <v>41816</v>
      </c>
      <c r="H535" s="86" t="n">
        <v>273.79</v>
      </c>
      <c r="I535" s="87" t="n">
        <f aca="false">H535/H534-1</f>
        <v>-0.0157457669770285</v>
      </c>
      <c r="J535" s="82"/>
      <c r="K535" s="82"/>
    </row>
    <row r="536" customFormat="false" ht="16" hidden="false" customHeight="false" outlineLevel="0" collapsed="false">
      <c r="A536" s="83" t="n">
        <v>41809</v>
      </c>
      <c r="B536" s="84" t="n">
        <v>4.68</v>
      </c>
      <c r="G536" s="85" t="n">
        <v>41817</v>
      </c>
      <c r="H536" s="86" t="n">
        <v>272.86</v>
      </c>
      <c r="I536" s="87" t="n">
        <f aca="false">H536/H535-1</f>
        <v>-0.00339676394316812</v>
      </c>
      <c r="J536" s="82"/>
      <c r="K536" s="82"/>
    </row>
    <row r="537" customFormat="false" ht="16" hidden="false" customHeight="false" outlineLevel="0" collapsed="false">
      <c r="A537" s="83" t="n">
        <v>41810</v>
      </c>
      <c r="B537" s="84" t="n">
        <v>4.67</v>
      </c>
      <c r="G537" s="85" t="n">
        <v>41818</v>
      </c>
      <c r="H537" s="86" t="n">
        <v>278.66</v>
      </c>
      <c r="I537" s="87" t="n">
        <f aca="false">H537/H536-1</f>
        <v>0.0212563219233306</v>
      </c>
    </row>
    <row r="538" customFormat="false" ht="16" hidden="false" customHeight="false" outlineLevel="0" collapsed="false">
      <c r="A538" s="83" t="n">
        <v>41811</v>
      </c>
      <c r="B538" s="84" t="n">
        <v>4.65</v>
      </c>
      <c r="G538" s="85" t="n">
        <v>41821</v>
      </c>
      <c r="H538" s="86" t="n">
        <v>276.97</v>
      </c>
      <c r="I538" s="87" t="n">
        <f aca="false">H538/H537-1</f>
        <v>-0.00606473839087063</v>
      </c>
    </row>
    <row r="539" customFormat="false" ht="16" hidden="false" customHeight="false" outlineLevel="0" collapsed="false">
      <c r="A539" s="83" t="n">
        <v>41814</v>
      </c>
      <c r="B539" s="84" t="n">
        <v>4.64</v>
      </c>
      <c r="G539" s="85" t="n">
        <v>41822</v>
      </c>
      <c r="H539" s="86" t="n">
        <v>276.34</v>
      </c>
      <c r="I539" s="87" t="n">
        <f aca="false">H539/H538-1</f>
        <v>-0.00227461457919653</v>
      </c>
    </row>
    <row r="540" customFormat="false" ht="16" hidden="false" customHeight="false" outlineLevel="0" collapsed="false">
      <c r="A540" s="83" t="n">
        <v>41815</v>
      </c>
      <c r="B540" s="84" t="n">
        <v>4.65</v>
      </c>
      <c r="G540" s="85" t="n">
        <v>41823</v>
      </c>
      <c r="H540" s="86" t="n">
        <v>275.95</v>
      </c>
      <c r="I540" s="87" t="n">
        <f aca="false">H540/H539-1</f>
        <v>-0.00141130491423602</v>
      </c>
    </row>
    <row r="541" customFormat="false" ht="16" hidden="false" customHeight="false" outlineLevel="0" collapsed="false">
      <c r="A541" s="83" t="n">
        <v>41816</v>
      </c>
      <c r="B541" s="84" t="n">
        <v>4.64</v>
      </c>
      <c r="G541" s="85" t="n">
        <v>41824</v>
      </c>
      <c r="H541" s="86" t="n">
        <v>275.42</v>
      </c>
      <c r="I541" s="87" t="n">
        <f aca="false">H541/H540-1</f>
        <v>-0.00192063779670215</v>
      </c>
    </row>
    <row r="542" customFormat="false" ht="16" hidden="false" customHeight="false" outlineLevel="0" collapsed="false">
      <c r="A542" s="83" t="n">
        <v>41817</v>
      </c>
      <c r="B542" s="84" t="n">
        <v>4.66</v>
      </c>
      <c r="G542" s="85" t="n">
        <v>41825</v>
      </c>
      <c r="H542" s="86" t="n">
        <v>276.74</v>
      </c>
      <c r="I542" s="87" t="n">
        <f aca="false">H542/H541-1</f>
        <v>0.0047926802701328</v>
      </c>
    </row>
    <row r="543" customFormat="false" ht="16" hidden="false" customHeight="false" outlineLevel="0" collapsed="false">
      <c r="A543" s="83" t="n">
        <v>41818</v>
      </c>
      <c r="B543" s="84" t="n">
        <v>4.65</v>
      </c>
      <c r="G543" s="85" t="n">
        <v>41828</v>
      </c>
      <c r="H543" s="86" t="n">
        <v>280.78</v>
      </c>
      <c r="I543" s="87" t="n">
        <f aca="false">H543/H542-1</f>
        <v>0.0145985401459852</v>
      </c>
    </row>
    <row r="544" customFormat="false" ht="16" hidden="false" customHeight="false" outlineLevel="0" collapsed="false">
      <c r="A544" s="83" t="n">
        <v>41819</v>
      </c>
      <c r="B544" s="84" t="n">
        <v>4.65</v>
      </c>
      <c r="G544" s="85" t="n">
        <v>41829</v>
      </c>
      <c r="H544" s="86" t="n">
        <v>280.99</v>
      </c>
      <c r="I544" s="87" t="n">
        <f aca="false">H544/H543-1</f>
        <v>0.000747916518270664</v>
      </c>
    </row>
    <row r="545" customFormat="false" ht="16" hidden="false" customHeight="false" outlineLevel="0" collapsed="false">
      <c r="A545" s="83" t="n">
        <v>41821</v>
      </c>
      <c r="B545" s="84" t="n">
        <v>4.67</v>
      </c>
      <c r="G545" s="85" t="n">
        <v>41830</v>
      </c>
      <c r="H545" s="86" t="n">
        <v>278.19</v>
      </c>
      <c r="I545" s="87" t="n">
        <f aca="false">H545/H544-1</f>
        <v>-0.00996476742944596</v>
      </c>
    </row>
    <row r="546" customFormat="false" ht="16" hidden="false" customHeight="false" outlineLevel="0" collapsed="false">
      <c r="A546" s="83" t="n">
        <v>41822</v>
      </c>
      <c r="B546" s="84" t="n">
        <v>4.66</v>
      </c>
      <c r="E546" s="85"/>
      <c r="F546" s="86"/>
      <c r="G546" s="85" t="n">
        <v>41831</v>
      </c>
      <c r="H546" s="86" t="n">
        <v>280.21</v>
      </c>
      <c r="I546" s="87" t="n">
        <f aca="false">H546/H545-1</f>
        <v>0.00726122434307475</v>
      </c>
    </row>
    <row r="547" customFormat="false" ht="16" hidden="false" customHeight="false" outlineLevel="0" collapsed="false">
      <c r="A547" s="83" t="n">
        <v>41823</v>
      </c>
      <c r="B547" s="84" t="n">
        <v>4.66</v>
      </c>
      <c r="E547" s="85"/>
      <c r="F547" s="86"/>
      <c r="G547" s="85" t="n">
        <v>41832</v>
      </c>
      <c r="H547" s="86" t="n">
        <v>280.97</v>
      </c>
      <c r="I547" s="87" t="n">
        <f aca="false">H547/H546-1</f>
        <v>0.0027122515256417</v>
      </c>
    </row>
    <row r="548" customFormat="false" ht="16" hidden="false" customHeight="false" outlineLevel="0" collapsed="false">
      <c r="A548" s="83" t="n">
        <v>41824</v>
      </c>
      <c r="B548" s="84" t="n">
        <v>4.65</v>
      </c>
      <c r="E548" s="85"/>
      <c r="F548" s="86"/>
      <c r="G548" s="85" t="n">
        <v>41835</v>
      </c>
      <c r="H548" s="86" t="n">
        <v>279.62</v>
      </c>
      <c r="I548" s="87" t="n">
        <f aca="false">H548/H547-1</f>
        <v>-0.00480478342883595</v>
      </c>
    </row>
    <row r="549" customFormat="false" ht="16" hidden="false" customHeight="false" outlineLevel="0" collapsed="false">
      <c r="A549" s="83" t="n">
        <v>41825</v>
      </c>
      <c r="B549" s="84" t="n">
        <v>4.62</v>
      </c>
      <c r="E549" s="85"/>
      <c r="F549" s="86"/>
      <c r="G549" s="85" t="n">
        <v>41836</v>
      </c>
      <c r="H549" s="86" t="n">
        <v>279.92</v>
      </c>
      <c r="I549" s="87" t="n">
        <f aca="false">H549/H548-1</f>
        <v>0.00107288462913968</v>
      </c>
    </row>
    <row r="550" customFormat="false" ht="16" hidden="false" customHeight="false" outlineLevel="0" collapsed="false">
      <c r="A550" s="83" t="n">
        <v>41828</v>
      </c>
      <c r="B550" s="84" t="n">
        <v>4.61</v>
      </c>
      <c r="E550" s="85"/>
      <c r="F550" s="86"/>
      <c r="G550" s="85" t="n">
        <v>41837</v>
      </c>
      <c r="H550" s="86" t="n">
        <v>279.49</v>
      </c>
      <c r="I550" s="87" t="n">
        <f aca="false">H550/H549-1</f>
        <v>-0.00153615318662481</v>
      </c>
    </row>
    <row r="551" customFormat="false" ht="16" hidden="false" customHeight="false" outlineLevel="0" collapsed="false">
      <c r="A551" s="83" t="n">
        <v>41829</v>
      </c>
      <c r="B551" s="84" t="n">
        <v>4.61</v>
      </c>
      <c r="E551" s="85"/>
      <c r="F551" s="86"/>
      <c r="G551" s="85" t="n">
        <v>41838</v>
      </c>
      <c r="H551" s="86" t="n">
        <v>277.18</v>
      </c>
      <c r="I551" s="87" t="n">
        <f aca="false">H551/H550-1</f>
        <v>-0.00826505420587498</v>
      </c>
    </row>
    <row r="552" customFormat="false" ht="16" hidden="false" customHeight="false" outlineLevel="0" collapsed="false">
      <c r="A552" s="83" t="n">
        <v>41830</v>
      </c>
      <c r="B552" s="84" t="n">
        <v>4.61</v>
      </c>
      <c r="E552" s="85"/>
      <c r="F552" s="86"/>
      <c r="G552" s="85" t="n">
        <v>41839</v>
      </c>
      <c r="H552" s="86" t="n">
        <v>279.6</v>
      </c>
      <c r="I552" s="87" t="n">
        <f aca="false">H552/H551-1</f>
        <v>0.00873078865719035</v>
      </c>
    </row>
    <row r="553" customFormat="false" ht="16" hidden="false" customHeight="false" outlineLevel="0" collapsed="false">
      <c r="A553" s="83" t="n">
        <v>41831</v>
      </c>
      <c r="B553" s="84" t="n">
        <v>4.62</v>
      </c>
      <c r="E553" s="85"/>
      <c r="F553" s="86"/>
      <c r="G553" s="85" t="n">
        <v>41842</v>
      </c>
      <c r="H553" s="86" t="n">
        <v>279.78</v>
      </c>
      <c r="I553" s="87" t="n">
        <f aca="false">H553/H552-1</f>
        <v>0.000643776824034159</v>
      </c>
    </row>
    <row r="554" customFormat="false" ht="16" hidden="false" customHeight="false" outlineLevel="0" collapsed="false">
      <c r="A554" s="83" t="n">
        <v>41832</v>
      </c>
      <c r="B554" s="84" t="n">
        <v>4.6</v>
      </c>
      <c r="E554" s="85"/>
      <c r="F554" s="86"/>
      <c r="G554" s="85" t="n">
        <v>41843</v>
      </c>
      <c r="H554" s="86" t="n">
        <v>283.12</v>
      </c>
      <c r="I554" s="87" t="n">
        <f aca="false">H554/H553-1</f>
        <v>0.0119379512474087</v>
      </c>
    </row>
    <row r="555" customFormat="false" ht="16" hidden="false" customHeight="false" outlineLevel="0" collapsed="false">
      <c r="A555" s="83" t="n">
        <v>41835</v>
      </c>
      <c r="B555" s="84" t="n">
        <v>4.59</v>
      </c>
      <c r="E555" s="85"/>
      <c r="F555" s="86"/>
      <c r="G555" s="85" t="n">
        <v>41844</v>
      </c>
      <c r="H555" s="86" t="n">
        <v>285.36</v>
      </c>
      <c r="I555" s="87" t="n">
        <f aca="false">H555/H554-1</f>
        <v>0.00791183950268448</v>
      </c>
    </row>
    <row r="556" customFormat="false" ht="16" hidden="false" customHeight="false" outlineLevel="0" collapsed="false">
      <c r="A556" s="83" t="n">
        <v>41836</v>
      </c>
      <c r="B556" s="84" t="n">
        <v>4.6</v>
      </c>
      <c r="E556" s="85"/>
      <c r="F556" s="86"/>
      <c r="G556" s="85" t="n">
        <v>41845</v>
      </c>
      <c r="H556" s="86" t="n">
        <v>284.99</v>
      </c>
      <c r="I556" s="87" t="n">
        <f aca="false">H556/H555-1</f>
        <v>-0.00129660779366414</v>
      </c>
    </row>
    <row r="557" customFormat="false" ht="16" hidden="false" customHeight="false" outlineLevel="0" collapsed="false">
      <c r="A557" s="83" t="n">
        <v>41837</v>
      </c>
      <c r="B557" s="84" t="n">
        <v>4.6</v>
      </c>
      <c r="E557" s="85"/>
      <c r="F557" s="86"/>
      <c r="G557" s="85" t="n">
        <v>41846</v>
      </c>
      <c r="H557" s="86" t="n">
        <v>285.8</v>
      </c>
      <c r="I557" s="87" t="n">
        <f aca="false">H557/H556-1</f>
        <v>0.00284220498964882</v>
      </c>
    </row>
    <row r="558" customFormat="false" ht="16" hidden="false" customHeight="false" outlineLevel="0" collapsed="false">
      <c r="A558" s="83" t="n">
        <v>41838</v>
      </c>
      <c r="B558" s="84" t="n">
        <v>4.61</v>
      </c>
      <c r="E558" s="85"/>
      <c r="F558" s="86"/>
      <c r="G558" s="85" t="n">
        <v>41849</v>
      </c>
      <c r="H558" s="86" t="n">
        <v>285.23</v>
      </c>
      <c r="I558" s="87" t="n">
        <f aca="false">H558/H557-1</f>
        <v>-0.00199440167949616</v>
      </c>
    </row>
    <row r="559" customFormat="false" ht="16" hidden="false" customHeight="false" outlineLevel="0" collapsed="false">
      <c r="A559" s="83" t="n">
        <v>41839</v>
      </c>
      <c r="B559" s="84" t="n">
        <v>4.59</v>
      </c>
      <c r="E559" s="85"/>
      <c r="F559" s="86"/>
      <c r="G559" s="85" t="n">
        <v>41850</v>
      </c>
      <c r="H559" s="86" t="n">
        <v>284.45</v>
      </c>
      <c r="I559" s="87" t="n">
        <f aca="false">H559/H558-1</f>
        <v>-0.00273463520667538</v>
      </c>
    </row>
    <row r="560" customFormat="false" ht="16" hidden="false" customHeight="false" outlineLevel="0" collapsed="false">
      <c r="A560" s="83" t="n">
        <v>41842</v>
      </c>
      <c r="B560" s="84" t="n">
        <v>4.6</v>
      </c>
      <c r="E560" s="85"/>
      <c r="F560" s="86"/>
      <c r="G560" s="85" t="n">
        <v>41851</v>
      </c>
      <c r="H560" s="86" t="n">
        <v>284.25</v>
      </c>
      <c r="I560" s="87" t="n">
        <f aca="false">H560/H559-1</f>
        <v>-0.000703111267358003</v>
      </c>
    </row>
    <row r="561" customFormat="false" ht="16" hidden="false" customHeight="false" outlineLevel="0" collapsed="false">
      <c r="A561" s="83" t="n">
        <v>41843</v>
      </c>
      <c r="B561" s="84" t="n">
        <v>4.6</v>
      </c>
      <c r="E561" s="85"/>
      <c r="F561" s="86"/>
      <c r="G561" s="85" t="n">
        <v>41852</v>
      </c>
      <c r="H561" s="86" t="n">
        <v>279.7</v>
      </c>
      <c r="I561" s="87" t="n">
        <f aca="false">H561/H560-1</f>
        <v>-0.0160070360598066</v>
      </c>
    </row>
    <row r="562" customFormat="false" ht="16" hidden="false" customHeight="false" outlineLevel="0" collapsed="false">
      <c r="A562" s="83" t="n">
        <v>41844</v>
      </c>
      <c r="B562" s="84" t="n">
        <v>4.58</v>
      </c>
      <c r="E562" s="85"/>
      <c r="F562" s="86"/>
      <c r="G562" s="85" t="n">
        <v>41853</v>
      </c>
      <c r="H562" s="86" t="n">
        <v>281.25</v>
      </c>
      <c r="I562" s="87" t="n">
        <f aca="false">H562/H561-1</f>
        <v>0.0055416517697533</v>
      </c>
    </row>
    <row r="563" customFormat="false" ht="16" hidden="false" customHeight="false" outlineLevel="0" collapsed="false">
      <c r="A563" s="83" t="n">
        <v>41845</v>
      </c>
      <c r="B563" s="84" t="n">
        <v>4.57</v>
      </c>
      <c r="E563" s="85"/>
      <c r="F563" s="86"/>
      <c r="G563" s="85" t="n">
        <v>41856</v>
      </c>
      <c r="H563" s="86" t="n">
        <v>280.52</v>
      </c>
      <c r="I563" s="87" t="n">
        <f aca="false">H563/H562-1</f>
        <v>-0.00259555555555557</v>
      </c>
    </row>
    <row r="564" customFormat="false" ht="16" hidden="false" customHeight="false" outlineLevel="0" collapsed="false">
      <c r="A564" s="83" t="n">
        <v>41846</v>
      </c>
      <c r="B564" s="84" t="n">
        <v>4.56</v>
      </c>
      <c r="E564" s="85"/>
      <c r="F564" s="86"/>
      <c r="G564" s="85" t="n">
        <v>41857</v>
      </c>
      <c r="H564" s="86" t="n">
        <v>282.64</v>
      </c>
      <c r="I564" s="87" t="n">
        <f aca="false">H564/H563-1</f>
        <v>0.00755739341223438</v>
      </c>
    </row>
    <row r="565" customFormat="false" ht="16" hidden="false" customHeight="false" outlineLevel="0" collapsed="false">
      <c r="A565" s="83" t="n">
        <v>41849</v>
      </c>
      <c r="B565" s="84" t="n">
        <v>4.56</v>
      </c>
      <c r="E565" s="85"/>
      <c r="F565" s="86"/>
      <c r="G565" s="85" t="n">
        <v>41858</v>
      </c>
      <c r="H565" s="86" t="n">
        <v>282.29</v>
      </c>
      <c r="I565" s="87" t="n">
        <f aca="false">H565/H564-1</f>
        <v>-0.00123832437022353</v>
      </c>
    </row>
    <row r="566" customFormat="false" ht="16" hidden="false" customHeight="false" outlineLevel="0" collapsed="false">
      <c r="A566" s="83" t="n">
        <v>41850</v>
      </c>
      <c r="B566" s="84" t="n">
        <v>4.59</v>
      </c>
      <c r="E566" s="85"/>
      <c r="F566" s="86"/>
      <c r="G566" s="85" t="n">
        <v>41859</v>
      </c>
      <c r="H566" s="86" t="n">
        <v>281.86</v>
      </c>
      <c r="I566" s="87" t="n">
        <f aca="false">H566/H565-1</f>
        <v>-0.00152325622586702</v>
      </c>
    </row>
    <row r="567" customFormat="false" ht="16" hidden="false" customHeight="false" outlineLevel="0" collapsed="false">
      <c r="A567" s="83" t="n">
        <v>41851</v>
      </c>
      <c r="B567" s="84" t="n">
        <v>4.62</v>
      </c>
      <c r="E567" s="85"/>
      <c r="F567" s="86"/>
      <c r="G567" s="85" t="n">
        <v>41860</v>
      </c>
      <c r="H567" s="86" t="n">
        <v>278.02</v>
      </c>
      <c r="I567" s="87" t="n">
        <f aca="false">H567/H566-1</f>
        <v>-0.0136237848577309</v>
      </c>
    </row>
    <row r="568" customFormat="false" ht="16" hidden="false" customHeight="false" outlineLevel="0" collapsed="false">
      <c r="A568" s="83" t="n">
        <v>41852</v>
      </c>
      <c r="B568" s="84" t="n">
        <v>4.65</v>
      </c>
      <c r="E568" s="85"/>
      <c r="F568" s="86"/>
      <c r="G568" s="85" t="n">
        <v>41863</v>
      </c>
      <c r="H568" s="86" t="n">
        <v>272.9</v>
      </c>
      <c r="I568" s="87" t="n">
        <f aca="false">H568/H567-1</f>
        <v>-0.0184159412991871</v>
      </c>
    </row>
    <row r="569" customFormat="false" ht="16" hidden="false" customHeight="false" outlineLevel="0" collapsed="false">
      <c r="A569" s="83" t="n">
        <v>41853</v>
      </c>
      <c r="B569" s="84" t="n">
        <v>4.62</v>
      </c>
      <c r="E569" s="85"/>
      <c r="F569" s="86"/>
      <c r="G569" s="85" t="n">
        <v>41864</v>
      </c>
      <c r="H569" s="86" t="n">
        <v>272.54</v>
      </c>
      <c r="I569" s="87" t="n">
        <f aca="false">H569/H568-1</f>
        <v>-0.00131916452913139</v>
      </c>
    </row>
    <row r="570" customFormat="false" ht="16" hidden="false" customHeight="false" outlineLevel="0" collapsed="false">
      <c r="A570" s="83" t="n">
        <v>41856</v>
      </c>
      <c r="B570" s="84" t="n">
        <v>4.61</v>
      </c>
      <c r="E570" s="85"/>
      <c r="F570" s="86"/>
      <c r="G570" s="85" t="n">
        <v>41865</v>
      </c>
      <c r="H570" s="86" t="n">
        <v>267.17</v>
      </c>
      <c r="I570" s="87" t="n">
        <f aca="false">H570/H569-1</f>
        <v>-0.0197035297570999</v>
      </c>
    </row>
    <row r="571" customFormat="false" ht="16" hidden="false" customHeight="false" outlineLevel="0" collapsed="false">
      <c r="A571" s="83" t="n">
        <v>41857</v>
      </c>
      <c r="B571" s="84" t="n">
        <v>4.63</v>
      </c>
      <c r="E571" s="85"/>
      <c r="F571" s="86"/>
      <c r="G571" s="85" t="n">
        <v>41866</v>
      </c>
      <c r="H571" s="86" t="n">
        <v>267.08</v>
      </c>
      <c r="I571" s="87" t="n">
        <f aca="false">H571/H570-1</f>
        <v>-0.000336864168881346</v>
      </c>
    </row>
    <row r="572" customFormat="false" ht="16" hidden="false" customHeight="false" outlineLevel="0" collapsed="false">
      <c r="A572" s="83" t="n">
        <v>41858</v>
      </c>
      <c r="B572" s="84" t="n">
        <v>4.67</v>
      </c>
      <c r="E572" s="85"/>
      <c r="F572" s="86"/>
      <c r="G572" s="85" t="n">
        <v>41867</v>
      </c>
      <c r="H572" s="86" t="n">
        <v>267.17</v>
      </c>
      <c r="I572" s="87" t="n">
        <f aca="false">H572/H571-1</f>
        <v>0.000336977684588957</v>
      </c>
    </row>
    <row r="573" customFormat="false" ht="16" hidden="false" customHeight="false" outlineLevel="0" collapsed="false">
      <c r="A573" s="83" t="n">
        <v>41859</v>
      </c>
      <c r="B573" s="84" t="n">
        <v>4.7</v>
      </c>
      <c r="E573" s="85"/>
      <c r="F573" s="86"/>
      <c r="G573" s="85" t="n">
        <v>41870</v>
      </c>
      <c r="H573" s="86" t="n">
        <v>270.04</v>
      </c>
      <c r="I573" s="87" t="n">
        <f aca="false">H573/H572-1</f>
        <v>0.0107422240521016</v>
      </c>
    </row>
    <row r="574" customFormat="false" ht="16" hidden="false" customHeight="false" outlineLevel="0" collapsed="false">
      <c r="A574" s="83" t="n">
        <v>41860</v>
      </c>
      <c r="B574" s="84" t="n">
        <v>4.7</v>
      </c>
      <c r="E574" s="85"/>
      <c r="F574" s="86"/>
      <c r="G574" s="85" t="n">
        <v>41871</v>
      </c>
      <c r="H574" s="86" t="n">
        <v>272.32</v>
      </c>
      <c r="I574" s="87" t="n">
        <f aca="false">H574/H573-1</f>
        <v>0.00844319360094792</v>
      </c>
    </row>
    <row r="575" customFormat="false" ht="16" hidden="false" customHeight="false" outlineLevel="0" collapsed="false">
      <c r="A575" s="83" t="n">
        <v>41863</v>
      </c>
      <c r="B575" s="84" t="n">
        <v>4.75</v>
      </c>
      <c r="E575" s="85"/>
      <c r="F575" s="86"/>
      <c r="G575" s="85" t="n">
        <v>41872</v>
      </c>
      <c r="H575" s="86" t="n">
        <v>273.72</v>
      </c>
      <c r="I575" s="87" t="n">
        <f aca="false">H575/H574-1</f>
        <v>0.00514101057579341</v>
      </c>
    </row>
    <row r="576" customFormat="false" ht="16" hidden="false" customHeight="false" outlineLevel="0" collapsed="false">
      <c r="A576" s="83" t="n">
        <v>41864</v>
      </c>
      <c r="B576" s="84" t="n">
        <v>4.75</v>
      </c>
      <c r="E576" s="85"/>
      <c r="F576" s="86"/>
      <c r="G576" s="85" t="n">
        <v>41873</v>
      </c>
      <c r="H576" s="86" t="n">
        <v>272.95</v>
      </c>
      <c r="I576" s="87" t="n">
        <f aca="false">H576/H575-1</f>
        <v>-0.00281309367236604</v>
      </c>
    </row>
    <row r="577" customFormat="false" ht="16" hidden="false" customHeight="false" outlineLevel="0" collapsed="false">
      <c r="A577" s="83" t="n">
        <v>41865</v>
      </c>
      <c r="B577" s="84" t="n">
        <v>4.76</v>
      </c>
      <c r="E577" s="85"/>
      <c r="F577" s="86"/>
      <c r="G577" s="85" t="n">
        <v>41874</v>
      </c>
      <c r="H577" s="86" t="n">
        <v>273.19</v>
      </c>
      <c r="I577" s="87" t="n">
        <f aca="false">H577/H576-1</f>
        <v>0.000879281919765607</v>
      </c>
    </row>
    <row r="578" customFormat="false" ht="16" hidden="false" customHeight="false" outlineLevel="0" collapsed="false">
      <c r="A578" s="83" t="n">
        <v>41866</v>
      </c>
      <c r="B578" s="84" t="n">
        <v>4.72</v>
      </c>
      <c r="E578" s="85"/>
      <c r="F578" s="86"/>
      <c r="G578" s="85" t="n">
        <v>41877</v>
      </c>
      <c r="H578" s="86" t="n">
        <v>278.09</v>
      </c>
      <c r="I578" s="87" t="n">
        <f aca="false">H578/H577-1</f>
        <v>0.0179362348548628</v>
      </c>
    </row>
    <row r="579" customFormat="false" ht="16" hidden="false" customHeight="false" outlineLevel="0" collapsed="false">
      <c r="A579" s="83" t="n">
        <v>41867</v>
      </c>
      <c r="B579" s="84" t="n">
        <v>4.72</v>
      </c>
      <c r="E579" s="85"/>
      <c r="F579" s="86"/>
      <c r="G579" s="85" t="n">
        <v>41878</v>
      </c>
      <c r="H579" s="86" t="n">
        <v>278.17</v>
      </c>
      <c r="I579" s="87" t="n">
        <f aca="false">H579/H578-1</f>
        <v>0.000287676651443913</v>
      </c>
    </row>
    <row r="580" customFormat="false" ht="16" hidden="false" customHeight="false" outlineLevel="0" collapsed="false">
      <c r="A580" s="83" t="n">
        <v>41870</v>
      </c>
      <c r="B580" s="84" t="n">
        <v>4.72</v>
      </c>
      <c r="E580" s="85"/>
      <c r="F580" s="86"/>
      <c r="G580" s="85" t="n">
        <v>41879</v>
      </c>
      <c r="H580" s="86" t="n">
        <v>277.8</v>
      </c>
      <c r="I580" s="87" t="n">
        <f aca="false">H580/H579-1</f>
        <v>-0.00133012186792247</v>
      </c>
    </row>
    <row r="581" customFormat="false" ht="16" hidden="false" customHeight="false" outlineLevel="0" collapsed="false">
      <c r="A581" s="83" t="n">
        <v>41871</v>
      </c>
      <c r="B581" s="84" t="n">
        <v>4.71</v>
      </c>
      <c r="E581" s="85"/>
      <c r="F581" s="86"/>
      <c r="G581" s="85" t="n">
        <v>41880</v>
      </c>
      <c r="H581" s="86" t="n">
        <v>274.1</v>
      </c>
      <c r="I581" s="87" t="n">
        <f aca="false">H581/H580-1</f>
        <v>-0.0133189344852411</v>
      </c>
    </row>
    <row r="582" customFormat="false" ht="16" hidden="false" customHeight="false" outlineLevel="0" collapsed="false">
      <c r="A582" s="83" t="n">
        <v>41872</v>
      </c>
      <c r="B582" s="84" t="n">
        <v>4.7</v>
      </c>
      <c r="E582" s="85"/>
      <c r="F582" s="86"/>
      <c r="G582" s="85" t="n">
        <v>41881</v>
      </c>
      <c r="H582" s="86" t="n">
        <v>273.7</v>
      </c>
      <c r="I582" s="87" t="n">
        <f aca="false">H582/H581-1</f>
        <v>-0.00145932141554195</v>
      </c>
    </row>
    <row r="583" customFormat="false" ht="16" hidden="false" customHeight="false" outlineLevel="0" collapsed="false">
      <c r="A583" s="83" t="n">
        <v>41873</v>
      </c>
      <c r="B583" s="84" t="n">
        <v>4.7</v>
      </c>
      <c r="E583" s="85"/>
      <c r="F583" s="86"/>
      <c r="G583" s="85" t="n">
        <v>41884</v>
      </c>
      <c r="H583" s="86" t="n">
        <v>271.41</v>
      </c>
      <c r="I583" s="87" t="n">
        <f aca="false">H583/H582-1</f>
        <v>-0.00836682499086583</v>
      </c>
    </row>
    <row r="584" customFormat="false" ht="16" hidden="false" customHeight="false" outlineLevel="0" collapsed="false">
      <c r="A584" s="83" t="n">
        <v>41874</v>
      </c>
      <c r="B584" s="84" t="n">
        <v>4.72</v>
      </c>
      <c r="E584" s="85"/>
      <c r="F584" s="86"/>
      <c r="G584" s="85" t="n">
        <v>41885</v>
      </c>
      <c r="H584" s="86" t="n">
        <v>269.06</v>
      </c>
      <c r="I584" s="87" t="n">
        <f aca="false">H584/H583-1</f>
        <v>-0.0086584871596479</v>
      </c>
    </row>
    <row r="585" customFormat="false" ht="16" hidden="false" customHeight="false" outlineLevel="0" collapsed="false">
      <c r="A585" s="83" t="n">
        <v>41877</v>
      </c>
      <c r="B585" s="84" t="n">
        <v>4.72</v>
      </c>
      <c r="E585" s="85"/>
      <c r="F585" s="86"/>
      <c r="G585" s="85" t="n">
        <v>41886</v>
      </c>
      <c r="H585" s="86" t="n">
        <v>264.64</v>
      </c>
      <c r="I585" s="87" t="n">
        <f aca="false">H585/H584-1</f>
        <v>-0.0164275626254368</v>
      </c>
    </row>
    <row r="586" customFormat="false" ht="16" hidden="false" customHeight="false" outlineLevel="0" collapsed="false">
      <c r="A586" s="83" t="n">
        <v>41878</v>
      </c>
      <c r="B586" s="84" t="n">
        <v>4.72</v>
      </c>
      <c r="E586" s="85"/>
      <c r="F586" s="86"/>
      <c r="G586" s="85" t="n">
        <v>41887</v>
      </c>
      <c r="H586" s="86" t="n">
        <v>263.86</v>
      </c>
      <c r="I586" s="87" t="n">
        <f aca="false">H586/H585-1</f>
        <v>-0.00294740024183782</v>
      </c>
    </row>
    <row r="587" customFormat="false" ht="16" hidden="false" customHeight="false" outlineLevel="0" collapsed="false">
      <c r="A587" s="83" t="n">
        <v>41879</v>
      </c>
      <c r="B587" s="84" t="n">
        <v>4.73</v>
      </c>
      <c r="E587" s="85"/>
      <c r="F587" s="86"/>
      <c r="G587" s="85" t="n">
        <v>41888</v>
      </c>
      <c r="H587" s="86" t="n">
        <v>265.2</v>
      </c>
      <c r="I587" s="87" t="n">
        <f aca="false">H587/H586-1</f>
        <v>0.00507845069354951</v>
      </c>
    </row>
    <row r="588" customFormat="false" ht="16" hidden="false" customHeight="false" outlineLevel="0" collapsed="false">
      <c r="A588" s="83" t="n">
        <v>41880</v>
      </c>
      <c r="B588" s="84" t="n">
        <v>4.75</v>
      </c>
      <c r="E588" s="85"/>
      <c r="F588" s="86"/>
      <c r="G588" s="85" t="n">
        <v>41891</v>
      </c>
      <c r="H588" s="86" t="n">
        <v>261.57</v>
      </c>
      <c r="I588" s="87" t="n">
        <f aca="false">H588/H587-1</f>
        <v>-0.0136877828054298</v>
      </c>
    </row>
    <row r="589" customFormat="false" ht="16" hidden="false" customHeight="false" outlineLevel="0" collapsed="false">
      <c r="A589" s="83" t="n">
        <v>41881</v>
      </c>
      <c r="B589" s="84" t="n">
        <v>4.78</v>
      </c>
      <c r="E589" s="85"/>
      <c r="F589" s="86"/>
      <c r="G589" s="85" t="n">
        <v>41892</v>
      </c>
      <c r="H589" s="86" t="n">
        <v>259.38</v>
      </c>
      <c r="I589" s="87" t="n">
        <f aca="false">H589/H588-1</f>
        <v>-0.00837251978437892</v>
      </c>
    </row>
    <row r="590" customFormat="false" ht="16" hidden="false" customHeight="false" outlineLevel="0" collapsed="false">
      <c r="A590" s="83" t="n">
        <v>41884</v>
      </c>
      <c r="B590" s="84" t="n">
        <v>4.78</v>
      </c>
      <c r="E590" s="85"/>
      <c r="F590" s="86"/>
      <c r="G590" s="85" t="n">
        <v>41893</v>
      </c>
      <c r="H590" s="86" t="n">
        <v>259.97</v>
      </c>
      <c r="I590" s="87" t="n">
        <f aca="false">H590/H589-1</f>
        <v>0.00227465494641077</v>
      </c>
    </row>
    <row r="591" customFormat="false" ht="16" hidden="false" customHeight="false" outlineLevel="0" collapsed="false">
      <c r="A591" s="83" t="n">
        <v>41885</v>
      </c>
      <c r="B591" s="84" t="n">
        <v>4.82</v>
      </c>
      <c r="E591" s="85"/>
      <c r="F591" s="86"/>
      <c r="G591" s="85" t="n">
        <v>41894</v>
      </c>
      <c r="H591" s="86" t="n">
        <v>263.45</v>
      </c>
      <c r="I591" s="87" t="n">
        <f aca="false">H591/H590-1</f>
        <v>0.0133861599415315</v>
      </c>
    </row>
    <row r="592" customFormat="false" ht="16" hidden="false" customHeight="false" outlineLevel="0" collapsed="false">
      <c r="A592" s="83" t="n">
        <v>41886</v>
      </c>
      <c r="B592" s="84" t="n">
        <v>4.82</v>
      </c>
      <c r="E592" s="85"/>
      <c r="F592" s="86"/>
      <c r="G592" s="85" t="n">
        <v>41895</v>
      </c>
      <c r="H592" s="86" t="n">
        <v>265.69</v>
      </c>
      <c r="I592" s="87" t="n">
        <f aca="false">H592/H591-1</f>
        <v>0.00850256215600687</v>
      </c>
    </row>
    <row r="593" customFormat="false" ht="16" hidden="false" customHeight="false" outlineLevel="0" collapsed="false">
      <c r="A593" s="83" t="n">
        <v>41887</v>
      </c>
      <c r="B593" s="84" t="n">
        <v>4.8</v>
      </c>
      <c r="E593" s="85"/>
      <c r="F593" s="86"/>
      <c r="G593" s="85" t="n">
        <v>41898</v>
      </c>
      <c r="H593" s="86" t="n">
        <v>263.02</v>
      </c>
      <c r="I593" s="87" t="n">
        <f aca="false">H593/H592-1</f>
        <v>-0.010049305581693</v>
      </c>
    </row>
    <row r="594" customFormat="false" ht="16" hidden="false" customHeight="false" outlineLevel="0" collapsed="false">
      <c r="A594" s="83" t="n">
        <v>41888</v>
      </c>
      <c r="B594" s="84" t="n">
        <v>4.81</v>
      </c>
      <c r="E594" s="85"/>
      <c r="F594" s="86"/>
      <c r="G594" s="85" t="n">
        <v>41899</v>
      </c>
      <c r="H594" s="86" t="n">
        <v>263.51</v>
      </c>
      <c r="I594" s="87" t="n">
        <f aca="false">H594/H593-1</f>
        <v>0.00186297619952858</v>
      </c>
    </row>
    <row r="595" customFormat="false" ht="16" hidden="false" customHeight="false" outlineLevel="0" collapsed="false">
      <c r="A595" s="83" t="n">
        <v>41891</v>
      </c>
      <c r="B595" s="84" t="n">
        <v>4.84</v>
      </c>
      <c r="E595" s="85"/>
      <c r="F595" s="86"/>
      <c r="G595" s="85" t="n">
        <v>41900</v>
      </c>
      <c r="H595" s="86" t="n">
        <v>266.34</v>
      </c>
      <c r="I595" s="87" t="n">
        <f aca="false">H595/H594-1</f>
        <v>0.0107396303745588</v>
      </c>
    </row>
    <row r="596" customFormat="false" ht="16" hidden="false" customHeight="false" outlineLevel="0" collapsed="false">
      <c r="A596" s="83" t="n">
        <v>41892</v>
      </c>
      <c r="B596" s="84" t="n">
        <v>4.87</v>
      </c>
      <c r="E596" s="85"/>
      <c r="F596" s="86"/>
      <c r="G596" s="85" t="n">
        <v>41901</v>
      </c>
      <c r="H596" s="86" t="n">
        <v>267.5</v>
      </c>
      <c r="I596" s="87" t="n">
        <f aca="false">H596/H595-1</f>
        <v>0.00435533528572507</v>
      </c>
    </row>
    <row r="597" customFormat="false" ht="16" hidden="false" customHeight="false" outlineLevel="0" collapsed="false">
      <c r="A597" s="83" t="n">
        <v>41893</v>
      </c>
      <c r="B597" s="84" t="n">
        <v>4.86</v>
      </c>
      <c r="E597" s="85"/>
      <c r="F597" s="86"/>
      <c r="G597" s="85" t="n">
        <v>41902</v>
      </c>
      <c r="H597" s="86" t="n">
        <v>271.01</v>
      </c>
      <c r="I597" s="87" t="n">
        <f aca="false">H597/H596-1</f>
        <v>0.0131214953271028</v>
      </c>
    </row>
    <row r="598" customFormat="false" ht="16" hidden="false" customHeight="false" outlineLevel="0" collapsed="false">
      <c r="A598" s="83" t="n">
        <v>41894</v>
      </c>
      <c r="B598" s="84" t="n">
        <v>4.83</v>
      </c>
      <c r="E598" s="85"/>
      <c r="F598" s="86"/>
      <c r="G598" s="85" t="n">
        <v>41905</v>
      </c>
      <c r="H598" s="86" t="n">
        <v>268.17</v>
      </c>
      <c r="I598" s="87" t="n">
        <f aca="false">H598/H597-1</f>
        <v>-0.0104793181063428</v>
      </c>
    </row>
    <row r="599" customFormat="false" ht="16" hidden="false" customHeight="false" outlineLevel="0" collapsed="false">
      <c r="A599" s="83" t="n">
        <v>41895</v>
      </c>
      <c r="B599" s="84" t="n">
        <v>4.83</v>
      </c>
      <c r="E599" s="85"/>
      <c r="F599" s="86"/>
      <c r="G599" s="85" t="n">
        <v>41906</v>
      </c>
      <c r="H599" s="86" t="n">
        <v>268.01</v>
      </c>
      <c r="I599" s="87" t="n">
        <f aca="false">H599/H598-1</f>
        <v>-0.000596636461945854</v>
      </c>
    </row>
    <row r="600" customFormat="false" ht="16" hidden="false" customHeight="false" outlineLevel="0" collapsed="false">
      <c r="A600" s="83" t="n">
        <v>41898</v>
      </c>
      <c r="B600" s="84" t="n">
        <v>4.82</v>
      </c>
      <c r="E600" s="85"/>
      <c r="F600" s="86"/>
      <c r="G600" s="85" t="n">
        <v>41907</v>
      </c>
      <c r="H600" s="86" t="n">
        <v>269.22</v>
      </c>
      <c r="I600" s="87" t="n">
        <f aca="false">H600/H599-1</f>
        <v>0.00451475691205561</v>
      </c>
    </row>
    <row r="601" customFormat="false" ht="16" hidden="false" customHeight="false" outlineLevel="0" collapsed="false">
      <c r="A601" s="83" t="n">
        <v>41899</v>
      </c>
      <c r="B601" s="84" t="n">
        <v>4.83</v>
      </c>
      <c r="E601" s="85"/>
      <c r="F601" s="86"/>
      <c r="G601" s="85" t="n">
        <v>41908</v>
      </c>
      <c r="H601" s="86" t="n">
        <v>270.15</v>
      </c>
      <c r="I601" s="87" t="n">
        <f aca="false">H601/H600-1</f>
        <v>0.00345442389124129</v>
      </c>
    </row>
    <row r="602" customFormat="false" ht="16" hidden="false" customHeight="false" outlineLevel="0" collapsed="false">
      <c r="A602" s="83" t="n">
        <v>41900</v>
      </c>
      <c r="B602" s="84" t="n">
        <v>4.84</v>
      </c>
      <c r="E602" s="85"/>
      <c r="F602" s="86"/>
      <c r="G602" s="85" t="n">
        <v>41909</v>
      </c>
      <c r="H602" s="86" t="n">
        <v>269.33</v>
      </c>
      <c r="I602" s="87" t="n">
        <f aca="false">H602/H601-1</f>
        <v>-0.0030353507310753</v>
      </c>
    </row>
    <row r="603" customFormat="false" ht="16" hidden="false" customHeight="false" outlineLevel="0" collapsed="false">
      <c r="A603" s="83" t="n">
        <v>41901</v>
      </c>
      <c r="B603" s="84" t="n">
        <v>4.82</v>
      </c>
      <c r="E603" s="85"/>
      <c r="F603" s="86"/>
      <c r="G603" s="85" t="n">
        <v>41912</v>
      </c>
      <c r="H603" s="86" t="n">
        <v>269.01</v>
      </c>
      <c r="I603" s="87" t="n">
        <f aca="false">H603/H602-1</f>
        <v>-0.00118813351650393</v>
      </c>
    </row>
    <row r="604" customFormat="false" ht="16" hidden="false" customHeight="false" outlineLevel="0" collapsed="false">
      <c r="A604" s="83" t="n">
        <v>41902</v>
      </c>
      <c r="B604" s="84" t="n">
        <v>4.8</v>
      </c>
      <c r="E604" s="85"/>
      <c r="F604" s="86"/>
      <c r="G604" s="85" t="n">
        <v>41913</v>
      </c>
      <c r="H604" s="86" t="n">
        <v>266.46</v>
      </c>
      <c r="I604" s="87" t="n">
        <f aca="false">H604/H603-1</f>
        <v>-0.00947920151667225</v>
      </c>
    </row>
    <row r="605" customFormat="false" ht="16" hidden="false" customHeight="false" outlineLevel="0" collapsed="false">
      <c r="A605" s="83" t="n">
        <v>41905</v>
      </c>
      <c r="B605" s="84" t="n">
        <v>4.79</v>
      </c>
      <c r="E605" s="85"/>
      <c r="F605" s="86"/>
      <c r="G605" s="85" t="n">
        <v>41914</v>
      </c>
      <c r="H605" s="86" t="n">
        <v>266.85</v>
      </c>
      <c r="I605" s="87" t="n">
        <f aca="false">H605/H604-1</f>
        <v>0.00146363431659546</v>
      </c>
    </row>
    <row r="606" customFormat="false" ht="16" hidden="false" customHeight="false" outlineLevel="0" collapsed="false">
      <c r="A606" s="83" t="n">
        <v>41906</v>
      </c>
      <c r="B606" s="84" t="n">
        <v>4.8</v>
      </c>
      <c r="E606" s="85"/>
      <c r="F606" s="86"/>
      <c r="G606" s="85" t="n">
        <v>41915</v>
      </c>
      <c r="H606" s="86" t="n">
        <v>260.81</v>
      </c>
      <c r="I606" s="87" t="n">
        <f aca="false">H606/H605-1</f>
        <v>-0.0226344388233091</v>
      </c>
    </row>
    <row r="607" customFormat="false" ht="16" hidden="false" customHeight="false" outlineLevel="0" collapsed="false">
      <c r="A607" s="83" t="n">
        <v>41907</v>
      </c>
      <c r="B607" s="84" t="n">
        <v>4.78</v>
      </c>
      <c r="E607" s="85"/>
      <c r="F607" s="86"/>
      <c r="G607" s="85" t="n">
        <v>41916</v>
      </c>
      <c r="H607" s="86" t="n">
        <v>257.9</v>
      </c>
      <c r="I607" s="87" t="n">
        <f aca="false">H607/H606-1</f>
        <v>-0.0111575476400446</v>
      </c>
    </row>
    <row r="608" customFormat="false" ht="16" hidden="false" customHeight="false" outlineLevel="0" collapsed="false">
      <c r="A608" s="83" t="n">
        <v>41908</v>
      </c>
      <c r="B608" s="84" t="n">
        <v>4.73</v>
      </c>
      <c r="E608" s="85"/>
      <c r="F608" s="86"/>
      <c r="G608" s="85" t="n">
        <v>41919</v>
      </c>
      <c r="H608" s="86" t="n">
        <v>256.75</v>
      </c>
      <c r="I608" s="87" t="n">
        <f aca="false">H608/H607-1</f>
        <v>-0.00445909267157807</v>
      </c>
    </row>
    <row r="609" customFormat="false" ht="16" hidden="false" customHeight="false" outlineLevel="0" collapsed="false">
      <c r="A609" s="83" t="n">
        <v>41909</v>
      </c>
      <c r="B609" s="84" t="n">
        <v>4.74</v>
      </c>
      <c r="E609" s="85"/>
      <c r="F609" s="86"/>
      <c r="G609" s="85" t="n">
        <v>41920</v>
      </c>
      <c r="H609" s="86" t="n">
        <v>256.09</v>
      </c>
      <c r="I609" s="87" t="n">
        <f aca="false">H609/H608-1</f>
        <v>-0.00257059396299908</v>
      </c>
    </row>
    <row r="610" customFormat="false" ht="16" hidden="false" customHeight="false" outlineLevel="0" collapsed="false">
      <c r="A610" s="83" t="n">
        <v>41911</v>
      </c>
      <c r="B610" s="84" t="n">
        <v>4.77</v>
      </c>
      <c r="E610" s="85"/>
      <c r="F610" s="86"/>
      <c r="G610" s="85" t="n">
        <v>41921</v>
      </c>
      <c r="H610" s="86" t="n">
        <v>254.23</v>
      </c>
      <c r="I610" s="87" t="n">
        <f aca="false">H610/H609-1</f>
        <v>-0.00726307157639883</v>
      </c>
    </row>
    <row r="611" customFormat="false" ht="16" hidden="false" customHeight="false" outlineLevel="0" collapsed="false">
      <c r="A611" s="83" t="n">
        <v>41912</v>
      </c>
      <c r="B611" s="84" t="n">
        <v>4.77</v>
      </c>
      <c r="E611" s="85"/>
      <c r="F611" s="86"/>
      <c r="G611" s="85" t="n">
        <v>41922</v>
      </c>
      <c r="H611" s="86" t="n">
        <v>247.4</v>
      </c>
      <c r="I611" s="87" t="n">
        <f aca="false">H611/H610-1</f>
        <v>-0.0268654368091885</v>
      </c>
    </row>
    <row r="612" customFormat="false" ht="16" hidden="false" customHeight="false" outlineLevel="0" collapsed="false">
      <c r="A612" s="83" t="n">
        <v>41913</v>
      </c>
      <c r="B612" s="84" t="n">
        <v>4.76</v>
      </c>
      <c r="E612" s="85"/>
      <c r="F612" s="86"/>
      <c r="G612" s="85" t="n">
        <v>41923</v>
      </c>
      <c r="H612" s="86" t="n">
        <v>253.49</v>
      </c>
      <c r="I612" s="87" t="n">
        <f aca="false">H612/H611-1</f>
        <v>0.0246160064672596</v>
      </c>
    </row>
    <row r="613" customFormat="false" ht="16" hidden="false" customHeight="false" outlineLevel="0" collapsed="false">
      <c r="A613" s="83" t="n">
        <v>41914</v>
      </c>
      <c r="B613" s="84" t="n">
        <v>4.77</v>
      </c>
      <c r="E613" s="85"/>
      <c r="F613" s="86"/>
      <c r="G613" s="85" t="n">
        <v>41926</v>
      </c>
      <c r="H613" s="86" t="n">
        <v>251.9</v>
      </c>
      <c r="I613" s="87" t="n">
        <f aca="false">H613/H612-1</f>
        <v>-0.0062724367825161</v>
      </c>
    </row>
    <row r="614" customFormat="false" ht="16" hidden="false" customHeight="false" outlineLevel="0" collapsed="false">
      <c r="A614" s="83" t="n">
        <v>41915</v>
      </c>
      <c r="B614" s="84" t="n">
        <v>4.85</v>
      </c>
      <c r="E614" s="85"/>
      <c r="F614" s="86"/>
      <c r="G614" s="85" t="n">
        <v>41927</v>
      </c>
      <c r="H614" s="86" t="n">
        <v>255.35</v>
      </c>
      <c r="I614" s="87" t="n">
        <f aca="false">H614/H613-1</f>
        <v>0.0136959110758237</v>
      </c>
    </row>
    <row r="615" customFormat="false" ht="16" hidden="false" customHeight="false" outlineLevel="0" collapsed="false">
      <c r="A615" s="83" t="n">
        <v>41916</v>
      </c>
      <c r="B615" s="84" t="n">
        <v>4.86</v>
      </c>
      <c r="E615" s="85"/>
      <c r="F615" s="86"/>
      <c r="G615" s="85" t="n">
        <v>41928</v>
      </c>
      <c r="H615" s="86" t="n">
        <v>254.48</v>
      </c>
      <c r="I615" s="87" t="n">
        <f aca="false">H615/H614-1</f>
        <v>-0.00340708831016256</v>
      </c>
    </row>
    <row r="616" customFormat="false" ht="16" hidden="false" customHeight="false" outlineLevel="0" collapsed="false">
      <c r="A616" s="83" t="n">
        <v>41919</v>
      </c>
      <c r="B616" s="84" t="n">
        <v>4.86</v>
      </c>
      <c r="E616" s="85"/>
      <c r="F616" s="86"/>
      <c r="G616" s="85" t="n">
        <v>41929</v>
      </c>
      <c r="H616" s="86" t="n">
        <v>251.58</v>
      </c>
      <c r="I616" s="87" t="n">
        <f aca="false">H616/H615-1</f>
        <v>-0.0113957874882111</v>
      </c>
    </row>
    <row r="617" customFormat="false" ht="16" hidden="false" customHeight="false" outlineLevel="0" collapsed="false">
      <c r="A617" s="83" t="n">
        <v>41920</v>
      </c>
      <c r="B617" s="84" t="n">
        <v>4.86</v>
      </c>
      <c r="E617" s="85"/>
      <c r="F617" s="86"/>
      <c r="G617" s="85" t="n">
        <v>41930</v>
      </c>
      <c r="H617" s="86" t="n">
        <v>251.23</v>
      </c>
      <c r="I617" s="87" t="n">
        <f aca="false">H617/H616-1</f>
        <v>-0.00139120756816924</v>
      </c>
    </row>
    <row r="618" customFormat="false" ht="16" hidden="false" customHeight="false" outlineLevel="0" collapsed="false">
      <c r="A618" s="83" t="n">
        <v>41921</v>
      </c>
      <c r="B618" s="84" t="n">
        <v>4.87</v>
      </c>
      <c r="E618" s="85"/>
      <c r="F618" s="86"/>
      <c r="G618" s="85" t="n">
        <v>41933</v>
      </c>
      <c r="H618" s="86" t="n">
        <v>254</v>
      </c>
      <c r="I618" s="87" t="n">
        <f aca="false">H618/H617-1</f>
        <v>0.0110257532937945</v>
      </c>
    </row>
    <row r="619" customFormat="false" ht="16" hidden="false" customHeight="false" outlineLevel="0" collapsed="false">
      <c r="A619" s="83" t="n">
        <v>41922</v>
      </c>
      <c r="B619" s="84" t="n">
        <v>4.84</v>
      </c>
      <c r="E619" s="85"/>
      <c r="F619" s="86"/>
      <c r="G619" s="85" t="n">
        <v>41934</v>
      </c>
      <c r="H619" s="86" t="n">
        <v>249.04</v>
      </c>
      <c r="I619" s="87" t="n">
        <f aca="false">H619/H618-1</f>
        <v>-0.0195275590551182</v>
      </c>
    </row>
    <row r="620" customFormat="false" ht="16" hidden="false" customHeight="false" outlineLevel="0" collapsed="false">
      <c r="A620" s="83" t="n">
        <v>41923</v>
      </c>
      <c r="B620" s="84" t="n">
        <v>4.83</v>
      </c>
      <c r="E620" s="85"/>
      <c r="F620" s="86"/>
      <c r="G620" s="85" t="n">
        <v>41935</v>
      </c>
      <c r="H620" s="86" t="n">
        <v>247.05</v>
      </c>
      <c r="I620" s="87" t="n">
        <f aca="false">H620/H619-1</f>
        <v>-0.00799068422743332</v>
      </c>
    </row>
    <row r="621" customFormat="false" ht="16" hidden="false" customHeight="false" outlineLevel="0" collapsed="false">
      <c r="A621" s="83" t="n">
        <v>41926</v>
      </c>
      <c r="B621" s="84" t="n">
        <v>4.82</v>
      </c>
      <c r="E621" s="85"/>
      <c r="F621" s="86"/>
      <c r="G621" s="85" t="n">
        <v>41936</v>
      </c>
      <c r="H621" s="86" t="n">
        <v>246.57</v>
      </c>
      <c r="I621" s="87" t="n">
        <f aca="false">H621/H620-1</f>
        <v>-0.00194292653309058</v>
      </c>
    </row>
    <row r="622" customFormat="false" ht="16" hidden="false" customHeight="false" outlineLevel="0" collapsed="false">
      <c r="A622" s="83" t="n">
        <v>41927</v>
      </c>
      <c r="B622" s="84" t="n">
        <v>4.81</v>
      </c>
      <c r="E622" s="85"/>
      <c r="F622" s="86"/>
      <c r="G622" s="85" t="n">
        <v>41937</v>
      </c>
      <c r="H622" s="86" t="n">
        <v>244.58</v>
      </c>
      <c r="I622" s="87" t="n">
        <f aca="false">H622/H621-1</f>
        <v>-0.00807073042138129</v>
      </c>
    </row>
    <row r="623" customFormat="false" ht="16" hidden="false" customHeight="false" outlineLevel="0" collapsed="false">
      <c r="A623" s="83" t="n">
        <v>41928</v>
      </c>
      <c r="B623" s="84" t="n">
        <v>4.81</v>
      </c>
      <c r="E623" s="85"/>
      <c r="F623" s="86"/>
      <c r="G623" s="85" t="n">
        <v>41940</v>
      </c>
      <c r="H623" s="86" t="n">
        <v>243.42</v>
      </c>
      <c r="I623" s="87" t="n">
        <f aca="false">H623/H622-1</f>
        <v>-0.0047428244337232</v>
      </c>
    </row>
    <row r="624" customFormat="false" ht="16" hidden="false" customHeight="false" outlineLevel="0" collapsed="false">
      <c r="A624" s="83" t="n">
        <v>41929</v>
      </c>
      <c r="B624" s="84" t="n">
        <v>4.84</v>
      </c>
      <c r="E624" s="85"/>
      <c r="F624" s="86"/>
      <c r="G624" s="85" t="n">
        <v>41941</v>
      </c>
      <c r="H624" s="86" t="n">
        <v>243.45</v>
      </c>
      <c r="I624" s="87" t="n">
        <f aca="false">H624/H623-1</f>
        <v>0.00012324377618933</v>
      </c>
    </row>
    <row r="625" customFormat="false" ht="16" hidden="false" customHeight="false" outlineLevel="0" collapsed="false">
      <c r="A625" s="83" t="n">
        <v>41930</v>
      </c>
      <c r="B625" s="84" t="n">
        <v>4.83</v>
      </c>
      <c r="E625" s="85"/>
      <c r="F625" s="86"/>
      <c r="G625" s="85" t="n">
        <v>41942</v>
      </c>
      <c r="H625" s="86" t="n">
        <v>248.62</v>
      </c>
      <c r="I625" s="87" t="n">
        <f aca="false">H625/H624-1</f>
        <v>0.0212363935099611</v>
      </c>
    </row>
    <row r="626" customFormat="false" ht="16" hidden="false" customHeight="false" outlineLevel="0" collapsed="false">
      <c r="A626" s="83" t="n">
        <v>41933</v>
      </c>
      <c r="B626" s="84" t="n">
        <v>4.85</v>
      </c>
      <c r="E626" s="85"/>
      <c r="F626" s="86"/>
      <c r="G626" s="85" t="n">
        <v>41943</v>
      </c>
      <c r="H626" s="86" t="n">
        <v>253.36</v>
      </c>
      <c r="I626" s="87" t="n">
        <f aca="false">H626/H625-1</f>
        <v>0.0190652401254927</v>
      </c>
    </row>
    <row r="627" customFormat="false" ht="16" hidden="false" customHeight="false" outlineLevel="0" collapsed="false">
      <c r="A627" s="83" t="n">
        <v>41934</v>
      </c>
      <c r="B627" s="84" t="n">
        <v>4.85</v>
      </c>
      <c r="E627" s="85"/>
      <c r="F627" s="86"/>
      <c r="G627" s="85" t="n">
        <v>41944</v>
      </c>
      <c r="H627" s="86" t="n">
        <v>258.59</v>
      </c>
      <c r="I627" s="87" t="n">
        <f aca="false">H627/H626-1</f>
        <v>0.0206425639406376</v>
      </c>
    </row>
    <row r="628" customFormat="false" ht="16" hidden="false" customHeight="false" outlineLevel="0" collapsed="false">
      <c r="A628" s="83" t="n">
        <v>41935</v>
      </c>
      <c r="B628" s="84" t="n">
        <v>4.84</v>
      </c>
      <c r="E628" s="85"/>
      <c r="F628" s="86"/>
      <c r="G628" s="85" t="n">
        <v>41947</v>
      </c>
      <c r="H628" s="86" t="n">
        <v>257.86</v>
      </c>
      <c r="I628" s="87" t="n">
        <f aca="false">H628/H627-1</f>
        <v>-0.00282300166286387</v>
      </c>
    </row>
    <row r="629" customFormat="false" ht="16" hidden="false" customHeight="false" outlineLevel="0" collapsed="false">
      <c r="A629" s="83" t="n">
        <v>41936</v>
      </c>
      <c r="B629" s="84" t="n">
        <v>4.85</v>
      </c>
      <c r="E629" s="85"/>
      <c r="F629" s="86"/>
      <c r="G629" s="85" t="n">
        <v>41948</v>
      </c>
      <c r="H629" s="86" t="n">
        <v>257.55</v>
      </c>
      <c r="I629" s="87" t="n">
        <f aca="false">H629/H628-1</f>
        <v>-0.00120220274567595</v>
      </c>
    </row>
    <row r="630" customFormat="false" ht="16" hidden="false" customHeight="false" outlineLevel="0" collapsed="false">
      <c r="A630" s="83" t="n">
        <v>41937</v>
      </c>
      <c r="B630" s="84" t="n">
        <v>4.84</v>
      </c>
      <c r="E630" s="85"/>
      <c r="F630" s="86"/>
      <c r="G630" s="85" t="n">
        <v>41949</v>
      </c>
      <c r="H630" s="86" t="n">
        <v>259.49</v>
      </c>
      <c r="I630" s="87" t="n">
        <f aca="false">H630/H629-1</f>
        <v>0.00753251795767818</v>
      </c>
    </row>
    <row r="631" customFormat="false" ht="16" hidden="false" customHeight="false" outlineLevel="0" collapsed="false">
      <c r="A631" s="83" t="n">
        <v>41940</v>
      </c>
      <c r="B631" s="84" t="n">
        <v>4.85</v>
      </c>
      <c r="E631" s="85"/>
      <c r="F631" s="86"/>
      <c r="G631" s="85" t="n">
        <v>41950</v>
      </c>
      <c r="H631" s="86" t="n">
        <v>257.87</v>
      </c>
      <c r="I631" s="87" t="n">
        <f aca="false">H631/H630-1</f>
        <v>-0.00624301514509229</v>
      </c>
    </row>
    <row r="632" customFormat="false" ht="16" hidden="false" customHeight="false" outlineLevel="0" collapsed="false">
      <c r="A632" s="83" t="n">
        <v>41941</v>
      </c>
      <c r="B632" s="84" t="n">
        <v>4.89</v>
      </c>
      <c r="E632" s="85"/>
      <c r="F632" s="86"/>
      <c r="G632" s="85" t="n">
        <v>41951</v>
      </c>
      <c r="H632" s="86" t="n">
        <v>253.73</v>
      </c>
      <c r="I632" s="87" t="n">
        <f aca="false">H632/H631-1</f>
        <v>-0.0160546011556211</v>
      </c>
    </row>
    <row r="633" customFormat="false" ht="16" hidden="false" customHeight="false" outlineLevel="0" collapsed="false">
      <c r="A633" s="83" t="n">
        <v>41942</v>
      </c>
      <c r="B633" s="84" t="n">
        <v>4.95</v>
      </c>
      <c r="E633" s="85"/>
      <c r="F633" s="86"/>
      <c r="G633" s="85" t="n">
        <v>41954</v>
      </c>
      <c r="H633" s="86" t="n">
        <v>251</v>
      </c>
      <c r="I633" s="87" t="n">
        <f aca="false">H633/H632-1</f>
        <v>-0.0107594687265991</v>
      </c>
    </row>
    <row r="634" customFormat="false" ht="16" hidden="false" customHeight="false" outlineLevel="0" collapsed="false">
      <c r="A634" s="83" t="n">
        <v>41943</v>
      </c>
      <c r="B634" s="84" t="n">
        <v>4.94</v>
      </c>
      <c r="E634" s="85"/>
      <c r="F634" s="86"/>
      <c r="G634" s="85" t="n">
        <v>41955</v>
      </c>
      <c r="H634" s="86" t="n">
        <v>251.24</v>
      </c>
      <c r="I634" s="87" t="n">
        <f aca="false">H634/H633-1</f>
        <v>0.000956175298804762</v>
      </c>
    </row>
    <row r="635" customFormat="false" ht="16" hidden="false" customHeight="false" outlineLevel="0" collapsed="false">
      <c r="A635" s="83" t="n">
        <v>41944</v>
      </c>
      <c r="B635" s="84" t="n">
        <v>4.94</v>
      </c>
      <c r="E635" s="85"/>
      <c r="F635" s="86"/>
      <c r="G635" s="85" t="n">
        <v>41956</v>
      </c>
      <c r="H635" s="86" t="n">
        <v>252.22</v>
      </c>
      <c r="I635" s="87" t="n">
        <f aca="false">H635/H634-1</f>
        <v>0.0039006527622989</v>
      </c>
    </row>
    <row r="636" customFormat="false" ht="16" hidden="false" customHeight="false" outlineLevel="0" collapsed="false">
      <c r="A636" s="83" t="n">
        <v>41947</v>
      </c>
      <c r="B636" s="84" t="n">
        <v>4.93</v>
      </c>
      <c r="E636" s="85"/>
      <c r="F636" s="86"/>
      <c r="G636" s="85" t="n">
        <v>41957</v>
      </c>
      <c r="H636" s="86" t="n">
        <v>255.27</v>
      </c>
      <c r="I636" s="87" t="n">
        <f aca="false">H636/H635-1</f>
        <v>0.0120926175561018</v>
      </c>
    </row>
    <row r="637" customFormat="false" ht="16" hidden="false" customHeight="false" outlineLevel="0" collapsed="false">
      <c r="A637" s="83" t="n">
        <v>41948</v>
      </c>
      <c r="B637" s="84" t="n">
        <v>4.93</v>
      </c>
      <c r="E637" s="85"/>
      <c r="F637" s="86"/>
      <c r="G637" s="85" t="n">
        <v>41958</v>
      </c>
      <c r="H637" s="86" t="n">
        <v>256.94</v>
      </c>
      <c r="I637" s="87" t="n">
        <f aca="false">H637/H636-1</f>
        <v>0.00654209268617545</v>
      </c>
    </row>
    <row r="638" customFormat="false" ht="16" hidden="false" customHeight="false" outlineLevel="0" collapsed="false">
      <c r="A638" s="83" t="n">
        <v>41949</v>
      </c>
      <c r="B638" s="84" t="n">
        <v>4.92</v>
      </c>
      <c r="E638" s="85"/>
      <c r="F638" s="86"/>
      <c r="G638" s="85" t="n">
        <v>41961</v>
      </c>
      <c r="H638" s="86" t="n">
        <v>257.48</v>
      </c>
      <c r="I638" s="87" t="n">
        <f aca="false">H638/H637-1</f>
        <v>0.00210165797462447</v>
      </c>
    </row>
    <row r="639" customFormat="false" ht="16" hidden="false" customHeight="false" outlineLevel="0" collapsed="false">
      <c r="A639" s="83" t="n">
        <v>41950</v>
      </c>
      <c r="B639" s="84" t="n">
        <v>4.95</v>
      </c>
      <c r="E639" s="85"/>
      <c r="F639" s="86"/>
      <c r="G639" s="85" t="n">
        <v>41962</v>
      </c>
      <c r="H639" s="86" t="n">
        <v>253.56</v>
      </c>
      <c r="I639" s="87" t="n">
        <f aca="false">H639/H638-1</f>
        <v>-0.0152244834550257</v>
      </c>
    </row>
    <row r="640" customFormat="false" ht="16" hidden="false" customHeight="false" outlineLevel="0" collapsed="false">
      <c r="A640" s="83" t="n">
        <v>41951</v>
      </c>
      <c r="B640" s="84" t="n">
        <v>4.96</v>
      </c>
      <c r="E640" s="85"/>
      <c r="F640" s="86"/>
      <c r="G640" s="85" t="n">
        <v>41963</v>
      </c>
      <c r="H640" s="86" t="n">
        <v>254.73</v>
      </c>
      <c r="I640" s="87" t="n">
        <f aca="false">H640/H639-1</f>
        <v>0.00461429247515377</v>
      </c>
    </row>
    <row r="641" customFormat="false" ht="16" hidden="false" customHeight="false" outlineLevel="0" collapsed="false">
      <c r="A641" s="83" t="n">
        <v>41954</v>
      </c>
      <c r="B641" s="84" t="n">
        <v>4.96</v>
      </c>
      <c r="E641" s="85"/>
      <c r="F641" s="86"/>
      <c r="G641" s="85" t="n">
        <v>41964</v>
      </c>
      <c r="H641" s="86" t="n">
        <v>254.85</v>
      </c>
      <c r="I641" s="87" t="n">
        <f aca="false">H641/H640-1</f>
        <v>0.00047108703332932</v>
      </c>
    </row>
    <row r="642" customFormat="false" ht="16" hidden="false" customHeight="false" outlineLevel="0" collapsed="false">
      <c r="A642" s="83" t="n">
        <v>41955</v>
      </c>
      <c r="B642" s="84" t="n">
        <v>4.97</v>
      </c>
      <c r="E642" s="85"/>
      <c r="F642" s="86"/>
      <c r="G642" s="85" t="n">
        <v>41965</v>
      </c>
      <c r="H642" s="86" t="n">
        <v>253.18</v>
      </c>
      <c r="I642" s="87" t="n">
        <f aca="false">H642/H641-1</f>
        <v>-0.00655287423974882</v>
      </c>
    </row>
    <row r="643" customFormat="false" ht="16" hidden="false" customHeight="false" outlineLevel="0" collapsed="false">
      <c r="A643" s="83" t="n">
        <v>41956</v>
      </c>
      <c r="B643" s="84" t="n">
        <v>4.97</v>
      </c>
      <c r="E643" s="85"/>
      <c r="F643" s="86"/>
      <c r="G643" s="85" t="n">
        <v>41968</v>
      </c>
      <c r="H643" s="86" t="n">
        <v>254.75</v>
      </c>
      <c r="I643" s="87" t="n">
        <f aca="false">H643/H642-1</f>
        <v>0.00620112173157428</v>
      </c>
    </row>
    <row r="644" customFormat="false" ht="16" hidden="false" customHeight="false" outlineLevel="0" collapsed="false">
      <c r="A644" s="83" t="n">
        <v>41957</v>
      </c>
      <c r="B644" s="84" t="n">
        <v>4.98</v>
      </c>
      <c r="E644" s="85"/>
      <c r="F644" s="86"/>
      <c r="G644" s="85" t="n">
        <v>41969</v>
      </c>
      <c r="H644" s="86" t="n">
        <v>255.45</v>
      </c>
      <c r="I644" s="87" t="n">
        <f aca="false">H644/H643-1</f>
        <v>0.00274779195289487</v>
      </c>
    </row>
    <row r="645" customFormat="false" ht="16" hidden="false" customHeight="false" outlineLevel="0" collapsed="false">
      <c r="A645" s="83" t="n">
        <v>41958</v>
      </c>
      <c r="B645" s="84" t="n">
        <v>4.98</v>
      </c>
      <c r="E645" s="85"/>
      <c r="F645" s="86"/>
      <c r="G645" s="85" t="n">
        <v>41970</v>
      </c>
      <c r="H645" s="86" t="n">
        <v>258.45</v>
      </c>
      <c r="I645" s="87" t="n">
        <f aca="false">H645/H644-1</f>
        <v>0.0117439812096301</v>
      </c>
    </row>
    <row r="646" customFormat="false" ht="16" hidden="false" customHeight="false" outlineLevel="0" collapsed="false">
      <c r="A646" s="83" t="n">
        <v>41961</v>
      </c>
      <c r="B646" s="84" t="n">
        <v>4.98</v>
      </c>
      <c r="E646" s="85"/>
      <c r="F646" s="86"/>
      <c r="G646" s="85" t="n">
        <v>41971</v>
      </c>
      <c r="H646" s="86" t="n">
        <v>260.19</v>
      </c>
      <c r="I646" s="87" t="n">
        <f aca="false">H646/H645-1</f>
        <v>0.00673244341265233</v>
      </c>
    </row>
    <row r="647" customFormat="false" ht="16" hidden="false" customHeight="false" outlineLevel="0" collapsed="false">
      <c r="A647" s="83" t="n">
        <v>41962</v>
      </c>
      <c r="B647" s="84" t="n">
        <v>5.02</v>
      </c>
      <c r="E647" s="85"/>
      <c r="F647" s="86"/>
      <c r="G647" s="85" t="n">
        <v>41972</v>
      </c>
      <c r="H647" s="86" t="n">
        <v>259.87</v>
      </c>
      <c r="I647" s="87" t="n">
        <f aca="false">H647/H646-1</f>
        <v>-0.00122987047926515</v>
      </c>
    </row>
    <row r="648" customFormat="false" ht="16" hidden="false" customHeight="false" outlineLevel="0" collapsed="false">
      <c r="A648" s="83" t="n">
        <v>41963</v>
      </c>
      <c r="B648" s="84" t="n">
        <v>5.03</v>
      </c>
      <c r="E648" s="85"/>
      <c r="F648" s="86"/>
      <c r="G648" s="85" t="n">
        <v>41975</v>
      </c>
      <c r="H648" s="86" t="n">
        <v>264.88</v>
      </c>
      <c r="I648" s="87" t="n">
        <f aca="false">H648/H647-1</f>
        <v>0.0192788702043329</v>
      </c>
    </row>
    <row r="649" customFormat="false" ht="16" hidden="false" customHeight="false" outlineLevel="0" collapsed="false">
      <c r="A649" s="83" t="n">
        <v>41964</v>
      </c>
      <c r="B649" s="84" t="n">
        <v>5.03</v>
      </c>
      <c r="E649" s="85"/>
      <c r="F649" s="86"/>
      <c r="G649" s="85" t="n">
        <v>41976</v>
      </c>
      <c r="H649" s="86" t="n">
        <v>264.15</v>
      </c>
      <c r="I649" s="87" t="n">
        <f aca="false">H649/H648-1</f>
        <v>-0.00275596496526731</v>
      </c>
    </row>
    <row r="650" customFormat="false" ht="16" hidden="false" customHeight="false" outlineLevel="0" collapsed="false">
      <c r="A650" s="83" t="n">
        <v>41965</v>
      </c>
      <c r="B650" s="84" t="n">
        <v>5.03</v>
      </c>
      <c r="E650" s="85"/>
      <c r="F650" s="86"/>
      <c r="G650" s="85" t="n">
        <v>41977</v>
      </c>
      <c r="H650" s="86" t="n">
        <v>261.27</v>
      </c>
      <c r="I650" s="87" t="n">
        <f aca="false">H650/H649-1</f>
        <v>-0.0109028960817718</v>
      </c>
    </row>
    <row r="651" customFormat="false" ht="16" hidden="false" customHeight="false" outlineLevel="0" collapsed="false">
      <c r="A651" s="83" t="n">
        <v>41968</v>
      </c>
      <c r="B651" s="84" t="n">
        <v>5.05</v>
      </c>
      <c r="E651" s="85"/>
      <c r="F651" s="86"/>
      <c r="G651" s="85" t="n">
        <v>41978</v>
      </c>
      <c r="H651" s="86" t="n">
        <v>255.46</v>
      </c>
      <c r="I651" s="87" t="n">
        <f aca="false">H651/H650-1</f>
        <v>-0.0222375320549621</v>
      </c>
    </row>
    <row r="652" customFormat="false" ht="16" hidden="false" customHeight="false" outlineLevel="0" collapsed="false">
      <c r="A652" s="83" t="n">
        <v>41969</v>
      </c>
      <c r="B652" s="84" t="n">
        <v>5.07</v>
      </c>
      <c r="E652" s="85"/>
      <c r="F652" s="86"/>
      <c r="G652" s="85" t="n">
        <v>41979</v>
      </c>
      <c r="H652" s="86" t="n">
        <v>256.07</v>
      </c>
      <c r="I652" s="87" t="n">
        <f aca="false">H652/H651-1</f>
        <v>0.00238784936976422</v>
      </c>
    </row>
    <row r="653" customFormat="false" ht="16" hidden="false" customHeight="false" outlineLevel="0" collapsed="false">
      <c r="A653" s="83" t="n">
        <v>41970</v>
      </c>
      <c r="B653" s="84" t="n">
        <v>5.07</v>
      </c>
      <c r="E653" s="85"/>
      <c r="F653" s="86"/>
      <c r="G653" s="85" t="n">
        <v>41982</v>
      </c>
      <c r="H653" s="86" t="n">
        <v>251.09</v>
      </c>
      <c r="I653" s="87" t="n">
        <f aca="false">H653/H652-1</f>
        <v>-0.0194478072402077</v>
      </c>
    </row>
    <row r="654" customFormat="false" ht="16" hidden="false" customHeight="false" outlineLevel="0" collapsed="false">
      <c r="A654" s="83" t="n">
        <v>41971</v>
      </c>
      <c r="B654" s="84" t="n">
        <v>5.02</v>
      </c>
      <c r="E654" s="85"/>
      <c r="F654" s="86"/>
      <c r="G654" s="85" t="n">
        <v>41983</v>
      </c>
      <c r="H654" s="86" t="n">
        <v>251.83</v>
      </c>
      <c r="I654" s="87" t="n">
        <f aca="false">H654/H653-1</f>
        <v>0.00294715042415072</v>
      </c>
    </row>
    <row r="655" customFormat="false" ht="16" hidden="false" customHeight="false" outlineLevel="0" collapsed="false">
      <c r="A655" s="83" t="n">
        <v>41972</v>
      </c>
      <c r="B655" s="84" t="n">
        <v>5.07</v>
      </c>
      <c r="E655" s="85"/>
      <c r="F655" s="86"/>
      <c r="G655" s="85" t="n">
        <v>41984</v>
      </c>
      <c r="H655" s="86" t="n">
        <v>255.38</v>
      </c>
      <c r="I655" s="87" t="n">
        <f aca="false">H655/H654-1</f>
        <v>0.0140968113409838</v>
      </c>
    </row>
    <row r="656" customFormat="false" ht="16" hidden="false" customHeight="false" outlineLevel="0" collapsed="false">
      <c r="A656" s="83" t="n">
        <v>41975</v>
      </c>
      <c r="B656" s="84" t="n">
        <v>5.02</v>
      </c>
      <c r="E656" s="85"/>
      <c r="F656" s="86"/>
      <c r="G656" s="85" t="n">
        <v>41985</v>
      </c>
      <c r="H656" s="86" t="n">
        <v>256.96</v>
      </c>
      <c r="I656" s="87" t="n">
        <f aca="false">H656/H655-1</f>
        <v>0.00618685879865288</v>
      </c>
    </row>
    <row r="657" customFormat="false" ht="16" hidden="false" customHeight="false" outlineLevel="0" collapsed="false">
      <c r="A657" s="83" t="n">
        <v>41976</v>
      </c>
      <c r="B657" s="84" t="n">
        <v>5</v>
      </c>
      <c r="E657" s="85"/>
      <c r="F657" s="86"/>
      <c r="G657" s="85" t="n">
        <v>41986</v>
      </c>
      <c r="H657" s="86" t="n">
        <v>254.06</v>
      </c>
      <c r="I657" s="87" t="n">
        <f aca="false">H657/H656-1</f>
        <v>-0.011285803237858</v>
      </c>
    </row>
    <row r="658" customFormat="false" ht="16" hidden="false" customHeight="false" outlineLevel="0" collapsed="false">
      <c r="A658" s="83" t="n">
        <v>41977</v>
      </c>
      <c r="B658" s="84" t="n">
        <v>5.01</v>
      </c>
      <c r="E658" s="85"/>
      <c r="F658" s="86"/>
      <c r="G658" s="85" t="n">
        <v>41989</v>
      </c>
      <c r="H658" s="86" t="n">
        <v>252.85</v>
      </c>
      <c r="I658" s="87" t="n">
        <f aca="false">H658/H657-1</f>
        <v>-0.00476265449106517</v>
      </c>
    </row>
    <row r="659" customFormat="false" ht="16" hidden="false" customHeight="false" outlineLevel="0" collapsed="false">
      <c r="A659" s="83" t="n">
        <v>41978</v>
      </c>
      <c r="B659" s="84" t="n">
        <v>5.01</v>
      </c>
      <c r="E659" s="85"/>
      <c r="F659" s="86"/>
      <c r="G659" s="85" t="n">
        <v>41990</v>
      </c>
      <c r="H659" s="86" t="n">
        <v>251.73</v>
      </c>
      <c r="I659" s="87" t="n">
        <f aca="false">H659/H658-1</f>
        <v>-0.00442950365829542</v>
      </c>
    </row>
    <row r="660" customFormat="false" ht="16" hidden="false" customHeight="false" outlineLevel="0" collapsed="false">
      <c r="A660" s="83" t="n">
        <v>41979</v>
      </c>
      <c r="B660" s="84" t="n">
        <v>4.99</v>
      </c>
      <c r="E660" s="85"/>
      <c r="F660" s="86"/>
      <c r="G660" s="85" t="n">
        <v>41991</v>
      </c>
      <c r="H660" s="86" t="n">
        <v>252.69</v>
      </c>
      <c r="I660" s="87" t="n">
        <f aca="false">H660/H659-1</f>
        <v>0.00381360982004542</v>
      </c>
    </row>
    <row r="661" customFormat="false" ht="16" hidden="false" customHeight="false" outlineLevel="0" collapsed="false">
      <c r="A661" s="83" t="n">
        <v>41982</v>
      </c>
      <c r="B661" s="84" t="n">
        <v>4.99</v>
      </c>
      <c r="E661" s="85"/>
      <c r="F661" s="86"/>
      <c r="G661" s="85" t="n">
        <v>41992</v>
      </c>
      <c r="H661" s="86" t="n">
        <v>251.11</v>
      </c>
      <c r="I661" s="87" t="n">
        <f aca="false">H661/H660-1</f>
        <v>-0.00625272072499894</v>
      </c>
    </row>
    <row r="662" customFormat="false" ht="16" hidden="false" customHeight="false" outlineLevel="0" collapsed="false">
      <c r="A662" s="83" t="n">
        <v>41983</v>
      </c>
      <c r="B662" s="84" t="n">
        <v>4.99</v>
      </c>
      <c r="E662" s="85"/>
      <c r="F662" s="86"/>
      <c r="G662" s="85" t="n">
        <v>41993</v>
      </c>
      <c r="H662" s="86" t="n">
        <v>249.83</v>
      </c>
      <c r="I662" s="87" t="n">
        <f aca="false">H662/H661-1</f>
        <v>-0.0050973676874676</v>
      </c>
    </row>
    <row r="663" customFormat="false" ht="16" hidden="false" customHeight="false" outlineLevel="0" collapsed="false">
      <c r="A663" s="83" t="n">
        <v>41984</v>
      </c>
      <c r="B663" s="84" t="n">
        <v>4.98</v>
      </c>
      <c r="E663" s="85"/>
      <c r="F663" s="86"/>
      <c r="G663" s="85" t="n">
        <v>41996</v>
      </c>
      <c r="H663" s="86" t="n">
        <v>248.75</v>
      </c>
      <c r="I663" s="87" t="n">
        <f aca="false">H663/H662-1</f>
        <v>-0.00432293959892727</v>
      </c>
    </row>
    <row r="664" customFormat="false" ht="16" hidden="false" customHeight="false" outlineLevel="0" collapsed="false">
      <c r="A664" s="83" t="n">
        <v>41985</v>
      </c>
      <c r="B664" s="84" t="n">
        <v>4.97</v>
      </c>
      <c r="E664" s="85"/>
      <c r="F664" s="86"/>
      <c r="G664" s="85" t="n">
        <v>41997</v>
      </c>
      <c r="H664" s="86" t="n">
        <v>247.97</v>
      </c>
      <c r="I664" s="87" t="n">
        <f aca="false">H664/H663-1</f>
        <v>-0.00313567839195983</v>
      </c>
    </row>
    <row r="665" customFormat="false" ht="16" hidden="false" customHeight="false" outlineLevel="0" collapsed="false">
      <c r="A665" s="83" t="n">
        <v>41986</v>
      </c>
      <c r="B665" s="84" t="n">
        <v>4.96</v>
      </c>
      <c r="E665" s="85"/>
      <c r="F665" s="86"/>
      <c r="G665" s="85" t="n">
        <v>41998</v>
      </c>
      <c r="H665" s="86" t="n">
        <v>248.35</v>
      </c>
      <c r="I665" s="87" t="n">
        <f aca="false">H665/H664-1</f>
        <v>0.00153244344073888</v>
      </c>
    </row>
    <row r="666" customFormat="false" ht="16" hidden="false" customHeight="false" outlineLevel="0" collapsed="false">
      <c r="A666" s="83" t="n">
        <v>41989</v>
      </c>
      <c r="B666" s="84" t="n">
        <v>4.93</v>
      </c>
      <c r="E666" s="85"/>
      <c r="F666" s="86"/>
      <c r="G666" s="85" t="n">
        <v>41999</v>
      </c>
      <c r="H666" s="86" t="n">
        <v>248.88</v>
      </c>
      <c r="I666" s="87" t="n">
        <f aca="false">H666/H665-1</f>
        <v>0.00213408496074097</v>
      </c>
    </row>
    <row r="667" customFormat="false" ht="16" hidden="false" customHeight="false" outlineLevel="0" collapsed="false">
      <c r="A667" s="83" t="n">
        <v>41990</v>
      </c>
      <c r="B667" s="84" t="n">
        <v>4.92</v>
      </c>
      <c r="E667" s="85"/>
      <c r="F667" s="86"/>
      <c r="G667" s="85" t="n">
        <v>42000</v>
      </c>
      <c r="H667" s="86" t="n">
        <v>251.56</v>
      </c>
      <c r="I667" s="87" t="n">
        <f aca="false">H667/H666-1</f>
        <v>0.0107682417229187</v>
      </c>
    </row>
    <row r="668" customFormat="false" ht="16" hidden="false" customHeight="false" outlineLevel="0" collapsed="false">
      <c r="A668" s="83" t="n">
        <v>41991</v>
      </c>
      <c r="B668" s="84" t="n">
        <v>4.92</v>
      </c>
      <c r="E668" s="85"/>
      <c r="F668" s="86"/>
      <c r="G668" s="85" t="n">
        <v>42003</v>
      </c>
      <c r="H668" s="86" t="n">
        <v>252.6</v>
      </c>
      <c r="I668" s="87" t="n">
        <f aca="false">H668/H667-1</f>
        <v>0.00413420257592612</v>
      </c>
    </row>
    <row r="669" customFormat="false" ht="16" hidden="false" customHeight="false" outlineLevel="0" collapsed="false">
      <c r="A669" s="83" t="n">
        <v>41992</v>
      </c>
      <c r="B669" s="84" t="n">
        <v>4.92</v>
      </c>
      <c r="E669" s="85"/>
      <c r="F669" s="86"/>
      <c r="G669" s="85" t="n">
        <v>42004</v>
      </c>
      <c r="H669" s="86" t="n">
        <v>252.74</v>
      </c>
      <c r="I669" s="87" t="n">
        <f aca="false">H669/H668-1</f>
        <v>0.000554235946159887</v>
      </c>
    </row>
    <row r="670" customFormat="false" ht="16" hidden="false" customHeight="false" outlineLevel="0" collapsed="false">
      <c r="A670" s="83" t="n">
        <v>41993</v>
      </c>
      <c r="B670" s="84" t="n">
        <v>4.95</v>
      </c>
      <c r="E670" s="85"/>
      <c r="F670" s="86"/>
      <c r="G670" s="85" t="n">
        <v>42005</v>
      </c>
      <c r="H670" s="86" t="n">
        <v>250.55</v>
      </c>
      <c r="I670" s="87" t="n">
        <f aca="false">H670/H669-1</f>
        <v>-0.00866503125741869</v>
      </c>
    </row>
    <row r="671" customFormat="false" ht="16" hidden="false" customHeight="false" outlineLevel="0" collapsed="false">
      <c r="A671" s="83" t="n">
        <v>41996</v>
      </c>
      <c r="B671" s="84" t="n">
        <v>4.94</v>
      </c>
      <c r="E671" s="85"/>
      <c r="F671" s="86"/>
      <c r="G671" s="85" t="n">
        <v>42006</v>
      </c>
      <c r="H671" s="86" t="n">
        <v>249.51</v>
      </c>
      <c r="I671" s="87" t="n">
        <f aca="false">H671/H670-1</f>
        <v>-0.0041508680902016</v>
      </c>
    </row>
    <row r="672" customFormat="false" ht="16" hidden="false" customHeight="false" outlineLevel="0" collapsed="false">
      <c r="A672" s="83" t="n">
        <v>41997</v>
      </c>
      <c r="B672" s="90" t="n">
        <v>4.94</v>
      </c>
      <c r="E672" s="85"/>
      <c r="F672" s="86"/>
      <c r="G672" s="85" t="n">
        <v>42007</v>
      </c>
      <c r="H672" s="86" t="n">
        <v>253.63</v>
      </c>
      <c r="I672" s="87" t="n">
        <f aca="false">H672/H671-1</f>
        <v>0.0165123642338985</v>
      </c>
    </row>
    <row r="673" customFormat="false" ht="16" hidden="false" customHeight="false" outlineLevel="0" collapsed="false">
      <c r="A673" s="83" t="n">
        <v>41998</v>
      </c>
      <c r="B673" s="84" t="n">
        <v>4.93</v>
      </c>
      <c r="E673" s="85"/>
      <c r="F673" s="86"/>
      <c r="G673" s="85" t="n">
        <v>42010</v>
      </c>
      <c r="H673" s="86" t="n">
        <v>256.59</v>
      </c>
      <c r="I673" s="87" t="n">
        <f aca="false">H673/H672-1</f>
        <v>0.0116705437053974</v>
      </c>
    </row>
    <row r="674" customFormat="false" ht="16" hidden="false" customHeight="false" outlineLevel="0" collapsed="false">
      <c r="A674" s="83" t="n">
        <v>41999</v>
      </c>
      <c r="B674" s="84" t="n">
        <v>4.93</v>
      </c>
      <c r="E674" s="85"/>
      <c r="F674" s="86"/>
      <c r="G674" s="85" t="n">
        <v>42011</v>
      </c>
      <c r="H674" s="86" t="n">
        <v>256.27</v>
      </c>
      <c r="I674" s="87" t="n">
        <f aca="false">H674/H673-1</f>
        <v>-0.00124712576483887</v>
      </c>
    </row>
    <row r="675" customFormat="false" ht="16" hidden="false" customHeight="false" outlineLevel="0" collapsed="false">
      <c r="A675" s="83" t="n">
        <v>42000</v>
      </c>
      <c r="B675" s="84" t="n">
        <v>4.92</v>
      </c>
      <c r="E675" s="85"/>
      <c r="F675" s="86"/>
      <c r="G675" s="85" t="n">
        <v>42012</v>
      </c>
      <c r="H675" s="86" t="n">
        <v>260.38</v>
      </c>
      <c r="I675" s="87" t="n">
        <f aca="false">H675/H674-1</f>
        <v>0.0160377726616461</v>
      </c>
    </row>
    <row r="676" customFormat="false" ht="16" hidden="false" customHeight="false" outlineLevel="0" collapsed="false">
      <c r="A676" s="83" t="n">
        <v>42003</v>
      </c>
      <c r="B676" s="84" t="n">
        <v>4.92</v>
      </c>
      <c r="E676" s="85"/>
      <c r="F676" s="86"/>
      <c r="G676" s="85" t="n">
        <v>42013</v>
      </c>
      <c r="H676" s="86" t="n">
        <v>261.42</v>
      </c>
      <c r="I676" s="87" t="n">
        <f aca="false">H676/H675-1</f>
        <v>0.00399416237806283</v>
      </c>
    </row>
    <row r="677" customFormat="false" ht="16" hidden="false" customHeight="false" outlineLevel="0" collapsed="false">
      <c r="A677" s="83" t="n">
        <v>42004</v>
      </c>
      <c r="B677" s="90" t="n">
        <v>4.92</v>
      </c>
      <c r="E677" s="85"/>
      <c r="F677" s="86"/>
      <c r="G677" s="85" t="n">
        <v>42014</v>
      </c>
      <c r="H677" s="86" t="n">
        <v>261.73</v>
      </c>
      <c r="I677" s="87" t="n">
        <f aca="false">H677/H676-1</f>
        <v>0.00118583122943927</v>
      </c>
    </row>
    <row r="678" customFormat="false" ht="16" hidden="false" customHeight="false" outlineLevel="0" collapsed="false">
      <c r="A678" s="83" t="n">
        <v>42005</v>
      </c>
      <c r="B678" s="84" t="n">
        <v>4.9</v>
      </c>
      <c r="E678" s="85"/>
      <c r="F678" s="86"/>
      <c r="G678" s="85" t="n">
        <v>42017</v>
      </c>
      <c r="H678" s="86" t="n">
        <v>259.89</v>
      </c>
      <c r="I678" s="87" t="n">
        <f aca="false">H678/H677-1</f>
        <v>-0.00703014556986215</v>
      </c>
    </row>
    <row r="679" customFormat="false" ht="16" hidden="false" customHeight="false" outlineLevel="0" collapsed="false">
      <c r="A679" s="83" t="n">
        <v>42006</v>
      </c>
      <c r="B679" s="84" t="n">
        <v>4.85</v>
      </c>
      <c r="E679" s="85"/>
      <c r="F679" s="86"/>
      <c r="G679" s="85" t="n">
        <v>42018</v>
      </c>
      <c r="H679" s="86" t="n">
        <v>262.46</v>
      </c>
      <c r="I679" s="87" t="n">
        <f aca="false">H679/H678-1</f>
        <v>0.00988879910731466</v>
      </c>
    </row>
    <row r="680" customFormat="false" ht="16" hidden="false" customHeight="false" outlineLevel="0" collapsed="false">
      <c r="A680" s="83" t="n">
        <v>42007</v>
      </c>
      <c r="B680" s="84" t="n">
        <v>4.82</v>
      </c>
      <c r="E680" s="85"/>
      <c r="F680" s="86"/>
      <c r="G680" s="85" t="n">
        <v>42019</v>
      </c>
      <c r="H680" s="86" t="n">
        <v>263.41</v>
      </c>
      <c r="I680" s="87" t="n">
        <f aca="false">H680/H679-1</f>
        <v>0.0036195991770176</v>
      </c>
    </row>
    <row r="681" customFormat="false" ht="16" hidden="false" customHeight="false" outlineLevel="0" collapsed="false">
      <c r="A681" s="83" t="n">
        <v>42010</v>
      </c>
      <c r="B681" s="84" t="n">
        <v>4.8</v>
      </c>
      <c r="E681" s="85"/>
      <c r="F681" s="86"/>
      <c r="G681" s="85" t="n">
        <v>42020</v>
      </c>
      <c r="H681" s="86" t="n">
        <v>263.2</v>
      </c>
      <c r="I681" s="87" t="n">
        <f aca="false">H681/H680-1</f>
        <v>-0.000797236247674915</v>
      </c>
    </row>
    <row r="682" customFormat="false" ht="16" hidden="false" customHeight="false" outlineLevel="0" collapsed="false">
      <c r="A682" s="83" t="n">
        <v>42011</v>
      </c>
      <c r="B682" s="84" t="n">
        <v>4.81</v>
      </c>
      <c r="E682" s="85"/>
      <c r="F682" s="86"/>
      <c r="G682" s="85" t="n">
        <v>42021</v>
      </c>
      <c r="H682" s="86" t="n">
        <v>265.39</v>
      </c>
      <c r="I682" s="87" t="n">
        <f aca="false">H682/H681-1</f>
        <v>0.00832066869300907</v>
      </c>
    </row>
    <row r="683" customFormat="false" ht="16" hidden="false" customHeight="false" outlineLevel="0" collapsed="false">
      <c r="A683" s="83" t="n">
        <v>42012</v>
      </c>
      <c r="B683" s="84" t="n">
        <v>4.79</v>
      </c>
      <c r="E683" s="85"/>
      <c r="F683" s="86"/>
      <c r="G683" s="85" t="n">
        <v>42024</v>
      </c>
      <c r="H683" s="86" t="n">
        <v>265.61</v>
      </c>
      <c r="I683" s="87" t="n">
        <f aca="false">H683/H682-1</f>
        <v>0.000828968687591969</v>
      </c>
    </row>
    <row r="684" customFormat="false" ht="16" hidden="false" customHeight="false" outlineLevel="0" collapsed="false">
      <c r="A684" s="83" t="n">
        <v>42013</v>
      </c>
      <c r="B684" s="84" t="n">
        <v>4.78</v>
      </c>
      <c r="E684" s="85"/>
      <c r="F684" s="86"/>
      <c r="G684" s="85" t="n">
        <v>42025</v>
      </c>
      <c r="H684" s="86" t="n">
        <v>263.61</v>
      </c>
      <c r="I684" s="87" t="n">
        <f aca="false">H684/H683-1</f>
        <v>-0.00752983697902943</v>
      </c>
    </row>
    <row r="685" customFormat="false" ht="16" hidden="false" customHeight="false" outlineLevel="0" collapsed="false">
      <c r="A685" s="83" t="n">
        <v>42014</v>
      </c>
      <c r="B685" s="84" t="n">
        <v>4.78</v>
      </c>
      <c r="E685" s="85"/>
      <c r="F685" s="86"/>
      <c r="G685" s="85" t="n">
        <v>42026</v>
      </c>
      <c r="H685" s="86" t="n">
        <v>263.86</v>
      </c>
      <c r="I685" s="87" t="n">
        <f aca="false">H685/H684-1</f>
        <v>0.00094837069913889</v>
      </c>
    </row>
    <row r="686" customFormat="false" ht="16" hidden="false" customHeight="false" outlineLevel="0" collapsed="false">
      <c r="A686" s="83" t="n">
        <v>42017</v>
      </c>
      <c r="B686" s="84" t="n">
        <v>4.77</v>
      </c>
      <c r="E686" s="85"/>
      <c r="F686" s="86"/>
      <c r="G686" s="85" t="n">
        <v>42027</v>
      </c>
      <c r="H686" s="86" t="n">
        <v>265.69</v>
      </c>
      <c r="I686" s="87" t="n">
        <f aca="false">H686/H685-1</f>
        <v>0.00693549609641475</v>
      </c>
    </row>
    <row r="687" customFormat="false" ht="16" hidden="false" customHeight="false" outlineLevel="0" collapsed="false">
      <c r="A687" s="83" t="n">
        <v>42018</v>
      </c>
      <c r="B687" s="84" t="n">
        <v>4.75</v>
      </c>
      <c r="E687" s="85"/>
      <c r="F687" s="86"/>
      <c r="G687" s="85" t="n">
        <v>42028</v>
      </c>
      <c r="H687" s="86" t="n">
        <v>268.05</v>
      </c>
      <c r="I687" s="87" t="n">
        <f aca="false">H687/H686-1</f>
        <v>0.00888253227445524</v>
      </c>
    </row>
    <row r="688" customFormat="false" ht="16" hidden="false" customHeight="false" outlineLevel="0" collapsed="false">
      <c r="A688" s="83" t="n">
        <v>42019</v>
      </c>
      <c r="B688" s="84" t="n">
        <v>4.73</v>
      </c>
      <c r="E688" s="85"/>
      <c r="F688" s="86"/>
      <c r="G688" s="85" t="n">
        <v>42031</v>
      </c>
      <c r="H688" s="86" t="n">
        <v>266.67</v>
      </c>
      <c r="I688" s="87" t="n">
        <f aca="false">H688/H687-1</f>
        <v>-0.00514829322887522</v>
      </c>
    </row>
    <row r="689" customFormat="false" ht="16" hidden="false" customHeight="false" outlineLevel="0" collapsed="false">
      <c r="A689" s="83" t="n">
        <v>42020</v>
      </c>
      <c r="B689" s="84" t="n">
        <v>4.7</v>
      </c>
      <c r="E689" s="85"/>
      <c r="F689" s="86"/>
      <c r="G689" s="85" t="n">
        <v>42032</v>
      </c>
      <c r="H689" s="86" t="n">
        <v>266.91</v>
      </c>
      <c r="I689" s="87" t="n">
        <f aca="false">H689/H688-1</f>
        <v>0.000899988750140635</v>
      </c>
    </row>
    <row r="690" customFormat="false" ht="16" hidden="false" customHeight="false" outlineLevel="0" collapsed="false">
      <c r="A690" s="83" t="n">
        <v>42021</v>
      </c>
      <c r="B690" s="84" t="n">
        <v>4.69</v>
      </c>
      <c r="E690" s="85"/>
      <c r="F690" s="86"/>
      <c r="G690" s="85" t="n">
        <v>42033</v>
      </c>
      <c r="H690" s="86" t="n">
        <v>268.29</v>
      </c>
      <c r="I690" s="87" t="n">
        <f aca="false">H690/H689-1</f>
        <v>0.00517028211756765</v>
      </c>
    </row>
    <row r="691" customFormat="false" ht="16" hidden="false" customHeight="false" outlineLevel="0" collapsed="false">
      <c r="A691" s="83" t="n">
        <v>42024</v>
      </c>
      <c r="B691" s="84" t="n">
        <v>4.69</v>
      </c>
      <c r="E691" s="85"/>
      <c r="F691" s="86"/>
      <c r="G691" s="85" t="n">
        <v>42034</v>
      </c>
      <c r="H691" s="86" t="n">
        <v>272.09</v>
      </c>
      <c r="I691" s="87" t="n">
        <f aca="false">H691/H690-1</f>
        <v>0.0141637780014161</v>
      </c>
    </row>
    <row r="692" customFormat="false" ht="16" hidden="false" customHeight="false" outlineLevel="0" collapsed="false">
      <c r="A692" s="83" t="n">
        <v>42025</v>
      </c>
      <c r="B692" s="84" t="n">
        <v>4.67</v>
      </c>
      <c r="E692" s="85"/>
      <c r="F692" s="86"/>
      <c r="G692" s="85" t="n">
        <v>42035</v>
      </c>
      <c r="H692" s="86" t="n">
        <v>272.5</v>
      </c>
      <c r="I692" s="87" t="n">
        <f aca="false">H692/H691-1</f>
        <v>0.00150685434966391</v>
      </c>
    </row>
    <row r="693" customFormat="false" ht="16" hidden="false" customHeight="false" outlineLevel="0" collapsed="false">
      <c r="A693" s="83" t="n">
        <v>42026</v>
      </c>
      <c r="B693" s="84" t="n">
        <v>4.65</v>
      </c>
      <c r="E693" s="85"/>
      <c r="F693" s="86"/>
      <c r="G693" s="85" t="n">
        <v>42038</v>
      </c>
      <c r="H693" s="86" t="n">
        <v>271.94</v>
      </c>
      <c r="I693" s="87" t="n">
        <f aca="false">H693/H692-1</f>
        <v>-0.00205504587155969</v>
      </c>
    </row>
    <row r="694" customFormat="false" ht="16" hidden="false" customHeight="false" outlineLevel="0" collapsed="false">
      <c r="A694" s="83" t="n">
        <v>42027</v>
      </c>
      <c r="B694" s="84" t="n">
        <v>4.62</v>
      </c>
      <c r="E694" s="85"/>
      <c r="F694" s="86"/>
      <c r="G694" s="85" t="n">
        <v>42039</v>
      </c>
      <c r="H694" s="86" t="n">
        <v>272.94</v>
      </c>
      <c r="I694" s="87" t="n">
        <f aca="false">H694/H693-1</f>
        <v>0.00367728175332793</v>
      </c>
    </row>
    <row r="695" customFormat="false" ht="16" hidden="false" customHeight="false" outlineLevel="0" collapsed="false">
      <c r="A695" s="83" t="n">
        <v>42028</v>
      </c>
      <c r="B695" s="84" t="n">
        <v>4.62</v>
      </c>
      <c r="E695" s="85"/>
      <c r="F695" s="86"/>
      <c r="G695" s="85" t="n">
        <v>42040</v>
      </c>
      <c r="H695" s="86" t="n">
        <v>272.06</v>
      </c>
      <c r="I695" s="87" t="n">
        <f aca="false">H695/H694-1</f>
        <v>-0.00322415182824065</v>
      </c>
    </row>
    <row r="696" customFormat="false" ht="16" hidden="false" customHeight="false" outlineLevel="0" collapsed="false">
      <c r="A696" s="83" t="n">
        <v>42031</v>
      </c>
      <c r="B696" s="84" t="n">
        <v>4.6</v>
      </c>
      <c r="E696" s="85"/>
      <c r="F696" s="86"/>
      <c r="G696" s="85" t="n">
        <v>42041</v>
      </c>
      <c r="H696" s="86" t="n">
        <v>270.48</v>
      </c>
      <c r="I696" s="87" t="n">
        <f aca="false">H696/H695-1</f>
        <v>-0.00580754245387038</v>
      </c>
    </row>
    <row r="697" customFormat="false" ht="16" hidden="false" customHeight="false" outlineLevel="0" collapsed="false">
      <c r="A697" s="83" t="n">
        <v>42032</v>
      </c>
      <c r="B697" s="84" t="n">
        <v>4.61</v>
      </c>
      <c r="E697" s="85"/>
      <c r="F697" s="86"/>
      <c r="G697" s="85" t="n">
        <v>42042</v>
      </c>
      <c r="H697" s="86" t="n">
        <v>269.61</v>
      </c>
      <c r="I697" s="87" t="n">
        <f aca="false">H697/H696-1</f>
        <v>-0.00321650399290152</v>
      </c>
    </row>
    <row r="698" customFormat="false" ht="16" hidden="false" customHeight="false" outlineLevel="0" collapsed="false">
      <c r="A698" s="83" t="n">
        <v>42033</v>
      </c>
      <c r="B698" s="84" t="n">
        <v>4.62</v>
      </c>
      <c r="E698" s="85"/>
      <c r="F698" s="86"/>
      <c r="G698" s="85" t="n">
        <v>42045</v>
      </c>
      <c r="H698" s="86" t="n">
        <v>269.19</v>
      </c>
      <c r="I698" s="87" t="n">
        <f aca="false">H698/H697-1</f>
        <v>-0.00155780571937247</v>
      </c>
    </row>
    <row r="699" customFormat="false" ht="16" hidden="false" customHeight="false" outlineLevel="0" collapsed="false">
      <c r="A699" s="83" t="n">
        <v>42034</v>
      </c>
      <c r="B699" s="84" t="n">
        <v>4.58</v>
      </c>
      <c r="E699" s="85"/>
      <c r="F699" s="86"/>
      <c r="G699" s="85" t="n">
        <v>42046</v>
      </c>
      <c r="H699" s="86" t="n">
        <v>270.82</v>
      </c>
      <c r="I699" s="87" t="n">
        <f aca="false">H699/H698-1</f>
        <v>0.00605520264497184</v>
      </c>
    </row>
    <row r="700" customFormat="false" ht="16" hidden="false" customHeight="false" outlineLevel="0" collapsed="false">
      <c r="A700" s="83" t="n">
        <v>42035</v>
      </c>
      <c r="B700" s="84" t="n">
        <v>4.55</v>
      </c>
      <c r="E700" s="85"/>
      <c r="F700" s="86"/>
      <c r="G700" s="85" t="n">
        <v>42047</v>
      </c>
      <c r="H700" s="86" t="n">
        <v>270.64</v>
      </c>
      <c r="I700" s="87" t="n">
        <f aca="false">H700/H699-1</f>
        <v>-0.000664648105752952</v>
      </c>
    </row>
    <row r="701" customFormat="false" ht="16" hidden="false" customHeight="false" outlineLevel="0" collapsed="false">
      <c r="A701" s="83" t="n">
        <v>42038</v>
      </c>
      <c r="B701" s="84" t="n">
        <v>4.56</v>
      </c>
      <c r="E701" s="85"/>
      <c r="F701" s="86"/>
      <c r="G701" s="85" t="n">
        <v>42048</v>
      </c>
      <c r="H701" s="86" t="n">
        <v>269.57</v>
      </c>
      <c r="I701" s="87" t="n">
        <f aca="false">H701/H700-1</f>
        <v>-0.00395359148684593</v>
      </c>
    </row>
    <row r="702" customFormat="false" ht="16" hidden="false" customHeight="false" outlineLevel="0" collapsed="false">
      <c r="A702" s="83" t="n">
        <v>42039</v>
      </c>
      <c r="B702" s="84" t="n">
        <v>4.53</v>
      </c>
      <c r="E702" s="85"/>
      <c r="F702" s="86"/>
      <c r="G702" s="85" t="n">
        <v>42049</v>
      </c>
      <c r="H702" s="86" t="n">
        <v>267.96</v>
      </c>
      <c r="I702" s="87" t="n">
        <f aca="false">H702/H701-1</f>
        <v>-0.00597247468190087</v>
      </c>
    </row>
    <row r="703" customFormat="false" ht="16" hidden="false" customHeight="false" outlineLevel="0" collapsed="false">
      <c r="A703" s="83" t="n">
        <v>42040</v>
      </c>
      <c r="B703" s="84" t="n">
        <v>4.52</v>
      </c>
      <c r="E703" s="85"/>
      <c r="F703" s="86"/>
      <c r="G703" s="85" t="n">
        <v>42052</v>
      </c>
      <c r="H703" s="86" t="n">
        <v>269.2</v>
      </c>
      <c r="I703" s="87" t="n">
        <f aca="false">H703/H702-1</f>
        <v>0.00462755635169421</v>
      </c>
    </row>
    <row r="704" customFormat="false" ht="16" hidden="false" customHeight="false" outlineLevel="0" collapsed="false">
      <c r="A704" s="83" t="n">
        <v>42041</v>
      </c>
      <c r="B704" s="84" t="n">
        <v>4.53</v>
      </c>
      <c r="E704" s="85"/>
      <c r="F704" s="86"/>
      <c r="G704" s="85" t="n">
        <v>42053</v>
      </c>
      <c r="H704" s="86" t="n">
        <v>269.65</v>
      </c>
      <c r="I704" s="87" t="n">
        <f aca="false">H704/H703-1</f>
        <v>0.00167161961367013</v>
      </c>
    </row>
    <row r="705" customFormat="false" ht="16" hidden="false" customHeight="false" outlineLevel="0" collapsed="false">
      <c r="A705" s="83" t="n">
        <v>42042</v>
      </c>
      <c r="B705" s="84" t="n">
        <v>4.52</v>
      </c>
      <c r="E705" s="85"/>
      <c r="F705" s="86"/>
      <c r="G705" s="85" t="n">
        <v>42054</v>
      </c>
      <c r="H705" s="86" t="n">
        <v>272.34</v>
      </c>
      <c r="I705" s="87" t="n">
        <f aca="false">H705/H704-1</f>
        <v>0.00997589467828663</v>
      </c>
    </row>
    <row r="706" customFormat="false" ht="16" hidden="false" customHeight="false" outlineLevel="0" collapsed="false">
      <c r="A706" s="83" t="n">
        <v>42045</v>
      </c>
      <c r="B706" s="84" t="n">
        <v>4.52</v>
      </c>
      <c r="E706" s="85"/>
      <c r="F706" s="86"/>
      <c r="G706" s="85" t="n">
        <v>42055</v>
      </c>
      <c r="H706" s="86" t="n">
        <v>272.91</v>
      </c>
      <c r="I706" s="87" t="n">
        <f aca="false">H706/H705-1</f>
        <v>0.00209297202026892</v>
      </c>
    </row>
    <row r="707" customFormat="false" ht="16" hidden="false" customHeight="false" outlineLevel="0" collapsed="false">
      <c r="A707" s="83" t="n">
        <v>42046</v>
      </c>
      <c r="B707" s="84" t="n">
        <v>4.52</v>
      </c>
      <c r="E707" s="85"/>
      <c r="F707" s="86"/>
      <c r="G707" s="85" t="n">
        <v>42056</v>
      </c>
      <c r="H707" s="86" t="n">
        <v>275.04</v>
      </c>
      <c r="I707" s="87" t="n">
        <f aca="false">H707/H706-1</f>
        <v>0.00780477080356157</v>
      </c>
    </row>
    <row r="708" customFormat="false" ht="16" hidden="false" customHeight="false" outlineLevel="0" collapsed="false">
      <c r="A708" s="83" t="n">
        <v>42047</v>
      </c>
      <c r="B708" s="84" t="n">
        <v>4.53</v>
      </c>
      <c r="E708" s="85"/>
      <c r="F708" s="86"/>
      <c r="G708" s="85" t="n">
        <v>42059</v>
      </c>
      <c r="H708" s="86" t="n">
        <v>277.46</v>
      </c>
      <c r="I708" s="87" t="n">
        <f aca="false">H708/H707-1</f>
        <v>0.00879872018615457</v>
      </c>
    </row>
    <row r="709" customFormat="false" ht="16" hidden="false" customHeight="false" outlineLevel="0" collapsed="false">
      <c r="A709" s="83" t="n">
        <v>42048</v>
      </c>
      <c r="B709" s="84" t="n">
        <v>4.52</v>
      </c>
      <c r="E709" s="85"/>
      <c r="F709" s="86"/>
      <c r="G709" s="85" t="n">
        <v>42060</v>
      </c>
      <c r="H709" s="86" t="n">
        <v>276.59</v>
      </c>
      <c r="I709" s="87" t="n">
        <f aca="false">H709/H708-1</f>
        <v>-0.00313558711165574</v>
      </c>
    </row>
    <row r="710" customFormat="false" ht="16" hidden="false" customHeight="false" outlineLevel="0" collapsed="false">
      <c r="A710" s="83" t="n">
        <v>42049</v>
      </c>
      <c r="B710" s="84" t="n">
        <v>4.5</v>
      </c>
      <c r="E710" s="85"/>
      <c r="F710" s="86"/>
      <c r="G710" s="85" t="n">
        <v>42061</v>
      </c>
      <c r="H710" s="86" t="n">
        <v>275.53</v>
      </c>
      <c r="I710" s="87" t="n">
        <f aca="false">H710/H709-1</f>
        <v>-0.00383238728804369</v>
      </c>
    </row>
    <row r="711" customFormat="false" ht="16" hidden="false" customHeight="false" outlineLevel="0" collapsed="false">
      <c r="A711" s="83" t="n">
        <v>42052</v>
      </c>
      <c r="B711" s="84" t="n">
        <v>4.5</v>
      </c>
      <c r="E711" s="85"/>
      <c r="F711" s="86"/>
      <c r="G711" s="85" t="n">
        <v>42062</v>
      </c>
      <c r="H711" s="86" t="n">
        <v>273.74</v>
      </c>
      <c r="I711" s="87" t="n">
        <f aca="false">H711/H710-1</f>
        <v>-0.00649657024643402</v>
      </c>
    </row>
    <row r="712" customFormat="false" ht="16" hidden="false" customHeight="false" outlineLevel="0" collapsed="false">
      <c r="A712" s="83" t="n">
        <v>42053</v>
      </c>
      <c r="B712" s="84" t="n">
        <v>4.49</v>
      </c>
      <c r="E712" s="85"/>
      <c r="F712" s="86"/>
      <c r="G712" s="85" t="n">
        <v>42063</v>
      </c>
      <c r="H712" s="86" t="n">
        <v>274.06</v>
      </c>
      <c r="I712" s="87" t="n">
        <f aca="false">H712/H711-1</f>
        <v>0.001168992474611</v>
      </c>
    </row>
    <row r="713" customFormat="false" ht="16" hidden="false" customHeight="false" outlineLevel="0" collapsed="false">
      <c r="A713" s="83" t="n">
        <v>42054</v>
      </c>
      <c r="B713" s="84" t="n">
        <v>4.47</v>
      </c>
      <c r="E713" s="85"/>
      <c r="F713" s="86"/>
      <c r="G713" s="85" t="n">
        <v>42066</v>
      </c>
      <c r="H713" s="86" t="n">
        <v>274.85</v>
      </c>
      <c r="I713" s="87" t="n">
        <f aca="false">H713/H712-1</f>
        <v>0.00288258045683443</v>
      </c>
    </row>
    <row r="714" customFormat="false" ht="16" hidden="false" customHeight="false" outlineLevel="0" collapsed="false">
      <c r="A714" s="83" t="n">
        <v>42055</v>
      </c>
      <c r="B714" s="84" t="n">
        <v>4.5</v>
      </c>
      <c r="E714" s="85"/>
      <c r="F714" s="86"/>
      <c r="G714" s="85" t="n">
        <v>42067</v>
      </c>
      <c r="H714" s="86" t="n">
        <v>275.89</v>
      </c>
      <c r="I714" s="87" t="n">
        <f aca="false">H714/H713-1</f>
        <v>0.00378388211751846</v>
      </c>
    </row>
    <row r="715" customFormat="false" ht="16" hidden="false" customHeight="false" outlineLevel="0" collapsed="false">
      <c r="A715" s="83" t="n">
        <v>42056</v>
      </c>
      <c r="B715" s="84" t="n">
        <v>4.48</v>
      </c>
      <c r="E715" s="85"/>
      <c r="F715" s="86"/>
      <c r="G715" s="85" t="n">
        <v>42068</v>
      </c>
      <c r="H715" s="86" t="n">
        <v>276.21</v>
      </c>
      <c r="I715" s="87" t="n">
        <f aca="false">H715/H714-1</f>
        <v>0.00115988256189059</v>
      </c>
    </row>
    <row r="716" customFormat="false" ht="16" hidden="false" customHeight="false" outlineLevel="0" collapsed="false">
      <c r="A716" s="83" t="n">
        <v>42059</v>
      </c>
      <c r="B716" s="84" t="n">
        <v>4.47</v>
      </c>
      <c r="E716" s="85"/>
      <c r="F716" s="86"/>
      <c r="G716" s="85" t="n">
        <v>42069</v>
      </c>
      <c r="H716" s="86" t="n">
        <v>272.92</v>
      </c>
      <c r="I716" s="87" t="n">
        <f aca="false">H716/H715-1</f>
        <v>-0.0119112269649903</v>
      </c>
    </row>
    <row r="717" customFormat="false" ht="16" hidden="false" customHeight="false" outlineLevel="0" collapsed="false">
      <c r="A717" s="83" t="n">
        <v>42060</v>
      </c>
      <c r="B717" s="84" t="n">
        <v>4.46</v>
      </c>
      <c r="E717" s="85"/>
      <c r="F717" s="86"/>
      <c r="G717" s="85" t="n">
        <v>42070</v>
      </c>
      <c r="H717" s="86" t="n">
        <v>270.15</v>
      </c>
      <c r="I717" s="87" t="n">
        <f aca="false">H717/H716-1</f>
        <v>-0.0101494943573209</v>
      </c>
    </row>
    <row r="718" customFormat="false" ht="16" hidden="false" customHeight="false" outlineLevel="0" collapsed="false">
      <c r="A718" s="83" t="n">
        <v>42061</v>
      </c>
      <c r="B718" s="84" t="n">
        <v>4.45</v>
      </c>
      <c r="E718" s="85"/>
      <c r="F718" s="86"/>
      <c r="G718" s="85" t="n">
        <v>42073</v>
      </c>
      <c r="H718" s="86" t="n">
        <v>273.23</v>
      </c>
      <c r="I718" s="87" t="n">
        <f aca="false">H718/H717-1</f>
        <v>0.0114010734776977</v>
      </c>
    </row>
    <row r="719" customFormat="false" ht="16" hidden="false" customHeight="false" outlineLevel="0" collapsed="false">
      <c r="A719" s="83" t="n">
        <v>42062</v>
      </c>
      <c r="B719" s="84" t="n">
        <v>4.47</v>
      </c>
      <c r="E719" s="85"/>
      <c r="F719" s="86"/>
      <c r="G719" s="85" t="n">
        <v>42074</v>
      </c>
      <c r="H719" s="86" t="n">
        <v>275.61</v>
      </c>
      <c r="I719" s="87" t="n">
        <f aca="false">H719/H718-1</f>
        <v>0.00871061010869956</v>
      </c>
    </row>
    <row r="720" customFormat="false" ht="16" hidden="false" customHeight="false" outlineLevel="0" collapsed="false">
      <c r="A720" s="83" t="n">
        <v>42063</v>
      </c>
      <c r="B720" s="84" t="n">
        <v>4.5</v>
      </c>
      <c r="E720" s="85"/>
      <c r="F720" s="86"/>
      <c r="G720" s="85" t="n">
        <v>42075</v>
      </c>
      <c r="H720" s="86" t="n">
        <v>275.86</v>
      </c>
      <c r="I720" s="87" t="n">
        <f aca="false">H720/H719-1</f>
        <v>0.000907078843292997</v>
      </c>
    </row>
    <row r="721" customFormat="false" ht="16" hidden="false" customHeight="false" outlineLevel="0" collapsed="false">
      <c r="A721" s="83" t="n">
        <v>42066</v>
      </c>
      <c r="B721" s="84" t="n">
        <v>4.5</v>
      </c>
      <c r="E721" s="85"/>
      <c r="F721" s="86"/>
      <c r="G721" s="85" t="n">
        <v>42076</v>
      </c>
      <c r="H721" s="86" t="n">
        <v>275.32</v>
      </c>
      <c r="I721" s="87" t="n">
        <f aca="false">H721/H720-1</f>
        <v>-0.00195751468136018</v>
      </c>
    </row>
    <row r="722" customFormat="false" ht="16" hidden="false" customHeight="false" outlineLevel="0" collapsed="false">
      <c r="A722" s="83" t="n">
        <v>42067</v>
      </c>
      <c r="B722" s="84" t="n">
        <v>4.5</v>
      </c>
      <c r="E722" s="85"/>
      <c r="F722" s="86"/>
      <c r="G722" s="85" t="n">
        <v>42077</v>
      </c>
      <c r="H722" s="86" t="n">
        <v>277.61</v>
      </c>
      <c r="I722" s="87" t="n">
        <f aca="false">H722/H721-1</f>
        <v>0.00831759407235233</v>
      </c>
    </row>
    <row r="723" customFormat="false" ht="16" hidden="false" customHeight="false" outlineLevel="0" collapsed="false">
      <c r="A723" s="83" t="n">
        <v>42068</v>
      </c>
      <c r="B723" s="84" t="n">
        <v>4.48</v>
      </c>
      <c r="E723" s="85"/>
      <c r="F723" s="86"/>
      <c r="G723" s="85" t="n">
        <v>42080</v>
      </c>
      <c r="H723" s="86" t="n">
        <v>280.8</v>
      </c>
      <c r="I723" s="87" t="n">
        <f aca="false">H723/H722-1</f>
        <v>0.011490940528079</v>
      </c>
    </row>
    <row r="724" customFormat="false" ht="16" hidden="false" customHeight="false" outlineLevel="0" collapsed="false">
      <c r="A724" s="83" t="n">
        <v>42069</v>
      </c>
      <c r="B724" s="84" t="n">
        <v>4.47</v>
      </c>
      <c r="E724" s="85"/>
      <c r="F724" s="86"/>
      <c r="G724" s="85" t="n">
        <v>42081</v>
      </c>
      <c r="H724" s="86" t="n">
        <v>281.22</v>
      </c>
      <c r="I724" s="87" t="n">
        <f aca="false">H724/H723-1</f>
        <v>0.00149572649572649</v>
      </c>
    </row>
    <row r="725" customFormat="false" ht="16" hidden="false" customHeight="false" outlineLevel="0" collapsed="false">
      <c r="A725" s="83" t="n">
        <v>42070</v>
      </c>
      <c r="B725" s="84" t="n">
        <v>4.46</v>
      </c>
      <c r="E725" s="85"/>
      <c r="F725" s="86"/>
      <c r="G725" s="85" t="n">
        <v>42082</v>
      </c>
      <c r="H725" s="86" t="n">
        <v>280.43</v>
      </c>
      <c r="I725" s="87" t="n">
        <f aca="false">H725/H724-1</f>
        <v>-0.00280918853566614</v>
      </c>
    </row>
    <row r="726" customFormat="false" ht="16" hidden="false" customHeight="false" outlineLevel="0" collapsed="false">
      <c r="A726" s="83" t="n">
        <v>42073</v>
      </c>
      <c r="B726" s="84" t="n">
        <v>4.44</v>
      </c>
      <c r="E726" s="85"/>
      <c r="F726" s="86"/>
      <c r="G726" s="85" t="n">
        <v>42083</v>
      </c>
      <c r="H726" s="86" t="n">
        <v>280.19</v>
      </c>
      <c r="I726" s="87" t="n">
        <f aca="false">H726/H725-1</f>
        <v>-0.000855828549014004</v>
      </c>
    </row>
    <row r="727" customFormat="false" ht="16" hidden="false" customHeight="false" outlineLevel="0" collapsed="false">
      <c r="A727" s="83" t="n">
        <v>42074</v>
      </c>
      <c r="B727" s="84" t="n">
        <v>4.42</v>
      </c>
      <c r="E727" s="85"/>
      <c r="F727" s="86"/>
      <c r="G727" s="85" t="n">
        <v>42084</v>
      </c>
      <c r="H727" s="86" t="n">
        <v>277.12</v>
      </c>
      <c r="I727" s="87" t="n">
        <f aca="false">H727/H726-1</f>
        <v>-0.0109568507084478</v>
      </c>
    </row>
    <row r="728" customFormat="false" ht="16" hidden="false" customHeight="false" outlineLevel="0" collapsed="false">
      <c r="A728" s="83" t="n">
        <v>42075</v>
      </c>
      <c r="B728" s="84" t="n">
        <v>4.4</v>
      </c>
      <c r="E728" s="85"/>
      <c r="F728" s="86"/>
      <c r="G728" s="85" t="n">
        <v>42087</v>
      </c>
      <c r="H728" s="86" t="n">
        <v>274.82</v>
      </c>
      <c r="I728" s="87" t="n">
        <f aca="false">H728/H727-1</f>
        <v>-0.00829965357967677</v>
      </c>
    </row>
    <row r="729" customFormat="false" ht="16" hidden="false" customHeight="false" outlineLevel="0" collapsed="false">
      <c r="A729" s="83" t="n">
        <v>42076</v>
      </c>
      <c r="B729" s="84" t="n">
        <v>4.39</v>
      </c>
      <c r="E729" s="85"/>
      <c r="F729" s="86"/>
      <c r="G729" s="85" t="n">
        <v>42088</v>
      </c>
      <c r="H729" s="86" t="n">
        <v>275.76</v>
      </c>
      <c r="I729" s="87" t="n">
        <f aca="false">H729/H728-1</f>
        <v>0.00342042063896364</v>
      </c>
    </row>
    <row r="730" customFormat="false" ht="16" hidden="false" customHeight="false" outlineLevel="0" collapsed="false">
      <c r="A730" s="83" t="n">
        <v>42077</v>
      </c>
      <c r="B730" s="84" t="n">
        <v>4.37</v>
      </c>
      <c r="E730" s="85"/>
      <c r="F730" s="86"/>
      <c r="G730" s="85" t="n">
        <v>42089</v>
      </c>
      <c r="H730" s="86" t="n">
        <v>274.21</v>
      </c>
      <c r="I730" s="87" t="n">
        <f aca="false">H730/H729-1</f>
        <v>-0.00562082970699163</v>
      </c>
    </row>
    <row r="731" customFormat="false" ht="16" hidden="false" customHeight="false" outlineLevel="0" collapsed="false">
      <c r="A731" s="83" t="n">
        <v>42080</v>
      </c>
      <c r="B731" s="84" t="n">
        <v>4.34</v>
      </c>
      <c r="E731" s="85"/>
      <c r="F731" s="86"/>
      <c r="G731" s="85" t="n">
        <v>42090</v>
      </c>
      <c r="H731" s="86" t="n">
        <v>274.86</v>
      </c>
      <c r="I731" s="87" t="n">
        <f aca="false">H731/H730-1</f>
        <v>0.00237044600853364</v>
      </c>
    </row>
    <row r="732" customFormat="false" ht="16" hidden="false" customHeight="false" outlineLevel="0" collapsed="false">
      <c r="A732" s="83" t="n">
        <v>42081</v>
      </c>
      <c r="B732" s="84" t="n">
        <v>4.33</v>
      </c>
      <c r="E732" s="85"/>
      <c r="F732" s="86"/>
      <c r="G732" s="85" t="n">
        <v>42091</v>
      </c>
      <c r="H732" s="86" t="n">
        <v>278</v>
      </c>
      <c r="I732" s="87" t="n">
        <f aca="false">H732/H731-1</f>
        <v>0.0114239976715418</v>
      </c>
    </row>
    <row r="733" customFormat="false" ht="16" hidden="false" customHeight="false" outlineLevel="0" collapsed="false">
      <c r="A733" s="83" t="n">
        <v>42082</v>
      </c>
      <c r="B733" s="84" t="n">
        <v>4.32</v>
      </c>
      <c r="E733" s="85"/>
      <c r="F733" s="86"/>
      <c r="G733" s="85" t="n">
        <v>42094</v>
      </c>
      <c r="H733" s="86" t="n">
        <v>280.93</v>
      </c>
      <c r="I733" s="87" t="n">
        <f aca="false">H733/H732-1</f>
        <v>0.0105395683453238</v>
      </c>
    </row>
    <row r="734" customFormat="false" ht="16" hidden="false" customHeight="false" outlineLevel="0" collapsed="false">
      <c r="A734" s="83" t="n">
        <v>42083</v>
      </c>
      <c r="B734" s="84" t="n">
        <v>4.26</v>
      </c>
      <c r="E734" s="85"/>
      <c r="F734" s="86"/>
      <c r="G734" s="85" t="n">
        <v>42095</v>
      </c>
      <c r="H734" s="86" t="n">
        <v>281.16</v>
      </c>
      <c r="I734" s="87" t="n">
        <f aca="false">H734/H733-1</f>
        <v>0.00081870928701111</v>
      </c>
    </row>
    <row r="735" customFormat="false" ht="16" hidden="false" customHeight="false" outlineLevel="0" collapsed="false">
      <c r="A735" s="83" t="n">
        <v>42084</v>
      </c>
      <c r="B735" s="84" t="n">
        <v>4.25</v>
      </c>
      <c r="E735" s="85"/>
      <c r="F735" s="86"/>
      <c r="G735" s="85" t="n">
        <v>42096</v>
      </c>
      <c r="H735" s="86" t="n">
        <v>282.96</v>
      </c>
      <c r="I735" s="87" t="n">
        <f aca="false">H735/H734-1</f>
        <v>0.00640204865556959</v>
      </c>
    </row>
    <row r="736" customFormat="false" ht="16" hidden="false" customHeight="false" outlineLevel="0" collapsed="false">
      <c r="A736" s="83" t="n">
        <v>42087</v>
      </c>
      <c r="B736" s="84" t="n">
        <v>4.23</v>
      </c>
      <c r="E736" s="85"/>
      <c r="F736" s="86"/>
      <c r="G736" s="85" t="n">
        <v>42097</v>
      </c>
      <c r="H736" s="86" t="n">
        <v>283.08</v>
      </c>
      <c r="I736" s="87" t="n">
        <f aca="false">H736/H735-1</f>
        <v>0.000424088210347673</v>
      </c>
    </row>
    <row r="737" customFormat="false" ht="16" hidden="false" customHeight="false" outlineLevel="0" collapsed="false">
      <c r="A737" s="83" t="n">
        <v>42088</v>
      </c>
      <c r="B737" s="84" t="n">
        <v>4.21</v>
      </c>
      <c r="E737" s="85"/>
      <c r="F737" s="86"/>
      <c r="G737" s="85" t="n">
        <v>42098</v>
      </c>
      <c r="H737" s="86" t="n">
        <v>284.28</v>
      </c>
      <c r="I737" s="87" t="n">
        <f aca="false">H737/H736-1</f>
        <v>0.00423908435777864</v>
      </c>
    </row>
    <row r="738" customFormat="false" ht="16" hidden="false" customHeight="false" outlineLevel="0" collapsed="false">
      <c r="A738" s="83" t="n">
        <v>42089</v>
      </c>
      <c r="B738" s="84" t="n">
        <v>4.19</v>
      </c>
      <c r="E738" s="85"/>
      <c r="F738" s="86"/>
      <c r="G738" s="85" t="n">
        <v>42101</v>
      </c>
      <c r="H738" s="86" t="n">
        <v>285.17</v>
      </c>
      <c r="I738" s="87" t="n">
        <f aca="false">H738/H737-1</f>
        <v>0.00313071619530048</v>
      </c>
    </row>
    <row r="739" customFormat="false" ht="16" hidden="false" customHeight="false" outlineLevel="0" collapsed="false">
      <c r="A739" s="83" t="n">
        <v>42090</v>
      </c>
      <c r="B739" s="84" t="n">
        <v>4.2</v>
      </c>
      <c r="E739" s="85"/>
      <c r="F739" s="86"/>
      <c r="G739" s="85" t="n">
        <v>42102</v>
      </c>
      <c r="H739" s="86" t="n">
        <v>286.48</v>
      </c>
      <c r="I739" s="87" t="n">
        <f aca="false">H739/H738-1</f>
        <v>0.0045937510958376</v>
      </c>
    </row>
    <row r="740" customFormat="false" ht="16" hidden="false" customHeight="false" outlineLevel="0" collapsed="false">
      <c r="A740" s="83" t="n">
        <v>42091</v>
      </c>
      <c r="B740" s="84" t="n">
        <v>4.21</v>
      </c>
      <c r="E740" s="85"/>
      <c r="F740" s="86"/>
      <c r="G740" s="85" t="n">
        <v>42103</v>
      </c>
      <c r="H740" s="86" t="n">
        <v>286.99</v>
      </c>
      <c r="I740" s="87" t="n">
        <f aca="false">H740/H739-1</f>
        <v>0.00178022898631669</v>
      </c>
    </row>
    <row r="741" customFormat="false" ht="16" hidden="false" customHeight="false" outlineLevel="0" collapsed="false">
      <c r="A741" s="83" t="n">
        <v>42093</v>
      </c>
      <c r="B741" s="84" t="n">
        <v>4.24</v>
      </c>
      <c r="E741" s="85"/>
      <c r="F741" s="86"/>
      <c r="G741" s="85" t="n">
        <v>42104</v>
      </c>
      <c r="H741" s="86" t="n">
        <v>284.81</v>
      </c>
      <c r="I741" s="87" t="n">
        <f aca="false">H741/H740-1</f>
        <v>-0.00759608348722951</v>
      </c>
    </row>
    <row r="742" customFormat="false" ht="16" hidden="false" customHeight="false" outlineLevel="0" collapsed="false">
      <c r="A742" s="83" t="n">
        <v>42094</v>
      </c>
      <c r="B742" s="84" t="n">
        <v>4.26</v>
      </c>
      <c r="E742" s="85"/>
      <c r="F742" s="86"/>
      <c r="G742" s="85" t="n">
        <v>42105</v>
      </c>
      <c r="H742" s="86" t="n">
        <v>285.02</v>
      </c>
      <c r="I742" s="87" t="n">
        <f aca="false">H742/H741-1</f>
        <v>0.00073733366103701</v>
      </c>
    </row>
    <row r="743" customFormat="false" ht="16" hidden="false" customHeight="false" outlineLevel="0" collapsed="false">
      <c r="A743" s="83" t="n">
        <v>42095</v>
      </c>
      <c r="B743" s="84" t="n">
        <v>4.26</v>
      </c>
      <c r="E743" s="85"/>
      <c r="F743" s="86"/>
      <c r="G743" s="85" t="n">
        <v>42108</v>
      </c>
      <c r="H743" s="86" t="n">
        <v>284.02</v>
      </c>
      <c r="I743" s="87" t="n">
        <f aca="false">H743/H742-1</f>
        <v>-0.00350852571749349</v>
      </c>
    </row>
    <row r="744" customFormat="false" ht="16" hidden="false" customHeight="false" outlineLevel="0" collapsed="false">
      <c r="A744" s="83" t="n">
        <v>42096</v>
      </c>
      <c r="B744" s="84" t="n">
        <v>4.27</v>
      </c>
      <c r="E744" s="85"/>
      <c r="F744" s="86"/>
      <c r="G744" s="85" t="n">
        <v>42109</v>
      </c>
      <c r="H744" s="86" t="n">
        <v>285.97</v>
      </c>
      <c r="I744" s="87" t="n">
        <f aca="false">H744/H743-1</f>
        <v>0.00686571368213529</v>
      </c>
    </row>
    <row r="745" customFormat="false" ht="16" hidden="false" customHeight="false" outlineLevel="0" collapsed="false">
      <c r="A745" s="83" t="n">
        <v>42097</v>
      </c>
      <c r="B745" s="84" t="n">
        <v>4.26</v>
      </c>
      <c r="E745" s="85"/>
      <c r="F745" s="86"/>
      <c r="G745" s="85" t="n">
        <v>42110</v>
      </c>
      <c r="H745" s="86" t="n">
        <v>286.76</v>
      </c>
      <c r="I745" s="87" t="n">
        <f aca="false">H745/H744-1</f>
        <v>0.00276252753785355</v>
      </c>
    </row>
    <row r="746" customFormat="false" ht="16" hidden="false" customHeight="false" outlineLevel="0" collapsed="false">
      <c r="A746" s="83" t="n">
        <v>42098</v>
      </c>
      <c r="B746" s="84" t="n">
        <v>4.26</v>
      </c>
      <c r="E746" s="85"/>
      <c r="F746" s="86"/>
      <c r="G746" s="85" t="n">
        <v>42111</v>
      </c>
      <c r="H746" s="86" t="n">
        <v>286.14</v>
      </c>
      <c r="I746" s="87" t="n">
        <f aca="false">H746/H745-1</f>
        <v>-0.00216208676244944</v>
      </c>
    </row>
    <row r="747" customFormat="false" ht="16" hidden="false" customHeight="false" outlineLevel="0" collapsed="false">
      <c r="A747" s="83" t="n">
        <v>42101</v>
      </c>
      <c r="B747" s="84" t="n">
        <v>4.26</v>
      </c>
      <c r="E747" s="85"/>
      <c r="F747" s="86"/>
      <c r="G747" s="85" t="n">
        <v>42112</v>
      </c>
      <c r="H747" s="86" t="n">
        <v>286.22</v>
      </c>
      <c r="I747" s="87" t="n">
        <f aca="false">H747/H746-1</f>
        <v>0.000279583420703222</v>
      </c>
    </row>
    <row r="748" customFormat="false" ht="16" hidden="false" customHeight="false" outlineLevel="0" collapsed="false">
      <c r="A748" s="83" t="n">
        <v>42102</v>
      </c>
      <c r="B748" s="84" t="n">
        <v>4.25</v>
      </c>
      <c r="E748" s="85"/>
      <c r="F748" s="86"/>
      <c r="G748" s="85" t="n">
        <v>42115</v>
      </c>
      <c r="H748" s="86" t="n">
        <v>285.32</v>
      </c>
      <c r="I748" s="87" t="n">
        <f aca="false">H748/H747-1</f>
        <v>-0.00314443435119849</v>
      </c>
    </row>
    <row r="749" customFormat="false" ht="16" hidden="false" customHeight="false" outlineLevel="0" collapsed="false">
      <c r="A749" s="83" t="n">
        <v>42103</v>
      </c>
      <c r="B749" s="84" t="n">
        <v>4.24</v>
      </c>
      <c r="E749" s="85"/>
      <c r="F749" s="86"/>
      <c r="G749" s="85" t="n">
        <v>42116</v>
      </c>
      <c r="H749" s="86" t="n">
        <v>285.35</v>
      </c>
      <c r="I749" s="87" t="n">
        <f aca="false">H749/H748-1</f>
        <v>0.000105145100238513</v>
      </c>
    </row>
    <row r="750" customFormat="false" ht="16" hidden="false" customHeight="false" outlineLevel="0" collapsed="false">
      <c r="A750" s="83" t="n">
        <v>42104</v>
      </c>
      <c r="B750" s="84" t="n">
        <v>4.25</v>
      </c>
      <c r="E750" s="85"/>
      <c r="F750" s="86"/>
      <c r="G750" s="85" t="n">
        <v>42117</v>
      </c>
      <c r="H750" s="86" t="n">
        <v>284.65</v>
      </c>
      <c r="I750" s="87" t="n">
        <f aca="false">H750/H749-1</f>
        <v>-0.00245312773786599</v>
      </c>
    </row>
    <row r="751" customFormat="false" ht="16" hidden="false" customHeight="false" outlineLevel="0" collapsed="false">
      <c r="A751" s="83" t="n">
        <v>42105</v>
      </c>
      <c r="B751" s="84" t="n">
        <v>4.27</v>
      </c>
      <c r="E751" s="85"/>
      <c r="F751" s="86"/>
      <c r="G751" s="85" t="n">
        <v>42118</v>
      </c>
      <c r="H751" s="86" t="n">
        <v>282.86</v>
      </c>
      <c r="I751" s="87" t="n">
        <f aca="false">H751/H750-1</f>
        <v>-0.00628842438081845</v>
      </c>
    </row>
    <row r="752" customFormat="false" ht="16" hidden="false" customHeight="false" outlineLevel="0" collapsed="false">
      <c r="A752" s="83" t="n">
        <v>42108</v>
      </c>
      <c r="B752" s="84" t="n">
        <v>4.28</v>
      </c>
      <c r="E752" s="85"/>
      <c r="F752" s="86"/>
      <c r="G752" s="85" t="n">
        <v>42119</v>
      </c>
      <c r="H752" s="86" t="n">
        <v>283.43</v>
      </c>
      <c r="I752" s="87" t="n">
        <f aca="false">H752/H751-1</f>
        <v>0.00201513116029139</v>
      </c>
    </row>
    <row r="753" customFormat="false" ht="16" hidden="false" customHeight="false" outlineLevel="0" collapsed="false">
      <c r="A753" s="83" t="n">
        <v>42109</v>
      </c>
      <c r="B753" s="84" t="n">
        <v>4.29</v>
      </c>
      <c r="E753" s="85"/>
      <c r="F753" s="86"/>
      <c r="G753" s="85" t="n">
        <v>42122</v>
      </c>
      <c r="H753" s="86" t="n">
        <v>283.82</v>
      </c>
      <c r="I753" s="87" t="n">
        <f aca="false">H753/H752-1</f>
        <v>0.00137600112902647</v>
      </c>
    </row>
    <row r="754" customFormat="false" ht="16" hidden="false" customHeight="false" outlineLevel="0" collapsed="false">
      <c r="A754" s="83" t="n">
        <v>42110</v>
      </c>
      <c r="B754" s="84" t="n">
        <v>4.29</v>
      </c>
      <c r="E754" s="85"/>
      <c r="F754" s="86"/>
      <c r="G754" s="85" t="n">
        <v>42123</v>
      </c>
      <c r="H754" s="86" t="n">
        <v>283.5</v>
      </c>
      <c r="I754" s="87" t="n">
        <f aca="false">H754/H753-1</f>
        <v>-0.00112747516031286</v>
      </c>
    </row>
    <row r="755" customFormat="false" ht="16" hidden="false" customHeight="false" outlineLevel="0" collapsed="false">
      <c r="A755" s="83" t="n">
        <v>42111</v>
      </c>
      <c r="B755" s="84" t="n">
        <v>4.27</v>
      </c>
      <c r="E755" s="85"/>
      <c r="F755" s="86"/>
      <c r="G755" s="85" t="n">
        <v>42124</v>
      </c>
      <c r="H755" s="86" t="n">
        <v>283.86</v>
      </c>
      <c r="I755" s="87" t="n">
        <f aca="false">H755/H754-1</f>
        <v>0.00126984126984131</v>
      </c>
    </row>
    <row r="756" customFormat="false" ht="16" hidden="false" customHeight="false" outlineLevel="0" collapsed="false">
      <c r="A756" s="83" t="n">
        <v>42112</v>
      </c>
      <c r="B756" s="90" t="n">
        <v>4.27</v>
      </c>
      <c r="E756" s="85"/>
      <c r="F756" s="86"/>
      <c r="G756" s="85" t="n">
        <v>42125</v>
      </c>
      <c r="H756" s="86" t="n">
        <v>283.27</v>
      </c>
      <c r="I756" s="87" t="n">
        <f aca="false">H756/H755-1</f>
        <v>-0.00207848939618138</v>
      </c>
    </row>
    <row r="757" customFormat="false" ht="16" hidden="false" customHeight="false" outlineLevel="0" collapsed="false">
      <c r="A757" s="83" t="n">
        <v>42115</v>
      </c>
      <c r="B757" s="84" t="n">
        <v>4.27</v>
      </c>
      <c r="E757" s="85"/>
      <c r="F757" s="86"/>
      <c r="G757" s="85" t="n">
        <v>42126</v>
      </c>
      <c r="H757" s="86" t="n">
        <v>284.84</v>
      </c>
      <c r="I757" s="87" t="n">
        <f aca="false">H757/H756-1</f>
        <v>0.00554241536343425</v>
      </c>
    </row>
    <row r="758" customFormat="false" ht="16" hidden="false" customHeight="false" outlineLevel="0" collapsed="false">
      <c r="A758" s="83" t="n">
        <v>42116</v>
      </c>
      <c r="B758" s="84" t="n">
        <v>4.26</v>
      </c>
      <c r="E758" s="85"/>
      <c r="F758" s="86"/>
      <c r="G758" s="85" t="n">
        <v>42129</v>
      </c>
      <c r="H758" s="86" t="n">
        <v>278.99</v>
      </c>
      <c r="I758" s="87" t="n">
        <f aca="false">H758/H757-1</f>
        <v>-0.0205378458081729</v>
      </c>
    </row>
    <row r="759" customFormat="false" ht="16" hidden="false" customHeight="false" outlineLevel="0" collapsed="false">
      <c r="A759" s="83" t="n">
        <v>42117</v>
      </c>
      <c r="B759" s="84" t="n">
        <v>4.24</v>
      </c>
      <c r="E759" s="85"/>
      <c r="F759" s="86"/>
      <c r="G759" s="85" t="n">
        <v>42130</v>
      </c>
      <c r="H759" s="86" t="n">
        <v>277.66</v>
      </c>
      <c r="I759" s="87" t="n">
        <f aca="false">H759/H758-1</f>
        <v>-0.00476719595684427</v>
      </c>
    </row>
    <row r="760" customFormat="false" ht="16" hidden="false" customHeight="false" outlineLevel="0" collapsed="false">
      <c r="A760" s="83" t="n">
        <v>42118</v>
      </c>
      <c r="B760" s="84" t="n">
        <v>4.26</v>
      </c>
      <c r="E760" s="85"/>
      <c r="F760" s="86"/>
      <c r="G760" s="85" t="n">
        <v>42131</v>
      </c>
      <c r="H760" s="86" t="n">
        <v>276.15</v>
      </c>
      <c r="I760" s="87" t="n">
        <f aca="false">H760/H759-1</f>
        <v>-0.00543830584167704</v>
      </c>
    </row>
    <row r="761" customFormat="false" ht="16" hidden="false" customHeight="false" outlineLevel="0" collapsed="false">
      <c r="A761" s="83" t="n">
        <v>42119</v>
      </c>
      <c r="B761" s="84" t="n">
        <v>4.24</v>
      </c>
      <c r="E761" s="85"/>
      <c r="F761" s="86"/>
      <c r="G761" s="85" t="n">
        <v>42132</v>
      </c>
      <c r="H761" s="86" t="n">
        <v>271.4</v>
      </c>
      <c r="I761" s="87" t="n">
        <f aca="false">H761/H760-1</f>
        <v>-0.0172007966684773</v>
      </c>
    </row>
    <row r="762" customFormat="false" ht="16" hidden="false" customHeight="false" outlineLevel="0" collapsed="false">
      <c r="A762" s="83" t="n">
        <v>42122</v>
      </c>
      <c r="B762" s="84" t="n">
        <v>4.23</v>
      </c>
      <c r="E762" s="85"/>
      <c r="F762" s="86"/>
      <c r="G762" s="85" t="n">
        <v>42133</v>
      </c>
      <c r="H762" s="86" t="n">
        <v>272.59</v>
      </c>
      <c r="I762" s="87" t="n">
        <f aca="false">H762/H761-1</f>
        <v>0.00438467207074433</v>
      </c>
    </row>
    <row r="763" customFormat="false" ht="16" hidden="false" customHeight="false" outlineLevel="0" collapsed="false">
      <c r="A763" s="83" t="n">
        <v>42123</v>
      </c>
      <c r="B763" s="84" t="n">
        <v>4.22</v>
      </c>
      <c r="E763" s="85"/>
      <c r="F763" s="86"/>
      <c r="G763" s="85" t="n">
        <v>42136</v>
      </c>
      <c r="H763" s="86" t="n">
        <v>268.06</v>
      </c>
      <c r="I763" s="87" t="n">
        <f aca="false">H763/H762-1</f>
        <v>-0.016618364576837</v>
      </c>
    </row>
    <row r="764" customFormat="false" ht="16" hidden="false" customHeight="false" outlineLevel="0" collapsed="false">
      <c r="A764" s="83" t="n">
        <v>42124</v>
      </c>
      <c r="B764" s="84" t="n">
        <v>4.22</v>
      </c>
      <c r="E764" s="85"/>
      <c r="F764" s="86"/>
      <c r="G764" s="85" t="n">
        <v>42137</v>
      </c>
      <c r="H764" s="86" t="n">
        <v>267.71</v>
      </c>
      <c r="I764" s="87" t="n">
        <f aca="false">H764/H763-1</f>
        <v>-0.00130567783332103</v>
      </c>
    </row>
    <row r="765" customFormat="false" ht="16" hidden="false" customHeight="false" outlineLevel="0" collapsed="false">
      <c r="A765" s="83" t="n">
        <v>42125</v>
      </c>
      <c r="B765" s="84" t="n">
        <v>4.25</v>
      </c>
      <c r="E765" s="85"/>
      <c r="F765" s="86"/>
      <c r="G765" s="85" t="n">
        <v>42138</v>
      </c>
      <c r="H765" s="86" t="n">
        <v>268.06</v>
      </c>
      <c r="I765" s="87" t="n">
        <f aca="false">H765/H764-1</f>
        <v>0.00130738485674797</v>
      </c>
    </row>
    <row r="766" customFormat="false" ht="16" hidden="false" customHeight="false" outlineLevel="0" collapsed="false">
      <c r="A766" s="83" t="n">
        <v>42126</v>
      </c>
      <c r="B766" s="84" t="n">
        <v>4.24</v>
      </c>
      <c r="E766" s="85"/>
      <c r="F766" s="86"/>
      <c r="G766" s="85" t="n">
        <v>42139</v>
      </c>
      <c r="H766" s="86" t="n">
        <v>267.48</v>
      </c>
      <c r="I766" s="87" t="n">
        <f aca="false">H766/H765-1</f>
        <v>-0.00216369469521738</v>
      </c>
    </row>
    <row r="767" customFormat="false" ht="16" hidden="false" customHeight="false" outlineLevel="0" collapsed="false">
      <c r="A767" s="83" t="n">
        <v>42129</v>
      </c>
      <c r="B767" s="84" t="n">
        <v>4.23</v>
      </c>
      <c r="E767" s="85"/>
      <c r="F767" s="86"/>
      <c r="G767" s="85" t="n">
        <v>42140</v>
      </c>
      <c r="H767" s="86" t="n">
        <v>263.87</v>
      </c>
      <c r="I767" s="87" t="n">
        <f aca="false">H767/H766-1</f>
        <v>-0.0134963361746673</v>
      </c>
    </row>
    <row r="768" customFormat="false" ht="16" hidden="false" customHeight="false" outlineLevel="0" collapsed="false">
      <c r="A768" s="83" t="n">
        <v>42130</v>
      </c>
      <c r="B768" s="84" t="n">
        <v>4.22</v>
      </c>
      <c r="E768" s="85"/>
      <c r="F768" s="86"/>
      <c r="G768" s="85" t="n">
        <v>42143</v>
      </c>
      <c r="H768" s="86" t="n">
        <v>263.5</v>
      </c>
      <c r="I768" s="87" t="n">
        <f aca="false">H768/H767-1</f>
        <v>-0.00140220563156102</v>
      </c>
    </row>
    <row r="769" customFormat="false" ht="16" hidden="false" customHeight="false" outlineLevel="0" collapsed="false">
      <c r="A769" s="83" t="n">
        <v>42131</v>
      </c>
      <c r="B769" s="84" t="n">
        <v>4.21</v>
      </c>
      <c r="E769" s="85"/>
      <c r="F769" s="86"/>
      <c r="G769" s="85" t="n">
        <v>42144</v>
      </c>
      <c r="H769" s="86" t="n">
        <v>264.78</v>
      </c>
      <c r="I769" s="87" t="n">
        <f aca="false">H769/H768-1</f>
        <v>0.00485768500948747</v>
      </c>
    </row>
    <row r="770" customFormat="false" ht="16" hidden="false" customHeight="false" outlineLevel="0" collapsed="false">
      <c r="A770" s="83" t="n">
        <v>42132</v>
      </c>
      <c r="B770" s="84" t="n">
        <v>4.2</v>
      </c>
      <c r="E770" s="85"/>
      <c r="F770" s="86"/>
      <c r="G770" s="85" t="n">
        <v>42145</v>
      </c>
      <c r="H770" s="86" t="n">
        <v>264.58</v>
      </c>
      <c r="I770" s="87" t="n">
        <f aca="false">H770/H769-1</f>
        <v>-0.000755344059218954</v>
      </c>
    </row>
    <row r="771" customFormat="false" ht="16" hidden="false" customHeight="false" outlineLevel="0" collapsed="false">
      <c r="A771" s="83" t="n">
        <v>42133</v>
      </c>
      <c r="B771" s="84" t="n">
        <v>4.2</v>
      </c>
      <c r="E771" s="85"/>
      <c r="F771" s="86"/>
      <c r="G771" s="85" t="n">
        <v>42146</v>
      </c>
      <c r="H771" s="86" t="n">
        <v>260.69</v>
      </c>
      <c r="I771" s="87" t="n">
        <f aca="false">H771/H770-1</f>
        <v>-0.0147025474336684</v>
      </c>
    </row>
    <row r="772" customFormat="false" ht="16" hidden="false" customHeight="false" outlineLevel="0" collapsed="false">
      <c r="A772" s="83" t="n">
        <v>42136</v>
      </c>
      <c r="B772" s="84" t="n">
        <v>4.18</v>
      </c>
      <c r="E772" s="85"/>
      <c r="F772" s="86"/>
      <c r="G772" s="85" t="n">
        <v>42147</v>
      </c>
      <c r="H772" s="86" t="n">
        <v>261.87</v>
      </c>
      <c r="I772" s="87" t="n">
        <f aca="false">H772/H771-1</f>
        <v>0.00452644903908861</v>
      </c>
    </row>
    <row r="773" customFormat="false" ht="16" hidden="false" customHeight="false" outlineLevel="0" collapsed="false">
      <c r="A773" s="83" t="n">
        <v>42137</v>
      </c>
      <c r="B773" s="84" t="n">
        <v>4.18</v>
      </c>
      <c r="E773" s="85"/>
      <c r="F773" s="86"/>
      <c r="G773" s="85" t="n">
        <v>42150</v>
      </c>
      <c r="H773" s="86" t="n">
        <v>262.64</v>
      </c>
      <c r="I773" s="87" t="n">
        <f aca="false">H773/H772-1</f>
        <v>0.00294039026998116</v>
      </c>
    </row>
    <row r="774" customFormat="false" ht="16" hidden="false" customHeight="false" outlineLevel="0" collapsed="false">
      <c r="A774" s="83" t="n">
        <v>42138</v>
      </c>
      <c r="B774" s="84" t="n">
        <v>4.17</v>
      </c>
      <c r="E774" s="85"/>
      <c r="F774" s="86"/>
      <c r="G774" s="85" t="n">
        <v>42151</v>
      </c>
      <c r="H774" s="86" t="n">
        <v>262.7</v>
      </c>
      <c r="I774" s="87" t="n">
        <f aca="false">H774/H773-1</f>
        <v>0.000228449588790758</v>
      </c>
    </row>
    <row r="775" customFormat="false" ht="16" hidden="false" customHeight="false" outlineLevel="0" collapsed="false">
      <c r="A775" s="83" t="n">
        <v>42139</v>
      </c>
      <c r="B775" s="84" t="n">
        <v>4.16</v>
      </c>
      <c r="E775" s="85"/>
      <c r="F775" s="86"/>
      <c r="G775" s="85" t="n">
        <v>42152</v>
      </c>
      <c r="H775" s="86" t="n">
        <v>262.56</v>
      </c>
      <c r="I775" s="87" t="n">
        <f aca="false">H775/H774-1</f>
        <v>-0.000532927293490637</v>
      </c>
    </row>
    <row r="776" customFormat="false" ht="16" hidden="false" customHeight="false" outlineLevel="0" collapsed="false">
      <c r="A776" s="83" t="n">
        <v>42140</v>
      </c>
      <c r="B776" s="84" t="n">
        <v>4.17</v>
      </c>
      <c r="E776" s="85"/>
      <c r="F776" s="86"/>
      <c r="G776" s="85" t="n">
        <v>42153</v>
      </c>
      <c r="H776" s="86" t="n">
        <v>264.84</v>
      </c>
      <c r="I776" s="87" t="n">
        <f aca="false">H776/H775-1</f>
        <v>0.00868372943327223</v>
      </c>
    </row>
    <row r="777" customFormat="false" ht="16" hidden="false" customHeight="false" outlineLevel="0" collapsed="false">
      <c r="A777" s="83" t="n">
        <v>42143</v>
      </c>
      <c r="B777" s="84" t="n">
        <v>4.18</v>
      </c>
      <c r="E777" s="85"/>
      <c r="F777" s="86"/>
      <c r="G777" s="85" t="n">
        <v>42154</v>
      </c>
      <c r="H777" s="86" t="n">
        <v>265.76</v>
      </c>
      <c r="I777" s="87" t="n">
        <f aca="false">H777/H776-1</f>
        <v>0.00347379549916926</v>
      </c>
    </row>
    <row r="778" customFormat="false" ht="16" hidden="false" customHeight="false" outlineLevel="0" collapsed="false">
      <c r="A778" s="83" t="n">
        <v>42144</v>
      </c>
      <c r="B778" s="84" t="n">
        <v>4.17</v>
      </c>
      <c r="E778" s="85"/>
      <c r="F778" s="86"/>
      <c r="G778" s="85" t="n">
        <v>42157</v>
      </c>
      <c r="H778" s="86" t="n">
        <v>267.73</v>
      </c>
      <c r="I778" s="87" t="n">
        <f aca="false">H778/H777-1</f>
        <v>0.00741270319084908</v>
      </c>
    </row>
    <row r="779" customFormat="false" ht="16" hidden="false" customHeight="false" outlineLevel="0" collapsed="false">
      <c r="A779" s="83" t="n">
        <v>42145</v>
      </c>
      <c r="B779" s="84" t="n">
        <v>4.16</v>
      </c>
      <c r="E779" s="85"/>
      <c r="F779" s="86"/>
      <c r="G779" s="85" t="n">
        <v>42158</v>
      </c>
      <c r="H779" s="86" t="n">
        <v>267.11</v>
      </c>
      <c r="I779" s="87" t="n">
        <f aca="false">H779/H778-1</f>
        <v>-0.00231576588353943</v>
      </c>
    </row>
    <row r="780" customFormat="false" ht="16" hidden="false" customHeight="false" outlineLevel="0" collapsed="false">
      <c r="A780" s="83" t="n">
        <v>42146</v>
      </c>
      <c r="B780" s="84" t="n">
        <v>4.14</v>
      </c>
      <c r="E780" s="85"/>
      <c r="F780" s="86"/>
      <c r="G780" s="85" t="n">
        <v>42159</v>
      </c>
      <c r="H780" s="86" t="n">
        <v>266.9</v>
      </c>
      <c r="I780" s="87" t="n">
        <f aca="false">H780/H779-1</f>
        <v>-0.000786192954213782</v>
      </c>
    </row>
    <row r="781" customFormat="false" ht="16" hidden="false" customHeight="false" outlineLevel="0" collapsed="false">
      <c r="A781" s="83" t="n">
        <v>42147</v>
      </c>
      <c r="B781" s="84" t="n">
        <v>4.12</v>
      </c>
      <c r="E781" s="85"/>
      <c r="F781" s="86"/>
      <c r="G781" s="85" t="n">
        <v>42160</v>
      </c>
      <c r="H781" s="86" t="n">
        <v>266.24</v>
      </c>
      <c r="I781" s="87" t="n">
        <f aca="false">H781/H780-1</f>
        <v>-0.00247283626826511</v>
      </c>
    </row>
    <row r="782" customFormat="false" ht="16" hidden="false" customHeight="false" outlineLevel="0" collapsed="false">
      <c r="A782" s="83" t="n">
        <v>42150</v>
      </c>
      <c r="B782" s="84" t="n">
        <v>4.12</v>
      </c>
      <c r="E782" s="85"/>
      <c r="F782" s="86"/>
      <c r="G782" s="85" t="n">
        <v>42161</v>
      </c>
      <c r="H782" s="86" t="n">
        <v>267.62</v>
      </c>
      <c r="I782" s="87" t="n">
        <f aca="false">H782/H781-1</f>
        <v>0.00518329326923084</v>
      </c>
    </row>
    <row r="783" customFormat="false" ht="16" hidden="false" customHeight="false" outlineLevel="0" collapsed="false">
      <c r="A783" s="83" t="n">
        <v>42151</v>
      </c>
      <c r="B783" s="84" t="n">
        <v>4.1</v>
      </c>
      <c r="E783" s="85"/>
      <c r="F783" s="86"/>
      <c r="G783" s="85" t="n">
        <v>42164</v>
      </c>
      <c r="H783" s="86" t="n">
        <v>271.12</v>
      </c>
      <c r="I783" s="87" t="n">
        <f aca="false">H783/H782-1</f>
        <v>0.0130782452731486</v>
      </c>
    </row>
    <row r="784" customFormat="false" ht="16" hidden="false" customHeight="false" outlineLevel="0" collapsed="false">
      <c r="A784" s="83" t="n">
        <v>42152</v>
      </c>
      <c r="B784" s="84" t="n">
        <v>4.09</v>
      </c>
      <c r="E784" s="85"/>
      <c r="F784" s="86"/>
      <c r="G784" s="85" t="n">
        <v>42165</v>
      </c>
      <c r="H784" s="86" t="n">
        <v>273.54</v>
      </c>
      <c r="I784" s="87" t="n">
        <f aca="false">H784/H783-1</f>
        <v>0.00892593685452936</v>
      </c>
    </row>
    <row r="785" customFormat="false" ht="16" hidden="false" customHeight="false" outlineLevel="0" collapsed="false">
      <c r="A785" s="83" t="n">
        <v>42153</v>
      </c>
      <c r="B785" s="84" t="n">
        <v>4.09</v>
      </c>
      <c r="E785" s="85"/>
      <c r="F785" s="86"/>
      <c r="G785" s="85" t="n">
        <v>42166</v>
      </c>
      <c r="H785" s="86" t="n">
        <v>272.01</v>
      </c>
      <c r="I785" s="87" t="n">
        <f aca="false">H785/H784-1</f>
        <v>-0.00559333187102451</v>
      </c>
    </row>
    <row r="786" customFormat="false" ht="16" hidden="false" customHeight="false" outlineLevel="0" collapsed="false">
      <c r="A786" s="83" t="n">
        <v>42154</v>
      </c>
      <c r="B786" s="84" t="n">
        <v>4.08</v>
      </c>
      <c r="E786" s="85"/>
      <c r="F786" s="86"/>
      <c r="G786" s="85" t="n">
        <v>42167</v>
      </c>
      <c r="H786" s="86" t="n">
        <v>271.24</v>
      </c>
      <c r="I786" s="87" t="n">
        <f aca="false">H786/H785-1</f>
        <v>-0.00283077828021017</v>
      </c>
    </row>
    <row r="787" customFormat="false" ht="16" hidden="false" customHeight="false" outlineLevel="0" collapsed="false">
      <c r="A787" s="83" t="n">
        <v>42157</v>
      </c>
      <c r="B787" s="84" t="n">
        <v>4.03</v>
      </c>
      <c r="E787" s="85"/>
      <c r="F787" s="86"/>
      <c r="G787" s="85" t="n">
        <v>42168</v>
      </c>
      <c r="H787" s="86" t="n">
        <v>269.28</v>
      </c>
      <c r="I787" s="87" t="n">
        <f aca="false">H787/H786-1</f>
        <v>-0.00722607285061216</v>
      </c>
    </row>
    <row r="788" customFormat="false" ht="16" hidden="false" customHeight="false" outlineLevel="0" collapsed="false">
      <c r="A788" s="83" t="n">
        <v>42158</v>
      </c>
      <c r="B788" s="84" t="n">
        <v>4.03</v>
      </c>
      <c r="E788" s="85"/>
      <c r="F788" s="86"/>
      <c r="G788" s="85" t="n">
        <v>42171</v>
      </c>
      <c r="H788" s="86" t="n">
        <v>268.17</v>
      </c>
      <c r="I788" s="87" t="n">
        <f aca="false">H788/H787-1</f>
        <v>-0.00412210338680907</v>
      </c>
    </row>
    <row r="789" customFormat="false" ht="16" hidden="false" customHeight="false" outlineLevel="0" collapsed="false">
      <c r="A789" s="83" t="n">
        <v>42159</v>
      </c>
      <c r="B789" s="84" t="n">
        <v>4.01</v>
      </c>
      <c r="E789" s="85"/>
      <c r="F789" s="86"/>
      <c r="G789" s="85" t="n">
        <v>42172</v>
      </c>
      <c r="H789" s="86" t="n">
        <v>271.48</v>
      </c>
      <c r="I789" s="87" t="n">
        <f aca="false">H789/H788-1</f>
        <v>0.0123429168065032</v>
      </c>
    </row>
    <row r="790" customFormat="false" ht="16" hidden="false" customHeight="false" outlineLevel="0" collapsed="false">
      <c r="A790" s="83" t="n">
        <v>42160</v>
      </c>
      <c r="B790" s="84" t="n">
        <v>4.01</v>
      </c>
      <c r="E790" s="85"/>
      <c r="F790" s="86"/>
      <c r="G790" s="85" t="n">
        <v>42173</v>
      </c>
      <c r="H790" s="86" t="n">
        <v>274.57</v>
      </c>
      <c r="I790" s="87" t="n">
        <f aca="false">H790/H789-1</f>
        <v>0.0113820539266243</v>
      </c>
    </row>
    <row r="791" customFormat="false" ht="16" hidden="false" customHeight="false" outlineLevel="0" collapsed="false">
      <c r="A791" s="83" t="n">
        <v>42161</v>
      </c>
      <c r="B791" s="84" t="n">
        <v>4.02</v>
      </c>
      <c r="E791" s="85"/>
      <c r="F791" s="86"/>
      <c r="G791" s="85" t="n">
        <v>42174</v>
      </c>
      <c r="H791" s="86" t="n">
        <v>278.46</v>
      </c>
      <c r="I791" s="87" t="n">
        <f aca="false">H791/H790-1</f>
        <v>0.0141676075317769</v>
      </c>
    </row>
    <row r="792" customFormat="false" ht="16" hidden="false" customHeight="false" outlineLevel="0" collapsed="false">
      <c r="A792" s="83" t="n">
        <v>42164</v>
      </c>
      <c r="B792" s="84" t="n">
        <v>4</v>
      </c>
      <c r="E792" s="85"/>
      <c r="F792" s="86"/>
      <c r="G792" s="85" t="n">
        <v>42175</v>
      </c>
      <c r="H792" s="86" t="n">
        <v>278.42</v>
      </c>
      <c r="I792" s="87" t="n">
        <f aca="false">H792/H791-1</f>
        <v>-0.00014364720247062</v>
      </c>
    </row>
    <row r="793" customFormat="false" ht="16" hidden="false" customHeight="false" outlineLevel="0" collapsed="false">
      <c r="A793" s="83" t="n">
        <v>42165</v>
      </c>
      <c r="B793" s="84" t="n">
        <v>3.99</v>
      </c>
      <c r="E793" s="85"/>
      <c r="F793" s="86"/>
      <c r="G793" s="85" t="n">
        <v>42178</v>
      </c>
      <c r="H793" s="86" t="n">
        <v>278.24</v>
      </c>
      <c r="I793" s="87" t="n">
        <f aca="false">H793/H792-1</f>
        <v>-0.000646505279793153</v>
      </c>
    </row>
    <row r="794" customFormat="false" ht="16" hidden="false" customHeight="false" outlineLevel="0" collapsed="false">
      <c r="A794" s="83" t="n">
        <v>42166</v>
      </c>
      <c r="B794" s="84" t="n">
        <v>3.97</v>
      </c>
      <c r="E794" s="85"/>
      <c r="F794" s="86"/>
      <c r="G794" s="85" t="n">
        <v>42179</v>
      </c>
      <c r="H794" s="86" t="n">
        <v>276.15</v>
      </c>
      <c r="I794" s="87" t="n">
        <f aca="false">H794/H793-1</f>
        <v>-0.0075115008625648</v>
      </c>
    </row>
    <row r="795" customFormat="false" ht="16" hidden="false" customHeight="false" outlineLevel="0" collapsed="false">
      <c r="A795" s="83" t="n">
        <v>42167</v>
      </c>
      <c r="B795" s="84" t="n">
        <v>3.96</v>
      </c>
      <c r="E795" s="85"/>
      <c r="F795" s="86"/>
      <c r="G795" s="85" t="n">
        <v>42180</v>
      </c>
      <c r="H795" s="86" t="n">
        <v>277.05</v>
      </c>
      <c r="I795" s="87" t="n">
        <f aca="false">H795/H794-1</f>
        <v>0.00325909831613269</v>
      </c>
    </row>
    <row r="796" customFormat="false" ht="16" hidden="false" customHeight="false" outlineLevel="0" collapsed="false">
      <c r="A796" s="83" t="n">
        <v>42168</v>
      </c>
      <c r="B796" s="84" t="n">
        <v>3.95</v>
      </c>
      <c r="E796" s="85"/>
      <c r="F796" s="86"/>
      <c r="G796" s="85" t="n">
        <v>42181</v>
      </c>
      <c r="H796" s="86" t="n">
        <v>278.94</v>
      </c>
      <c r="I796" s="87" t="n">
        <f aca="false">H796/H795-1</f>
        <v>0.00682187330806716</v>
      </c>
    </row>
    <row r="797" customFormat="false" ht="16" hidden="false" customHeight="false" outlineLevel="0" collapsed="false">
      <c r="A797" s="83" t="n">
        <v>42171</v>
      </c>
      <c r="B797" s="84" t="n">
        <v>3.97</v>
      </c>
      <c r="E797" s="85"/>
      <c r="F797" s="86"/>
      <c r="G797" s="85" t="n">
        <v>42182</v>
      </c>
      <c r="H797" s="86" t="n">
        <v>278.97</v>
      </c>
      <c r="I797" s="87" t="n">
        <f aca="false">H797/H796-1</f>
        <v>0.00010755001075502</v>
      </c>
    </row>
    <row r="798" customFormat="false" ht="16" hidden="false" customHeight="false" outlineLevel="0" collapsed="false">
      <c r="A798" s="83" t="n">
        <v>42172</v>
      </c>
      <c r="B798" s="84" t="n">
        <v>3.92</v>
      </c>
      <c r="E798" s="85"/>
      <c r="F798" s="86"/>
      <c r="G798" s="85" t="n">
        <v>42185</v>
      </c>
      <c r="H798" s="86" t="n">
        <v>281.63</v>
      </c>
      <c r="I798" s="87" t="n">
        <f aca="false">H798/H797-1</f>
        <v>0.00953507545614207</v>
      </c>
    </row>
    <row r="799" customFormat="false" ht="16" hidden="false" customHeight="false" outlineLevel="0" collapsed="false">
      <c r="A799" s="83" t="n">
        <v>42173</v>
      </c>
      <c r="B799" s="84" t="n">
        <v>3.91</v>
      </c>
      <c r="E799" s="85"/>
      <c r="F799" s="86"/>
      <c r="G799" s="85" t="n">
        <v>42186</v>
      </c>
      <c r="H799" s="86" t="n">
        <v>281.95</v>
      </c>
      <c r="I799" s="87" t="n">
        <f aca="false">H799/H798-1</f>
        <v>0.00113624258779255</v>
      </c>
    </row>
    <row r="800" customFormat="false" ht="16" hidden="false" customHeight="false" outlineLevel="0" collapsed="false">
      <c r="A800" s="83" t="n">
        <v>42174</v>
      </c>
      <c r="B800" s="84" t="n">
        <v>3.82</v>
      </c>
      <c r="E800" s="85"/>
      <c r="F800" s="86"/>
      <c r="G800" s="85" t="n">
        <v>42187</v>
      </c>
      <c r="H800" s="86" t="n">
        <v>281.64</v>
      </c>
      <c r="I800" s="87" t="n">
        <f aca="false">H800/H799-1</f>
        <v>-0.0010994857244192</v>
      </c>
    </row>
    <row r="801" customFormat="false" ht="16" hidden="false" customHeight="false" outlineLevel="0" collapsed="false">
      <c r="A801" s="83" t="n">
        <v>42175</v>
      </c>
      <c r="B801" s="84" t="n">
        <v>3.85</v>
      </c>
      <c r="E801" s="85"/>
      <c r="F801" s="86"/>
      <c r="G801" s="85" t="n">
        <v>42188</v>
      </c>
      <c r="H801" s="86" t="n">
        <v>282.85</v>
      </c>
      <c r="I801" s="87" t="n">
        <f aca="false">H801/H800-1</f>
        <v>0.00429626473512301</v>
      </c>
    </row>
    <row r="802" customFormat="false" ht="16" hidden="false" customHeight="false" outlineLevel="0" collapsed="false">
      <c r="A802" s="83" t="n">
        <v>42178</v>
      </c>
      <c r="B802" s="84" t="n">
        <v>3.84</v>
      </c>
      <c r="E802" s="85"/>
      <c r="F802" s="86"/>
      <c r="G802" s="85" t="n">
        <v>42189</v>
      </c>
      <c r="H802" s="86" t="n">
        <v>281.57</v>
      </c>
      <c r="I802" s="87" t="n">
        <f aca="false">H802/H801-1</f>
        <v>-0.00452536680219207</v>
      </c>
    </row>
    <row r="803" customFormat="false" ht="16" hidden="false" customHeight="false" outlineLevel="0" collapsed="false">
      <c r="A803" s="83" t="n">
        <v>42179</v>
      </c>
      <c r="B803" s="84" t="n">
        <v>3.84</v>
      </c>
      <c r="E803" s="85"/>
      <c r="F803" s="86"/>
      <c r="G803" s="85" t="n">
        <v>42192</v>
      </c>
      <c r="H803" s="86" t="n">
        <v>278.7</v>
      </c>
      <c r="I803" s="87" t="n">
        <f aca="false">H803/H802-1</f>
        <v>-0.0101928472493519</v>
      </c>
    </row>
    <row r="804" customFormat="false" ht="16" hidden="false" customHeight="false" outlineLevel="0" collapsed="false">
      <c r="A804" s="83" t="n">
        <v>42180</v>
      </c>
      <c r="B804" s="84" t="n">
        <v>3.85</v>
      </c>
      <c r="E804" s="85"/>
      <c r="F804" s="86"/>
      <c r="G804" s="85" t="n">
        <v>42193</v>
      </c>
      <c r="H804" s="86" t="n">
        <v>277.64</v>
      </c>
      <c r="I804" s="87" t="n">
        <f aca="false">H804/H803-1</f>
        <v>-0.00380337280229637</v>
      </c>
    </row>
    <row r="805" customFormat="false" ht="16" hidden="false" customHeight="false" outlineLevel="0" collapsed="false">
      <c r="A805" s="83" t="n">
        <v>42181</v>
      </c>
      <c r="B805" s="84" t="n">
        <v>3.85</v>
      </c>
      <c r="E805" s="85"/>
      <c r="F805" s="86"/>
      <c r="G805" s="85" t="n">
        <v>42194</v>
      </c>
      <c r="H805" s="86" t="n">
        <v>279.33</v>
      </c>
      <c r="I805" s="87" t="n">
        <f aca="false">H805/H804-1</f>
        <v>0.00608701916150412</v>
      </c>
    </row>
    <row r="806" customFormat="false" ht="16" hidden="false" customHeight="false" outlineLevel="0" collapsed="false">
      <c r="A806" s="83" t="n">
        <v>42182</v>
      </c>
      <c r="B806" s="84" t="n">
        <v>3.82</v>
      </c>
      <c r="E806" s="85"/>
      <c r="F806" s="86"/>
      <c r="G806" s="85" t="n">
        <v>42195</v>
      </c>
      <c r="H806" s="86" t="n">
        <v>280.61</v>
      </c>
      <c r="I806" s="87" t="n">
        <f aca="false">H806/H805-1</f>
        <v>0.00458239358464918</v>
      </c>
    </row>
    <row r="807" customFormat="false" ht="16" hidden="false" customHeight="false" outlineLevel="0" collapsed="false">
      <c r="A807" s="83" t="n">
        <v>42184</v>
      </c>
      <c r="B807" s="84" t="n">
        <v>3.83</v>
      </c>
      <c r="E807" s="85"/>
      <c r="F807" s="86"/>
      <c r="G807" s="85" t="n">
        <v>42196</v>
      </c>
      <c r="H807" s="86" t="n">
        <v>279.48</v>
      </c>
      <c r="I807" s="87" t="n">
        <f aca="false">H807/H806-1</f>
        <v>-0.00402694130643955</v>
      </c>
    </row>
    <row r="808" customFormat="false" ht="16" hidden="false" customHeight="false" outlineLevel="0" collapsed="false">
      <c r="A808" s="83" t="n">
        <v>42185</v>
      </c>
      <c r="B808" s="84" t="n">
        <v>3.81</v>
      </c>
      <c r="E808" s="85"/>
      <c r="F808" s="86"/>
      <c r="G808" s="85" t="n">
        <v>42199</v>
      </c>
      <c r="H808" s="86" t="n">
        <v>281.27</v>
      </c>
      <c r="I808" s="87" t="n">
        <f aca="false">H808/H807-1</f>
        <v>0.00640475168169452</v>
      </c>
    </row>
    <row r="809" customFormat="false" ht="16" hidden="false" customHeight="false" outlineLevel="0" collapsed="false">
      <c r="A809" s="83" t="n">
        <v>42186</v>
      </c>
      <c r="B809" s="84" t="n">
        <v>3.79</v>
      </c>
      <c r="E809" s="85"/>
      <c r="F809" s="86"/>
      <c r="G809" s="85" t="n">
        <v>42200</v>
      </c>
      <c r="H809" s="86" t="n">
        <v>281.73</v>
      </c>
      <c r="I809" s="87" t="n">
        <f aca="false">H809/H808-1</f>
        <v>0.00163543925765297</v>
      </c>
    </row>
    <row r="810" customFormat="false" ht="16" hidden="false" customHeight="false" outlineLevel="0" collapsed="false">
      <c r="A810" s="83" t="n">
        <v>42187</v>
      </c>
      <c r="B810" s="84" t="n">
        <v>3.76</v>
      </c>
      <c r="E810" s="85"/>
      <c r="F810" s="86"/>
      <c r="G810" s="85" t="n">
        <v>42201</v>
      </c>
      <c r="H810" s="86" t="n">
        <v>280.62</v>
      </c>
      <c r="I810" s="87" t="n">
        <f aca="false">H810/H809-1</f>
        <v>-0.00393994249813656</v>
      </c>
    </row>
    <row r="811" customFormat="false" ht="16" hidden="false" customHeight="false" outlineLevel="0" collapsed="false">
      <c r="A811" s="83" t="n">
        <v>42188</v>
      </c>
      <c r="B811" s="84" t="n">
        <v>3.76</v>
      </c>
      <c r="E811" s="85"/>
      <c r="F811" s="86"/>
      <c r="G811" s="85" t="n">
        <v>42202</v>
      </c>
      <c r="H811" s="86" t="n">
        <v>279.81</v>
      </c>
      <c r="I811" s="87" t="n">
        <f aca="false">H811/H810-1</f>
        <v>-0.00288646568313022</v>
      </c>
    </row>
    <row r="812" customFormat="false" ht="16" hidden="false" customHeight="false" outlineLevel="0" collapsed="false">
      <c r="A812" s="83" t="n">
        <v>42189</v>
      </c>
      <c r="B812" s="84" t="n">
        <v>3.77</v>
      </c>
      <c r="E812" s="85"/>
      <c r="F812" s="86"/>
      <c r="G812" s="85" t="n">
        <v>42203</v>
      </c>
      <c r="H812" s="86" t="n">
        <v>280.6</v>
      </c>
      <c r="I812" s="87" t="n">
        <f aca="false">H812/H811-1</f>
        <v>0.00282334441227983</v>
      </c>
    </row>
    <row r="813" customFormat="false" ht="16" hidden="false" customHeight="false" outlineLevel="0" collapsed="false">
      <c r="A813" s="83" t="n">
        <v>42192</v>
      </c>
      <c r="B813" s="84" t="n">
        <v>3.78</v>
      </c>
      <c r="E813" s="85"/>
      <c r="F813" s="86"/>
      <c r="G813" s="85" t="n">
        <v>42206</v>
      </c>
      <c r="H813" s="86" t="n">
        <v>279.47</v>
      </c>
      <c r="I813" s="87" t="n">
        <f aca="false">H813/H812-1</f>
        <v>-0.00402708481824665</v>
      </c>
    </row>
    <row r="814" customFormat="false" ht="16" hidden="false" customHeight="false" outlineLevel="0" collapsed="false">
      <c r="A814" s="83" t="n">
        <v>42193</v>
      </c>
      <c r="B814" s="84" t="n">
        <v>3.81</v>
      </c>
      <c r="E814" s="85"/>
      <c r="F814" s="86"/>
      <c r="G814" s="85" t="n">
        <v>42207</v>
      </c>
      <c r="H814" s="86" t="n">
        <v>279.62</v>
      </c>
      <c r="I814" s="87" t="n">
        <f aca="false">H814/H813-1</f>
        <v>0.0005367302393815</v>
      </c>
    </row>
    <row r="815" customFormat="false" ht="16" hidden="false" customHeight="false" outlineLevel="0" collapsed="false">
      <c r="A815" s="83" t="n">
        <v>42194</v>
      </c>
      <c r="B815" s="84" t="n">
        <v>3.82</v>
      </c>
      <c r="E815" s="85"/>
      <c r="F815" s="86"/>
      <c r="G815" s="85" t="n">
        <v>42208</v>
      </c>
      <c r="H815" s="86" t="n">
        <v>279.79</v>
      </c>
      <c r="I815" s="87" t="n">
        <f aca="false">H815/H814-1</f>
        <v>0.000607967956512523</v>
      </c>
    </row>
    <row r="816" customFormat="false" ht="16" hidden="false" customHeight="false" outlineLevel="0" collapsed="false">
      <c r="A816" s="83" t="n">
        <v>42195</v>
      </c>
      <c r="B816" s="84" t="n">
        <v>3.79</v>
      </c>
      <c r="E816" s="85"/>
      <c r="F816" s="86"/>
      <c r="G816" s="85" t="n">
        <v>42209</v>
      </c>
      <c r="H816" s="86" t="n">
        <v>279.55</v>
      </c>
      <c r="I816" s="87" t="n">
        <f aca="false">H816/H815-1</f>
        <v>-0.000857786196790444</v>
      </c>
    </row>
    <row r="817" customFormat="false" ht="16" hidden="false" customHeight="false" outlineLevel="0" collapsed="false">
      <c r="A817" s="83" t="n">
        <v>42196</v>
      </c>
      <c r="B817" s="84" t="n">
        <v>3.8</v>
      </c>
      <c r="E817" s="85"/>
      <c r="F817" s="86"/>
      <c r="G817" s="85" t="n">
        <v>42210</v>
      </c>
      <c r="H817" s="86" t="n">
        <v>278.28</v>
      </c>
      <c r="I817" s="87" t="n">
        <f aca="false">H817/H816-1</f>
        <v>-0.00454301556072267</v>
      </c>
    </row>
    <row r="818" customFormat="false" ht="16" hidden="false" customHeight="false" outlineLevel="0" collapsed="false">
      <c r="A818" s="83" t="n">
        <v>42199</v>
      </c>
      <c r="B818" s="84" t="n">
        <v>3.79</v>
      </c>
      <c r="E818" s="85"/>
      <c r="F818" s="86"/>
      <c r="G818" s="85" t="n">
        <v>42213</v>
      </c>
      <c r="H818" s="86" t="n">
        <v>277.91</v>
      </c>
      <c r="I818" s="87" t="n">
        <f aca="false">H818/H817-1</f>
        <v>-0.00132959609026861</v>
      </c>
    </row>
    <row r="819" customFormat="false" ht="16" hidden="false" customHeight="false" outlineLevel="0" collapsed="false">
      <c r="A819" s="83" t="n">
        <v>42200</v>
      </c>
      <c r="B819" s="84" t="n">
        <v>3.78</v>
      </c>
      <c r="E819" s="85"/>
      <c r="F819" s="86"/>
      <c r="G819" s="85" t="n">
        <v>42214</v>
      </c>
      <c r="H819" s="86" t="n">
        <v>276.75</v>
      </c>
      <c r="I819" s="87" t="n">
        <f aca="false">H819/H818-1</f>
        <v>-0.00417401316973132</v>
      </c>
    </row>
    <row r="820" customFormat="false" ht="16" hidden="false" customHeight="false" outlineLevel="0" collapsed="false">
      <c r="A820" s="83" t="n">
        <v>42201</v>
      </c>
      <c r="B820" s="84" t="n">
        <v>3.78</v>
      </c>
      <c r="E820" s="85"/>
      <c r="F820" s="86"/>
      <c r="G820" s="85" t="n">
        <v>42215</v>
      </c>
      <c r="H820" s="86" t="n">
        <v>275.61</v>
      </c>
      <c r="I820" s="87" t="n">
        <f aca="false">H820/H819-1</f>
        <v>-0.00411924119241192</v>
      </c>
    </row>
    <row r="821" customFormat="false" ht="16" hidden="false" customHeight="false" outlineLevel="0" collapsed="false">
      <c r="A821" s="83" t="n">
        <v>42202</v>
      </c>
      <c r="B821" s="84" t="n">
        <v>3.77</v>
      </c>
      <c r="E821" s="85"/>
      <c r="F821" s="86"/>
      <c r="G821" s="85" t="n">
        <v>42216</v>
      </c>
      <c r="H821" s="86" t="n">
        <v>272.25</v>
      </c>
      <c r="I821" s="87" t="n">
        <f aca="false">H821/H820-1</f>
        <v>-0.0121911396538588</v>
      </c>
    </row>
    <row r="822" customFormat="false" ht="16" hidden="false" customHeight="false" outlineLevel="0" collapsed="false">
      <c r="A822" s="83" t="n">
        <v>42203</v>
      </c>
      <c r="B822" s="84" t="n">
        <v>3.76</v>
      </c>
      <c r="E822" s="85"/>
      <c r="F822" s="86"/>
      <c r="G822" s="85" t="n">
        <v>42217</v>
      </c>
      <c r="H822" s="86" t="n">
        <v>266.96</v>
      </c>
      <c r="I822" s="87" t="n">
        <f aca="false">H822/H821-1</f>
        <v>-0.0194306703397613</v>
      </c>
    </row>
    <row r="823" customFormat="false" ht="16" hidden="false" customHeight="false" outlineLevel="0" collapsed="false">
      <c r="A823" s="83" t="n">
        <v>42206</v>
      </c>
      <c r="B823" s="84" t="n">
        <v>3.76</v>
      </c>
      <c r="E823" s="85"/>
      <c r="F823" s="86"/>
      <c r="G823" s="85" t="n">
        <v>42220</v>
      </c>
      <c r="H823" s="86" t="n">
        <v>259.26</v>
      </c>
      <c r="I823" s="87" t="n">
        <f aca="false">H823/H822-1</f>
        <v>-0.0288432724003596</v>
      </c>
    </row>
    <row r="824" customFormat="false" ht="16" hidden="false" customHeight="false" outlineLevel="0" collapsed="false">
      <c r="A824" s="83" t="n">
        <v>42207</v>
      </c>
      <c r="B824" s="84" t="n">
        <v>3.77</v>
      </c>
      <c r="E824" s="85"/>
      <c r="F824" s="86"/>
      <c r="G824" s="85" t="n">
        <v>42221</v>
      </c>
      <c r="H824" s="86" t="n">
        <v>259.7</v>
      </c>
      <c r="I824" s="87" t="n">
        <f aca="false">H824/H823-1</f>
        <v>0.00169713800817717</v>
      </c>
    </row>
    <row r="825" customFormat="false" ht="16" hidden="false" customHeight="false" outlineLevel="0" collapsed="false">
      <c r="A825" s="83" t="n">
        <v>42208</v>
      </c>
      <c r="B825" s="84" t="n">
        <v>3.75</v>
      </c>
      <c r="E825" s="85"/>
      <c r="F825" s="86"/>
      <c r="G825" s="85" t="n">
        <v>42222</v>
      </c>
      <c r="H825" s="86" t="n">
        <v>259.92</v>
      </c>
      <c r="I825" s="87" t="n">
        <f aca="false">H825/H824-1</f>
        <v>0.000847131305352411</v>
      </c>
    </row>
    <row r="826" customFormat="false" ht="16" hidden="false" customHeight="false" outlineLevel="0" collapsed="false">
      <c r="A826" s="83" t="n">
        <v>42209</v>
      </c>
      <c r="B826" s="84" t="n">
        <v>3.74</v>
      </c>
      <c r="E826" s="85"/>
      <c r="F826" s="86"/>
      <c r="G826" s="85" t="n">
        <v>42223</v>
      </c>
      <c r="H826" s="86" t="n">
        <v>263.26</v>
      </c>
      <c r="I826" s="87" t="n">
        <f aca="false">H826/H825-1</f>
        <v>0.0128501077254539</v>
      </c>
    </row>
    <row r="827" customFormat="false" ht="16" hidden="false" customHeight="false" outlineLevel="0" collapsed="false">
      <c r="A827" s="83" t="n">
        <v>42210</v>
      </c>
      <c r="B827" s="84" t="n">
        <v>3.76</v>
      </c>
      <c r="E827" s="85"/>
      <c r="F827" s="86"/>
      <c r="G827" s="85" t="n">
        <v>42224</v>
      </c>
      <c r="H827" s="86" t="n">
        <v>262.2</v>
      </c>
      <c r="I827" s="87" t="n">
        <f aca="false">H827/H826-1</f>
        <v>-0.00402643774215605</v>
      </c>
    </row>
    <row r="828" customFormat="false" ht="16" hidden="false" customHeight="false" outlineLevel="0" collapsed="false">
      <c r="A828" s="83" t="n">
        <v>42213</v>
      </c>
      <c r="B828" s="84" t="n">
        <v>3.74</v>
      </c>
      <c r="E828" s="85"/>
      <c r="F828" s="86"/>
      <c r="G828" s="85" t="n">
        <v>42227</v>
      </c>
      <c r="H828" s="86" t="n">
        <v>260.67</v>
      </c>
      <c r="I828" s="87" t="n">
        <f aca="false">H828/H827-1</f>
        <v>-0.00583524027459947</v>
      </c>
    </row>
    <row r="829" customFormat="false" ht="16" hidden="false" customHeight="false" outlineLevel="0" collapsed="false">
      <c r="A829" s="83" t="n">
        <v>42214</v>
      </c>
      <c r="B829" s="84" t="n">
        <v>3.73</v>
      </c>
      <c r="E829" s="85"/>
      <c r="F829" s="86"/>
      <c r="G829" s="85" t="n">
        <v>42228</v>
      </c>
      <c r="H829" s="86" t="n">
        <v>259.14</v>
      </c>
      <c r="I829" s="87" t="n">
        <f aca="false">H829/H828-1</f>
        <v>-0.00586949015997251</v>
      </c>
    </row>
    <row r="830" customFormat="false" ht="16" hidden="false" customHeight="false" outlineLevel="0" collapsed="false">
      <c r="A830" s="83" t="n">
        <v>42215</v>
      </c>
      <c r="B830" s="84" t="n">
        <v>3.75</v>
      </c>
      <c r="E830" s="85"/>
      <c r="F830" s="86"/>
      <c r="G830" s="85" t="n">
        <v>42229</v>
      </c>
      <c r="H830" s="86" t="n">
        <v>257.42</v>
      </c>
      <c r="I830" s="87" t="n">
        <f aca="false">H830/H829-1</f>
        <v>-0.00663733889017504</v>
      </c>
    </row>
    <row r="831" customFormat="false" ht="16" hidden="false" customHeight="false" outlineLevel="0" collapsed="false">
      <c r="A831" s="83" t="n">
        <v>42216</v>
      </c>
      <c r="B831" s="84" t="n">
        <v>3.75</v>
      </c>
      <c r="E831" s="85"/>
      <c r="F831" s="86"/>
      <c r="G831" s="85" t="n">
        <v>42230</v>
      </c>
      <c r="H831" s="86" t="n">
        <v>256.93</v>
      </c>
      <c r="I831" s="87" t="n">
        <f aca="false">H831/H830-1</f>
        <v>-0.00190350400124317</v>
      </c>
    </row>
    <row r="832" customFormat="false" ht="16" hidden="false" customHeight="false" outlineLevel="0" collapsed="false">
      <c r="A832" s="83" t="n">
        <v>42217</v>
      </c>
      <c r="B832" s="84" t="n">
        <v>3.72</v>
      </c>
      <c r="E832" s="85"/>
      <c r="F832" s="86"/>
      <c r="G832" s="85" t="n">
        <v>42231</v>
      </c>
      <c r="H832" s="86" t="n">
        <v>258.93</v>
      </c>
      <c r="I832" s="87" t="n">
        <f aca="false">H832/H831-1</f>
        <v>0.00778422138325618</v>
      </c>
    </row>
    <row r="833" customFormat="false" ht="16" hidden="false" customHeight="false" outlineLevel="0" collapsed="false">
      <c r="A833" s="83" t="n">
        <v>42220</v>
      </c>
      <c r="B833" s="84" t="n">
        <v>3.68</v>
      </c>
      <c r="E833" s="85"/>
      <c r="F833" s="86"/>
      <c r="G833" s="85" t="n">
        <v>42234</v>
      </c>
      <c r="H833" s="86" t="n">
        <v>260.91</v>
      </c>
      <c r="I833" s="87" t="n">
        <f aca="false">H833/H832-1</f>
        <v>0.00764685436218282</v>
      </c>
    </row>
    <row r="834" customFormat="false" ht="16" hidden="false" customHeight="false" outlineLevel="0" collapsed="false">
      <c r="A834" s="83" t="n">
        <v>42221</v>
      </c>
      <c r="B834" s="84" t="n">
        <v>3.69</v>
      </c>
      <c r="E834" s="85"/>
      <c r="F834" s="86"/>
      <c r="G834" s="85" t="n">
        <v>42235</v>
      </c>
      <c r="H834" s="86" t="n">
        <v>260.98</v>
      </c>
      <c r="I834" s="87" t="n">
        <f aca="false">H834/H833-1</f>
        <v>0.00026829174811227</v>
      </c>
    </row>
    <row r="835" customFormat="false" ht="16" hidden="false" customHeight="false" outlineLevel="0" collapsed="false">
      <c r="A835" s="83" t="n">
        <v>42222</v>
      </c>
      <c r="B835" s="84" t="n">
        <v>3.64</v>
      </c>
      <c r="E835" s="85"/>
      <c r="F835" s="86"/>
      <c r="G835" s="85" t="n">
        <v>42236</v>
      </c>
      <c r="H835" s="86" t="n">
        <v>261.77</v>
      </c>
      <c r="I835" s="87" t="n">
        <f aca="false">H835/H834-1</f>
        <v>0.00302705188136998</v>
      </c>
    </row>
    <row r="836" customFormat="false" ht="16" hidden="false" customHeight="false" outlineLevel="0" collapsed="false">
      <c r="A836" s="83" t="n">
        <v>42223</v>
      </c>
      <c r="B836" s="84" t="n">
        <v>3.64</v>
      </c>
      <c r="E836" s="85"/>
      <c r="F836" s="86"/>
      <c r="G836" s="85" t="n">
        <v>42237</v>
      </c>
      <c r="H836" s="86" t="n">
        <v>259.97</v>
      </c>
      <c r="I836" s="87" t="n">
        <f aca="false">H836/H835-1</f>
        <v>-0.00687626542384523</v>
      </c>
    </row>
    <row r="837" customFormat="false" ht="16" hidden="false" customHeight="false" outlineLevel="0" collapsed="false">
      <c r="A837" s="83" t="n">
        <v>42224</v>
      </c>
      <c r="B837" s="84" t="n">
        <v>3.63</v>
      </c>
      <c r="E837" s="85"/>
      <c r="F837" s="86"/>
      <c r="G837" s="85" t="n">
        <v>42238</v>
      </c>
      <c r="H837" s="86" t="n">
        <v>259.38</v>
      </c>
      <c r="I837" s="87" t="n">
        <f aca="false">H837/H836-1</f>
        <v>-0.00226949263376552</v>
      </c>
    </row>
    <row r="838" customFormat="false" ht="16" hidden="false" customHeight="false" outlineLevel="0" collapsed="false">
      <c r="A838" s="83" t="n">
        <v>42227</v>
      </c>
      <c r="B838" s="84" t="n">
        <v>3.73</v>
      </c>
      <c r="E838" s="85"/>
      <c r="F838" s="86"/>
      <c r="G838" s="85" t="n">
        <v>42241</v>
      </c>
      <c r="H838" s="86" t="n">
        <v>256.7</v>
      </c>
      <c r="I838" s="87" t="n">
        <f aca="false">H838/H837-1</f>
        <v>-0.010332330943018</v>
      </c>
    </row>
    <row r="839" customFormat="false" ht="16" hidden="false" customHeight="false" outlineLevel="0" collapsed="false">
      <c r="A839" s="83" t="n">
        <v>42228</v>
      </c>
      <c r="B839" s="84" t="n">
        <v>3.76</v>
      </c>
      <c r="E839" s="85"/>
      <c r="F839" s="86"/>
      <c r="G839" s="85" t="n">
        <v>42242</v>
      </c>
      <c r="H839" s="86" t="n">
        <v>257.5</v>
      </c>
      <c r="I839" s="87" t="n">
        <f aca="false">H839/H838-1</f>
        <v>0.0031164783794313</v>
      </c>
    </row>
    <row r="840" customFormat="false" ht="16" hidden="false" customHeight="false" outlineLevel="0" collapsed="false">
      <c r="A840" s="83" t="n">
        <v>42229</v>
      </c>
      <c r="B840" s="84" t="n">
        <v>3.78</v>
      </c>
      <c r="E840" s="85"/>
      <c r="F840" s="86"/>
      <c r="G840" s="85" t="n">
        <v>42243</v>
      </c>
      <c r="H840" s="86" t="n">
        <v>257.56</v>
      </c>
      <c r="I840" s="87" t="n">
        <f aca="false">H840/H839-1</f>
        <v>0.000233009708737963</v>
      </c>
    </row>
    <row r="841" customFormat="false" ht="16" hidden="false" customHeight="false" outlineLevel="0" collapsed="false">
      <c r="A841" s="83" t="n">
        <v>42230</v>
      </c>
      <c r="B841" s="84" t="n">
        <v>3.74</v>
      </c>
      <c r="E841" s="85"/>
      <c r="F841" s="86"/>
      <c r="G841" s="85" t="n">
        <v>42244</v>
      </c>
      <c r="H841" s="86" t="n">
        <v>259.07</v>
      </c>
      <c r="I841" s="87" t="n">
        <f aca="false">H841/H840-1</f>
        <v>0.00586271160118024</v>
      </c>
    </row>
    <row r="842" customFormat="false" ht="16" hidden="false" customHeight="false" outlineLevel="0" collapsed="false">
      <c r="A842" s="83" t="n">
        <v>42231</v>
      </c>
      <c r="B842" s="84" t="n">
        <v>3.71</v>
      </c>
      <c r="E842" s="85"/>
      <c r="F842" s="86"/>
      <c r="G842" s="85" t="n">
        <v>42245</v>
      </c>
      <c r="H842" s="86" t="n">
        <v>262.46</v>
      </c>
      <c r="I842" s="87" t="n">
        <f aca="false">H842/H841-1</f>
        <v>0.0130852665302814</v>
      </c>
    </row>
    <row r="843" customFormat="false" ht="16" hidden="false" customHeight="false" outlineLevel="0" collapsed="false">
      <c r="A843" s="83" t="n">
        <v>42234</v>
      </c>
      <c r="B843" s="84" t="n">
        <v>3.74</v>
      </c>
      <c r="E843" s="85"/>
      <c r="F843" s="86"/>
      <c r="G843" s="85" t="n">
        <v>42248</v>
      </c>
      <c r="H843" s="86" t="n">
        <v>262.46</v>
      </c>
      <c r="I843" s="87" t="n">
        <f aca="false">H843/H842-1</f>
        <v>0</v>
      </c>
    </row>
    <row r="844" customFormat="false" ht="16" hidden="false" customHeight="false" outlineLevel="0" collapsed="false">
      <c r="A844" s="83" t="n">
        <v>42235</v>
      </c>
      <c r="B844" s="84" t="n">
        <v>3.72</v>
      </c>
      <c r="E844" s="85"/>
      <c r="F844" s="86"/>
      <c r="G844" s="85" t="n">
        <v>42249</v>
      </c>
      <c r="H844" s="86" t="n">
        <v>259.61</v>
      </c>
      <c r="I844" s="87" t="n">
        <f aca="false">H844/H843-1</f>
        <v>-0.0108587975310522</v>
      </c>
    </row>
    <row r="845" customFormat="false" ht="16" hidden="false" customHeight="false" outlineLevel="0" collapsed="false">
      <c r="A845" s="83" t="n">
        <v>42236</v>
      </c>
      <c r="B845" s="84" t="n">
        <v>3.72</v>
      </c>
      <c r="E845" s="85"/>
      <c r="F845" s="86"/>
      <c r="G845" s="85" t="n">
        <v>42250</v>
      </c>
      <c r="H845" s="86" t="n">
        <v>263.96</v>
      </c>
      <c r="I845" s="87" t="n">
        <f aca="false">H845/H844-1</f>
        <v>0.0167559030853972</v>
      </c>
    </row>
    <row r="846" customFormat="false" ht="16" hidden="false" customHeight="false" outlineLevel="0" collapsed="false">
      <c r="A846" s="83" t="n">
        <v>42237</v>
      </c>
      <c r="B846" s="84" t="n">
        <v>3.72</v>
      </c>
      <c r="E846" s="85"/>
      <c r="F846" s="86"/>
      <c r="G846" s="85" t="n">
        <v>42251</v>
      </c>
      <c r="H846" s="86" t="n">
        <v>266.69</v>
      </c>
      <c r="I846" s="87" t="n">
        <f aca="false">H846/H845-1</f>
        <v>0.0103424761327475</v>
      </c>
    </row>
    <row r="847" customFormat="false" ht="16" hidden="false" customHeight="false" outlineLevel="0" collapsed="false">
      <c r="A847" s="83" t="n">
        <v>42238</v>
      </c>
      <c r="B847" s="84" t="n">
        <v>3.74</v>
      </c>
      <c r="E847" s="85"/>
      <c r="F847" s="86"/>
      <c r="G847" s="85" t="n">
        <v>42252</v>
      </c>
      <c r="H847" s="86" t="n">
        <v>267.9</v>
      </c>
      <c r="I847" s="87" t="n">
        <f aca="false">H847/H846-1</f>
        <v>0.00453710300348709</v>
      </c>
    </row>
    <row r="848" customFormat="false" ht="16" hidden="false" customHeight="false" outlineLevel="0" collapsed="false">
      <c r="A848" s="83" t="n">
        <v>42241</v>
      </c>
      <c r="B848" s="84" t="n">
        <v>3.69</v>
      </c>
      <c r="E848" s="85"/>
      <c r="F848" s="86"/>
      <c r="G848" s="85" t="n">
        <v>42255</v>
      </c>
      <c r="H848" s="86" t="n">
        <v>268.11</v>
      </c>
      <c r="I848" s="87" t="n">
        <f aca="false">H848/H847-1</f>
        <v>0.000783874580067234</v>
      </c>
    </row>
    <row r="849" customFormat="false" ht="16" hidden="false" customHeight="false" outlineLevel="0" collapsed="false">
      <c r="A849" s="83" t="n">
        <v>42242</v>
      </c>
      <c r="B849" s="84" t="n">
        <v>3.7</v>
      </c>
      <c r="E849" s="85"/>
      <c r="F849" s="86"/>
      <c r="G849" s="85" t="n">
        <v>42256</v>
      </c>
      <c r="H849" s="86" t="n">
        <v>267.36</v>
      </c>
      <c r="I849" s="87" t="n">
        <f aca="false">H849/H848-1</f>
        <v>-0.00279735929282754</v>
      </c>
    </row>
    <row r="850" customFormat="false" ht="16" hidden="false" customHeight="false" outlineLevel="0" collapsed="false">
      <c r="A850" s="83" t="n">
        <v>42243</v>
      </c>
      <c r="B850" s="84" t="n">
        <v>3.7</v>
      </c>
      <c r="E850" s="85"/>
      <c r="F850" s="86"/>
      <c r="G850" s="85" t="n">
        <v>42257</v>
      </c>
      <c r="H850" s="86" t="n">
        <v>269.79</v>
      </c>
      <c r="I850" s="87" t="n">
        <f aca="false">H850/H849-1</f>
        <v>0.009088868940754</v>
      </c>
    </row>
    <row r="851" customFormat="false" ht="16" hidden="false" customHeight="false" outlineLevel="0" collapsed="false">
      <c r="A851" s="83" t="n">
        <v>42244</v>
      </c>
      <c r="B851" s="84" t="n">
        <v>3.71</v>
      </c>
      <c r="E851" s="85"/>
      <c r="F851" s="86"/>
      <c r="G851" s="85" t="n">
        <v>42258</v>
      </c>
      <c r="H851" s="86" t="n">
        <v>271.57</v>
      </c>
      <c r="I851" s="87" t="n">
        <f aca="false">H851/H850-1</f>
        <v>0.00659772415582482</v>
      </c>
    </row>
    <row r="852" customFormat="false" ht="16" hidden="false" customHeight="false" outlineLevel="0" collapsed="false">
      <c r="A852" s="83" t="n">
        <v>42245</v>
      </c>
      <c r="B852" s="84" t="n">
        <v>3.69</v>
      </c>
      <c r="E852" s="85"/>
      <c r="F852" s="86"/>
      <c r="G852" s="85" t="n">
        <v>42259</v>
      </c>
      <c r="H852" s="86" t="n">
        <v>272.89</v>
      </c>
      <c r="I852" s="87" t="n">
        <f aca="false">H852/H851-1</f>
        <v>0.00486062525315756</v>
      </c>
    </row>
    <row r="853" customFormat="false" ht="16" hidden="false" customHeight="false" outlineLevel="0" collapsed="false">
      <c r="A853" s="83" t="n">
        <v>42246</v>
      </c>
      <c r="B853" s="84" t="n">
        <v>3.7</v>
      </c>
      <c r="E853" s="85"/>
      <c r="F853" s="86"/>
      <c r="G853" s="85" t="n">
        <v>42262</v>
      </c>
      <c r="H853" s="86" t="n">
        <v>272.42</v>
      </c>
      <c r="I853" s="87" t="n">
        <f aca="false">H853/H852-1</f>
        <v>-0.00172230569093768</v>
      </c>
    </row>
    <row r="854" customFormat="false" ht="16" hidden="false" customHeight="false" outlineLevel="0" collapsed="false">
      <c r="A854" s="83" t="n">
        <v>42248</v>
      </c>
      <c r="B854" s="84" t="n">
        <v>3.7</v>
      </c>
      <c r="E854" s="85"/>
      <c r="F854" s="86"/>
      <c r="G854" s="85" t="n">
        <v>42263</v>
      </c>
      <c r="H854" s="86" t="n">
        <v>270.17</v>
      </c>
      <c r="I854" s="87" t="n">
        <f aca="false">H854/H853-1</f>
        <v>-0.00825930548417886</v>
      </c>
    </row>
    <row r="855" customFormat="false" ht="16" hidden="false" customHeight="false" outlineLevel="0" collapsed="false">
      <c r="A855" s="83" t="n">
        <v>42249</v>
      </c>
      <c r="B855" s="84" t="n">
        <v>3.67</v>
      </c>
      <c r="E855" s="85"/>
      <c r="F855" s="86"/>
      <c r="G855" s="85" t="n">
        <v>42264</v>
      </c>
      <c r="H855" s="86" t="n">
        <v>270.78</v>
      </c>
      <c r="I855" s="87" t="n">
        <f aca="false">H855/H854-1</f>
        <v>0.00225783765777088</v>
      </c>
    </row>
    <row r="856" customFormat="false" ht="16" hidden="false" customHeight="false" outlineLevel="0" collapsed="false">
      <c r="A856" s="83" t="n">
        <v>42250</v>
      </c>
      <c r="B856" s="84" t="n">
        <v>3.64</v>
      </c>
      <c r="E856" s="85"/>
      <c r="F856" s="86"/>
      <c r="G856" s="85" t="n">
        <v>42265</v>
      </c>
      <c r="H856" s="86" t="n">
        <v>269.13</v>
      </c>
      <c r="I856" s="87" t="n">
        <f aca="false">H856/H855-1</f>
        <v>-0.00609350764458227</v>
      </c>
    </row>
    <row r="857" customFormat="false" ht="16" hidden="false" customHeight="false" outlineLevel="0" collapsed="false">
      <c r="A857" s="83" t="n">
        <v>42251</v>
      </c>
      <c r="B857" s="84" t="n">
        <v>3.65</v>
      </c>
      <c r="E857" s="85"/>
      <c r="F857" s="86"/>
      <c r="G857" s="85" t="n">
        <v>42266</v>
      </c>
      <c r="H857" s="86" t="n">
        <v>270.74</v>
      </c>
      <c r="I857" s="87" t="n">
        <f aca="false">H857/H856-1</f>
        <v>0.00598223906662221</v>
      </c>
    </row>
    <row r="858" customFormat="false" ht="16" hidden="false" customHeight="false" outlineLevel="0" collapsed="false">
      <c r="A858" s="83" t="n">
        <v>42252</v>
      </c>
      <c r="B858" s="84" t="n">
        <v>3.67</v>
      </c>
      <c r="E858" s="85"/>
      <c r="F858" s="86"/>
      <c r="G858" s="85" t="n">
        <v>42269</v>
      </c>
      <c r="H858" s="86" t="n">
        <v>269.63</v>
      </c>
      <c r="I858" s="87" t="n">
        <f aca="false">H858/H857-1</f>
        <v>-0.0040998744182611</v>
      </c>
    </row>
    <row r="859" customFormat="false" ht="16" hidden="false" customHeight="false" outlineLevel="0" collapsed="false">
      <c r="A859" s="83" t="n">
        <v>42255</v>
      </c>
      <c r="B859" s="84" t="n">
        <v>3.68</v>
      </c>
      <c r="E859" s="85"/>
      <c r="F859" s="86"/>
      <c r="G859" s="85" t="n">
        <v>42270</v>
      </c>
      <c r="H859" s="86" t="n">
        <v>268.47</v>
      </c>
      <c r="I859" s="87" t="n">
        <f aca="false">H859/H858-1</f>
        <v>-0.0043021918925934</v>
      </c>
    </row>
    <row r="860" customFormat="false" ht="16" hidden="false" customHeight="false" outlineLevel="0" collapsed="false">
      <c r="A860" s="83" t="n">
        <v>42256</v>
      </c>
      <c r="B860" s="84" t="n">
        <v>3.71</v>
      </c>
      <c r="E860" s="85"/>
      <c r="F860" s="86"/>
      <c r="G860" s="85" t="n">
        <v>42271</v>
      </c>
      <c r="H860" s="86" t="n">
        <v>267.12</v>
      </c>
      <c r="I860" s="87" t="n">
        <f aca="false">H860/H859-1</f>
        <v>-0.00502849480388878</v>
      </c>
    </row>
    <row r="861" customFormat="false" ht="16" hidden="false" customHeight="false" outlineLevel="0" collapsed="false">
      <c r="A861" s="83" t="n">
        <v>42257</v>
      </c>
      <c r="B861" s="84" t="n">
        <v>3.74</v>
      </c>
      <c r="E861" s="85"/>
      <c r="F861" s="86"/>
      <c r="G861" s="85" t="n">
        <v>42272</v>
      </c>
      <c r="H861" s="86" t="n">
        <v>267.94</v>
      </c>
      <c r="I861" s="87" t="n">
        <f aca="false">H861/H860-1</f>
        <v>0.00306978137166825</v>
      </c>
    </row>
    <row r="862" customFormat="false" ht="16" hidden="false" customHeight="false" outlineLevel="0" collapsed="false">
      <c r="A862" s="83" t="n">
        <v>42258</v>
      </c>
      <c r="B862" s="84" t="n">
        <v>3.73</v>
      </c>
      <c r="E862" s="85"/>
      <c r="F862" s="86"/>
      <c r="G862" s="85" t="n">
        <v>42273</v>
      </c>
      <c r="H862" s="86" t="n">
        <v>266.29</v>
      </c>
      <c r="I862" s="87" t="n">
        <f aca="false">H862/H861-1</f>
        <v>-0.00615809509591692</v>
      </c>
    </row>
    <row r="863" customFormat="false" ht="16" hidden="false" customHeight="false" outlineLevel="0" collapsed="false">
      <c r="A863" s="83" t="n">
        <v>42259</v>
      </c>
      <c r="B863" s="84" t="n">
        <v>3.77</v>
      </c>
      <c r="E863" s="85"/>
      <c r="F863" s="86"/>
      <c r="G863" s="85" t="n">
        <v>42276</v>
      </c>
      <c r="H863" s="86" t="n">
        <v>265.49</v>
      </c>
      <c r="I863" s="87" t="n">
        <f aca="false">H863/H862-1</f>
        <v>-0.00300424349393524</v>
      </c>
    </row>
    <row r="864" customFormat="false" ht="16" hidden="false" customHeight="false" outlineLevel="0" collapsed="false">
      <c r="A864" s="83" t="n">
        <v>42262</v>
      </c>
      <c r="B864" s="84" t="n">
        <v>3.77</v>
      </c>
      <c r="E864" s="85"/>
      <c r="F864" s="86"/>
      <c r="G864" s="85" t="n">
        <v>42277</v>
      </c>
      <c r="H864" s="86" t="n">
        <v>264.6</v>
      </c>
      <c r="I864" s="87" t="n">
        <f aca="false">H864/H863-1</f>
        <v>-0.0033522919883987</v>
      </c>
    </row>
    <row r="865" customFormat="false" ht="16" hidden="false" customHeight="false" outlineLevel="0" collapsed="false">
      <c r="A865" s="83" t="n">
        <v>42263</v>
      </c>
      <c r="B865" s="84" t="n">
        <v>3.76</v>
      </c>
      <c r="E865" s="85"/>
      <c r="F865" s="86"/>
      <c r="G865" s="85" t="n">
        <v>42278</v>
      </c>
      <c r="H865" s="86" t="n">
        <v>263.05</v>
      </c>
      <c r="I865" s="87" t="n">
        <f aca="false">H865/H864-1</f>
        <v>-0.00585789871504161</v>
      </c>
    </row>
    <row r="866" customFormat="false" ht="16" hidden="false" customHeight="false" outlineLevel="0" collapsed="false">
      <c r="A866" s="83" t="n">
        <v>42264</v>
      </c>
      <c r="B866" s="84" t="n">
        <v>3.74</v>
      </c>
      <c r="E866" s="85"/>
      <c r="F866" s="86"/>
      <c r="G866" s="85" t="n">
        <v>42279</v>
      </c>
      <c r="H866" s="86" t="n">
        <v>263.95</v>
      </c>
      <c r="I866" s="87" t="n">
        <f aca="false">H866/H865-1</f>
        <v>0.0034214027751378</v>
      </c>
    </row>
    <row r="867" customFormat="false" ht="16" hidden="false" customHeight="false" outlineLevel="0" collapsed="false">
      <c r="A867" s="83" t="n">
        <v>42265</v>
      </c>
      <c r="B867" s="84" t="n">
        <v>3.73</v>
      </c>
      <c r="E867" s="85"/>
      <c r="F867" s="86"/>
      <c r="G867" s="85" t="n">
        <v>42280</v>
      </c>
      <c r="H867" s="86" t="n">
        <v>264.87</v>
      </c>
      <c r="I867" s="87" t="n">
        <f aca="false">H867/H866-1</f>
        <v>0.00348550861905661</v>
      </c>
    </row>
    <row r="868" customFormat="false" ht="16" hidden="false" customHeight="false" outlineLevel="0" collapsed="false">
      <c r="A868" s="83" t="n">
        <v>42266</v>
      </c>
      <c r="B868" s="84" t="n">
        <v>3.71</v>
      </c>
      <c r="E868" s="85"/>
      <c r="F868" s="86"/>
      <c r="G868" s="85" t="n">
        <v>42283</v>
      </c>
      <c r="H868" s="86" t="n">
        <v>264.13</v>
      </c>
      <c r="I868" s="87" t="n">
        <f aca="false">H868/H867-1</f>
        <v>-0.00279382338505685</v>
      </c>
    </row>
    <row r="869" customFormat="false" ht="16" hidden="false" customHeight="false" outlineLevel="0" collapsed="false">
      <c r="A869" s="83" t="n">
        <v>42269</v>
      </c>
      <c r="B869" s="84" t="n">
        <v>3.67</v>
      </c>
      <c r="E869" s="85"/>
      <c r="F869" s="86"/>
      <c r="G869" s="85" t="n">
        <v>42284</v>
      </c>
      <c r="H869" s="86" t="n">
        <v>263.49</v>
      </c>
      <c r="I869" s="87" t="n">
        <f aca="false">H869/H868-1</f>
        <v>-0.00242304925604808</v>
      </c>
    </row>
    <row r="870" customFormat="false" ht="16" hidden="false" customHeight="false" outlineLevel="0" collapsed="false">
      <c r="A870" s="83" t="n">
        <v>42270</v>
      </c>
      <c r="B870" s="84" t="n">
        <v>3.68</v>
      </c>
      <c r="E870" s="85"/>
      <c r="F870" s="86"/>
      <c r="G870" s="85" t="n">
        <v>42285</v>
      </c>
      <c r="H870" s="86" t="n">
        <v>263.48</v>
      </c>
      <c r="I870" s="87" t="n">
        <f aca="false">H870/H869-1</f>
        <v>-3.79521044441278E-005</v>
      </c>
    </row>
    <row r="871" customFormat="false" ht="16" hidden="false" customHeight="false" outlineLevel="0" collapsed="false">
      <c r="A871" s="83" t="n">
        <v>42271</v>
      </c>
      <c r="B871" s="84" t="n">
        <v>3.69</v>
      </c>
      <c r="E871" s="85"/>
      <c r="F871" s="86"/>
      <c r="G871" s="85" t="n">
        <v>42286</v>
      </c>
      <c r="H871" s="86" t="n">
        <v>264.78</v>
      </c>
      <c r="I871" s="87" t="n">
        <f aca="false">H871/H870-1</f>
        <v>0.00493396083194142</v>
      </c>
    </row>
    <row r="872" customFormat="false" ht="16" hidden="false" customHeight="false" outlineLevel="0" collapsed="false">
      <c r="A872" s="83" t="n">
        <v>42272</v>
      </c>
      <c r="B872" s="84" t="n">
        <v>3.69</v>
      </c>
      <c r="E872" s="85"/>
      <c r="F872" s="86"/>
      <c r="G872" s="85" t="n">
        <v>42287</v>
      </c>
      <c r="H872" s="86" t="n">
        <v>268.27</v>
      </c>
      <c r="I872" s="87" t="n">
        <f aca="false">H872/H871-1</f>
        <v>0.013180753833371</v>
      </c>
    </row>
    <row r="873" customFormat="false" ht="16" hidden="false" customHeight="false" outlineLevel="0" collapsed="false">
      <c r="A873" s="83" t="n">
        <v>42273</v>
      </c>
      <c r="B873" s="84" t="n">
        <v>3.69</v>
      </c>
      <c r="E873" s="85"/>
      <c r="F873" s="86"/>
      <c r="G873" s="85" t="n">
        <v>42290</v>
      </c>
      <c r="H873" s="86" t="n">
        <v>269.52</v>
      </c>
      <c r="I873" s="87" t="n">
        <f aca="false">H873/H872-1</f>
        <v>0.00465948484735534</v>
      </c>
    </row>
    <row r="874" customFormat="false" ht="16" hidden="false" customHeight="false" outlineLevel="0" collapsed="false">
      <c r="A874" s="83" t="n">
        <v>42276</v>
      </c>
      <c r="B874" s="84" t="n">
        <v>3.73</v>
      </c>
      <c r="E874" s="85"/>
      <c r="F874" s="86"/>
      <c r="G874" s="85" t="n">
        <v>42291</v>
      </c>
      <c r="H874" s="86" t="n">
        <v>269.86</v>
      </c>
      <c r="I874" s="87" t="n">
        <f aca="false">H874/H873-1</f>
        <v>0.00126150192935603</v>
      </c>
    </row>
    <row r="875" customFormat="false" ht="16" hidden="false" customHeight="false" outlineLevel="0" collapsed="false">
      <c r="A875" s="83" t="n">
        <v>42277</v>
      </c>
      <c r="B875" s="84" t="n">
        <v>3.73</v>
      </c>
      <c r="E875" s="85"/>
      <c r="F875" s="86"/>
      <c r="G875" s="85" t="n">
        <v>42292</v>
      </c>
      <c r="H875" s="86" t="n">
        <v>270.82</v>
      </c>
      <c r="I875" s="87" t="n">
        <f aca="false">H875/H874-1</f>
        <v>0.00355740013340244</v>
      </c>
    </row>
    <row r="876" customFormat="false" ht="16" hidden="false" customHeight="false" outlineLevel="0" collapsed="false">
      <c r="A876" s="83" t="n">
        <v>42278</v>
      </c>
      <c r="B876" s="84" t="n">
        <v>3.7</v>
      </c>
      <c r="E876" s="85"/>
      <c r="F876" s="86"/>
      <c r="G876" s="85" t="n">
        <v>42293</v>
      </c>
      <c r="H876" s="86" t="n">
        <v>272.41</v>
      </c>
      <c r="I876" s="87" t="n">
        <f aca="false">H876/H875-1</f>
        <v>0.00587105826748413</v>
      </c>
    </row>
    <row r="877" customFormat="false" ht="16" hidden="false" customHeight="false" outlineLevel="0" collapsed="false">
      <c r="A877" s="83" t="n">
        <v>42279</v>
      </c>
      <c r="B877" s="84" t="n">
        <v>3.67</v>
      </c>
      <c r="E877" s="85"/>
      <c r="F877" s="86"/>
      <c r="G877" s="85" t="n">
        <v>42294</v>
      </c>
      <c r="H877" s="86" t="n">
        <v>271.68</v>
      </c>
      <c r="I877" s="87" t="n">
        <f aca="false">H877/H876-1</f>
        <v>-0.00267978414889325</v>
      </c>
    </row>
    <row r="878" customFormat="false" ht="16" hidden="false" customHeight="false" outlineLevel="0" collapsed="false">
      <c r="A878" s="83" t="n">
        <v>42280</v>
      </c>
      <c r="B878" s="84" t="n">
        <v>3.62</v>
      </c>
      <c r="E878" s="85"/>
      <c r="F878" s="86"/>
      <c r="G878" s="85" t="n">
        <v>42297</v>
      </c>
      <c r="H878" s="86" t="n">
        <v>272.54</v>
      </c>
      <c r="I878" s="87" t="n">
        <f aca="false">H878/H877-1</f>
        <v>0.00316548881036516</v>
      </c>
    </row>
    <row r="879" customFormat="false" ht="16" hidden="false" customHeight="false" outlineLevel="0" collapsed="false">
      <c r="A879" s="83" t="n">
        <v>42283</v>
      </c>
      <c r="B879" s="84" t="n">
        <v>3.62</v>
      </c>
      <c r="E879" s="85"/>
      <c r="F879" s="86"/>
      <c r="G879" s="85" t="n">
        <v>42298</v>
      </c>
      <c r="H879" s="86" t="n">
        <v>273.53</v>
      </c>
      <c r="I879" s="87" t="n">
        <f aca="false">H879/H878-1</f>
        <v>0.00363249431276125</v>
      </c>
    </row>
    <row r="880" customFormat="false" ht="16" hidden="false" customHeight="false" outlineLevel="0" collapsed="false">
      <c r="A880" s="83" t="n">
        <v>42284</v>
      </c>
      <c r="B880" s="84" t="n">
        <v>3.64</v>
      </c>
      <c r="E880" s="85"/>
      <c r="F880" s="86"/>
      <c r="G880" s="85" t="n">
        <v>42299</v>
      </c>
      <c r="H880" s="86" t="n">
        <v>272.89</v>
      </c>
      <c r="I880" s="87" t="n">
        <f aca="false">H880/H879-1</f>
        <v>-0.00233977991445178</v>
      </c>
    </row>
    <row r="881" customFormat="false" ht="16" hidden="false" customHeight="false" outlineLevel="0" collapsed="false">
      <c r="A881" s="83" t="n">
        <v>42285</v>
      </c>
      <c r="B881" s="84" t="n">
        <v>3.64</v>
      </c>
      <c r="E881" s="85"/>
      <c r="F881" s="86"/>
      <c r="G881" s="85" t="n">
        <v>42300</v>
      </c>
      <c r="H881" s="86" t="n">
        <v>274.54</v>
      </c>
      <c r="I881" s="87" t="n">
        <f aca="false">H881/H880-1</f>
        <v>0.00604639231924975</v>
      </c>
    </row>
    <row r="882" customFormat="false" ht="16" hidden="false" customHeight="false" outlineLevel="0" collapsed="false">
      <c r="A882" s="83" t="n">
        <v>42286</v>
      </c>
      <c r="B882" s="84" t="n">
        <v>3.66</v>
      </c>
      <c r="E882" s="85"/>
      <c r="F882" s="86"/>
      <c r="G882" s="85" t="n">
        <v>42301</v>
      </c>
      <c r="H882" s="86" t="n">
        <v>274.25</v>
      </c>
      <c r="I882" s="87" t="n">
        <f aca="false">H882/H881-1</f>
        <v>-0.00105631237706716</v>
      </c>
    </row>
    <row r="883" customFormat="false" ht="16" hidden="false" customHeight="false" outlineLevel="0" collapsed="false">
      <c r="A883" s="83" t="n">
        <v>42287</v>
      </c>
      <c r="B883" s="84" t="n">
        <v>3.69</v>
      </c>
      <c r="E883" s="85"/>
      <c r="F883" s="86"/>
      <c r="G883" s="85" t="n">
        <v>42304</v>
      </c>
      <c r="H883" s="86" t="n">
        <v>276.13</v>
      </c>
      <c r="I883" s="87" t="n">
        <f aca="false">H883/H882-1</f>
        <v>0.00685505925250673</v>
      </c>
    </row>
    <row r="884" customFormat="false" ht="16" hidden="false" customHeight="false" outlineLevel="0" collapsed="false">
      <c r="A884" s="83" t="n">
        <v>42290</v>
      </c>
      <c r="B884" s="84" t="n">
        <v>3.69</v>
      </c>
      <c r="E884" s="85"/>
      <c r="F884" s="86"/>
      <c r="G884" s="85" t="n">
        <v>42305</v>
      </c>
      <c r="H884" s="86" t="n">
        <v>276.03</v>
      </c>
      <c r="I884" s="87" t="n">
        <f aca="false">H884/H883-1</f>
        <v>-0.000362148263499118</v>
      </c>
    </row>
    <row r="885" customFormat="false" ht="16" hidden="false" customHeight="false" outlineLevel="0" collapsed="false">
      <c r="A885" s="83" t="n">
        <v>42291</v>
      </c>
      <c r="B885" s="84" t="n">
        <v>3.7</v>
      </c>
      <c r="E885" s="85"/>
      <c r="F885" s="86"/>
      <c r="G885" s="85" t="n">
        <v>42306</v>
      </c>
      <c r="H885" s="86" t="n">
        <v>275.8</v>
      </c>
      <c r="I885" s="87" t="n">
        <f aca="false">H885/H884-1</f>
        <v>-0.000833242763467634</v>
      </c>
    </row>
    <row r="886" customFormat="false" ht="16" hidden="false" customHeight="false" outlineLevel="0" collapsed="false">
      <c r="A886" s="83" t="n">
        <v>42292</v>
      </c>
      <c r="B886" s="84" t="n">
        <v>3.71</v>
      </c>
      <c r="E886" s="85"/>
      <c r="F886" s="86"/>
      <c r="G886" s="85" t="n">
        <v>42307</v>
      </c>
      <c r="H886" s="86" t="n">
        <v>275.7</v>
      </c>
      <c r="I886" s="87" t="n">
        <f aca="false">H886/H885-1</f>
        <v>-0.000362581580855781</v>
      </c>
    </row>
    <row r="887" customFormat="false" ht="16" hidden="false" customHeight="false" outlineLevel="0" collapsed="false">
      <c r="A887" s="83" t="n">
        <v>42293</v>
      </c>
      <c r="B887" s="84" t="n">
        <v>3.71</v>
      </c>
      <c r="E887" s="85"/>
      <c r="F887" s="86"/>
      <c r="G887" s="85" t="n">
        <v>42308</v>
      </c>
      <c r="H887" s="86" t="n">
        <v>277.63</v>
      </c>
      <c r="I887" s="87" t="n">
        <f aca="false">H887/H886-1</f>
        <v>0.0070003627130939</v>
      </c>
    </row>
    <row r="888" customFormat="false" ht="16" hidden="false" customHeight="false" outlineLevel="0" collapsed="false">
      <c r="A888" s="83" t="n">
        <v>42294</v>
      </c>
      <c r="B888" s="84" t="n">
        <v>3.7</v>
      </c>
      <c r="E888" s="85"/>
      <c r="F888" s="86"/>
      <c r="G888" s="85" t="n">
        <v>42311</v>
      </c>
      <c r="H888" s="86" t="n">
        <v>280.93</v>
      </c>
      <c r="I888" s="87" t="n">
        <f aca="false">H888/H887-1</f>
        <v>0.0118863235241149</v>
      </c>
    </row>
    <row r="889" customFormat="false" ht="16" hidden="false" customHeight="false" outlineLevel="0" collapsed="false">
      <c r="A889" s="83" t="n">
        <v>42297</v>
      </c>
      <c r="B889" s="84" t="n">
        <v>3.71</v>
      </c>
      <c r="E889" s="85"/>
      <c r="F889" s="86"/>
      <c r="G889" s="85" t="n">
        <v>42312</v>
      </c>
      <c r="H889" s="86" t="n">
        <v>282.23</v>
      </c>
      <c r="I889" s="87" t="n">
        <f aca="false">H889/H888-1</f>
        <v>0.00462748727441009</v>
      </c>
    </row>
    <row r="890" customFormat="false" ht="16" hidden="false" customHeight="false" outlineLevel="0" collapsed="false">
      <c r="A890" s="83" t="n">
        <v>42298</v>
      </c>
      <c r="B890" s="84" t="n">
        <v>3.69</v>
      </c>
      <c r="E890" s="85"/>
      <c r="F890" s="86"/>
      <c r="G890" s="85" t="n">
        <v>42313</v>
      </c>
      <c r="H890" s="86" t="n">
        <v>281.51</v>
      </c>
      <c r="I890" s="87" t="n">
        <f aca="false">H890/H889-1</f>
        <v>-0.00255111079615922</v>
      </c>
    </row>
    <row r="891" customFormat="false" ht="16" hidden="false" customHeight="false" outlineLevel="0" collapsed="false">
      <c r="A891" s="83" t="n">
        <v>42299</v>
      </c>
      <c r="B891" s="84" t="n">
        <v>3.68</v>
      </c>
      <c r="E891" s="85"/>
      <c r="F891" s="86"/>
      <c r="G891" s="85" t="n">
        <v>42314</v>
      </c>
      <c r="H891" s="86" t="n">
        <v>282.97</v>
      </c>
      <c r="I891" s="87" t="n">
        <f aca="false">H891/H890-1</f>
        <v>0.00518631664949742</v>
      </c>
    </row>
    <row r="892" customFormat="false" ht="16" hidden="false" customHeight="false" outlineLevel="0" collapsed="false">
      <c r="A892" s="83" t="n">
        <v>42300</v>
      </c>
      <c r="B892" s="84" t="n">
        <v>3.68</v>
      </c>
      <c r="E892" s="85"/>
      <c r="F892" s="86"/>
      <c r="G892" s="85" t="n">
        <v>42315</v>
      </c>
      <c r="H892" s="86" t="n">
        <v>280.78</v>
      </c>
      <c r="I892" s="87" t="n">
        <f aca="false">H892/H891-1</f>
        <v>-0.00773933632540569</v>
      </c>
    </row>
    <row r="893" customFormat="false" ht="16" hidden="false" customHeight="false" outlineLevel="0" collapsed="false">
      <c r="A893" s="83" t="n">
        <v>42301</v>
      </c>
      <c r="B893" s="84" t="n">
        <v>3.68</v>
      </c>
      <c r="E893" s="85"/>
      <c r="F893" s="86"/>
      <c r="G893" s="85" t="n">
        <v>42318</v>
      </c>
      <c r="H893" s="86" t="n">
        <v>277.89</v>
      </c>
      <c r="I893" s="87" t="n">
        <f aca="false">H893/H892-1</f>
        <v>-0.0102927558942945</v>
      </c>
    </row>
    <row r="894" customFormat="false" ht="16" hidden="false" customHeight="false" outlineLevel="0" collapsed="false">
      <c r="A894" s="83" t="n">
        <v>42304</v>
      </c>
      <c r="B894" s="84" t="n">
        <v>3.7</v>
      </c>
      <c r="E894" s="85"/>
      <c r="F894" s="86"/>
      <c r="G894" s="85" t="n">
        <v>42319</v>
      </c>
      <c r="H894" s="86" t="n">
        <v>278.21</v>
      </c>
      <c r="I894" s="87" t="n">
        <f aca="false">H894/H893-1</f>
        <v>0.00115153477994889</v>
      </c>
    </row>
    <row r="895" customFormat="false" ht="16" hidden="false" customHeight="false" outlineLevel="0" collapsed="false">
      <c r="A895" s="83" t="n">
        <v>42305</v>
      </c>
      <c r="B895" s="84" t="n">
        <v>3.69</v>
      </c>
      <c r="E895" s="85"/>
      <c r="F895" s="86"/>
      <c r="G895" s="85" t="n">
        <v>42320</v>
      </c>
      <c r="H895" s="86" t="n">
        <v>275.4</v>
      </c>
      <c r="I895" s="87" t="n">
        <f aca="false">H895/H894-1</f>
        <v>-0.0101002839581611</v>
      </c>
    </row>
    <row r="896" customFormat="false" ht="16" hidden="false" customHeight="false" outlineLevel="0" collapsed="false">
      <c r="A896" s="83" t="n">
        <v>42306</v>
      </c>
      <c r="B896" s="84" t="n">
        <v>3.7</v>
      </c>
      <c r="E896" s="85"/>
      <c r="F896" s="86"/>
      <c r="G896" s="85" t="n">
        <v>42321</v>
      </c>
      <c r="H896" s="86" t="n">
        <v>274.89</v>
      </c>
      <c r="I896" s="87" t="n">
        <f aca="false">H896/H895-1</f>
        <v>-0.00185185185185177</v>
      </c>
    </row>
    <row r="897" customFormat="false" ht="16" hidden="false" customHeight="false" outlineLevel="0" collapsed="false">
      <c r="A897" s="83" t="n">
        <v>42307</v>
      </c>
      <c r="B897" s="84" t="n">
        <v>3.69</v>
      </c>
      <c r="E897" s="85"/>
      <c r="F897" s="86"/>
      <c r="G897" s="85" t="n">
        <v>42322</v>
      </c>
      <c r="H897" s="86" t="n">
        <v>276.23</v>
      </c>
      <c r="I897" s="87" t="n">
        <f aca="false">H897/H896-1</f>
        <v>0.0048746771435848</v>
      </c>
    </row>
    <row r="898" customFormat="false" ht="16" hidden="false" customHeight="false" outlineLevel="0" collapsed="false">
      <c r="A898" s="83" t="n">
        <v>42308</v>
      </c>
      <c r="B898" s="84" t="n">
        <v>3.66</v>
      </c>
      <c r="E898" s="85"/>
      <c r="F898" s="86"/>
      <c r="G898" s="85" t="n">
        <v>42325</v>
      </c>
      <c r="H898" s="86" t="n">
        <v>277.09</v>
      </c>
      <c r="I898" s="87" t="n">
        <f aca="false">H898/H897-1</f>
        <v>0.00311334757267478</v>
      </c>
    </row>
    <row r="899" customFormat="false" ht="16" hidden="false" customHeight="false" outlineLevel="0" collapsed="false">
      <c r="A899" s="83" t="n">
        <v>42311</v>
      </c>
      <c r="B899" s="84" t="n">
        <v>3.68</v>
      </c>
      <c r="E899" s="85"/>
      <c r="F899" s="86"/>
      <c r="G899" s="85" t="n">
        <v>42326</v>
      </c>
      <c r="H899" s="86" t="n">
        <v>278.66</v>
      </c>
      <c r="I899" s="87" t="n">
        <f aca="false">H899/H898-1</f>
        <v>0.00566602908802216</v>
      </c>
    </row>
    <row r="900" customFormat="false" ht="16" hidden="false" customHeight="false" outlineLevel="0" collapsed="false">
      <c r="A900" s="83" t="n">
        <v>42312</v>
      </c>
      <c r="B900" s="84" t="n">
        <v>3.71</v>
      </c>
      <c r="E900" s="85"/>
      <c r="F900" s="86"/>
      <c r="G900" s="85" t="n">
        <v>42327</v>
      </c>
      <c r="H900" s="86" t="n">
        <v>277.68</v>
      </c>
      <c r="I900" s="87" t="n">
        <f aca="false">H900/H899-1</f>
        <v>-0.00351683054618535</v>
      </c>
    </row>
    <row r="901" customFormat="false" ht="16" hidden="false" customHeight="false" outlineLevel="0" collapsed="false">
      <c r="A901" s="83" t="n">
        <v>42313</v>
      </c>
      <c r="B901" s="84" t="n">
        <v>3.71</v>
      </c>
      <c r="E901" s="85"/>
      <c r="F901" s="86"/>
      <c r="G901" s="85" t="n">
        <v>42328</v>
      </c>
      <c r="H901" s="86" t="n">
        <v>276.3</v>
      </c>
      <c r="I901" s="87" t="n">
        <f aca="false">H901/H900-1</f>
        <v>-0.00496974935177186</v>
      </c>
    </row>
    <row r="902" customFormat="false" ht="16" hidden="false" customHeight="false" outlineLevel="0" collapsed="false">
      <c r="A902" s="83" t="n">
        <v>42314</v>
      </c>
      <c r="B902" s="84" t="n">
        <v>3.73</v>
      </c>
      <c r="E902" s="85"/>
      <c r="F902" s="86"/>
      <c r="G902" s="85" t="n">
        <v>42329</v>
      </c>
      <c r="H902" s="86" t="n">
        <v>277.19</v>
      </c>
      <c r="I902" s="87" t="n">
        <f aca="false">H902/H901-1</f>
        <v>0.00322113644589206</v>
      </c>
    </row>
    <row r="903" customFormat="false" ht="16" hidden="false" customHeight="false" outlineLevel="0" collapsed="false">
      <c r="A903" s="83" t="n">
        <v>42315</v>
      </c>
      <c r="B903" s="84" t="n">
        <v>3.76</v>
      </c>
      <c r="E903" s="85"/>
      <c r="F903" s="86"/>
      <c r="G903" s="85" t="n">
        <v>42332</v>
      </c>
      <c r="H903" s="86" t="n">
        <v>278.32</v>
      </c>
      <c r="I903" s="87" t="n">
        <f aca="false">H903/H902-1</f>
        <v>0.0040766261409142</v>
      </c>
    </row>
    <row r="904" customFormat="false" ht="16" hidden="false" customHeight="false" outlineLevel="0" collapsed="false">
      <c r="A904" s="83" t="n">
        <v>42318</v>
      </c>
      <c r="B904" s="84" t="n">
        <v>3.75</v>
      </c>
      <c r="E904" s="85"/>
      <c r="F904" s="86"/>
      <c r="G904" s="85" t="n">
        <v>42333</v>
      </c>
      <c r="H904" s="86" t="n">
        <v>277.04</v>
      </c>
      <c r="I904" s="87" t="n">
        <f aca="false">H904/H903-1</f>
        <v>-0.00459902270767454</v>
      </c>
    </row>
    <row r="905" customFormat="false" ht="16" hidden="false" customHeight="false" outlineLevel="0" collapsed="false">
      <c r="A905" s="83" t="n">
        <v>42319</v>
      </c>
      <c r="B905" s="84" t="n">
        <v>3.76</v>
      </c>
      <c r="E905" s="85"/>
      <c r="F905" s="86"/>
      <c r="G905" s="85" t="n">
        <v>42334</v>
      </c>
      <c r="H905" s="86" t="n">
        <v>278.33</v>
      </c>
      <c r="I905" s="87" t="n">
        <f aca="false">H905/H904-1</f>
        <v>0.00465636731157937</v>
      </c>
    </row>
    <row r="906" customFormat="false" ht="16" hidden="false" customHeight="false" outlineLevel="0" collapsed="false">
      <c r="A906" s="83" t="n">
        <v>42320</v>
      </c>
      <c r="B906" s="84" t="n">
        <v>3.75</v>
      </c>
      <c r="E906" s="85"/>
      <c r="F906" s="86"/>
      <c r="G906" s="85" t="n">
        <v>42335</v>
      </c>
      <c r="H906" s="86" t="n">
        <v>277.95</v>
      </c>
      <c r="I906" s="87" t="n">
        <f aca="false">H906/H905-1</f>
        <v>-0.00136528581180606</v>
      </c>
    </row>
    <row r="907" customFormat="false" ht="16" hidden="false" customHeight="false" outlineLevel="0" collapsed="false">
      <c r="A907" s="83" t="n">
        <v>42321</v>
      </c>
      <c r="B907" s="84" t="n">
        <v>3.72</v>
      </c>
      <c r="E907" s="85"/>
      <c r="F907" s="86"/>
      <c r="G907" s="85" t="n">
        <v>42336</v>
      </c>
      <c r="H907" s="86" t="n">
        <v>275.92</v>
      </c>
      <c r="I907" s="87" t="n">
        <f aca="false">H907/H906-1</f>
        <v>-0.0073034718474545</v>
      </c>
    </row>
    <row r="908" customFormat="false" ht="16" hidden="false" customHeight="false" outlineLevel="0" collapsed="false">
      <c r="A908" s="83" t="n">
        <v>42322</v>
      </c>
      <c r="B908" s="84" t="n">
        <v>3.71</v>
      </c>
      <c r="E908" s="85"/>
      <c r="F908" s="86"/>
      <c r="G908" s="85" t="n">
        <v>42339</v>
      </c>
      <c r="H908" s="86" t="n">
        <v>275.92</v>
      </c>
      <c r="I908" s="87" t="n">
        <f aca="false">H908/H907-1</f>
        <v>0</v>
      </c>
    </row>
    <row r="909" customFormat="false" ht="16" hidden="false" customHeight="false" outlineLevel="0" collapsed="false">
      <c r="A909" s="83" t="n">
        <v>42325</v>
      </c>
      <c r="B909" s="84" t="n">
        <v>3.72</v>
      </c>
      <c r="E909" s="85"/>
      <c r="F909" s="86"/>
      <c r="G909" s="85" t="n">
        <v>42340</v>
      </c>
      <c r="H909" s="86" t="n">
        <v>275.33</v>
      </c>
      <c r="I909" s="87" t="n">
        <f aca="false">H909/H908-1</f>
        <v>-0.00213830095679923</v>
      </c>
    </row>
    <row r="910" customFormat="false" ht="16" hidden="false" customHeight="false" outlineLevel="0" collapsed="false">
      <c r="A910" s="83" t="n">
        <v>42326</v>
      </c>
      <c r="B910" s="84" t="n">
        <v>3.72</v>
      </c>
      <c r="E910" s="85"/>
      <c r="F910" s="86"/>
      <c r="G910" s="85" t="n">
        <v>42341</v>
      </c>
      <c r="H910" s="86" t="n">
        <v>275.61</v>
      </c>
      <c r="I910" s="87" t="n">
        <f aca="false">H910/H909-1</f>
        <v>0.00101696146442465</v>
      </c>
    </row>
    <row r="911" customFormat="false" ht="16" hidden="false" customHeight="false" outlineLevel="0" collapsed="false">
      <c r="A911" s="83" t="n">
        <v>42327</v>
      </c>
      <c r="B911" s="84" t="n">
        <v>3.69</v>
      </c>
      <c r="E911" s="85"/>
      <c r="F911" s="86"/>
      <c r="G911" s="85" t="n">
        <v>42342</v>
      </c>
      <c r="H911" s="86" t="n">
        <v>277.2</v>
      </c>
      <c r="I911" s="87" t="n">
        <f aca="false">H911/H910-1</f>
        <v>0.00576902144334368</v>
      </c>
    </row>
    <row r="912" customFormat="false" ht="16" hidden="false" customHeight="false" outlineLevel="0" collapsed="false">
      <c r="A912" s="83" t="n">
        <v>42328</v>
      </c>
      <c r="B912" s="84" t="n">
        <v>3.69</v>
      </c>
      <c r="E912" s="85"/>
      <c r="F912" s="86"/>
      <c r="G912" s="85" t="n">
        <v>42343</v>
      </c>
      <c r="H912" s="86" t="n">
        <v>278.57</v>
      </c>
      <c r="I912" s="87" t="n">
        <f aca="false">H912/H911-1</f>
        <v>0.00494227994228003</v>
      </c>
    </row>
    <row r="913" customFormat="false" ht="16" hidden="false" customHeight="false" outlineLevel="0" collapsed="false">
      <c r="A913" s="83" t="n">
        <v>42329</v>
      </c>
      <c r="B913" s="84" t="n">
        <v>3.7</v>
      </c>
      <c r="E913" s="85"/>
      <c r="F913" s="86"/>
      <c r="G913" s="85" t="n">
        <v>42346</v>
      </c>
      <c r="H913" s="86" t="n">
        <v>278.99</v>
      </c>
      <c r="I913" s="87" t="n">
        <f aca="false">H913/H912-1</f>
        <v>0.00150770003948741</v>
      </c>
    </row>
    <row r="914" customFormat="false" ht="16" hidden="false" customHeight="false" outlineLevel="0" collapsed="false">
      <c r="A914" s="83" t="n">
        <v>42332</v>
      </c>
      <c r="B914" s="84" t="n">
        <v>3.69</v>
      </c>
      <c r="E914" s="85"/>
      <c r="F914" s="86"/>
      <c r="G914" s="85" t="n">
        <v>42347</v>
      </c>
      <c r="H914" s="86" t="n">
        <v>278.4</v>
      </c>
      <c r="I914" s="87" t="n">
        <f aca="false">H914/H913-1</f>
        <v>-0.00211477113875058</v>
      </c>
    </row>
    <row r="915" customFormat="false" ht="16" hidden="false" customHeight="false" outlineLevel="0" collapsed="false">
      <c r="A915" s="83" t="n">
        <v>42333</v>
      </c>
      <c r="B915" s="84" t="n">
        <v>3.68</v>
      </c>
      <c r="E915" s="85"/>
      <c r="F915" s="86"/>
      <c r="G915" s="85" t="n">
        <v>42348</v>
      </c>
      <c r="H915" s="86" t="n">
        <v>280.7</v>
      </c>
      <c r="I915" s="87" t="n">
        <f aca="false">H915/H914-1</f>
        <v>0.00826149425287359</v>
      </c>
    </row>
    <row r="916" customFormat="false" ht="16" hidden="false" customHeight="false" outlineLevel="0" collapsed="false">
      <c r="A916" s="83" t="n">
        <v>42334</v>
      </c>
      <c r="B916" s="84" t="n">
        <v>3.69</v>
      </c>
      <c r="E916" s="85"/>
      <c r="F916" s="86"/>
      <c r="G916" s="85" t="n">
        <v>42349</v>
      </c>
      <c r="H916" s="86" t="n">
        <v>283.26</v>
      </c>
      <c r="I916" s="87" t="n">
        <f aca="false">H916/H915-1</f>
        <v>0.00912005700035623</v>
      </c>
    </row>
    <row r="917" customFormat="false" ht="16" hidden="false" customHeight="false" outlineLevel="0" collapsed="false">
      <c r="A917" s="83" t="n">
        <v>42335</v>
      </c>
      <c r="B917" s="90" t="n">
        <v>3.69</v>
      </c>
      <c r="E917" s="85"/>
      <c r="F917" s="86"/>
      <c r="G917" s="85" t="n">
        <v>42350</v>
      </c>
      <c r="H917" s="86" t="n">
        <v>286.54</v>
      </c>
      <c r="I917" s="87" t="n">
        <f aca="false">H917/H916-1</f>
        <v>0.0115794676269152</v>
      </c>
    </row>
    <row r="918" customFormat="false" ht="16" hidden="false" customHeight="false" outlineLevel="0" collapsed="false">
      <c r="A918" s="83" t="n">
        <v>42336</v>
      </c>
      <c r="B918" s="84" t="n">
        <v>3.69</v>
      </c>
      <c r="E918" s="85"/>
      <c r="F918" s="86"/>
      <c r="G918" s="85" t="n">
        <v>42353</v>
      </c>
      <c r="H918" s="86" t="n">
        <v>287.16</v>
      </c>
      <c r="I918" s="87" t="n">
        <f aca="false">H918/H917-1</f>
        <v>0.0021637467718294</v>
      </c>
    </row>
    <row r="919" customFormat="false" ht="16" hidden="false" customHeight="false" outlineLevel="0" collapsed="false">
      <c r="A919" s="83" t="n">
        <v>42337</v>
      </c>
      <c r="B919" s="84" t="n">
        <v>3.72</v>
      </c>
      <c r="E919" s="85"/>
      <c r="F919" s="86"/>
      <c r="G919" s="85" t="n">
        <v>42354</v>
      </c>
      <c r="H919" s="86" t="n">
        <v>290.24</v>
      </c>
      <c r="I919" s="87" t="n">
        <f aca="false">H919/H918-1</f>
        <v>0.0107257278172448</v>
      </c>
    </row>
    <row r="920" customFormat="false" ht="16" hidden="false" customHeight="false" outlineLevel="0" collapsed="false">
      <c r="A920" s="83" t="n">
        <v>42339</v>
      </c>
      <c r="B920" s="84" t="n">
        <v>3.75</v>
      </c>
      <c r="E920" s="85"/>
      <c r="F920" s="86"/>
      <c r="G920" s="85" t="n">
        <v>42355</v>
      </c>
      <c r="H920" s="86" t="n">
        <v>292.02</v>
      </c>
      <c r="I920" s="87" t="n">
        <f aca="false">H920/H919-1</f>
        <v>0.00613285556780596</v>
      </c>
    </row>
    <row r="921" customFormat="false" ht="16" hidden="false" customHeight="false" outlineLevel="0" collapsed="false">
      <c r="A921" s="83" t="n">
        <v>42340</v>
      </c>
      <c r="B921" s="84" t="n">
        <v>3.73</v>
      </c>
      <c r="E921" s="85"/>
      <c r="F921" s="86"/>
      <c r="G921" s="85" t="n">
        <v>42356</v>
      </c>
      <c r="H921" s="86" t="n">
        <v>291.46</v>
      </c>
      <c r="I921" s="87" t="n">
        <f aca="false">H921/H920-1</f>
        <v>-0.00191767687144717</v>
      </c>
    </row>
    <row r="922" customFormat="false" ht="16" hidden="false" customHeight="false" outlineLevel="0" collapsed="false">
      <c r="A922" s="83" t="n">
        <v>42341</v>
      </c>
      <c r="B922" s="84" t="n">
        <v>3.7</v>
      </c>
      <c r="E922" s="85"/>
      <c r="F922" s="86"/>
      <c r="G922" s="85" t="n">
        <v>42357</v>
      </c>
      <c r="H922" s="86" t="n">
        <v>291.4</v>
      </c>
      <c r="I922" s="87" t="n">
        <f aca="false">H922/H921-1</f>
        <v>-0.000205860152336479</v>
      </c>
    </row>
    <row r="923" customFormat="false" ht="16" hidden="false" customHeight="false" outlineLevel="0" collapsed="false">
      <c r="A923" s="83" t="n">
        <v>42342</v>
      </c>
      <c r="B923" s="84" t="n">
        <v>3.72</v>
      </c>
      <c r="E923" s="85"/>
      <c r="F923" s="86"/>
      <c r="G923" s="85" t="n">
        <v>42360</v>
      </c>
      <c r="H923" s="86" t="n">
        <v>292.49</v>
      </c>
      <c r="I923" s="87" t="n">
        <f aca="false">H923/H922-1</f>
        <v>0.00374056280027468</v>
      </c>
    </row>
    <row r="924" customFormat="false" ht="16" hidden="false" customHeight="false" outlineLevel="0" collapsed="false">
      <c r="A924" s="83" t="n">
        <v>42343</v>
      </c>
      <c r="B924" s="84" t="n">
        <v>3.73</v>
      </c>
      <c r="E924" s="85"/>
      <c r="F924" s="86"/>
      <c r="G924" s="85" t="n">
        <v>42361</v>
      </c>
      <c r="H924" s="86" t="n">
        <v>292.07</v>
      </c>
      <c r="I924" s="87" t="n">
        <f aca="false">H924/H923-1</f>
        <v>-0.00143594652808643</v>
      </c>
    </row>
    <row r="925" customFormat="false" ht="16" hidden="false" customHeight="false" outlineLevel="0" collapsed="false">
      <c r="A925" s="83" t="n">
        <v>42346</v>
      </c>
      <c r="B925" s="84" t="n">
        <v>3.73</v>
      </c>
      <c r="E925" s="85"/>
      <c r="F925" s="86"/>
      <c r="G925" s="85" t="n">
        <v>42362</v>
      </c>
      <c r="H925" s="86" t="n">
        <v>292.12</v>
      </c>
      <c r="I925" s="87" t="n">
        <f aca="false">H925/H924-1</f>
        <v>0.000171191837573303</v>
      </c>
    </row>
    <row r="926" customFormat="false" ht="16" hidden="false" customHeight="false" outlineLevel="0" collapsed="false">
      <c r="A926" s="83" t="n">
        <v>42347</v>
      </c>
      <c r="B926" s="84" t="n">
        <v>3.73</v>
      </c>
      <c r="E926" s="85"/>
      <c r="F926" s="86"/>
      <c r="G926" s="85" t="n">
        <v>42363</v>
      </c>
      <c r="H926" s="86" t="n">
        <v>292.59</v>
      </c>
      <c r="I926" s="87" t="n">
        <f aca="false">H926/H925-1</f>
        <v>0.00160892783787481</v>
      </c>
    </row>
    <row r="927" customFormat="false" ht="16" hidden="false" customHeight="false" outlineLevel="0" collapsed="false">
      <c r="A927" s="83" t="n">
        <v>42348</v>
      </c>
      <c r="B927" s="84" t="n">
        <v>3.72</v>
      </c>
      <c r="E927" s="85"/>
      <c r="F927" s="86"/>
      <c r="G927" s="85" t="n">
        <v>42364</v>
      </c>
      <c r="H927" s="86" t="n">
        <v>294.52</v>
      </c>
      <c r="I927" s="87" t="n">
        <f aca="false">H927/H926-1</f>
        <v>0.00659626097952759</v>
      </c>
    </row>
    <row r="928" customFormat="false" ht="16" hidden="false" customHeight="false" outlineLevel="0" collapsed="false">
      <c r="A928" s="83" t="n">
        <v>42349</v>
      </c>
      <c r="B928" s="84" t="n">
        <v>3.71</v>
      </c>
      <c r="E928" s="85"/>
      <c r="F928" s="86"/>
      <c r="G928" s="85" t="n">
        <v>42367</v>
      </c>
      <c r="H928" s="86" t="n">
        <v>294.86</v>
      </c>
      <c r="I928" s="87" t="n">
        <f aca="false">H928/H927-1</f>
        <v>0.00115442075241079</v>
      </c>
    </row>
    <row r="929" customFormat="false" ht="16" hidden="false" customHeight="false" outlineLevel="0" collapsed="false">
      <c r="A929" s="83" t="n">
        <v>42350</v>
      </c>
      <c r="B929" s="84" t="n">
        <v>3.7</v>
      </c>
      <c r="E929" s="85"/>
      <c r="F929" s="86"/>
      <c r="G929" s="85" t="n">
        <v>42368</v>
      </c>
      <c r="H929" s="86" t="n">
        <v>294.06</v>
      </c>
      <c r="I929" s="87" t="n">
        <f aca="false">H929/H928-1</f>
        <v>-0.00271315200434108</v>
      </c>
    </row>
    <row r="930" customFormat="false" ht="16" hidden="false" customHeight="false" outlineLevel="0" collapsed="false">
      <c r="A930" s="83" t="n">
        <v>42353</v>
      </c>
      <c r="B930" s="84" t="n">
        <v>3.67</v>
      </c>
      <c r="E930" s="85"/>
      <c r="F930" s="86"/>
      <c r="G930" s="85" t="n">
        <v>42369</v>
      </c>
      <c r="H930" s="86" t="n">
        <v>294.1</v>
      </c>
      <c r="I930" s="87" t="n">
        <f aca="false">H930/H929-1</f>
        <v>0.000136026661225586</v>
      </c>
    </row>
    <row r="931" customFormat="false" ht="16" hidden="false" customHeight="false" outlineLevel="0" collapsed="false">
      <c r="A931" s="83" t="n">
        <v>42354</v>
      </c>
      <c r="B931" s="84" t="n">
        <v>3.66</v>
      </c>
      <c r="E931" s="85"/>
      <c r="F931" s="86"/>
      <c r="G931" s="85" t="n">
        <v>42370</v>
      </c>
      <c r="H931" s="86" t="n">
        <v>298.23</v>
      </c>
      <c r="I931" s="87" t="n">
        <f aca="false">H931/H930-1</f>
        <v>0.0140428425705543</v>
      </c>
    </row>
    <row r="932" customFormat="false" ht="16" hidden="false" customHeight="false" outlineLevel="0" collapsed="false">
      <c r="A932" s="83" t="n">
        <v>42355</v>
      </c>
      <c r="B932" s="84" t="n">
        <v>3.65</v>
      </c>
      <c r="E932" s="85"/>
      <c r="F932" s="86"/>
      <c r="G932" s="85" t="n">
        <v>42371</v>
      </c>
      <c r="H932" s="86" t="n">
        <v>297.17</v>
      </c>
      <c r="I932" s="87" t="n">
        <f aca="false">H932/H931-1</f>
        <v>-0.00355430372531274</v>
      </c>
    </row>
    <row r="933" customFormat="false" ht="16" hidden="false" customHeight="false" outlineLevel="0" collapsed="false">
      <c r="A933" s="83" t="n">
        <v>42356</v>
      </c>
      <c r="B933" s="84" t="n">
        <v>3.67</v>
      </c>
      <c r="E933" s="85"/>
      <c r="F933" s="86"/>
      <c r="G933" s="85" t="n">
        <v>42374</v>
      </c>
      <c r="H933" s="86" t="n">
        <v>294.22</v>
      </c>
      <c r="I933" s="87" t="n">
        <f aca="false">H933/H932-1</f>
        <v>-0.00992697782414098</v>
      </c>
    </row>
    <row r="934" customFormat="false" ht="16" hidden="false" customHeight="false" outlineLevel="0" collapsed="false">
      <c r="A934" s="83" t="n">
        <v>42357</v>
      </c>
      <c r="B934" s="84" t="n">
        <v>3.67</v>
      </c>
      <c r="E934" s="85"/>
      <c r="F934" s="86"/>
      <c r="G934" s="85" t="n">
        <v>42375</v>
      </c>
      <c r="H934" s="86" t="n">
        <v>294.75</v>
      </c>
      <c r="I934" s="87" t="n">
        <f aca="false">H934/H933-1</f>
        <v>0.00180137312215334</v>
      </c>
    </row>
    <row r="935" customFormat="false" ht="16" hidden="false" customHeight="false" outlineLevel="0" collapsed="false">
      <c r="A935" s="83" t="n">
        <v>42360</v>
      </c>
      <c r="B935" s="84" t="n">
        <v>3.66</v>
      </c>
      <c r="E935" s="85"/>
      <c r="F935" s="86"/>
      <c r="G935" s="85" t="n">
        <v>42376</v>
      </c>
      <c r="H935" s="86" t="n">
        <v>293.61</v>
      </c>
      <c r="I935" s="87" t="n">
        <f aca="false">H935/H934-1</f>
        <v>-0.00386768447837149</v>
      </c>
    </row>
    <row r="936" customFormat="false" ht="16" hidden="false" customHeight="false" outlineLevel="0" collapsed="false">
      <c r="A936" s="83" t="n">
        <v>42361</v>
      </c>
      <c r="B936" s="84" t="n">
        <v>3.66</v>
      </c>
      <c r="E936" s="85"/>
      <c r="F936" s="86"/>
      <c r="G936" s="85" t="n">
        <v>42377</v>
      </c>
      <c r="H936" s="86" t="n">
        <v>297.82</v>
      </c>
      <c r="I936" s="87" t="n">
        <f aca="false">H936/H935-1</f>
        <v>0.014338748680222</v>
      </c>
    </row>
    <row r="937" customFormat="false" ht="16" hidden="false" customHeight="false" outlineLevel="0" collapsed="false">
      <c r="A937" s="83" t="n">
        <v>42362</v>
      </c>
      <c r="B937" s="90" t="n">
        <v>3.66</v>
      </c>
      <c r="E937" s="85"/>
      <c r="F937" s="86"/>
      <c r="G937" s="85" t="n">
        <v>42378</v>
      </c>
      <c r="H937" s="86" t="n">
        <v>298.82</v>
      </c>
      <c r="I937" s="87" t="n">
        <f aca="false">H937/H936-1</f>
        <v>0.00335773285877372</v>
      </c>
    </row>
    <row r="938" customFormat="false" ht="16" hidden="false" customHeight="false" outlineLevel="0" collapsed="false">
      <c r="A938" s="83" t="n">
        <v>42363</v>
      </c>
      <c r="B938" s="84" t="n">
        <v>3.65</v>
      </c>
      <c r="E938" s="85"/>
      <c r="F938" s="86"/>
      <c r="G938" s="85" t="n">
        <v>42381</v>
      </c>
      <c r="H938" s="86" t="n">
        <v>301.32</v>
      </c>
      <c r="I938" s="87" t="n">
        <f aca="false">H938/H937-1</f>
        <v>0.00836624054614821</v>
      </c>
    </row>
    <row r="939" customFormat="false" ht="16" hidden="false" customHeight="false" outlineLevel="0" collapsed="false">
      <c r="A939" s="83" t="n">
        <v>42364</v>
      </c>
      <c r="B939" s="84" t="n">
        <v>3.64</v>
      </c>
      <c r="E939" s="85"/>
      <c r="F939" s="86"/>
      <c r="G939" s="85" t="n">
        <v>42382</v>
      </c>
      <c r="H939" s="86" t="n">
        <v>301.23</v>
      </c>
      <c r="I939" s="87" t="n">
        <f aca="false">H939/H938-1</f>
        <v>-0.000298685782556651</v>
      </c>
    </row>
    <row r="940" customFormat="false" ht="16" hidden="false" customHeight="false" outlineLevel="0" collapsed="false">
      <c r="A940" s="83" t="n">
        <v>42367</v>
      </c>
      <c r="B940" s="84" t="n">
        <v>3.64</v>
      </c>
      <c r="E940" s="85"/>
      <c r="F940" s="86"/>
      <c r="G940" s="85" t="n">
        <v>42383</v>
      </c>
      <c r="H940" s="86" t="n">
        <v>300.07</v>
      </c>
      <c r="I940" s="87" t="n">
        <f aca="false">H940/H939-1</f>
        <v>-0.00385087806659368</v>
      </c>
    </row>
    <row r="941" customFormat="false" ht="16" hidden="false" customHeight="false" outlineLevel="0" collapsed="false">
      <c r="A941" s="83" t="n">
        <v>42368</v>
      </c>
      <c r="B941" s="84" t="n">
        <v>3.65</v>
      </c>
      <c r="E941" s="85"/>
      <c r="F941" s="86"/>
      <c r="G941" s="85" t="n">
        <v>42384</v>
      </c>
      <c r="H941" s="86" t="n">
        <v>300.6</v>
      </c>
      <c r="I941" s="87" t="n">
        <f aca="false">H941/H940-1</f>
        <v>0.00176625454060719</v>
      </c>
    </row>
    <row r="942" customFormat="false" ht="16" hidden="false" customHeight="false" outlineLevel="0" collapsed="false">
      <c r="A942" s="83" t="n">
        <v>42369</v>
      </c>
      <c r="B942" s="90" t="n">
        <v>3.65</v>
      </c>
      <c r="E942" s="85"/>
      <c r="F942" s="86"/>
      <c r="G942" s="85" t="n">
        <v>42385</v>
      </c>
      <c r="H942" s="86" t="n">
        <v>302.11</v>
      </c>
      <c r="I942" s="87" t="n">
        <f aca="false">H942/H941-1</f>
        <v>0.00502328675981367</v>
      </c>
    </row>
    <row r="943" customFormat="false" ht="16" hidden="false" customHeight="false" outlineLevel="0" collapsed="false">
      <c r="A943" s="83" t="n">
        <v>42370</v>
      </c>
      <c r="B943" s="84" t="n">
        <v>3.66</v>
      </c>
      <c r="E943" s="85"/>
      <c r="F943" s="86"/>
      <c r="G943" s="85" t="n">
        <v>42388</v>
      </c>
      <c r="H943" s="86" t="n">
        <v>301.43</v>
      </c>
      <c r="I943" s="87" t="n">
        <f aca="false">H943/H942-1</f>
        <v>-0.00225083578828911</v>
      </c>
    </row>
    <row r="944" customFormat="false" ht="16" hidden="false" customHeight="false" outlineLevel="0" collapsed="false">
      <c r="A944" s="83" t="n">
        <v>42371</v>
      </c>
      <c r="B944" s="84" t="n">
        <v>3.62</v>
      </c>
      <c r="E944" s="85"/>
      <c r="F944" s="86"/>
      <c r="G944" s="85" t="n">
        <v>42389</v>
      </c>
      <c r="H944" s="86" t="n">
        <v>296.95</v>
      </c>
      <c r="I944" s="87" t="n">
        <f aca="false">H944/H943-1</f>
        <v>-0.0148624888033707</v>
      </c>
    </row>
    <row r="945" customFormat="false" ht="16" hidden="false" customHeight="false" outlineLevel="0" collapsed="false">
      <c r="A945" s="83" t="n">
        <v>42374</v>
      </c>
      <c r="B945" s="84" t="n">
        <v>3.6</v>
      </c>
      <c r="E945" s="85"/>
      <c r="F945" s="86"/>
      <c r="G945" s="85" t="n">
        <v>42390</v>
      </c>
      <c r="H945" s="86" t="n">
        <v>298.18</v>
      </c>
      <c r="I945" s="87" t="n">
        <f aca="false">H945/H944-1</f>
        <v>0.00414211146657695</v>
      </c>
    </row>
    <row r="946" customFormat="false" ht="16" hidden="false" customHeight="false" outlineLevel="0" collapsed="false">
      <c r="A946" s="83" t="n">
        <v>42375</v>
      </c>
      <c r="B946" s="84" t="n">
        <v>3.61</v>
      </c>
      <c r="E946" s="85"/>
      <c r="F946" s="86"/>
      <c r="G946" s="85" t="n">
        <v>42391</v>
      </c>
      <c r="H946" s="86" t="n">
        <v>295.55</v>
      </c>
      <c r="I946" s="87" t="n">
        <f aca="false">H946/H945-1</f>
        <v>-0.00882017573277882</v>
      </c>
    </row>
    <row r="947" customFormat="false" ht="16" hidden="false" customHeight="false" outlineLevel="0" collapsed="false">
      <c r="A947" s="83" t="n">
        <v>42376</v>
      </c>
      <c r="B947" s="84" t="n">
        <v>3.61</v>
      </c>
      <c r="E947" s="85"/>
      <c r="F947" s="86"/>
      <c r="G947" s="85" t="n">
        <v>42392</v>
      </c>
      <c r="H947" s="86" t="n">
        <v>294.84</v>
      </c>
      <c r="I947" s="87" t="n">
        <f aca="false">H947/H946-1</f>
        <v>-0.00240230079512782</v>
      </c>
    </row>
    <row r="948" customFormat="false" ht="16" hidden="false" customHeight="false" outlineLevel="0" collapsed="false">
      <c r="A948" s="83" t="n">
        <v>42377</v>
      </c>
      <c r="B948" s="84" t="n">
        <v>3.61</v>
      </c>
      <c r="E948" s="85"/>
      <c r="F948" s="86"/>
      <c r="G948" s="85" t="n">
        <v>42395</v>
      </c>
      <c r="H948" s="86" t="n">
        <v>290.14</v>
      </c>
      <c r="I948" s="87" t="n">
        <f aca="false">H948/H947-1</f>
        <v>-0.0159408492741826</v>
      </c>
    </row>
    <row r="949" customFormat="false" ht="16" hidden="false" customHeight="false" outlineLevel="0" collapsed="false">
      <c r="A949" s="83" t="n">
        <v>42378</v>
      </c>
      <c r="B949" s="84" t="n">
        <v>3.6</v>
      </c>
      <c r="E949" s="85"/>
      <c r="F949" s="86"/>
      <c r="G949" s="85" t="n">
        <v>42396</v>
      </c>
      <c r="H949" s="86" t="n">
        <v>291.15</v>
      </c>
      <c r="I949" s="87" t="n">
        <f aca="false">H949/H948-1</f>
        <v>0.00348107810022746</v>
      </c>
    </row>
    <row r="950" customFormat="false" ht="16" hidden="false" customHeight="false" outlineLevel="0" collapsed="false">
      <c r="A950" s="83" t="n">
        <v>42381</v>
      </c>
      <c r="B950" s="84" t="n">
        <v>3.59</v>
      </c>
      <c r="E950" s="85"/>
      <c r="F950" s="86"/>
      <c r="G950" s="85" t="n">
        <v>42397</v>
      </c>
      <c r="H950" s="86" t="n">
        <v>289.81</v>
      </c>
      <c r="I950" s="87" t="n">
        <f aca="false">H950/H949-1</f>
        <v>-0.00460243860552967</v>
      </c>
    </row>
    <row r="951" customFormat="false" ht="16" hidden="false" customHeight="false" outlineLevel="0" collapsed="false">
      <c r="A951" s="83" t="n">
        <v>42382</v>
      </c>
      <c r="B951" s="84" t="n">
        <v>3.58</v>
      </c>
      <c r="E951" s="85"/>
      <c r="F951" s="86"/>
      <c r="G951" s="85" t="n">
        <v>42398</v>
      </c>
      <c r="H951" s="86" t="n">
        <v>283.4</v>
      </c>
      <c r="I951" s="87" t="n">
        <f aca="false">H951/H950-1</f>
        <v>-0.0221179393395674</v>
      </c>
    </row>
    <row r="952" customFormat="false" ht="16" hidden="false" customHeight="false" outlineLevel="0" collapsed="false">
      <c r="A952" s="83" t="n">
        <v>42383</v>
      </c>
      <c r="B952" s="84" t="n">
        <v>3.55</v>
      </c>
      <c r="E952" s="85"/>
      <c r="F952" s="86"/>
      <c r="G952" s="85" t="n">
        <v>42399</v>
      </c>
      <c r="H952" s="86" t="n">
        <v>281.29</v>
      </c>
      <c r="I952" s="87" t="n">
        <f aca="false">H952/H951-1</f>
        <v>-0.00744530698659129</v>
      </c>
    </row>
    <row r="953" customFormat="false" ht="16" hidden="false" customHeight="false" outlineLevel="0" collapsed="false">
      <c r="A953" s="83" t="n">
        <v>42384</v>
      </c>
      <c r="B953" s="84" t="n">
        <v>3.54</v>
      </c>
      <c r="E953" s="85"/>
      <c r="F953" s="86"/>
      <c r="G953" s="85" t="n">
        <v>42402</v>
      </c>
      <c r="H953" s="86" t="n">
        <v>279.9</v>
      </c>
      <c r="I953" s="87" t="n">
        <f aca="false">H953/H952-1</f>
        <v>-0.00494151942834808</v>
      </c>
    </row>
    <row r="954" customFormat="false" ht="16" hidden="false" customHeight="false" outlineLevel="0" collapsed="false">
      <c r="A954" s="83" t="n">
        <v>42385</v>
      </c>
      <c r="B954" s="84" t="n">
        <v>3.54</v>
      </c>
      <c r="E954" s="85"/>
      <c r="F954" s="86"/>
      <c r="G954" s="85" t="n">
        <v>42403</v>
      </c>
      <c r="H954" s="86" t="n">
        <v>285.89</v>
      </c>
      <c r="I954" s="87" t="n">
        <f aca="false">H954/H953-1</f>
        <v>0.0214005001786353</v>
      </c>
    </row>
    <row r="955" customFormat="false" ht="16" hidden="false" customHeight="false" outlineLevel="0" collapsed="false">
      <c r="A955" s="83" t="n">
        <v>42388</v>
      </c>
      <c r="B955" s="84" t="n">
        <v>3.53</v>
      </c>
      <c r="E955" s="85"/>
      <c r="F955" s="86"/>
      <c r="G955" s="85" t="n">
        <v>42404</v>
      </c>
      <c r="H955" s="86" t="n">
        <v>287.12</v>
      </c>
      <c r="I955" s="87" t="n">
        <f aca="false">H955/H954-1</f>
        <v>0.00430235405225798</v>
      </c>
    </row>
    <row r="956" customFormat="false" ht="16" hidden="false" customHeight="false" outlineLevel="0" collapsed="false">
      <c r="A956" s="83" t="n">
        <v>42389</v>
      </c>
      <c r="B956" s="84" t="n">
        <v>3.51</v>
      </c>
      <c r="E956" s="85"/>
      <c r="F956" s="86"/>
      <c r="G956" s="85" t="n">
        <v>42405</v>
      </c>
      <c r="H956" s="86" t="n">
        <v>289.37</v>
      </c>
      <c r="I956" s="87" t="n">
        <f aca="false">H956/H955-1</f>
        <v>0.00783644469211486</v>
      </c>
    </row>
    <row r="957" customFormat="false" ht="16" hidden="false" customHeight="false" outlineLevel="0" collapsed="false">
      <c r="A957" s="83" t="n">
        <v>42390</v>
      </c>
      <c r="B957" s="84" t="n">
        <v>3.49</v>
      </c>
      <c r="E957" s="85"/>
      <c r="F957" s="86"/>
      <c r="G957" s="85" t="n">
        <v>42406</v>
      </c>
      <c r="H957" s="86" t="n">
        <v>286.84</v>
      </c>
      <c r="I957" s="87" t="n">
        <f aca="false">H957/H956-1</f>
        <v>-0.00874313163078422</v>
      </c>
    </row>
    <row r="958" customFormat="false" ht="16" hidden="false" customHeight="false" outlineLevel="0" collapsed="false">
      <c r="A958" s="83" t="n">
        <v>42391</v>
      </c>
      <c r="B958" s="84" t="n">
        <v>3.48</v>
      </c>
      <c r="E958" s="85"/>
      <c r="F958" s="86"/>
      <c r="G958" s="85" t="n">
        <v>42409</v>
      </c>
      <c r="H958" s="86" t="n">
        <v>285.51</v>
      </c>
      <c r="I958" s="87" t="n">
        <f aca="false">H958/H957-1</f>
        <v>-0.00463673127876163</v>
      </c>
    </row>
    <row r="959" customFormat="false" ht="16" hidden="false" customHeight="false" outlineLevel="0" collapsed="false">
      <c r="A959" s="83" t="n">
        <v>42392</v>
      </c>
      <c r="B959" s="84" t="n">
        <v>3.48</v>
      </c>
      <c r="E959" s="85"/>
      <c r="F959" s="86"/>
      <c r="G959" s="85" t="n">
        <v>42410</v>
      </c>
      <c r="H959" s="86" t="n">
        <v>288.64</v>
      </c>
      <c r="I959" s="87" t="n">
        <f aca="false">H959/H958-1</f>
        <v>0.0109628384294771</v>
      </c>
    </row>
    <row r="960" customFormat="false" ht="16" hidden="false" customHeight="false" outlineLevel="0" collapsed="false">
      <c r="A960" s="83" t="n">
        <v>42395</v>
      </c>
      <c r="B960" s="84" t="n">
        <v>3.45</v>
      </c>
      <c r="E960" s="85"/>
      <c r="F960" s="86"/>
      <c r="G960" s="85" t="n">
        <v>42411</v>
      </c>
      <c r="H960" s="86" t="n">
        <v>291.18</v>
      </c>
      <c r="I960" s="87" t="n">
        <f aca="false">H960/H959-1</f>
        <v>0.00879988913525498</v>
      </c>
    </row>
    <row r="961" customFormat="false" ht="16" hidden="false" customHeight="false" outlineLevel="0" collapsed="false">
      <c r="A961" s="83" t="n">
        <v>42396</v>
      </c>
      <c r="B961" s="84" t="n">
        <v>3.43</v>
      </c>
      <c r="E961" s="85"/>
      <c r="F961" s="86"/>
      <c r="G961" s="85" t="n">
        <v>42412</v>
      </c>
      <c r="H961" s="86" t="n">
        <v>290.33</v>
      </c>
      <c r="I961" s="87" t="n">
        <f aca="false">H961/H960-1</f>
        <v>-0.00291915653547636</v>
      </c>
    </row>
    <row r="962" customFormat="false" ht="16" hidden="false" customHeight="false" outlineLevel="0" collapsed="false">
      <c r="A962" s="83" t="n">
        <v>42397</v>
      </c>
      <c r="B962" s="84" t="n">
        <v>3.42</v>
      </c>
      <c r="E962" s="85"/>
      <c r="F962" s="86"/>
      <c r="G962" s="85" t="n">
        <v>42413</v>
      </c>
      <c r="H962" s="86" t="n">
        <v>290.05</v>
      </c>
      <c r="I962" s="87" t="n">
        <f aca="false">H962/H961-1</f>
        <v>-0.000964419798160643</v>
      </c>
    </row>
    <row r="963" customFormat="false" ht="16" hidden="false" customHeight="false" outlineLevel="0" collapsed="false">
      <c r="A963" s="83" t="n">
        <v>42398</v>
      </c>
      <c r="B963" s="84" t="n">
        <v>3.4</v>
      </c>
      <c r="E963" s="85"/>
      <c r="F963" s="86"/>
      <c r="G963" s="85" t="n">
        <v>42416</v>
      </c>
      <c r="H963" s="86" t="n">
        <v>290.75</v>
      </c>
      <c r="I963" s="87" t="n">
        <f aca="false">H963/H962-1</f>
        <v>0.00241337700396471</v>
      </c>
    </row>
    <row r="964" customFormat="false" ht="16" hidden="false" customHeight="false" outlineLevel="0" collapsed="false">
      <c r="A964" s="83" t="n">
        <v>42399</v>
      </c>
      <c r="B964" s="84" t="n">
        <v>3.43</v>
      </c>
      <c r="E964" s="85"/>
      <c r="F964" s="86"/>
      <c r="G964" s="85" t="n">
        <v>42417</v>
      </c>
      <c r="H964" s="86" t="n">
        <v>288.17</v>
      </c>
      <c r="I964" s="87" t="n">
        <f aca="false">H964/H963-1</f>
        <v>-0.00887360275150473</v>
      </c>
    </row>
    <row r="965" customFormat="false" ht="16" hidden="false" customHeight="false" outlineLevel="0" collapsed="false">
      <c r="A965" s="83" t="n">
        <v>42402</v>
      </c>
      <c r="B965" s="84" t="n">
        <v>3.41</v>
      </c>
      <c r="E965" s="85"/>
      <c r="F965" s="86"/>
      <c r="G965" s="85" t="n">
        <v>42418</v>
      </c>
      <c r="H965" s="86" t="n">
        <v>290.33</v>
      </c>
      <c r="I965" s="87" t="n">
        <f aca="false">H965/H964-1</f>
        <v>0.00749557552833391</v>
      </c>
    </row>
    <row r="966" customFormat="false" ht="16" hidden="false" customHeight="false" outlineLevel="0" collapsed="false">
      <c r="A966" s="83" t="n">
        <v>42403</v>
      </c>
      <c r="B966" s="84" t="n">
        <v>3.44</v>
      </c>
      <c r="E966" s="85"/>
      <c r="F966" s="86"/>
      <c r="G966" s="85" t="n">
        <v>42419</v>
      </c>
      <c r="H966" s="86" t="n">
        <v>288.73</v>
      </c>
      <c r="I966" s="87" t="n">
        <f aca="false">H966/H965-1</f>
        <v>-0.00551097027520397</v>
      </c>
    </row>
    <row r="967" customFormat="false" ht="16" hidden="false" customHeight="false" outlineLevel="0" collapsed="false">
      <c r="A967" s="83" t="n">
        <v>42404</v>
      </c>
      <c r="B967" s="84" t="n">
        <v>3.44</v>
      </c>
      <c r="E967" s="85"/>
      <c r="F967" s="86"/>
      <c r="G967" s="85" t="n">
        <v>42420</v>
      </c>
      <c r="H967" s="86" t="n">
        <v>286.59</v>
      </c>
      <c r="I967" s="87" t="n">
        <f aca="false">H967/H966-1</f>
        <v>-0.00741176878052174</v>
      </c>
    </row>
    <row r="968" customFormat="false" ht="16" hidden="false" customHeight="false" outlineLevel="0" collapsed="false">
      <c r="A968" s="83" t="n">
        <v>42405</v>
      </c>
      <c r="B968" s="84" t="n">
        <v>3.44</v>
      </c>
      <c r="E968" s="85"/>
      <c r="F968" s="86"/>
      <c r="G968" s="85" t="n">
        <v>42423</v>
      </c>
      <c r="H968" s="86" t="n">
        <v>280.14</v>
      </c>
      <c r="I968" s="87" t="n">
        <f aca="false">H968/H967-1</f>
        <v>-0.0225060190516068</v>
      </c>
    </row>
    <row r="969" customFormat="false" ht="16" hidden="false" customHeight="false" outlineLevel="0" collapsed="false">
      <c r="A969" s="83" t="n">
        <v>42406</v>
      </c>
      <c r="B969" s="84" t="n">
        <v>3.42</v>
      </c>
      <c r="E969" s="85"/>
      <c r="F969" s="86"/>
      <c r="G969" s="85" t="n">
        <v>42424</v>
      </c>
      <c r="H969" s="86" t="n">
        <v>279.68</v>
      </c>
      <c r="I969" s="87" t="n">
        <f aca="false">H969/H968-1</f>
        <v>-0.00164203612479463</v>
      </c>
    </row>
    <row r="970" customFormat="false" ht="16" hidden="false" customHeight="false" outlineLevel="0" collapsed="false">
      <c r="A970" s="83" t="n">
        <v>42409</v>
      </c>
      <c r="B970" s="84" t="n">
        <v>3.4</v>
      </c>
      <c r="E970" s="85"/>
      <c r="F970" s="86"/>
      <c r="G970" s="85" t="n">
        <v>42425</v>
      </c>
      <c r="H970" s="86" t="n">
        <v>276.6</v>
      </c>
      <c r="I970" s="87" t="n">
        <f aca="false">H970/H969-1</f>
        <v>-0.0110125858123569</v>
      </c>
    </row>
    <row r="971" customFormat="false" ht="16" hidden="false" customHeight="false" outlineLevel="0" collapsed="false">
      <c r="A971" s="83" t="n">
        <v>42410</v>
      </c>
      <c r="B971" s="84" t="n">
        <v>3.4</v>
      </c>
      <c r="E971" s="85"/>
      <c r="F971" s="86"/>
      <c r="G971" s="85" t="n">
        <v>42426</v>
      </c>
      <c r="H971" s="86" t="n">
        <v>273.07</v>
      </c>
      <c r="I971" s="87" t="n">
        <f aca="false">H971/H970-1</f>
        <v>-0.0127621113521331</v>
      </c>
    </row>
    <row r="972" customFormat="false" ht="16" hidden="false" customHeight="false" outlineLevel="0" collapsed="false">
      <c r="A972" s="83" t="n">
        <v>42411</v>
      </c>
      <c r="B972" s="84" t="n">
        <v>3.4</v>
      </c>
      <c r="E972" s="85"/>
      <c r="F972" s="86"/>
      <c r="G972" s="85" t="n">
        <v>42427</v>
      </c>
      <c r="H972" s="86" t="n">
        <v>266.59</v>
      </c>
      <c r="I972" s="87" t="n">
        <f aca="false">H972/H971-1</f>
        <v>-0.0237301790749626</v>
      </c>
    </row>
    <row r="973" customFormat="false" ht="16" hidden="false" customHeight="false" outlineLevel="0" collapsed="false">
      <c r="A973" s="83" t="n">
        <v>42412</v>
      </c>
      <c r="B973" s="84" t="n">
        <v>3.39</v>
      </c>
      <c r="E973" s="85"/>
      <c r="F973" s="86"/>
      <c r="G973" s="85" t="n">
        <v>42430</v>
      </c>
      <c r="H973" s="86" t="n">
        <v>268.94</v>
      </c>
      <c r="I973" s="87" t="n">
        <f aca="false">H973/H972-1</f>
        <v>0.00881503432236785</v>
      </c>
    </row>
    <row r="974" customFormat="false" ht="16" hidden="false" customHeight="false" outlineLevel="0" collapsed="false">
      <c r="A974" s="83" t="n">
        <v>42413</v>
      </c>
      <c r="B974" s="84" t="n">
        <v>3.38</v>
      </c>
      <c r="E974" s="85"/>
      <c r="F974" s="86"/>
      <c r="G974" s="85" t="n">
        <v>42431</v>
      </c>
      <c r="H974" s="86" t="n">
        <v>272.01</v>
      </c>
      <c r="I974" s="87" t="n">
        <f aca="false">H974/H973-1</f>
        <v>0.0114151855432438</v>
      </c>
    </row>
    <row r="975" customFormat="false" ht="16" hidden="false" customHeight="false" outlineLevel="0" collapsed="false">
      <c r="A975" s="83" t="n">
        <v>42416</v>
      </c>
      <c r="B975" s="84" t="n">
        <v>3.38</v>
      </c>
      <c r="E975" s="85"/>
      <c r="F975" s="86"/>
      <c r="G975" s="85" t="n">
        <v>42432</v>
      </c>
      <c r="H975" s="86" t="n">
        <v>273.49</v>
      </c>
      <c r="I975" s="87" t="n">
        <f aca="false">H975/H974-1</f>
        <v>0.00544097643468988</v>
      </c>
    </row>
    <row r="976" customFormat="false" ht="16" hidden="false" customHeight="false" outlineLevel="0" collapsed="false">
      <c r="A976" s="83" t="n">
        <v>42417</v>
      </c>
      <c r="B976" s="84" t="n">
        <v>3.36</v>
      </c>
      <c r="E976" s="85"/>
      <c r="F976" s="86"/>
      <c r="G976" s="85" t="n">
        <v>42433</v>
      </c>
      <c r="H976" s="86" t="n">
        <v>273.31</v>
      </c>
      <c r="I976" s="87" t="n">
        <f aca="false">H976/H975-1</f>
        <v>-0.000658159347690979</v>
      </c>
    </row>
    <row r="977" customFormat="false" ht="16" hidden="false" customHeight="false" outlineLevel="0" collapsed="false">
      <c r="A977" s="83" t="n">
        <v>42418</v>
      </c>
      <c r="B977" s="84" t="n">
        <v>3.36</v>
      </c>
      <c r="E977" s="85"/>
      <c r="F977" s="86"/>
      <c r="G977" s="85" t="n">
        <v>42434</v>
      </c>
      <c r="H977" s="86" t="n">
        <v>266.81</v>
      </c>
      <c r="I977" s="87" t="n">
        <f aca="false">H977/H976-1</f>
        <v>-0.023782518019831</v>
      </c>
    </row>
    <row r="978" customFormat="false" ht="16" hidden="false" customHeight="false" outlineLevel="0" collapsed="false">
      <c r="A978" s="83" t="n">
        <v>42419</v>
      </c>
      <c r="B978" s="84" t="n">
        <v>3.34</v>
      </c>
      <c r="E978" s="85"/>
      <c r="F978" s="86"/>
      <c r="G978" s="85" t="n">
        <v>42437</v>
      </c>
      <c r="H978" s="86" t="n">
        <v>249.58</v>
      </c>
      <c r="I978" s="87" t="n">
        <f aca="false">H978/H977-1</f>
        <v>-0.0645777894381769</v>
      </c>
    </row>
    <row r="979" customFormat="false" ht="16" hidden="false" customHeight="false" outlineLevel="0" collapsed="false">
      <c r="A979" s="83" t="n">
        <v>42420</v>
      </c>
      <c r="B979" s="84" t="n">
        <v>3.32</v>
      </c>
      <c r="E979" s="85"/>
      <c r="F979" s="86"/>
      <c r="G979" s="85" t="n">
        <v>42438</v>
      </c>
      <c r="H979" s="86" t="n">
        <v>253.81</v>
      </c>
      <c r="I979" s="87" t="n">
        <f aca="false">H979/H978-1</f>
        <v>0.0169484734353713</v>
      </c>
    </row>
    <row r="980" customFormat="false" ht="16" hidden="false" customHeight="false" outlineLevel="0" collapsed="false">
      <c r="A980" s="83" t="n">
        <v>42423</v>
      </c>
      <c r="B980" s="84" t="n">
        <v>3.29</v>
      </c>
      <c r="E980" s="85"/>
      <c r="F980" s="86"/>
      <c r="G980" s="85" t="n">
        <v>42439</v>
      </c>
      <c r="H980" s="86" t="n">
        <v>249.68</v>
      </c>
      <c r="I980" s="87" t="n">
        <f aca="false">H980/H979-1</f>
        <v>-0.0162720144990347</v>
      </c>
    </row>
    <row r="981" customFormat="false" ht="16" hidden="false" customHeight="false" outlineLevel="0" collapsed="false">
      <c r="A981" s="83" t="n">
        <v>42424</v>
      </c>
      <c r="B981" s="84" t="n">
        <v>3.3</v>
      </c>
      <c r="E981" s="85"/>
      <c r="F981" s="86"/>
      <c r="G981" s="85" t="n">
        <v>42440</v>
      </c>
      <c r="H981" s="86" t="n">
        <v>232.06</v>
      </c>
      <c r="I981" s="87" t="n">
        <f aca="false">H981/H980-1</f>
        <v>-0.0705703300224287</v>
      </c>
    </row>
    <row r="982" customFormat="false" ht="16" hidden="false" customHeight="false" outlineLevel="0" collapsed="false">
      <c r="A982" s="83" t="n">
        <v>42425</v>
      </c>
      <c r="B982" s="84" t="n">
        <v>3.31</v>
      </c>
      <c r="E982" s="85"/>
      <c r="F982" s="86"/>
      <c r="G982" s="85" t="n">
        <v>42441</v>
      </c>
      <c r="H982" s="86" t="n">
        <v>234.96</v>
      </c>
      <c r="I982" s="87" t="n">
        <f aca="false">H982/H981-1</f>
        <v>0.0124967680772214</v>
      </c>
    </row>
    <row r="983" customFormat="false" ht="16" hidden="false" customHeight="false" outlineLevel="0" collapsed="false">
      <c r="A983" s="83" t="n">
        <v>42426</v>
      </c>
      <c r="B983" s="84" t="n">
        <v>3.35</v>
      </c>
      <c r="E983" s="85"/>
      <c r="F983" s="86"/>
      <c r="G983" s="85" t="n">
        <v>42444</v>
      </c>
      <c r="H983" s="86" t="n">
        <v>218.98</v>
      </c>
      <c r="I983" s="87" t="n">
        <f aca="false">H983/H982-1</f>
        <v>-0.0680115764385428</v>
      </c>
    </row>
    <row r="984" customFormat="false" ht="16" hidden="false" customHeight="false" outlineLevel="0" collapsed="false">
      <c r="A984" s="83" t="n">
        <v>42427</v>
      </c>
      <c r="B984" s="84" t="n">
        <v>3.37</v>
      </c>
      <c r="E984" s="85"/>
      <c r="F984" s="86"/>
      <c r="G984" s="85" t="n">
        <v>42445</v>
      </c>
      <c r="H984" s="86" t="n">
        <v>217.76</v>
      </c>
      <c r="I984" s="87" t="n">
        <f aca="false">H984/H983-1</f>
        <v>-0.00557128504886295</v>
      </c>
    </row>
    <row r="985" customFormat="false" ht="16" hidden="false" customHeight="false" outlineLevel="0" collapsed="false">
      <c r="A985" s="83" t="n">
        <v>42428</v>
      </c>
      <c r="B985" s="84" t="n">
        <v>3.35</v>
      </c>
      <c r="E985" s="85"/>
      <c r="F985" s="86"/>
      <c r="G985" s="85" t="n">
        <v>42446</v>
      </c>
      <c r="H985" s="86" t="n">
        <v>207.3</v>
      </c>
      <c r="I985" s="87" t="n">
        <f aca="false">H985/H984-1</f>
        <v>-0.0480345334313004</v>
      </c>
    </row>
    <row r="986" customFormat="false" ht="16" hidden="false" customHeight="false" outlineLevel="0" collapsed="false">
      <c r="A986" s="83" t="n">
        <v>42430</v>
      </c>
      <c r="B986" s="84" t="n">
        <v>3.3</v>
      </c>
      <c r="E986" s="85"/>
      <c r="F986" s="86"/>
      <c r="G986" s="85" t="n">
        <v>42447</v>
      </c>
      <c r="H986" s="86" t="n">
        <v>203.35</v>
      </c>
      <c r="I986" s="87" t="n">
        <f aca="false">H986/H985-1</f>
        <v>-0.0190545103714425</v>
      </c>
    </row>
    <row r="987" customFormat="false" ht="16" hidden="false" customHeight="false" outlineLevel="0" collapsed="false">
      <c r="A987" s="83" t="n">
        <v>42431</v>
      </c>
      <c r="B987" s="84" t="n">
        <v>3.26</v>
      </c>
      <c r="E987" s="85"/>
      <c r="F987" s="86"/>
      <c r="G987" s="85" t="n">
        <v>42448</v>
      </c>
      <c r="H987" s="86" t="n">
        <v>211.43</v>
      </c>
      <c r="I987" s="87" t="n">
        <f aca="false">H987/H986-1</f>
        <v>0.039734447996066</v>
      </c>
    </row>
    <row r="988" customFormat="false" ht="16" hidden="false" customHeight="false" outlineLevel="0" collapsed="false">
      <c r="A988" s="83" t="n">
        <v>42432</v>
      </c>
      <c r="B988" s="84" t="n">
        <v>3.15</v>
      </c>
      <c r="E988" s="85"/>
      <c r="F988" s="86"/>
      <c r="G988" s="85" t="n">
        <v>42451</v>
      </c>
      <c r="H988" s="86" t="n">
        <v>199.71</v>
      </c>
      <c r="I988" s="87" t="n">
        <f aca="false">H988/H987-1</f>
        <v>-0.0554320578915007</v>
      </c>
    </row>
    <row r="989" customFormat="false" ht="16" hidden="false" customHeight="false" outlineLevel="0" collapsed="false">
      <c r="A989" s="83" t="n">
        <v>42433</v>
      </c>
      <c r="B989" s="84" t="n">
        <v>3.18</v>
      </c>
      <c r="E989" s="85"/>
      <c r="F989" s="86"/>
      <c r="G989" s="85" t="n">
        <v>42452</v>
      </c>
      <c r="H989" s="86" t="n">
        <v>209.4</v>
      </c>
      <c r="I989" s="87" t="n">
        <f aca="false">H989/H988-1</f>
        <v>0.0485203545140454</v>
      </c>
    </row>
    <row r="990" customFormat="false" ht="16" hidden="false" customHeight="false" outlineLevel="0" collapsed="false">
      <c r="A990" s="83" t="n">
        <v>42434</v>
      </c>
      <c r="B990" s="84" t="n">
        <v>3.15</v>
      </c>
      <c r="E990" s="85"/>
      <c r="F990" s="86"/>
      <c r="G990" s="85" t="n">
        <v>42453</v>
      </c>
      <c r="H990" s="86" t="n">
        <v>217.72</v>
      </c>
      <c r="I990" s="87" t="n">
        <f aca="false">H990/H989-1</f>
        <v>0.0397325692454631</v>
      </c>
    </row>
    <row r="991" customFormat="false" ht="16" hidden="false" customHeight="false" outlineLevel="0" collapsed="false">
      <c r="A991" s="83" t="n">
        <v>42437</v>
      </c>
      <c r="B991" s="84" t="n">
        <v>3.39</v>
      </c>
      <c r="E991" s="85"/>
      <c r="F991" s="86"/>
      <c r="G991" s="85" t="n">
        <v>42454</v>
      </c>
      <c r="H991" s="86" t="n">
        <v>222.85</v>
      </c>
      <c r="I991" s="87" t="n">
        <f aca="false">H991/H990-1</f>
        <v>0.0235623736909791</v>
      </c>
    </row>
    <row r="992" customFormat="false" ht="16" hidden="false" customHeight="false" outlineLevel="0" collapsed="false">
      <c r="A992" s="83" t="n">
        <v>42438</v>
      </c>
      <c r="B992" s="84" t="n">
        <v>3.53</v>
      </c>
      <c r="E992" s="85"/>
      <c r="F992" s="86"/>
      <c r="G992" s="85" t="n">
        <v>42455</v>
      </c>
      <c r="H992" s="86" t="n">
        <v>219.58</v>
      </c>
      <c r="I992" s="87" t="n">
        <f aca="false">H992/H991-1</f>
        <v>-0.0146735472290778</v>
      </c>
    </row>
    <row r="993" customFormat="false" ht="16" hidden="false" customHeight="false" outlineLevel="0" collapsed="false">
      <c r="A993" s="83" t="n">
        <v>42439</v>
      </c>
      <c r="B993" s="84" t="n">
        <v>3.64</v>
      </c>
      <c r="E993" s="85"/>
      <c r="F993" s="86"/>
      <c r="G993" s="85" t="n">
        <v>42458</v>
      </c>
      <c r="H993" s="86" t="n">
        <v>216.78</v>
      </c>
      <c r="I993" s="87" t="n">
        <f aca="false">H993/H992-1</f>
        <v>-0.0127516167228345</v>
      </c>
    </row>
    <row r="994" customFormat="false" ht="16" hidden="false" customHeight="false" outlineLevel="0" collapsed="false">
      <c r="A994" s="83" t="n">
        <v>42440</v>
      </c>
      <c r="B994" s="84" t="n">
        <v>3.9</v>
      </c>
      <c r="E994" s="85"/>
      <c r="F994" s="86"/>
      <c r="G994" s="85" t="n">
        <v>42459</v>
      </c>
      <c r="H994" s="86" t="n">
        <v>220.78</v>
      </c>
      <c r="I994" s="87" t="n">
        <f aca="false">H994/H993-1</f>
        <v>0.0184518867054155</v>
      </c>
    </row>
    <row r="995" customFormat="false" ht="16" hidden="false" customHeight="false" outlineLevel="0" collapsed="false">
      <c r="A995" s="83" t="n">
        <v>42441</v>
      </c>
      <c r="B995" s="84" t="n">
        <v>4.03</v>
      </c>
      <c r="E995" s="85"/>
      <c r="F995" s="86"/>
      <c r="G995" s="85" t="n">
        <v>42460</v>
      </c>
      <c r="H995" s="86" t="n">
        <v>216.35</v>
      </c>
      <c r="I995" s="87" t="n">
        <f aca="false">H995/H994-1</f>
        <v>-0.0200652232992119</v>
      </c>
    </row>
    <row r="996" customFormat="false" ht="16" hidden="false" customHeight="false" outlineLevel="0" collapsed="false">
      <c r="A996" s="83" t="n">
        <v>42444</v>
      </c>
      <c r="B996" s="84" t="n">
        <v>4.19</v>
      </c>
      <c r="E996" s="85"/>
      <c r="F996" s="86"/>
      <c r="G996" s="85" t="n">
        <v>42461</v>
      </c>
      <c r="H996" s="86" t="n">
        <v>218.73</v>
      </c>
      <c r="I996" s="87" t="n">
        <f aca="false">H996/H995-1</f>
        <v>0.0110006933210076</v>
      </c>
    </row>
    <row r="997" customFormat="false" ht="16" hidden="false" customHeight="false" outlineLevel="0" collapsed="false">
      <c r="A997" s="83" t="n">
        <v>42445</v>
      </c>
      <c r="B997" s="84" t="n">
        <v>4.35</v>
      </c>
      <c r="E997" s="85"/>
      <c r="F997" s="86"/>
      <c r="G997" s="85" t="n">
        <v>42462</v>
      </c>
      <c r="H997" s="86" t="n">
        <v>216.77</v>
      </c>
      <c r="I997" s="87" t="n">
        <f aca="false">H997/H996-1</f>
        <v>-0.008960819274905</v>
      </c>
    </row>
    <row r="998" customFormat="false" ht="16" hidden="false" customHeight="false" outlineLevel="0" collapsed="false">
      <c r="A998" s="83" t="n">
        <v>42446</v>
      </c>
      <c r="B998" s="84" t="n">
        <v>4.84</v>
      </c>
      <c r="E998" s="85"/>
      <c r="F998" s="86"/>
      <c r="G998" s="85" t="n">
        <v>42465</v>
      </c>
      <c r="H998" s="86" t="n">
        <v>221.78</v>
      </c>
      <c r="I998" s="87" t="n">
        <f aca="false">H998/H997-1</f>
        <v>0.0231120542510495</v>
      </c>
    </row>
    <row r="999" customFormat="false" ht="16" hidden="false" customHeight="false" outlineLevel="0" collapsed="false">
      <c r="A999" s="83" t="n">
        <v>42447</v>
      </c>
      <c r="B999" s="84" t="n">
        <v>5.09</v>
      </c>
      <c r="E999" s="85"/>
      <c r="F999" s="86"/>
      <c r="G999" s="85" t="n">
        <v>42466</v>
      </c>
      <c r="H999" s="86" t="n">
        <v>228.48</v>
      </c>
      <c r="I999" s="87" t="n">
        <f aca="false">H999/H998-1</f>
        <v>0.0302101181350887</v>
      </c>
    </row>
    <row r="1000" customFormat="false" ht="16" hidden="false" customHeight="false" outlineLevel="0" collapsed="false">
      <c r="A1000" s="83" t="n">
        <v>42448</v>
      </c>
      <c r="B1000" s="84" t="n">
        <v>5.09</v>
      </c>
      <c r="E1000" s="85"/>
      <c r="F1000" s="86"/>
      <c r="G1000" s="85" t="n">
        <v>42467</v>
      </c>
      <c r="H1000" s="86" t="n">
        <v>227.95</v>
      </c>
      <c r="I1000" s="87" t="n">
        <f aca="false">H1000/H999-1</f>
        <v>-0.00231967787114851</v>
      </c>
    </row>
    <row r="1001" customFormat="false" ht="16" hidden="false" customHeight="false" outlineLevel="0" collapsed="false">
      <c r="A1001" s="83" t="n">
        <v>42451</v>
      </c>
      <c r="B1001" s="84" t="n">
        <v>5.2</v>
      </c>
      <c r="E1001" s="85"/>
      <c r="F1001" s="86"/>
      <c r="G1001" s="85" t="n">
        <v>42468</v>
      </c>
      <c r="H1001" s="86" t="n">
        <v>231.52</v>
      </c>
      <c r="I1001" s="87" t="n">
        <f aca="false">H1001/H1000-1</f>
        <v>0.0156613292388683</v>
      </c>
    </row>
    <row r="1002" customFormat="false" ht="16" hidden="false" customHeight="false" outlineLevel="0" collapsed="false">
      <c r="A1002" s="83" t="n">
        <v>42452</v>
      </c>
      <c r="B1002" s="84" t="n">
        <v>5.23</v>
      </c>
      <c r="E1002" s="85"/>
      <c r="F1002" s="86"/>
      <c r="G1002" s="85" t="n">
        <v>42469</v>
      </c>
      <c r="H1002" s="86" t="n">
        <v>231.6</v>
      </c>
      <c r="I1002" s="87" t="n">
        <f aca="false">H1002/H1001-1</f>
        <v>0.00034554250172758</v>
      </c>
    </row>
    <row r="1003" customFormat="false" ht="16" hidden="false" customHeight="false" outlineLevel="0" collapsed="false">
      <c r="A1003" s="83" t="n">
        <v>42453</v>
      </c>
      <c r="B1003" s="84" t="n">
        <v>5.16</v>
      </c>
      <c r="E1003" s="85"/>
      <c r="F1003" s="86"/>
      <c r="G1003" s="85" t="n">
        <v>42472</v>
      </c>
      <c r="H1003" s="86" t="n">
        <v>230.69</v>
      </c>
      <c r="I1003" s="87" t="n">
        <f aca="false">H1003/H1002-1</f>
        <v>-0.00392918825561306</v>
      </c>
    </row>
    <row r="1004" customFormat="false" ht="16" hidden="false" customHeight="false" outlineLevel="0" collapsed="false">
      <c r="A1004" s="83" t="n">
        <v>42454</v>
      </c>
      <c r="B1004" s="84" t="n">
        <v>4.93</v>
      </c>
      <c r="E1004" s="85"/>
      <c r="F1004" s="86"/>
      <c r="G1004" s="85" t="n">
        <v>42473</v>
      </c>
      <c r="H1004" s="86" t="n">
        <v>233.98</v>
      </c>
      <c r="I1004" s="87" t="n">
        <f aca="false">H1004/H1003-1</f>
        <v>0.0142615631366769</v>
      </c>
    </row>
    <row r="1005" customFormat="false" ht="16" hidden="false" customHeight="false" outlineLevel="0" collapsed="false">
      <c r="A1005" s="83" t="n">
        <v>42455</v>
      </c>
      <c r="B1005" s="84" t="n">
        <v>4.92</v>
      </c>
      <c r="E1005" s="85"/>
      <c r="F1005" s="86"/>
      <c r="G1005" s="85" t="n">
        <v>42474</v>
      </c>
      <c r="H1005" s="86" t="n">
        <v>231.54</v>
      </c>
      <c r="I1005" s="87" t="n">
        <f aca="false">H1005/H1004-1</f>
        <v>-0.0104282417300624</v>
      </c>
    </row>
    <row r="1006" customFormat="false" ht="16" hidden="false" customHeight="false" outlineLevel="0" collapsed="false">
      <c r="A1006" s="83" t="n">
        <v>42458</v>
      </c>
      <c r="B1006" s="84" t="n">
        <v>4.93</v>
      </c>
      <c r="E1006" s="85"/>
      <c r="F1006" s="86"/>
      <c r="G1006" s="85" t="n">
        <v>42475</v>
      </c>
      <c r="H1006" s="86" t="n">
        <v>230.99</v>
      </c>
      <c r="I1006" s="87" t="n">
        <f aca="false">H1006/H1005-1</f>
        <v>-0.00237539949900656</v>
      </c>
    </row>
    <row r="1007" customFormat="false" ht="16" hidden="false" customHeight="false" outlineLevel="0" collapsed="false">
      <c r="A1007" s="83" t="n">
        <v>42459</v>
      </c>
      <c r="B1007" s="84" t="n">
        <v>4.93</v>
      </c>
      <c r="E1007" s="85"/>
      <c r="F1007" s="86"/>
      <c r="G1007" s="85" t="n">
        <v>42476</v>
      </c>
      <c r="H1007" s="86" t="n">
        <v>234.23</v>
      </c>
      <c r="I1007" s="87" t="n">
        <f aca="false">H1007/H1006-1</f>
        <v>0.0140265812372828</v>
      </c>
    </row>
    <row r="1008" customFormat="false" ht="16" hidden="false" customHeight="false" outlineLevel="0" collapsed="false">
      <c r="A1008" s="83" t="n">
        <v>42460</v>
      </c>
      <c r="B1008" s="84" t="n">
        <v>4.97</v>
      </c>
      <c r="E1008" s="85"/>
      <c r="F1008" s="86"/>
      <c r="G1008" s="85" t="n">
        <v>42479</v>
      </c>
      <c r="H1008" s="86" t="n">
        <v>234.47</v>
      </c>
      <c r="I1008" s="87" t="n">
        <f aca="false">H1008/H1007-1</f>
        <v>0.00102463390684382</v>
      </c>
    </row>
    <row r="1009" customFormat="false" ht="16" hidden="false" customHeight="false" outlineLevel="0" collapsed="false">
      <c r="A1009" s="83" t="n">
        <v>42461</v>
      </c>
      <c r="B1009" s="84" t="n">
        <v>4.96</v>
      </c>
      <c r="E1009" s="85"/>
      <c r="F1009" s="86"/>
      <c r="G1009" s="85" t="n">
        <v>42480</v>
      </c>
      <c r="H1009" s="86" t="n">
        <v>228.79</v>
      </c>
      <c r="I1009" s="87" t="n">
        <f aca="false">H1009/H1008-1</f>
        <v>-0.0242248475284685</v>
      </c>
    </row>
    <row r="1010" customFormat="false" ht="16" hidden="false" customHeight="false" outlineLevel="0" collapsed="false">
      <c r="A1010" s="83" t="n">
        <v>42462</v>
      </c>
      <c r="B1010" s="84" t="n">
        <v>4.92</v>
      </c>
      <c r="E1010" s="85"/>
      <c r="F1010" s="86"/>
      <c r="G1010" s="85" t="n">
        <v>42481</v>
      </c>
      <c r="H1010" s="86" t="n">
        <v>231.59</v>
      </c>
      <c r="I1010" s="87" t="n">
        <f aca="false">H1010/H1009-1</f>
        <v>0.012238297128371</v>
      </c>
    </row>
    <row r="1011" customFormat="false" ht="16" hidden="false" customHeight="false" outlineLevel="0" collapsed="false">
      <c r="A1011" s="83" t="n">
        <v>42465</v>
      </c>
      <c r="B1011" s="84" t="n">
        <v>4.97</v>
      </c>
      <c r="E1011" s="85"/>
      <c r="F1011" s="86"/>
      <c r="G1011" s="85" t="n">
        <v>42482</v>
      </c>
      <c r="H1011" s="86" t="n">
        <v>232.52</v>
      </c>
      <c r="I1011" s="87" t="n">
        <f aca="false">H1011/H1010-1</f>
        <v>0.00401571743166795</v>
      </c>
    </row>
    <row r="1012" customFormat="false" ht="16" hidden="false" customHeight="false" outlineLevel="0" collapsed="false">
      <c r="A1012" s="83" t="n">
        <v>42466</v>
      </c>
      <c r="B1012" s="84" t="n">
        <v>4.96</v>
      </c>
      <c r="E1012" s="85"/>
      <c r="F1012" s="86"/>
      <c r="G1012" s="85" t="n">
        <v>42483</v>
      </c>
      <c r="H1012" s="86" t="n">
        <v>229.45</v>
      </c>
      <c r="I1012" s="87" t="n">
        <f aca="false">H1012/H1011-1</f>
        <v>-0.0132031653191125</v>
      </c>
    </row>
    <row r="1013" customFormat="false" ht="16" hidden="false" customHeight="false" outlineLevel="0" collapsed="false">
      <c r="A1013" s="83" t="n">
        <v>42467</v>
      </c>
      <c r="B1013" s="84" t="n">
        <v>4.94</v>
      </c>
      <c r="E1013" s="85"/>
      <c r="F1013" s="86"/>
      <c r="G1013" s="85" t="n">
        <v>42486</v>
      </c>
      <c r="H1013" s="86" t="n">
        <v>233.3</v>
      </c>
      <c r="I1013" s="87" t="n">
        <f aca="false">H1013/H1012-1</f>
        <v>0.0167792547395949</v>
      </c>
    </row>
    <row r="1014" customFormat="false" ht="16" hidden="false" customHeight="false" outlineLevel="0" collapsed="false">
      <c r="A1014" s="83" t="n">
        <v>42468</v>
      </c>
      <c r="B1014" s="84" t="n">
        <v>4.84</v>
      </c>
      <c r="E1014" s="85"/>
      <c r="F1014" s="86"/>
      <c r="G1014" s="85" t="n">
        <v>42487</v>
      </c>
      <c r="H1014" s="86" t="n">
        <v>235.31</v>
      </c>
      <c r="I1014" s="87" t="n">
        <f aca="false">H1014/H1013-1</f>
        <v>0.00861551650235737</v>
      </c>
    </row>
    <row r="1015" customFormat="false" ht="16" hidden="false" customHeight="false" outlineLevel="0" collapsed="false">
      <c r="A1015" s="83" t="n">
        <v>42469</v>
      </c>
      <c r="B1015" s="90" t="n">
        <v>4.84</v>
      </c>
      <c r="E1015" s="85"/>
      <c r="F1015" s="86"/>
      <c r="G1015" s="85" t="n">
        <v>42488</v>
      </c>
      <c r="H1015" s="86" t="n">
        <v>239.9</v>
      </c>
      <c r="I1015" s="87" t="n">
        <f aca="false">H1015/H1014-1</f>
        <v>0.0195061833326251</v>
      </c>
    </row>
    <row r="1016" customFormat="false" ht="16" hidden="false" customHeight="false" outlineLevel="0" collapsed="false">
      <c r="A1016" s="83" t="n">
        <v>42472</v>
      </c>
      <c r="B1016" s="84" t="n">
        <v>4.78</v>
      </c>
      <c r="E1016" s="85"/>
      <c r="F1016" s="86"/>
      <c r="G1016" s="85" t="n">
        <v>42489</v>
      </c>
      <c r="H1016" s="86" t="n">
        <v>241.39</v>
      </c>
      <c r="I1016" s="87" t="n">
        <f aca="false">H1016/H1015-1</f>
        <v>0.0062109212171737</v>
      </c>
    </row>
    <row r="1017" customFormat="false" ht="16" hidden="false" customHeight="false" outlineLevel="0" collapsed="false">
      <c r="A1017" s="83" t="n">
        <v>42473</v>
      </c>
      <c r="B1017" s="84" t="n">
        <v>4.7</v>
      </c>
      <c r="E1017" s="85"/>
      <c r="F1017" s="86"/>
      <c r="G1017" s="85" t="n">
        <v>42490</v>
      </c>
      <c r="H1017" s="86" t="n">
        <v>239.2</v>
      </c>
      <c r="I1017" s="87" t="n">
        <f aca="false">H1017/H1016-1</f>
        <v>-0.00907245536269108</v>
      </c>
    </row>
    <row r="1018" customFormat="false" ht="16" hidden="false" customHeight="false" outlineLevel="0" collapsed="false">
      <c r="A1018" s="83" t="n">
        <v>42474</v>
      </c>
      <c r="B1018" s="84" t="n">
        <v>4.69</v>
      </c>
      <c r="E1018" s="85"/>
      <c r="F1018" s="86"/>
      <c r="G1018" s="85" t="n">
        <v>42493</v>
      </c>
      <c r="H1018" s="86" t="n">
        <v>232.15</v>
      </c>
      <c r="I1018" s="87" t="n">
        <f aca="false">H1018/H1017-1</f>
        <v>-0.0294732441471571</v>
      </c>
    </row>
    <row r="1019" customFormat="false" ht="16" hidden="false" customHeight="false" outlineLevel="0" collapsed="false">
      <c r="A1019" s="83" t="n">
        <v>42475</v>
      </c>
      <c r="B1019" s="84" t="n">
        <v>4.67</v>
      </c>
      <c r="E1019" s="85"/>
      <c r="F1019" s="86"/>
      <c r="G1019" s="85" t="n">
        <v>42494</v>
      </c>
      <c r="H1019" s="86" t="n">
        <v>234.39</v>
      </c>
      <c r="I1019" s="87" t="n">
        <f aca="false">H1019/H1018-1</f>
        <v>0.00964893387895738</v>
      </c>
    </row>
    <row r="1020" customFormat="false" ht="16" hidden="false" customHeight="false" outlineLevel="0" collapsed="false">
      <c r="A1020" s="83" t="n">
        <v>42476</v>
      </c>
      <c r="B1020" s="84" t="n">
        <v>4.63</v>
      </c>
      <c r="E1020" s="85"/>
      <c r="F1020" s="86"/>
      <c r="G1020" s="85" t="n">
        <v>42495</v>
      </c>
      <c r="H1020" s="86" t="n">
        <v>234.83</v>
      </c>
      <c r="I1020" s="87" t="n">
        <f aca="false">H1020/H1019-1</f>
        <v>0.0018772131916891</v>
      </c>
    </row>
    <row r="1021" customFormat="false" ht="16" hidden="false" customHeight="false" outlineLevel="0" collapsed="false">
      <c r="A1021" s="83" t="n">
        <v>42479</v>
      </c>
      <c r="B1021" s="84" t="n">
        <v>4.65</v>
      </c>
      <c r="E1021" s="85"/>
      <c r="F1021" s="86"/>
      <c r="G1021" s="85" t="n">
        <v>42496</v>
      </c>
      <c r="H1021" s="86" t="n">
        <v>234.54</v>
      </c>
      <c r="I1021" s="87" t="n">
        <f aca="false">H1021/H1020-1</f>
        <v>-0.0012349359110847</v>
      </c>
    </row>
    <row r="1022" customFormat="false" ht="16" hidden="false" customHeight="false" outlineLevel="0" collapsed="false">
      <c r="A1022" s="83" t="n">
        <v>42480</v>
      </c>
      <c r="B1022" s="84" t="n">
        <v>4.68</v>
      </c>
      <c r="E1022" s="85"/>
      <c r="F1022" s="86"/>
      <c r="G1022" s="85" t="n">
        <v>42497</v>
      </c>
      <c r="H1022" s="86" t="n">
        <v>238.3</v>
      </c>
      <c r="I1022" s="87" t="n">
        <f aca="false">H1022/H1021-1</f>
        <v>0.0160313805747421</v>
      </c>
    </row>
    <row r="1023" customFormat="false" ht="16" hidden="false" customHeight="false" outlineLevel="0" collapsed="false">
      <c r="A1023" s="83" t="n">
        <v>42481</v>
      </c>
      <c r="B1023" s="84" t="n">
        <v>4.69</v>
      </c>
      <c r="E1023" s="85"/>
      <c r="F1023" s="86"/>
      <c r="G1023" s="85" t="n">
        <v>42500</v>
      </c>
      <c r="H1023" s="86" t="n">
        <v>239.36</v>
      </c>
      <c r="I1023" s="87" t="n">
        <f aca="false">H1023/H1022-1</f>
        <v>0.0044481745698699</v>
      </c>
    </row>
    <row r="1024" customFormat="false" ht="16" hidden="false" customHeight="false" outlineLevel="0" collapsed="false">
      <c r="A1024" s="83" t="n">
        <v>42482</v>
      </c>
      <c r="B1024" s="84" t="n">
        <v>4.69</v>
      </c>
      <c r="E1024" s="85"/>
      <c r="F1024" s="86"/>
      <c r="G1024" s="85" t="n">
        <v>42501</v>
      </c>
      <c r="H1024" s="86" t="n">
        <v>237.97</v>
      </c>
      <c r="I1024" s="87" t="n">
        <f aca="false">H1024/H1023-1</f>
        <v>-0.00580715240641716</v>
      </c>
    </row>
    <row r="1025" customFormat="false" ht="16" hidden="false" customHeight="false" outlineLevel="0" collapsed="false">
      <c r="A1025" s="83" t="n">
        <v>42483</v>
      </c>
      <c r="B1025" s="84" t="n">
        <v>4.7</v>
      </c>
      <c r="E1025" s="85"/>
      <c r="F1025" s="86"/>
      <c r="G1025" s="85" t="n">
        <v>42502</v>
      </c>
      <c r="H1025" s="86" t="n">
        <v>237.79</v>
      </c>
      <c r="I1025" s="87" t="n">
        <f aca="false">H1025/H1024-1</f>
        <v>-0.000756397865277148</v>
      </c>
    </row>
    <row r="1026" customFormat="false" ht="16" hidden="false" customHeight="false" outlineLevel="0" collapsed="false">
      <c r="A1026" s="83" t="n">
        <v>42486</v>
      </c>
      <c r="B1026" s="84" t="n">
        <v>4.72</v>
      </c>
      <c r="E1026" s="85"/>
      <c r="F1026" s="86"/>
      <c r="G1026" s="85" t="n">
        <v>42503</v>
      </c>
      <c r="H1026" s="86" t="n">
        <v>235.7</v>
      </c>
      <c r="I1026" s="87" t="n">
        <f aca="false">H1026/H1025-1</f>
        <v>-0.00878926784137268</v>
      </c>
    </row>
    <row r="1027" customFormat="false" ht="16" hidden="false" customHeight="false" outlineLevel="0" collapsed="false">
      <c r="A1027" s="83" t="n">
        <v>42487</v>
      </c>
      <c r="B1027" s="84" t="n">
        <v>4.69</v>
      </c>
      <c r="E1027" s="85"/>
      <c r="F1027" s="86"/>
      <c r="G1027" s="85" t="n">
        <v>42504</v>
      </c>
      <c r="H1027" s="86" t="n">
        <v>235.82</v>
      </c>
      <c r="I1027" s="87" t="n">
        <f aca="false">H1027/H1026-1</f>
        <v>0.000509121764955545</v>
      </c>
    </row>
    <row r="1028" customFormat="false" ht="16" hidden="false" customHeight="false" outlineLevel="0" collapsed="false">
      <c r="A1028" s="83" t="n">
        <v>42488</v>
      </c>
      <c r="B1028" s="84" t="n">
        <v>4.61</v>
      </c>
      <c r="E1028" s="85"/>
      <c r="F1028" s="86"/>
      <c r="G1028" s="85" t="n">
        <v>42507</v>
      </c>
      <c r="H1028" s="86" t="n">
        <v>238.72</v>
      </c>
      <c r="I1028" s="87" t="n">
        <f aca="false">H1028/H1027-1</f>
        <v>0.0122975150538547</v>
      </c>
    </row>
    <row r="1029" customFormat="false" ht="16" hidden="false" customHeight="false" outlineLevel="0" collapsed="false">
      <c r="A1029" s="83" t="n">
        <v>42489</v>
      </c>
      <c r="B1029" s="84" t="n">
        <v>4.51</v>
      </c>
      <c r="E1029" s="85"/>
      <c r="F1029" s="86"/>
      <c r="G1029" s="85" t="n">
        <v>42508</v>
      </c>
      <c r="H1029" s="86" t="n">
        <v>241.44</v>
      </c>
      <c r="I1029" s="87" t="n">
        <f aca="false">H1029/H1028-1</f>
        <v>0.0113941018766757</v>
      </c>
    </row>
    <row r="1030" customFormat="false" ht="16" hidden="false" customHeight="false" outlineLevel="0" collapsed="false">
      <c r="A1030" s="83" t="n">
        <v>42490</v>
      </c>
      <c r="B1030" s="84" t="n">
        <v>4.5</v>
      </c>
      <c r="E1030" s="85"/>
      <c r="F1030" s="86"/>
      <c r="G1030" s="85" t="n">
        <v>42509</v>
      </c>
      <c r="H1030" s="86" t="n">
        <v>243.25</v>
      </c>
      <c r="I1030" s="87" t="n">
        <f aca="false">H1030/H1029-1</f>
        <v>0.00749668654738245</v>
      </c>
    </row>
    <row r="1031" customFormat="false" ht="16" hidden="false" customHeight="false" outlineLevel="0" collapsed="false">
      <c r="A1031" s="83" t="n">
        <v>42493</v>
      </c>
      <c r="B1031" s="84" t="n">
        <v>4.5</v>
      </c>
      <c r="E1031" s="85"/>
      <c r="F1031" s="86"/>
      <c r="G1031" s="85" t="n">
        <v>42510</v>
      </c>
      <c r="H1031" s="86" t="n">
        <v>242.92</v>
      </c>
      <c r="I1031" s="87" t="n">
        <f aca="false">H1031/H1030-1</f>
        <v>-0.00135662898252831</v>
      </c>
    </row>
    <row r="1032" customFormat="false" ht="16" hidden="false" customHeight="false" outlineLevel="0" collapsed="false">
      <c r="A1032" s="83" t="n">
        <v>42494</v>
      </c>
      <c r="B1032" s="84" t="n">
        <v>4.47</v>
      </c>
      <c r="E1032" s="85"/>
      <c r="F1032" s="86"/>
      <c r="G1032" s="85" t="n">
        <v>42511</v>
      </c>
      <c r="H1032" s="86" t="n">
        <v>236.81</v>
      </c>
      <c r="I1032" s="87" t="n">
        <f aca="false">H1032/H1031-1</f>
        <v>-0.0251523135188538</v>
      </c>
    </row>
    <row r="1033" customFormat="false" ht="16" hidden="false" customHeight="false" outlineLevel="0" collapsed="false">
      <c r="A1033" s="83" t="n">
        <v>42495</v>
      </c>
      <c r="B1033" s="84" t="n">
        <v>4.48</v>
      </c>
      <c r="E1033" s="85"/>
      <c r="F1033" s="86"/>
      <c r="G1033" s="85" t="n">
        <v>42514</v>
      </c>
      <c r="H1033" s="86" t="n">
        <v>238.6</v>
      </c>
      <c r="I1033" s="87" t="n">
        <f aca="false">H1033/H1032-1</f>
        <v>0.00755880241543849</v>
      </c>
    </row>
    <row r="1034" customFormat="false" ht="16" hidden="false" customHeight="false" outlineLevel="0" collapsed="false">
      <c r="A1034" s="83" t="n">
        <v>42496</v>
      </c>
      <c r="B1034" s="84" t="n">
        <v>4.45</v>
      </c>
      <c r="E1034" s="85"/>
      <c r="F1034" s="86"/>
      <c r="G1034" s="85" t="n">
        <v>42515</v>
      </c>
      <c r="H1034" s="86" t="n">
        <v>242.35</v>
      </c>
      <c r="I1034" s="87" t="n">
        <f aca="false">H1034/H1033-1</f>
        <v>0.0157166806370495</v>
      </c>
    </row>
    <row r="1035" customFormat="false" ht="16" hidden="false" customHeight="false" outlineLevel="0" collapsed="false">
      <c r="A1035" s="83" t="n">
        <v>42497</v>
      </c>
      <c r="B1035" s="84" t="n">
        <v>4.4</v>
      </c>
      <c r="E1035" s="85"/>
      <c r="F1035" s="86"/>
      <c r="G1035" s="85" t="n">
        <v>42516</v>
      </c>
      <c r="H1035" s="86" t="n">
        <v>242.7</v>
      </c>
      <c r="I1035" s="87" t="n">
        <f aca="false">H1035/H1034-1</f>
        <v>0.00144419228388681</v>
      </c>
    </row>
    <row r="1036" customFormat="false" ht="16" hidden="false" customHeight="false" outlineLevel="0" collapsed="false">
      <c r="A1036" s="83" t="n">
        <v>42500</v>
      </c>
      <c r="B1036" s="84" t="n">
        <v>4.39</v>
      </c>
      <c r="E1036" s="85"/>
      <c r="F1036" s="86"/>
      <c r="G1036" s="85" t="n">
        <v>42517</v>
      </c>
      <c r="H1036" s="86" t="n">
        <v>242.42</v>
      </c>
      <c r="I1036" s="87" t="n">
        <f aca="false">H1036/H1035-1</f>
        <v>-0.00115368768026369</v>
      </c>
    </row>
    <row r="1037" customFormat="false" ht="16" hidden="false" customHeight="false" outlineLevel="0" collapsed="false">
      <c r="A1037" s="83" t="n">
        <v>42501</v>
      </c>
      <c r="B1037" s="84" t="n">
        <v>4.35</v>
      </c>
      <c r="E1037" s="85"/>
      <c r="F1037" s="86"/>
      <c r="G1037" s="85" t="n">
        <v>42518</v>
      </c>
      <c r="H1037" s="86" t="n">
        <v>243.9</v>
      </c>
      <c r="I1037" s="87" t="n">
        <f aca="false">H1037/H1036-1</f>
        <v>0.00610510683936982</v>
      </c>
    </row>
    <row r="1038" customFormat="false" ht="16" hidden="false" customHeight="false" outlineLevel="0" collapsed="false">
      <c r="A1038" s="83" t="n">
        <v>42502</v>
      </c>
      <c r="B1038" s="84" t="n">
        <v>4.35</v>
      </c>
      <c r="E1038" s="85"/>
      <c r="F1038" s="86"/>
      <c r="G1038" s="85" t="n">
        <v>42521</v>
      </c>
      <c r="H1038" s="86" t="n">
        <v>249.33</v>
      </c>
      <c r="I1038" s="87" t="n">
        <f aca="false">H1038/H1037-1</f>
        <v>0.0222632226322264</v>
      </c>
    </row>
    <row r="1039" customFormat="false" ht="16" hidden="false" customHeight="false" outlineLevel="0" collapsed="false">
      <c r="A1039" s="83" t="n">
        <v>42503</v>
      </c>
      <c r="B1039" s="84" t="n">
        <v>4.36</v>
      </c>
      <c r="E1039" s="85"/>
      <c r="F1039" s="86"/>
      <c r="G1039" s="85" t="n">
        <v>42522</v>
      </c>
      <c r="H1039" s="86" t="n">
        <v>253.66</v>
      </c>
      <c r="I1039" s="87" t="n">
        <f aca="false">H1039/H1038-1</f>
        <v>0.0173665423334537</v>
      </c>
    </row>
    <row r="1040" customFormat="false" ht="16" hidden="false" customHeight="false" outlineLevel="0" collapsed="false">
      <c r="A1040" s="83" t="n">
        <v>42504</v>
      </c>
      <c r="B1040" s="84" t="n">
        <v>4.31</v>
      </c>
      <c r="E1040" s="85"/>
      <c r="F1040" s="86"/>
      <c r="G1040" s="85" t="n">
        <v>42523</v>
      </c>
      <c r="H1040" s="86" t="n">
        <v>258.21</v>
      </c>
      <c r="I1040" s="87" t="n">
        <f aca="false">H1040/H1039-1</f>
        <v>0.01793739651502</v>
      </c>
    </row>
    <row r="1041" customFormat="false" ht="16" hidden="false" customHeight="false" outlineLevel="0" collapsed="false">
      <c r="A1041" s="83" t="n">
        <v>42507</v>
      </c>
      <c r="B1041" s="84" t="n">
        <v>4.25</v>
      </c>
      <c r="E1041" s="85"/>
      <c r="F1041" s="86"/>
      <c r="G1041" s="85" t="n">
        <v>42524</v>
      </c>
      <c r="H1041" s="86" t="n">
        <v>258.38</v>
      </c>
      <c r="I1041" s="87" t="n">
        <f aca="false">H1041/H1040-1</f>
        <v>0.000658378838929608</v>
      </c>
    </row>
    <row r="1042" customFormat="false" ht="16" hidden="false" customHeight="false" outlineLevel="0" collapsed="false">
      <c r="A1042" s="83" t="n">
        <v>42508</v>
      </c>
      <c r="B1042" s="84" t="n">
        <v>4.22</v>
      </c>
      <c r="E1042" s="85"/>
      <c r="F1042" s="86"/>
      <c r="G1042" s="85" t="n">
        <v>42525</v>
      </c>
      <c r="H1042" s="86" t="n">
        <v>261.85</v>
      </c>
      <c r="I1042" s="87" t="n">
        <f aca="false">H1042/H1041-1</f>
        <v>0.013429832030343</v>
      </c>
    </row>
    <row r="1043" customFormat="false" ht="16" hidden="false" customHeight="false" outlineLevel="0" collapsed="false">
      <c r="A1043" s="83" t="n">
        <v>42509</v>
      </c>
      <c r="B1043" s="84" t="n">
        <v>4.14</v>
      </c>
      <c r="E1043" s="85"/>
      <c r="F1043" s="86"/>
      <c r="G1043" s="85" t="n">
        <v>42528</v>
      </c>
      <c r="H1043" s="86" t="n">
        <v>263.39</v>
      </c>
      <c r="I1043" s="87" t="n">
        <f aca="false">H1043/H1042-1</f>
        <v>0.00588122971166682</v>
      </c>
    </row>
    <row r="1044" customFormat="false" ht="16" hidden="false" customHeight="false" outlineLevel="0" collapsed="false">
      <c r="A1044" s="83" t="n">
        <v>42510</v>
      </c>
      <c r="B1044" s="84" t="n">
        <v>4.05</v>
      </c>
      <c r="E1044" s="85"/>
      <c r="F1044" s="86"/>
      <c r="G1044" s="85" t="n">
        <v>42529</v>
      </c>
      <c r="H1044" s="86" t="n">
        <v>263.62</v>
      </c>
      <c r="I1044" s="87" t="n">
        <f aca="false">H1044/H1043-1</f>
        <v>0.000873229811306553</v>
      </c>
    </row>
    <row r="1045" customFormat="false" ht="16" hidden="false" customHeight="false" outlineLevel="0" collapsed="false">
      <c r="A1045" s="83" t="n">
        <v>42511</v>
      </c>
      <c r="B1045" s="84" t="n">
        <v>4.06</v>
      </c>
      <c r="E1045" s="85"/>
      <c r="F1045" s="86"/>
      <c r="G1045" s="85" t="n">
        <v>42530</v>
      </c>
      <c r="H1045" s="86" t="n">
        <v>264.12</v>
      </c>
      <c r="I1045" s="87" t="n">
        <f aca="false">H1045/H1044-1</f>
        <v>0.00189666944844857</v>
      </c>
    </row>
    <row r="1046" customFormat="false" ht="16" hidden="false" customHeight="false" outlineLevel="0" collapsed="false">
      <c r="A1046" s="83" t="n">
        <v>42514</v>
      </c>
      <c r="B1046" s="84" t="n">
        <v>4.05</v>
      </c>
      <c r="E1046" s="85"/>
      <c r="F1046" s="86"/>
      <c r="G1046" s="85" t="n">
        <v>42531</v>
      </c>
      <c r="H1046" s="86" t="n">
        <v>259.01</v>
      </c>
      <c r="I1046" s="87" t="n">
        <f aca="false">H1046/H1045-1</f>
        <v>-0.0193472663940634</v>
      </c>
    </row>
    <row r="1047" customFormat="false" ht="16" hidden="false" customHeight="false" outlineLevel="0" collapsed="false">
      <c r="A1047" s="83" t="n">
        <v>42515</v>
      </c>
      <c r="B1047" s="84" t="n">
        <v>4.01</v>
      </c>
      <c r="E1047" s="85"/>
      <c r="F1047" s="86"/>
      <c r="G1047" s="85" t="n">
        <v>42532</v>
      </c>
      <c r="H1047" s="86" t="n">
        <v>258.13</v>
      </c>
      <c r="I1047" s="87" t="n">
        <f aca="false">H1047/H1046-1</f>
        <v>-0.00339755221806104</v>
      </c>
    </row>
    <row r="1048" customFormat="false" ht="16" hidden="false" customHeight="false" outlineLevel="0" collapsed="false">
      <c r="A1048" s="83" t="n">
        <v>42516</v>
      </c>
      <c r="B1048" s="84" t="n">
        <v>3.99</v>
      </c>
      <c r="E1048" s="85"/>
      <c r="F1048" s="86"/>
      <c r="G1048" s="85" t="n">
        <v>42535</v>
      </c>
      <c r="H1048" s="86" t="n">
        <v>254.1</v>
      </c>
      <c r="I1048" s="87" t="n">
        <f aca="false">H1048/H1047-1</f>
        <v>-0.0156122883818232</v>
      </c>
    </row>
    <row r="1049" customFormat="false" ht="16" hidden="false" customHeight="false" outlineLevel="0" collapsed="false">
      <c r="A1049" s="83" t="n">
        <v>42517</v>
      </c>
      <c r="B1049" s="84" t="n">
        <v>3.98</v>
      </c>
      <c r="E1049" s="85"/>
      <c r="F1049" s="86"/>
      <c r="G1049" s="85" t="n">
        <v>42536</v>
      </c>
      <c r="H1049" s="86" t="n">
        <v>259.01</v>
      </c>
      <c r="I1049" s="87" t="n">
        <f aca="false">H1049/H1048-1</f>
        <v>0.0193231011412829</v>
      </c>
    </row>
    <row r="1050" customFormat="false" ht="16" hidden="false" customHeight="false" outlineLevel="0" collapsed="false">
      <c r="A1050" s="83" t="n">
        <v>42518</v>
      </c>
      <c r="B1050" s="84" t="n">
        <v>3.98</v>
      </c>
      <c r="E1050" s="85"/>
      <c r="F1050" s="86"/>
      <c r="G1050" s="85" t="n">
        <v>42537</v>
      </c>
      <c r="H1050" s="86" t="n">
        <v>260.51</v>
      </c>
      <c r="I1050" s="87" t="n">
        <f aca="false">H1050/H1049-1</f>
        <v>0.0057912821898769</v>
      </c>
    </row>
    <row r="1051" customFormat="false" ht="16" hidden="false" customHeight="false" outlineLevel="0" collapsed="false">
      <c r="A1051" s="83" t="n">
        <v>42520</v>
      </c>
      <c r="B1051" s="84" t="n">
        <v>3.99</v>
      </c>
      <c r="E1051" s="85"/>
      <c r="F1051" s="86"/>
      <c r="G1051" s="85" t="n">
        <v>42538</v>
      </c>
      <c r="H1051" s="86" t="n">
        <v>260.85</v>
      </c>
      <c r="I1051" s="87" t="n">
        <f aca="false">H1051/H1050-1</f>
        <v>0.00130513224060502</v>
      </c>
    </row>
    <row r="1052" customFormat="false" ht="16" hidden="false" customHeight="false" outlineLevel="0" collapsed="false">
      <c r="A1052" s="83" t="n">
        <v>42521</v>
      </c>
      <c r="B1052" s="84" t="n">
        <v>3.96</v>
      </c>
      <c r="E1052" s="85"/>
      <c r="F1052" s="86"/>
      <c r="G1052" s="85" t="n">
        <v>42539</v>
      </c>
      <c r="H1052" s="86" t="n">
        <v>262.5</v>
      </c>
      <c r="I1052" s="87" t="n">
        <f aca="false">H1052/H1051-1</f>
        <v>0.00632547441058073</v>
      </c>
    </row>
    <row r="1053" customFormat="false" ht="16" hidden="false" customHeight="false" outlineLevel="0" collapsed="false">
      <c r="A1053" s="83" t="n">
        <v>42522</v>
      </c>
      <c r="B1053" s="84" t="n">
        <v>3.93</v>
      </c>
      <c r="E1053" s="85"/>
      <c r="F1053" s="86"/>
      <c r="G1053" s="85" t="n">
        <v>42542</v>
      </c>
      <c r="H1053" s="86" t="n">
        <v>262.77</v>
      </c>
      <c r="I1053" s="87" t="n">
        <f aca="false">H1053/H1052-1</f>
        <v>0.00102857142857138</v>
      </c>
    </row>
    <row r="1054" customFormat="false" ht="16" hidden="false" customHeight="false" outlineLevel="0" collapsed="false">
      <c r="A1054" s="83" t="n">
        <v>42523</v>
      </c>
      <c r="B1054" s="84" t="n">
        <v>3.88</v>
      </c>
      <c r="E1054" s="85"/>
      <c r="F1054" s="86"/>
      <c r="G1054" s="85" t="n">
        <v>42543</v>
      </c>
      <c r="H1054" s="86" t="n">
        <v>266.4</v>
      </c>
      <c r="I1054" s="87" t="n">
        <f aca="false">H1054/H1053-1</f>
        <v>0.0138143623701337</v>
      </c>
    </row>
    <row r="1055" customFormat="false" ht="16" hidden="false" customHeight="false" outlineLevel="0" collapsed="false">
      <c r="A1055" s="83" t="n">
        <v>42524</v>
      </c>
      <c r="B1055" s="84" t="n">
        <v>3.87</v>
      </c>
      <c r="E1055" s="85"/>
      <c r="F1055" s="86"/>
      <c r="G1055" s="85" t="n">
        <v>42544</v>
      </c>
      <c r="H1055" s="86" t="n">
        <v>264.46</v>
      </c>
      <c r="I1055" s="87" t="n">
        <f aca="false">H1055/H1054-1</f>
        <v>-0.00728228228228223</v>
      </c>
    </row>
    <row r="1056" customFormat="false" ht="16" hidden="false" customHeight="false" outlineLevel="0" collapsed="false">
      <c r="A1056" s="83" t="n">
        <v>42525</v>
      </c>
      <c r="B1056" s="84" t="n">
        <v>3.82</v>
      </c>
      <c r="E1056" s="85"/>
      <c r="F1056" s="86"/>
      <c r="G1056" s="85" t="n">
        <v>42545</v>
      </c>
      <c r="H1056" s="86" t="n">
        <v>263.75</v>
      </c>
      <c r="I1056" s="87" t="n">
        <f aca="false">H1056/H1055-1</f>
        <v>-0.00268471602510767</v>
      </c>
    </row>
    <row r="1057" customFormat="false" ht="16" hidden="false" customHeight="false" outlineLevel="0" collapsed="false">
      <c r="A1057" s="83" t="n">
        <v>42528</v>
      </c>
      <c r="B1057" s="84" t="n">
        <v>3.76</v>
      </c>
      <c r="E1057" s="85"/>
      <c r="F1057" s="86"/>
      <c r="G1057" s="85" t="n">
        <v>42546</v>
      </c>
      <c r="H1057" s="86" t="n">
        <v>261.81</v>
      </c>
      <c r="I1057" s="87" t="n">
        <f aca="false">H1057/H1056-1</f>
        <v>-0.00735545023696682</v>
      </c>
    </row>
    <row r="1058" customFormat="false" ht="16" hidden="false" customHeight="false" outlineLevel="0" collapsed="false">
      <c r="A1058" s="83" t="n">
        <v>42529</v>
      </c>
      <c r="B1058" s="84" t="n">
        <v>3.74</v>
      </c>
      <c r="E1058" s="85"/>
      <c r="F1058" s="86"/>
      <c r="G1058" s="85" t="n">
        <v>42549</v>
      </c>
      <c r="H1058" s="86" t="n">
        <v>261.11</v>
      </c>
      <c r="I1058" s="87" t="n">
        <f aca="false">H1058/H1057-1</f>
        <v>-0.0026736946640693</v>
      </c>
    </row>
    <row r="1059" customFormat="false" ht="16" hidden="false" customHeight="false" outlineLevel="0" collapsed="false">
      <c r="A1059" s="83" t="n">
        <v>42530</v>
      </c>
      <c r="B1059" s="84" t="n">
        <v>3.73</v>
      </c>
      <c r="E1059" s="85"/>
      <c r="F1059" s="86"/>
      <c r="G1059" s="85" t="n">
        <v>42550</v>
      </c>
      <c r="H1059" s="86" t="n">
        <v>261.23</v>
      </c>
      <c r="I1059" s="87" t="n">
        <f aca="false">H1059/H1058-1</f>
        <v>0.000459576423729402</v>
      </c>
    </row>
    <row r="1060" customFormat="false" ht="16" hidden="false" customHeight="false" outlineLevel="0" collapsed="false">
      <c r="A1060" s="83" t="n">
        <v>42531</v>
      </c>
      <c r="B1060" s="84" t="n">
        <v>3.75</v>
      </c>
      <c r="E1060" s="85"/>
      <c r="F1060" s="86"/>
      <c r="G1060" s="85" t="n">
        <v>42551</v>
      </c>
      <c r="H1060" s="86" t="n">
        <v>262.85</v>
      </c>
      <c r="I1060" s="87" t="n">
        <f aca="false">H1060/H1059-1</f>
        <v>0.00620143168855036</v>
      </c>
    </row>
    <row r="1061" customFormat="false" ht="16" hidden="false" customHeight="false" outlineLevel="0" collapsed="false">
      <c r="A1061" s="83" t="n">
        <v>42532</v>
      </c>
      <c r="B1061" s="84" t="n">
        <v>3.76</v>
      </c>
      <c r="E1061" s="85"/>
      <c r="F1061" s="86"/>
      <c r="G1061" s="85" t="n">
        <v>42552</v>
      </c>
      <c r="H1061" s="86" t="n">
        <v>269.22</v>
      </c>
      <c r="I1061" s="87" t="n">
        <f aca="false">H1061/H1060-1</f>
        <v>0.0242343541944074</v>
      </c>
    </row>
    <row r="1062" customFormat="false" ht="16" hidden="false" customHeight="false" outlineLevel="0" collapsed="false">
      <c r="A1062" s="83" t="n">
        <v>42535</v>
      </c>
      <c r="B1062" s="84" t="n">
        <v>3.79</v>
      </c>
      <c r="E1062" s="85"/>
      <c r="F1062" s="86"/>
      <c r="G1062" s="85" t="n">
        <v>42553</v>
      </c>
      <c r="H1062" s="86" t="n">
        <v>271.7</v>
      </c>
      <c r="I1062" s="87" t="n">
        <f aca="false">H1062/H1061-1</f>
        <v>0.0092117970433101</v>
      </c>
    </row>
    <row r="1063" customFormat="false" ht="16" hidden="false" customHeight="false" outlineLevel="0" collapsed="false">
      <c r="A1063" s="83" t="n">
        <v>42536</v>
      </c>
      <c r="B1063" s="84" t="n">
        <v>3.74</v>
      </c>
      <c r="E1063" s="85"/>
      <c r="F1063" s="86"/>
      <c r="G1063" s="85" t="n">
        <v>42556</v>
      </c>
      <c r="H1063" s="86" t="n">
        <v>278.94</v>
      </c>
      <c r="I1063" s="87" t="n">
        <f aca="false">H1063/H1062-1</f>
        <v>0.0266470371733529</v>
      </c>
    </row>
    <row r="1064" customFormat="false" ht="16" hidden="false" customHeight="false" outlineLevel="0" collapsed="false">
      <c r="A1064" s="83" t="n">
        <v>42537</v>
      </c>
      <c r="B1064" s="84" t="n">
        <v>3.75</v>
      </c>
      <c r="E1064" s="85"/>
      <c r="F1064" s="86"/>
      <c r="G1064" s="85" t="n">
        <v>42557</v>
      </c>
      <c r="H1064" s="86" t="n">
        <v>277.2</v>
      </c>
      <c r="I1064" s="87" t="n">
        <f aca="false">H1064/H1063-1</f>
        <v>-0.00623790062379015</v>
      </c>
    </row>
    <row r="1065" customFormat="false" ht="16" hidden="false" customHeight="false" outlineLevel="0" collapsed="false">
      <c r="A1065" s="83" t="n">
        <v>42538</v>
      </c>
      <c r="B1065" s="84" t="n">
        <v>3.74</v>
      </c>
      <c r="E1065" s="85"/>
      <c r="F1065" s="86"/>
      <c r="G1065" s="85" t="n">
        <v>42558</v>
      </c>
      <c r="H1065" s="86" t="n">
        <v>281.73</v>
      </c>
      <c r="I1065" s="87" t="n">
        <f aca="false">H1065/H1064-1</f>
        <v>0.0163419913419915</v>
      </c>
    </row>
    <row r="1066" customFormat="false" ht="16" hidden="false" customHeight="false" outlineLevel="0" collapsed="false">
      <c r="A1066" s="83" t="n">
        <v>42539</v>
      </c>
      <c r="B1066" s="84" t="n">
        <v>3.72</v>
      </c>
      <c r="E1066" s="85"/>
      <c r="F1066" s="86"/>
      <c r="G1066" s="85" t="n">
        <v>42559</v>
      </c>
      <c r="H1066" s="86" t="n">
        <v>284.11</v>
      </c>
      <c r="I1066" s="87" t="n">
        <f aca="false">H1066/H1065-1</f>
        <v>0.00844780463564399</v>
      </c>
    </row>
    <row r="1067" customFormat="false" ht="16" hidden="false" customHeight="false" outlineLevel="0" collapsed="false">
      <c r="A1067" s="83" t="n">
        <v>42542</v>
      </c>
      <c r="B1067" s="84" t="n">
        <v>3.72</v>
      </c>
      <c r="E1067" s="85"/>
      <c r="F1067" s="86"/>
      <c r="G1067" s="85" t="n">
        <v>42560</v>
      </c>
      <c r="H1067" s="86" t="n">
        <v>281.41</v>
      </c>
      <c r="I1067" s="87" t="n">
        <f aca="false">H1067/H1066-1</f>
        <v>-0.00950336137411567</v>
      </c>
    </row>
    <row r="1068" customFormat="false" ht="16" hidden="false" customHeight="false" outlineLevel="0" collapsed="false">
      <c r="A1068" s="83" t="n">
        <v>42543</v>
      </c>
      <c r="B1068" s="84" t="n">
        <v>3.71</v>
      </c>
      <c r="E1068" s="85"/>
      <c r="F1068" s="86"/>
      <c r="G1068" s="85" t="n">
        <v>42563</v>
      </c>
      <c r="H1068" s="86" t="n">
        <v>281.77</v>
      </c>
      <c r="I1068" s="87" t="n">
        <f aca="false">H1068/H1067-1</f>
        <v>0.00127927223623869</v>
      </c>
    </row>
    <row r="1069" customFormat="false" ht="16" hidden="false" customHeight="false" outlineLevel="0" collapsed="false">
      <c r="A1069" s="83" t="n">
        <v>42544</v>
      </c>
      <c r="B1069" s="84" t="n">
        <v>3.72</v>
      </c>
      <c r="E1069" s="85"/>
      <c r="F1069" s="86"/>
      <c r="G1069" s="85" t="n">
        <v>42564</v>
      </c>
      <c r="H1069" s="86" t="n">
        <v>278.27</v>
      </c>
      <c r="I1069" s="87" t="n">
        <f aca="false">H1069/H1068-1</f>
        <v>-0.0124214785108422</v>
      </c>
    </row>
    <row r="1070" customFormat="false" ht="16" hidden="false" customHeight="false" outlineLevel="0" collapsed="false">
      <c r="A1070" s="83" t="n">
        <v>42545</v>
      </c>
      <c r="B1070" s="84" t="n">
        <v>3.72</v>
      </c>
      <c r="E1070" s="85"/>
      <c r="F1070" s="86"/>
      <c r="G1070" s="85" t="n">
        <v>42565</v>
      </c>
      <c r="H1070" s="86" t="n">
        <v>279.57</v>
      </c>
      <c r="I1070" s="87" t="n">
        <f aca="false">H1070/H1069-1</f>
        <v>0.00467172170913144</v>
      </c>
    </row>
    <row r="1071" customFormat="false" ht="16" hidden="false" customHeight="false" outlineLevel="0" collapsed="false">
      <c r="A1071" s="83" t="n">
        <v>42546</v>
      </c>
      <c r="B1071" s="84" t="n">
        <v>3.71</v>
      </c>
      <c r="E1071" s="85"/>
      <c r="F1071" s="86"/>
      <c r="G1071" s="85" t="n">
        <v>42566</v>
      </c>
      <c r="H1071" s="86" t="n">
        <v>274.64</v>
      </c>
      <c r="I1071" s="87" t="n">
        <f aca="false">H1071/H1070-1</f>
        <v>-0.017634223986837</v>
      </c>
    </row>
    <row r="1072" customFormat="false" ht="16" hidden="false" customHeight="false" outlineLevel="0" collapsed="false">
      <c r="A1072" s="83" t="n">
        <v>42549</v>
      </c>
      <c r="B1072" s="84" t="n">
        <v>3.71</v>
      </c>
      <c r="E1072" s="85"/>
      <c r="F1072" s="86"/>
      <c r="G1072" s="85" t="n">
        <v>42567</v>
      </c>
      <c r="H1072" s="86" t="n">
        <v>276.79</v>
      </c>
      <c r="I1072" s="87" t="n">
        <f aca="false">H1072/H1071-1</f>
        <v>0.00782842994465494</v>
      </c>
    </row>
    <row r="1073" customFormat="false" ht="16" hidden="false" customHeight="false" outlineLevel="0" collapsed="false">
      <c r="A1073" s="83" t="n">
        <v>42550</v>
      </c>
      <c r="B1073" s="84" t="n">
        <v>3.62</v>
      </c>
      <c r="E1073" s="85"/>
      <c r="F1073" s="86"/>
      <c r="G1073" s="85" t="n">
        <v>42570</v>
      </c>
      <c r="H1073" s="86" t="n">
        <v>279.71</v>
      </c>
      <c r="I1073" s="87" t="n">
        <f aca="false">H1073/H1072-1</f>
        <v>0.01054951407204</v>
      </c>
    </row>
    <row r="1074" customFormat="false" ht="16" hidden="false" customHeight="false" outlineLevel="0" collapsed="false">
      <c r="A1074" s="83" t="n">
        <v>42551</v>
      </c>
      <c r="B1074" s="84" t="n">
        <v>3.62</v>
      </c>
      <c r="E1074" s="85"/>
      <c r="F1074" s="86"/>
      <c r="G1074" s="85" t="n">
        <v>42571</v>
      </c>
      <c r="H1074" s="86" t="n">
        <v>284.6</v>
      </c>
      <c r="I1074" s="87" t="n">
        <f aca="false">H1074/H1073-1</f>
        <v>0.0174823924779237</v>
      </c>
    </row>
    <row r="1075" customFormat="false" ht="16" hidden="false" customHeight="false" outlineLevel="0" collapsed="false">
      <c r="A1075" s="83" t="n">
        <v>42552</v>
      </c>
      <c r="B1075" s="84" t="n">
        <v>3.6</v>
      </c>
      <c r="E1075" s="85"/>
      <c r="F1075" s="86"/>
      <c r="G1075" s="85" t="n">
        <v>42572</v>
      </c>
      <c r="H1075" s="86" t="n">
        <v>282.72</v>
      </c>
      <c r="I1075" s="87" t="n">
        <f aca="false">H1075/H1074-1</f>
        <v>-0.00660576247364719</v>
      </c>
    </row>
    <row r="1076" customFormat="false" ht="16" hidden="false" customHeight="false" outlineLevel="0" collapsed="false">
      <c r="A1076" s="83" t="n">
        <v>42553</v>
      </c>
      <c r="B1076" s="84" t="n">
        <v>3.59</v>
      </c>
      <c r="E1076" s="85"/>
      <c r="F1076" s="86"/>
      <c r="G1076" s="85" t="n">
        <v>42573</v>
      </c>
      <c r="H1076" s="86" t="n">
        <v>282.9</v>
      </c>
      <c r="I1076" s="87" t="n">
        <f aca="false">H1076/H1075-1</f>
        <v>0.000636672325976084</v>
      </c>
    </row>
    <row r="1077" customFormat="false" ht="16" hidden="false" customHeight="false" outlineLevel="0" collapsed="false">
      <c r="A1077" s="83" t="n">
        <v>42556</v>
      </c>
      <c r="B1077" s="84" t="n">
        <v>3.55</v>
      </c>
      <c r="E1077" s="85"/>
      <c r="F1077" s="86"/>
      <c r="G1077" s="85" t="n">
        <v>42574</v>
      </c>
      <c r="H1077" s="86" t="n">
        <v>278.11</v>
      </c>
      <c r="I1077" s="87" t="n">
        <f aca="false">H1077/H1076-1</f>
        <v>-0.0169317780134322</v>
      </c>
    </row>
    <row r="1078" customFormat="false" ht="16" hidden="false" customHeight="false" outlineLevel="0" collapsed="false">
      <c r="A1078" s="83" t="n">
        <v>42557</v>
      </c>
      <c r="B1078" s="84" t="n">
        <v>3.55</v>
      </c>
      <c r="E1078" s="85"/>
      <c r="F1078" s="86"/>
      <c r="G1078" s="85" t="n">
        <v>42577</v>
      </c>
      <c r="H1078" s="86" t="n">
        <v>280.46</v>
      </c>
      <c r="I1078" s="87" t="n">
        <f aca="false">H1078/H1077-1</f>
        <v>0.00844989392686335</v>
      </c>
    </row>
    <row r="1079" customFormat="false" ht="16" hidden="false" customHeight="false" outlineLevel="0" collapsed="false">
      <c r="A1079" s="83" t="n">
        <v>42558</v>
      </c>
      <c r="B1079" s="84" t="n">
        <v>3.53</v>
      </c>
      <c r="E1079" s="85"/>
      <c r="F1079" s="86"/>
      <c r="G1079" s="85" t="n">
        <v>42578</v>
      </c>
      <c r="H1079" s="86" t="n">
        <v>282</v>
      </c>
      <c r="I1079" s="87" t="n">
        <f aca="false">H1079/H1078-1</f>
        <v>0.00549097910575491</v>
      </c>
    </row>
    <row r="1080" customFormat="false" ht="16" hidden="false" customHeight="false" outlineLevel="0" collapsed="false">
      <c r="A1080" s="83" t="n">
        <v>42559</v>
      </c>
      <c r="B1080" s="84" t="n">
        <v>3.53</v>
      </c>
      <c r="E1080" s="85"/>
      <c r="F1080" s="86"/>
      <c r="G1080" s="85" t="n">
        <v>42579</v>
      </c>
      <c r="H1080" s="86" t="n">
        <v>283.33</v>
      </c>
      <c r="I1080" s="87" t="n">
        <f aca="false">H1080/H1079-1</f>
        <v>0.0047163120567375</v>
      </c>
    </row>
    <row r="1081" customFormat="false" ht="16" hidden="false" customHeight="false" outlineLevel="0" collapsed="false">
      <c r="A1081" s="83" t="n">
        <v>42560</v>
      </c>
      <c r="B1081" s="84" t="n">
        <v>3.53</v>
      </c>
      <c r="E1081" s="85"/>
      <c r="F1081" s="86"/>
      <c r="G1081" s="85" t="n">
        <v>42580</v>
      </c>
      <c r="H1081" s="86" t="n">
        <v>281.89</v>
      </c>
      <c r="I1081" s="87" t="n">
        <f aca="false">H1081/H1080-1</f>
        <v>-0.00508241273426746</v>
      </c>
    </row>
    <row r="1082" customFormat="false" ht="16" hidden="false" customHeight="false" outlineLevel="0" collapsed="false">
      <c r="A1082" s="83" t="n">
        <v>42563</v>
      </c>
      <c r="B1082" s="84" t="n">
        <v>3.52</v>
      </c>
      <c r="E1082" s="85"/>
      <c r="F1082" s="86"/>
      <c r="G1082" s="85" t="n">
        <v>42581</v>
      </c>
      <c r="H1082" s="86" t="n">
        <v>281.56</v>
      </c>
      <c r="I1082" s="87" t="n">
        <f aca="false">H1082/H1081-1</f>
        <v>-0.0011706694100535</v>
      </c>
    </row>
    <row r="1083" customFormat="false" ht="16" hidden="false" customHeight="false" outlineLevel="0" collapsed="false">
      <c r="A1083" s="83" t="n">
        <v>42564</v>
      </c>
      <c r="B1083" s="84" t="n">
        <v>3.52</v>
      </c>
      <c r="E1083" s="85"/>
      <c r="F1083" s="86"/>
      <c r="G1083" s="85" t="n">
        <v>42584</v>
      </c>
      <c r="H1083" s="86" t="n">
        <v>281.21</v>
      </c>
      <c r="I1083" s="87" t="n">
        <f aca="false">H1083/H1082-1</f>
        <v>-0.00124307430032689</v>
      </c>
    </row>
    <row r="1084" customFormat="false" ht="16" hidden="false" customHeight="false" outlineLevel="0" collapsed="false">
      <c r="A1084" s="83" t="n">
        <v>42565</v>
      </c>
      <c r="B1084" s="84" t="n">
        <v>3.51</v>
      </c>
      <c r="E1084" s="85"/>
      <c r="F1084" s="86"/>
      <c r="G1084" s="85" t="n">
        <v>42585</v>
      </c>
      <c r="H1084" s="86" t="n">
        <v>284</v>
      </c>
      <c r="I1084" s="87" t="n">
        <f aca="false">H1084/H1083-1</f>
        <v>0.00992141104512645</v>
      </c>
    </row>
    <row r="1085" customFormat="false" ht="16" hidden="false" customHeight="false" outlineLevel="0" collapsed="false">
      <c r="A1085" s="83" t="n">
        <v>42566</v>
      </c>
      <c r="B1085" s="84" t="n">
        <v>3.5</v>
      </c>
      <c r="E1085" s="85"/>
      <c r="F1085" s="86"/>
      <c r="G1085" s="85" t="n">
        <v>42586</v>
      </c>
      <c r="H1085" s="86" t="n">
        <v>287.34</v>
      </c>
      <c r="I1085" s="87" t="n">
        <f aca="false">H1085/H1084-1</f>
        <v>0.0117605633802815</v>
      </c>
    </row>
    <row r="1086" customFormat="false" ht="16" hidden="false" customHeight="false" outlineLevel="0" collapsed="false">
      <c r="A1086" s="83" t="n">
        <v>42567</v>
      </c>
      <c r="B1086" s="84" t="n">
        <v>3.47</v>
      </c>
      <c r="E1086" s="85"/>
      <c r="F1086" s="86"/>
      <c r="G1086" s="85" t="n">
        <v>42587</v>
      </c>
      <c r="H1086" s="86" t="n">
        <v>287.59</v>
      </c>
      <c r="I1086" s="87" t="n">
        <f aca="false">H1086/H1085-1</f>
        <v>0.000870049418806973</v>
      </c>
    </row>
    <row r="1087" customFormat="false" ht="16" hidden="false" customHeight="false" outlineLevel="0" collapsed="false">
      <c r="A1087" s="83" t="n">
        <v>42570</v>
      </c>
      <c r="B1087" s="84" t="n">
        <v>3.45</v>
      </c>
      <c r="E1087" s="85"/>
      <c r="F1087" s="86"/>
      <c r="G1087" s="85" t="n">
        <v>42588</v>
      </c>
      <c r="H1087" s="86" t="n">
        <v>283.29</v>
      </c>
      <c r="I1087" s="87" t="n">
        <f aca="false">H1087/H1086-1</f>
        <v>-0.0149518411627663</v>
      </c>
    </row>
    <row r="1088" customFormat="false" ht="16" hidden="false" customHeight="false" outlineLevel="0" collapsed="false">
      <c r="A1088" s="83" t="n">
        <v>42571</v>
      </c>
      <c r="B1088" s="84" t="n">
        <v>3.4</v>
      </c>
      <c r="E1088" s="85"/>
      <c r="F1088" s="86"/>
      <c r="G1088" s="85" t="n">
        <v>42591</v>
      </c>
      <c r="H1088" s="86" t="n">
        <v>282.4</v>
      </c>
      <c r="I1088" s="87" t="n">
        <f aca="false">H1088/H1087-1</f>
        <v>-0.0031416569592998</v>
      </c>
    </row>
    <row r="1089" customFormat="false" ht="16" hidden="false" customHeight="false" outlineLevel="0" collapsed="false">
      <c r="A1089" s="83" t="n">
        <v>42572</v>
      </c>
      <c r="B1089" s="84" t="n">
        <v>3.35</v>
      </c>
      <c r="E1089" s="85"/>
      <c r="F1089" s="86"/>
      <c r="G1089" s="85" t="n">
        <v>42592</v>
      </c>
      <c r="H1089" s="86" t="n">
        <v>283.31</v>
      </c>
      <c r="I1089" s="87" t="n">
        <f aca="false">H1089/H1088-1</f>
        <v>0.00322237960339944</v>
      </c>
    </row>
    <row r="1090" customFormat="false" ht="16" hidden="false" customHeight="false" outlineLevel="0" collapsed="false">
      <c r="A1090" s="83" t="n">
        <v>42573</v>
      </c>
      <c r="B1090" s="84" t="n">
        <v>3.34</v>
      </c>
      <c r="E1090" s="85"/>
      <c r="F1090" s="86"/>
      <c r="G1090" s="85" t="n">
        <v>42593</v>
      </c>
      <c r="H1090" s="86" t="n">
        <v>283.63</v>
      </c>
      <c r="I1090" s="87" t="n">
        <f aca="false">H1090/H1089-1</f>
        <v>0.00112950478274687</v>
      </c>
    </row>
    <row r="1091" customFormat="false" ht="16" hidden="false" customHeight="false" outlineLevel="0" collapsed="false">
      <c r="A1091" s="83" t="n">
        <v>42574</v>
      </c>
      <c r="B1091" s="84" t="n">
        <v>3.35</v>
      </c>
      <c r="E1091" s="85"/>
      <c r="F1091" s="86"/>
      <c r="G1091" s="85" t="n">
        <v>42594</v>
      </c>
      <c r="H1091" s="86" t="n">
        <v>284.13</v>
      </c>
      <c r="I1091" s="87" t="n">
        <f aca="false">H1091/H1090-1</f>
        <v>0.00176286006416815</v>
      </c>
    </row>
    <row r="1092" customFormat="false" ht="16" hidden="false" customHeight="false" outlineLevel="0" collapsed="false">
      <c r="A1092" s="83" t="n">
        <v>42577</v>
      </c>
      <c r="B1092" s="84" t="n">
        <v>3.33</v>
      </c>
      <c r="E1092" s="85"/>
      <c r="F1092" s="86"/>
      <c r="G1092" s="85" t="n">
        <v>42595</v>
      </c>
      <c r="H1092" s="86" t="n">
        <v>283.91</v>
      </c>
      <c r="I1092" s="87" t="n">
        <f aca="false">H1092/H1091-1</f>
        <v>-0.000774293457220132</v>
      </c>
    </row>
    <row r="1093" customFormat="false" ht="16" hidden="false" customHeight="false" outlineLevel="0" collapsed="false">
      <c r="A1093" s="83" t="n">
        <v>42578</v>
      </c>
      <c r="B1093" s="84" t="n">
        <v>3.32</v>
      </c>
      <c r="E1093" s="85"/>
      <c r="F1093" s="86"/>
      <c r="G1093" s="85" t="n">
        <v>42598</v>
      </c>
      <c r="H1093" s="86" t="n">
        <v>285.83</v>
      </c>
      <c r="I1093" s="87" t="n">
        <f aca="false">H1093/H1092-1</f>
        <v>0.00676270649149369</v>
      </c>
    </row>
    <row r="1094" customFormat="false" ht="16" hidden="false" customHeight="false" outlineLevel="0" collapsed="false">
      <c r="A1094" s="83" t="n">
        <v>42579</v>
      </c>
      <c r="B1094" s="84" t="n">
        <v>3.3</v>
      </c>
      <c r="E1094" s="85"/>
      <c r="F1094" s="86"/>
      <c r="G1094" s="85" t="n">
        <v>42599</v>
      </c>
      <c r="H1094" s="86" t="n">
        <v>288.17</v>
      </c>
      <c r="I1094" s="87" t="n">
        <f aca="false">H1094/H1093-1</f>
        <v>0.00818668439282111</v>
      </c>
    </row>
    <row r="1095" customFormat="false" ht="16" hidden="false" customHeight="false" outlineLevel="0" collapsed="false">
      <c r="A1095" s="83" t="n">
        <v>42580</v>
      </c>
      <c r="B1095" s="84" t="n">
        <v>3.28</v>
      </c>
      <c r="E1095" s="85"/>
      <c r="F1095" s="86"/>
      <c r="G1095" s="85" t="n">
        <v>42600</v>
      </c>
      <c r="H1095" s="86" t="n">
        <v>286.83</v>
      </c>
      <c r="I1095" s="87" t="n">
        <f aca="false">H1095/H1094-1</f>
        <v>-0.00465003296665179</v>
      </c>
    </row>
    <row r="1096" customFormat="false" ht="16" hidden="false" customHeight="false" outlineLevel="0" collapsed="false">
      <c r="A1096" s="83" t="n">
        <v>42581</v>
      </c>
      <c r="B1096" s="84" t="n">
        <v>3.25</v>
      </c>
      <c r="E1096" s="85"/>
      <c r="F1096" s="86"/>
      <c r="G1096" s="85" t="n">
        <v>42601</v>
      </c>
      <c r="H1096" s="86" t="n">
        <v>282.97</v>
      </c>
      <c r="I1096" s="87" t="n">
        <f aca="false">H1096/H1095-1</f>
        <v>-0.0134574486629709</v>
      </c>
    </row>
    <row r="1097" customFormat="false" ht="16" hidden="false" customHeight="false" outlineLevel="0" collapsed="false">
      <c r="A1097" s="83" t="n">
        <v>42584</v>
      </c>
      <c r="B1097" s="84" t="n">
        <v>3.24</v>
      </c>
      <c r="E1097" s="85"/>
      <c r="F1097" s="86"/>
      <c r="G1097" s="85" t="n">
        <v>42602</v>
      </c>
      <c r="H1097" s="86" t="n">
        <v>285.62</v>
      </c>
      <c r="I1097" s="87" t="n">
        <f aca="false">H1097/H1096-1</f>
        <v>0.00936495034809326</v>
      </c>
    </row>
    <row r="1098" customFormat="false" ht="16" hidden="false" customHeight="false" outlineLevel="0" collapsed="false">
      <c r="A1098" s="83" t="n">
        <v>42585</v>
      </c>
      <c r="B1098" s="84" t="n">
        <v>3.2</v>
      </c>
      <c r="E1098" s="85"/>
      <c r="F1098" s="86"/>
      <c r="G1098" s="85" t="n">
        <v>42605</v>
      </c>
      <c r="H1098" s="86" t="n">
        <v>289.79</v>
      </c>
      <c r="I1098" s="87" t="n">
        <f aca="false">H1098/H1097-1</f>
        <v>0.0145998179399203</v>
      </c>
    </row>
    <row r="1099" customFormat="false" ht="16" hidden="false" customHeight="false" outlineLevel="0" collapsed="false">
      <c r="A1099" s="83" t="n">
        <v>42586</v>
      </c>
      <c r="B1099" s="84" t="n">
        <v>3.17</v>
      </c>
      <c r="E1099" s="85"/>
      <c r="F1099" s="86"/>
      <c r="G1099" s="85" t="n">
        <v>42606</v>
      </c>
      <c r="H1099" s="86" t="n">
        <v>290.89</v>
      </c>
      <c r="I1099" s="87" t="n">
        <f aca="false">H1099/H1098-1</f>
        <v>0.00379585216881173</v>
      </c>
    </row>
    <row r="1100" customFormat="false" ht="16" hidden="false" customHeight="false" outlineLevel="0" collapsed="false">
      <c r="A1100" s="83" t="n">
        <v>42587</v>
      </c>
      <c r="B1100" s="84" t="n">
        <v>3.14</v>
      </c>
      <c r="E1100" s="85"/>
      <c r="F1100" s="86"/>
      <c r="G1100" s="85" t="n">
        <v>42607</v>
      </c>
      <c r="H1100" s="86" t="n">
        <v>291.85</v>
      </c>
      <c r="I1100" s="87" t="n">
        <f aca="false">H1100/H1099-1</f>
        <v>0.00330021657671287</v>
      </c>
    </row>
    <row r="1101" customFormat="false" ht="16" hidden="false" customHeight="false" outlineLevel="0" collapsed="false">
      <c r="A1101" s="83" t="n">
        <v>42588</v>
      </c>
      <c r="B1101" s="84" t="n">
        <v>3.13</v>
      </c>
      <c r="E1101" s="85"/>
      <c r="F1101" s="86"/>
      <c r="G1101" s="85" t="n">
        <v>42608</v>
      </c>
      <c r="H1101" s="86" t="n">
        <v>291.77</v>
      </c>
      <c r="I1101" s="87" t="n">
        <f aca="false">H1101/H1100-1</f>
        <v>-0.000274113414425403</v>
      </c>
    </row>
    <row r="1102" customFormat="false" ht="16" hidden="false" customHeight="false" outlineLevel="0" collapsed="false">
      <c r="A1102" s="83" t="n">
        <v>42591</v>
      </c>
      <c r="B1102" s="84" t="n">
        <v>3.13</v>
      </c>
      <c r="E1102" s="85"/>
      <c r="F1102" s="86"/>
      <c r="G1102" s="85" t="n">
        <v>42609</v>
      </c>
      <c r="H1102" s="86" t="n">
        <v>293.3</v>
      </c>
      <c r="I1102" s="87" t="n">
        <f aca="false">H1102/H1101-1</f>
        <v>0.00524385646228209</v>
      </c>
    </row>
    <row r="1103" customFormat="false" ht="16" hidden="false" customHeight="false" outlineLevel="0" collapsed="false">
      <c r="A1103" s="83" t="n">
        <v>42592</v>
      </c>
      <c r="B1103" s="84" t="n">
        <v>3.12</v>
      </c>
      <c r="E1103" s="85"/>
      <c r="F1103" s="86"/>
      <c r="G1103" s="85" t="n">
        <v>42612</v>
      </c>
      <c r="H1103" s="86" t="n">
        <v>288.68</v>
      </c>
      <c r="I1103" s="87" t="n">
        <f aca="false">H1103/H1102-1</f>
        <v>-0.0157517899761337</v>
      </c>
    </row>
    <row r="1104" customFormat="false" ht="16" hidden="false" customHeight="false" outlineLevel="0" collapsed="false">
      <c r="A1104" s="83" t="n">
        <v>42593</v>
      </c>
      <c r="B1104" s="84" t="n">
        <v>3.13</v>
      </c>
      <c r="E1104" s="85"/>
      <c r="F1104" s="86"/>
      <c r="G1104" s="85" t="n">
        <v>42613</v>
      </c>
      <c r="H1104" s="86" t="n">
        <v>293.31</v>
      </c>
      <c r="I1104" s="87" t="n">
        <f aca="false">H1104/H1103-1</f>
        <v>0.0160385201607316</v>
      </c>
    </row>
    <row r="1105" customFormat="false" ht="16" hidden="false" customHeight="false" outlineLevel="0" collapsed="false">
      <c r="A1105" s="83" t="n">
        <v>42594</v>
      </c>
      <c r="B1105" s="84" t="n">
        <v>3.14</v>
      </c>
      <c r="E1105" s="85"/>
      <c r="F1105" s="86"/>
      <c r="G1105" s="85" t="n">
        <v>42614</v>
      </c>
      <c r="H1105" s="86" t="n">
        <v>293.01</v>
      </c>
      <c r="I1105" s="87" t="n">
        <f aca="false">H1105/H1104-1</f>
        <v>-0.00102280863250492</v>
      </c>
    </row>
    <row r="1106" customFormat="false" ht="16" hidden="false" customHeight="false" outlineLevel="0" collapsed="false">
      <c r="A1106" s="83" t="n">
        <v>42595</v>
      </c>
      <c r="B1106" s="84" t="n">
        <v>3.16</v>
      </c>
      <c r="E1106" s="85"/>
      <c r="F1106" s="86"/>
      <c r="G1106" s="85" t="n">
        <v>42615</v>
      </c>
      <c r="H1106" s="86" t="n">
        <v>289.95</v>
      </c>
      <c r="I1106" s="87" t="n">
        <f aca="false">H1106/H1105-1</f>
        <v>-0.0104433295791952</v>
      </c>
    </row>
    <row r="1107" customFormat="false" ht="16" hidden="false" customHeight="false" outlineLevel="0" collapsed="false">
      <c r="A1107" s="83" t="n">
        <v>42598</v>
      </c>
      <c r="B1107" s="84" t="n">
        <v>3.16</v>
      </c>
      <c r="E1107" s="85"/>
      <c r="F1107" s="86"/>
      <c r="G1107" s="85" t="n">
        <v>42616</v>
      </c>
      <c r="H1107" s="86" t="n">
        <v>287.88</v>
      </c>
      <c r="I1107" s="87" t="n">
        <f aca="false">H1107/H1106-1</f>
        <v>-0.00713916192446973</v>
      </c>
    </row>
    <row r="1108" customFormat="false" ht="16" hidden="false" customHeight="false" outlineLevel="0" collapsed="false">
      <c r="A1108" s="83" t="n">
        <v>42599</v>
      </c>
      <c r="B1108" s="84" t="n">
        <v>3.16</v>
      </c>
      <c r="E1108" s="85"/>
      <c r="F1108" s="86"/>
      <c r="G1108" s="85" t="n">
        <v>42619</v>
      </c>
      <c r="H1108" s="86" t="n">
        <v>286.14</v>
      </c>
      <c r="I1108" s="87" t="n">
        <f aca="false">H1108/H1107-1</f>
        <v>-0.00604418507711546</v>
      </c>
    </row>
    <row r="1109" customFormat="false" ht="16" hidden="false" customHeight="false" outlineLevel="0" collapsed="false">
      <c r="A1109" s="83" t="n">
        <v>42600</v>
      </c>
      <c r="B1109" s="84" t="n">
        <v>3.15</v>
      </c>
      <c r="E1109" s="85"/>
      <c r="F1109" s="86"/>
      <c r="G1109" s="85" t="n">
        <v>42620</v>
      </c>
      <c r="H1109" s="86" t="n">
        <v>283.75</v>
      </c>
      <c r="I1109" s="87" t="n">
        <f aca="false">H1109/H1108-1</f>
        <v>-0.0083525546935066</v>
      </c>
    </row>
    <row r="1110" customFormat="false" ht="16" hidden="false" customHeight="false" outlineLevel="0" collapsed="false">
      <c r="A1110" s="83" t="n">
        <v>42601</v>
      </c>
      <c r="B1110" s="84" t="n">
        <v>3.16</v>
      </c>
      <c r="E1110" s="85"/>
      <c r="F1110" s="86"/>
      <c r="G1110" s="85" t="n">
        <v>42621</v>
      </c>
      <c r="H1110" s="86" t="n">
        <v>283.7</v>
      </c>
      <c r="I1110" s="87" t="n">
        <f aca="false">H1110/H1109-1</f>
        <v>-0.000176211453744579</v>
      </c>
    </row>
    <row r="1111" customFormat="false" ht="16" hidden="false" customHeight="false" outlineLevel="0" collapsed="false">
      <c r="A1111" s="83" t="n">
        <v>42602</v>
      </c>
      <c r="B1111" s="84" t="n">
        <v>3.15</v>
      </c>
      <c r="E1111" s="85"/>
      <c r="F1111" s="86"/>
      <c r="G1111" s="85" t="n">
        <v>42622</v>
      </c>
      <c r="H1111" s="86" t="n">
        <v>283.08</v>
      </c>
      <c r="I1111" s="87" t="n">
        <f aca="false">H1111/H1110-1</f>
        <v>-0.00218540712019744</v>
      </c>
    </row>
    <row r="1112" customFormat="false" ht="16" hidden="false" customHeight="false" outlineLevel="0" collapsed="false">
      <c r="A1112" s="83" t="n">
        <v>42605</v>
      </c>
      <c r="B1112" s="84" t="n">
        <v>3.14</v>
      </c>
      <c r="E1112" s="85"/>
      <c r="F1112" s="86"/>
      <c r="G1112" s="85" t="n">
        <v>42623</v>
      </c>
      <c r="H1112" s="86" t="n">
        <v>284.65</v>
      </c>
      <c r="I1112" s="87" t="n">
        <f aca="false">H1112/H1111-1</f>
        <v>0.0055461353680939</v>
      </c>
    </row>
    <row r="1113" customFormat="false" ht="16" hidden="false" customHeight="false" outlineLevel="0" collapsed="false">
      <c r="A1113" s="83" t="n">
        <v>42606</v>
      </c>
      <c r="B1113" s="84" t="n">
        <v>3.16</v>
      </c>
      <c r="E1113" s="85"/>
      <c r="F1113" s="86"/>
      <c r="G1113" s="85" t="n">
        <v>42626</v>
      </c>
      <c r="H1113" s="86" t="n">
        <v>287.67</v>
      </c>
      <c r="I1113" s="87" t="n">
        <f aca="false">H1113/H1112-1</f>
        <v>0.0106095204637275</v>
      </c>
    </row>
    <row r="1114" customFormat="false" ht="16" hidden="false" customHeight="false" outlineLevel="0" collapsed="false">
      <c r="A1114" s="83" t="n">
        <v>42607</v>
      </c>
      <c r="B1114" s="84" t="n">
        <v>3.16</v>
      </c>
      <c r="E1114" s="85"/>
      <c r="F1114" s="86"/>
      <c r="G1114" s="85" t="n">
        <v>42627</v>
      </c>
      <c r="H1114" s="86" t="n">
        <v>289.66</v>
      </c>
      <c r="I1114" s="87" t="n">
        <f aca="false">H1114/H1113-1</f>
        <v>0.00691764869468492</v>
      </c>
    </row>
    <row r="1115" customFormat="false" ht="16" hidden="false" customHeight="false" outlineLevel="0" collapsed="false">
      <c r="A1115" s="83" t="n">
        <v>42608</v>
      </c>
      <c r="B1115" s="84" t="n">
        <v>3.16</v>
      </c>
      <c r="E1115" s="85"/>
      <c r="F1115" s="86"/>
      <c r="G1115" s="85" t="n">
        <v>42628</v>
      </c>
      <c r="H1115" s="86" t="n">
        <v>290.88</v>
      </c>
      <c r="I1115" s="87" t="n">
        <f aca="false">H1115/H1114-1</f>
        <v>0.00421183456466201</v>
      </c>
    </row>
    <row r="1116" customFormat="false" ht="16" hidden="false" customHeight="false" outlineLevel="0" collapsed="false">
      <c r="A1116" s="83" t="n">
        <v>42609</v>
      </c>
      <c r="B1116" s="84" t="n">
        <v>3.17</v>
      </c>
      <c r="E1116" s="85"/>
      <c r="F1116" s="86"/>
      <c r="G1116" s="85" t="n">
        <v>42629</v>
      </c>
      <c r="H1116" s="86" t="n">
        <v>288.68</v>
      </c>
      <c r="I1116" s="87" t="n">
        <f aca="false">H1116/H1115-1</f>
        <v>-0.00756325632563248</v>
      </c>
    </row>
    <row r="1117" customFormat="false" ht="16" hidden="false" customHeight="false" outlineLevel="0" collapsed="false">
      <c r="A1117" s="83" t="n">
        <v>42612</v>
      </c>
      <c r="B1117" s="84" t="n">
        <v>3.13</v>
      </c>
      <c r="E1117" s="85"/>
      <c r="F1117" s="86"/>
      <c r="G1117" s="85" t="n">
        <v>42630</v>
      </c>
      <c r="H1117" s="86" t="n">
        <v>288.88</v>
      </c>
      <c r="I1117" s="87" t="n">
        <f aca="false">H1117/H1116-1</f>
        <v>0.000692808646251875</v>
      </c>
    </row>
    <row r="1118" customFormat="false" ht="16" hidden="false" customHeight="false" outlineLevel="0" collapsed="false">
      <c r="A1118" s="83" t="n">
        <v>42613</v>
      </c>
      <c r="B1118" s="84" t="n">
        <v>3.11</v>
      </c>
      <c r="E1118" s="85"/>
      <c r="F1118" s="86"/>
      <c r="G1118" s="85" t="n">
        <v>42633</v>
      </c>
      <c r="H1118" s="86" t="n">
        <v>283.63</v>
      </c>
      <c r="I1118" s="87" t="n">
        <f aca="false">H1118/H1117-1</f>
        <v>-0.0181736361118804</v>
      </c>
    </row>
    <row r="1119" customFormat="false" ht="16" hidden="false" customHeight="false" outlineLevel="0" collapsed="false">
      <c r="A1119" s="83" t="n">
        <v>42614</v>
      </c>
      <c r="B1119" s="84" t="n">
        <v>3.07</v>
      </c>
      <c r="E1119" s="85"/>
      <c r="F1119" s="86"/>
      <c r="G1119" s="85" t="n">
        <v>42634</v>
      </c>
      <c r="H1119" s="86" t="n">
        <v>282.42</v>
      </c>
      <c r="I1119" s="87" t="n">
        <f aca="false">H1119/H1118-1</f>
        <v>-0.0042661213552867</v>
      </c>
    </row>
    <row r="1120" customFormat="false" ht="16" hidden="false" customHeight="false" outlineLevel="0" collapsed="false">
      <c r="A1120" s="83" t="n">
        <v>42615</v>
      </c>
      <c r="B1120" s="84" t="n">
        <v>3.07</v>
      </c>
      <c r="E1120" s="85"/>
      <c r="F1120" s="86"/>
      <c r="G1120" s="85" t="n">
        <v>42635</v>
      </c>
      <c r="H1120" s="86" t="n">
        <v>280.78</v>
      </c>
      <c r="I1120" s="87" t="n">
        <f aca="false">H1120/H1119-1</f>
        <v>-0.00580695418171529</v>
      </c>
    </row>
    <row r="1121" customFormat="false" ht="16" hidden="false" customHeight="false" outlineLevel="0" collapsed="false">
      <c r="A1121" s="83" t="n">
        <v>42616</v>
      </c>
      <c r="B1121" s="84" t="n">
        <v>3.09</v>
      </c>
      <c r="E1121" s="85"/>
      <c r="F1121" s="86"/>
      <c r="G1121" s="85" t="n">
        <v>42636</v>
      </c>
      <c r="H1121" s="86" t="n">
        <v>275.86</v>
      </c>
      <c r="I1121" s="87" t="n">
        <f aca="false">H1121/H1120-1</f>
        <v>-0.0175226155709095</v>
      </c>
    </row>
    <row r="1122" customFormat="false" ht="16" hidden="false" customHeight="false" outlineLevel="0" collapsed="false">
      <c r="A1122" s="83" t="n">
        <v>42619</v>
      </c>
      <c r="B1122" s="84" t="n">
        <v>3.09</v>
      </c>
      <c r="E1122" s="85"/>
      <c r="F1122" s="86"/>
      <c r="G1122" s="85" t="n">
        <v>42637</v>
      </c>
      <c r="H1122" s="86" t="n">
        <v>276.19</v>
      </c>
      <c r="I1122" s="87" t="n">
        <f aca="false">H1122/H1121-1</f>
        <v>0.00119625897194231</v>
      </c>
    </row>
    <row r="1123" customFormat="false" ht="16" hidden="false" customHeight="false" outlineLevel="0" collapsed="false">
      <c r="A1123" s="83" t="n">
        <v>42620</v>
      </c>
      <c r="B1123" s="84" t="n">
        <v>3.11</v>
      </c>
      <c r="E1123" s="85"/>
      <c r="F1123" s="86"/>
      <c r="G1123" s="85" t="n">
        <v>42640</v>
      </c>
      <c r="H1123" s="86" t="n">
        <v>278.96</v>
      </c>
      <c r="I1123" s="87" t="n">
        <f aca="false">H1123/H1122-1</f>
        <v>0.0100293276367718</v>
      </c>
    </row>
    <row r="1124" customFormat="false" ht="16" hidden="false" customHeight="false" outlineLevel="0" collapsed="false">
      <c r="A1124" s="83" t="n">
        <v>42621</v>
      </c>
      <c r="B1124" s="84" t="n">
        <v>3.1</v>
      </c>
      <c r="E1124" s="85"/>
      <c r="F1124" s="86"/>
      <c r="G1124" s="85" t="n">
        <v>42641</v>
      </c>
      <c r="H1124" s="86" t="n">
        <v>278.41</v>
      </c>
      <c r="I1124" s="87" t="n">
        <f aca="false">H1124/H1123-1</f>
        <v>-0.00197160883280745</v>
      </c>
    </row>
    <row r="1125" customFormat="false" ht="16" hidden="false" customHeight="false" outlineLevel="0" collapsed="false">
      <c r="A1125" s="83" t="n">
        <v>42622</v>
      </c>
      <c r="B1125" s="84" t="n">
        <v>3.09</v>
      </c>
      <c r="E1125" s="85"/>
      <c r="F1125" s="86"/>
      <c r="G1125" s="85" t="n">
        <v>42642</v>
      </c>
      <c r="H1125" s="86" t="n">
        <v>281.88</v>
      </c>
      <c r="I1125" s="87" t="n">
        <f aca="false">H1125/H1124-1</f>
        <v>0.0124636327718113</v>
      </c>
    </row>
    <row r="1126" customFormat="false" ht="16" hidden="false" customHeight="false" outlineLevel="0" collapsed="false">
      <c r="A1126" s="83" t="n">
        <v>42623</v>
      </c>
      <c r="B1126" s="84" t="n">
        <v>3.1</v>
      </c>
      <c r="E1126" s="85"/>
      <c r="F1126" s="86"/>
      <c r="G1126" s="85" t="n">
        <v>42643</v>
      </c>
      <c r="H1126" s="86" t="n">
        <v>283.05</v>
      </c>
      <c r="I1126" s="87" t="n">
        <f aca="false">H1126/H1125-1</f>
        <v>0.00415070242656457</v>
      </c>
    </row>
    <row r="1127" customFormat="false" ht="16" hidden="false" customHeight="false" outlineLevel="0" collapsed="false">
      <c r="A1127" s="83" t="n">
        <v>42626</v>
      </c>
      <c r="B1127" s="84" t="n">
        <v>3.09</v>
      </c>
      <c r="E1127" s="85"/>
      <c r="F1127" s="86"/>
      <c r="G1127" s="85" t="n">
        <v>42644</v>
      </c>
      <c r="H1127" s="86" t="n">
        <v>282.19</v>
      </c>
      <c r="I1127" s="87" t="n">
        <f aca="false">H1127/H1126-1</f>
        <v>-0.00303833245009721</v>
      </c>
    </row>
    <row r="1128" customFormat="false" ht="16" hidden="false" customHeight="false" outlineLevel="0" collapsed="false">
      <c r="A1128" s="83" t="n">
        <v>42627</v>
      </c>
      <c r="B1128" s="84" t="n">
        <v>3.09</v>
      </c>
      <c r="E1128" s="85"/>
      <c r="F1128" s="86"/>
      <c r="G1128" s="85" t="n">
        <v>42647</v>
      </c>
      <c r="H1128" s="86" t="n">
        <v>284.37</v>
      </c>
      <c r="I1128" s="87" t="n">
        <f aca="false">H1128/H1127-1</f>
        <v>0.00772529147028611</v>
      </c>
    </row>
    <row r="1129" customFormat="false" ht="16" hidden="false" customHeight="false" outlineLevel="0" collapsed="false">
      <c r="A1129" s="83" t="n">
        <v>42628</v>
      </c>
      <c r="B1129" s="84" t="n">
        <v>3.11</v>
      </c>
      <c r="E1129" s="85"/>
      <c r="F1129" s="86"/>
      <c r="G1129" s="85" t="n">
        <v>42648</v>
      </c>
      <c r="H1129" s="86" t="n">
        <v>287.22</v>
      </c>
      <c r="I1129" s="87" t="n">
        <f aca="false">H1129/H1128-1</f>
        <v>0.0100221542356789</v>
      </c>
    </row>
    <row r="1130" customFormat="false" ht="16" hidden="false" customHeight="false" outlineLevel="0" collapsed="false">
      <c r="A1130" s="83" t="n">
        <v>42629</v>
      </c>
      <c r="B1130" s="84" t="n">
        <v>3.13</v>
      </c>
      <c r="E1130" s="85"/>
      <c r="F1130" s="86"/>
      <c r="G1130" s="85" t="n">
        <v>42649</v>
      </c>
      <c r="H1130" s="86" t="n">
        <v>288.2</v>
      </c>
      <c r="I1130" s="87" t="n">
        <f aca="false">H1130/H1129-1</f>
        <v>0.00341201866165286</v>
      </c>
    </row>
    <row r="1131" customFormat="false" ht="16" hidden="false" customHeight="false" outlineLevel="0" collapsed="false">
      <c r="A1131" s="83" t="n">
        <v>42630</v>
      </c>
      <c r="B1131" s="84" t="n">
        <v>3.13</v>
      </c>
      <c r="E1131" s="85"/>
      <c r="F1131" s="86"/>
      <c r="G1131" s="85" t="n">
        <v>42650</v>
      </c>
      <c r="H1131" s="86" t="n">
        <v>290.51</v>
      </c>
      <c r="I1131" s="87" t="n">
        <f aca="false">H1131/H1130-1</f>
        <v>0.00801526717557244</v>
      </c>
    </row>
    <row r="1132" customFormat="false" ht="16" hidden="false" customHeight="false" outlineLevel="0" collapsed="false">
      <c r="A1132" s="83" t="n">
        <v>42633</v>
      </c>
      <c r="B1132" s="84" t="n">
        <v>3.18</v>
      </c>
      <c r="E1132" s="85"/>
      <c r="F1132" s="86"/>
      <c r="G1132" s="85" t="n">
        <v>42651</v>
      </c>
      <c r="H1132" s="86" t="n">
        <v>292.33</v>
      </c>
      <c r="I1132" s="87" t="n">
        <f aca="false">H1132/H1131-1</f>
        <v>0.00626484458366328</v>
      </c>
    </row>
    <row r="1133" customFormat="false" ht="16" hidden="false" customHeight="false" outlineLevel="0" collapsed="false">
      <c r="A1133" s="83" t="n">
        <v>42634</v>
      </c>
      <c r="B1133" s="84" t="n">
        <v>3.19</v>
      </c>
      <c r="E1133" s="85"/>
      <c r="F1133" s="86"/>
      <c r="G1133" s="85" t="n">
        <v>42654</v>
      </c>
      <c r="H1133" s="86" t="n">
        <v>295.73</v>
      </c>
      <c r="I1133" s="87" t="n">
        <f aca="false">H1133/H1132-1</f>
        <v>0.0116306913419766</v>
      </c>
    </row>
    <row r="1134" customFormat="false" ht="16" hidden="false" customHeight="false" outlineLevel="0" collapsed="false">
      <c r="A1134" s="83" t="n">
        <v>42635</v>
      </c>
      <c r="B1134" s="84" t="n">
        <v>3.23</v>
      </c>
      <c r="E1134" s="85"/>
      <c r="F1134" s="86"/>
      <c r="G1134" s="85" t="n">
        <v>42655</v>
      </c>
      <c r="H1134" s="86" t="n">
        <v>295.32</v>
      </c>
      <c r="I1134" s="87" t="n">
        <f aca="false">H1134/H1133-1</f>
        <v>-0.00138639975653476</v>
      </c>
    </row>
    <row r="1135" customFormat="false" ht="16" hidden="false" customHeight="false" outlineLevel="0" collapsed="false">
      <c r="A1135" s="83" t="n">
        <v>42636</v>
      </c>
      <c r="B1135" s="84" t="n">
        <v>3.25</v>
      </c>
      <c r="E1135" s="85"/>
      <c r="F1135" s="86"/>
      <c r="G1135" s="85" t="n">
        <v>42656</v>
      </c>
      <c r="H1135" s="86" t="n">
        <v>295.6</v>
      </c>
      <c r="I1135" s="87" t="n">
        <f aca="false">H1135/H1134-1</f>
        <v>0.000948124068806733</v>
      </c>
    </row>
    <row r="1136" customFormat="false" ht="16" hidden="false" customHeight="false" outlineLevel="0" collapsed="false">
      <c r="A1136" s="83" t="n">
        <v>42637</v>
      </c>
      <c r="B1136" s="84" t="n">
        <v>3.25</v>
      </c>
      <c r="E1136" s="85"/>
      <c r="F1136" s="86"/>
      <c r="G1136" s="85" t="n">
        <v>42657</v>
      </c>
      <c r="H1136" s="86" t="n">
        <v>291.56</v>
      </c>
      <c r="I1136" s="87" t="n">
        <f aca="false">H1136/H1135-1</f>
        <v>-0.0136671177266577</v>
      </c>
    </row>
    <row r="1137" customFormat="false" ht="16" hidden="false" customHeight="false" outlineLevel="0" collapsed="false">
      <c r="A1137" s="83" t="n">
        <v>42640</v>
      </c>
      <c r="B1137" s="84" t="n">
        <v>3.25</v>
      </c>
      <c r="E1137" s="85"/>
      <c r="F1137" s="86"/>
      <c r="G1137" s="85" t="n">
        <v>42658</v>
      </c>
      <c r="H1137" s="86" t="n">
        <v>292.97</v>
      </c>
      <c r="I1137" s="87" t="n">
        <f aca="false">H1137/H1136-1</f>
        <v>0.00483605432844025</v>
      </c>
    </row>
    <row r="1138" customFormat="false" ht="16" hidden="false" customHeight="false" outlineLevel="0" collapsed="false">
      <c r="A1138" s="83" t="n">
        <v>42641</v>
      </c>
      <c r="B1138" s="84" t="n">
        <v>3.26</v>
      </c>
      <c r="E1138" s="85"/>
      <c r="F1138" s="86"/>
      <c r="G1138" s="85" t="n">
        <v>42661</v>
      </c>
      <c r="H1138" s="86" t="n">
        <v>293.43</v>
      </c>
      <c r="I1138" s="87" t="n">
        <f aca="false">H1138/H1137-1</f>
        <v>0.00157012663412637</v>
      </c>
    </row>
    <row r="1139" customFormat="false" ht="16" hidden="false" customHeight="false" outlineLevel="0" collapsed="false">
      <c r="A1139" s="83" t="n">
        <v>42642</v>
      </c>
      <c r="B1139" s="84" t="n">
        <v>3.19</v>
      </c>
      <c r="E1139" s="85"/>
      <c r="F1139" s="86"/>
      <c r="G1139" s="85" t="n">
        <v>42662</v>
      </c>
      <c r="H1139" s="86" t="n">
        <v>295.18</v>
      </c>
      <c r="I1139" s="87" t="n">
        <f aca="false">H1139/H1138-1</f>
        <v>0.00596394370037157</v>
      </c>
    </row>
    <row r="1140" customFormat="false" ht="16" hidden="false" customHeight="false" outlineLevel="0" collapsed="false">
      <c r="A1140" s="83" t="n">
        <v>42643</v>
      </c>
      <c r="B1140" s="84" t="n">
        <v>3.2</v>
      </c>
      <c r="E1140" s="85"/>
      <c r="F1140" s="86"/>
      <c r="G1140" s="85" t="n">
        <v>42663</v>
      </c>
      <c r="H1140" s="86" t="n">
        <v>295.88</v>
      </c>
      <c r="I1140" s="87" t="n">
        <f aca="false">H1140/H1139-1</f>
        <v>0.00237143437902287</v>
      </c>
    </row>
    <row r="1141" customFormat="false" ht="16" hidden="false" customHeight="false" outlineLevel="0" collapsed="false">
      <c r="A1141" s="83" t="n">
        <v>42644</v>
      </c>
      <c r="B1141" s="84" t="n">
        <v>3.2</v>
      </c>
      <c r="E1141" s="85"/>
      <c r="F1141" s="86"/>
      <c r="G1141" s="85" t="n">
        <v>42664</v>
      </c>
      <c r="H1141" s="86" t="n">
        <v>295.66</v>
      </c>
      <c r="I1141" s="87" t="n">
        <f aca="false">H1141/H1140-1</f>
        <v>-0.00074354468027571</v>
      </c>
    </row>
    <row r="1142" customFormat="false" ht="16" hidden="false" customHeight="false" outlineLevel="0" collapsed="false">
      <c r="A1142" s="83" t="n">
        <v>42647</v>
      </c>
      <c r="B1142" s="84" t="n">
        <v>3.19</v>
      </c>
      <c r="E1142" s="85"/>
      <c r="F1142" s="86"/>
      <c r="G1142" s="85" t="n">
        <v>42665</v>
      </c>
      <c r="H1142" s="86" t="n">
        <v>295.77</v>
      </c>
      <c r="I1142" s="87" t="n">
        <f aca="false">H1142/H1141-1</f>
        <v>0.000372048975173955</v>
      </c>
    </row>
    <row r="1143" customFormat="false" ht="16" hidden="false" customHeight="false" outlineLevel="0" collapsed="false">
      <c r="A1143" s="83" t="n">
        <v>42648</v>
      </c>
      <c r="B1143" s="84" t="n">
        <v>3.17</v>
      </c>
      <c r="E1143" s="85"/>
      <c r="F1143" s="86"/>
      <c r="G1143" s="85" t="n">
        <v>42668</v>
      </c>
      <c r="H1143" s="86" t="n">
        <v>293.83</v>
      </c>
      <c r="I1143" s="87" t="n">
        <f aca="false">H1143/H1142-1</f>
        <v>-0.00655915069141566</v>
      </c>
    </row>
    <row r="1144" customFormat="false" ht="16" hidden="false" customHeight="false" outlineLevel="0" collapsed="false">
      <c r="A1144" s="83" t="n">
        <v>42649</v>
      </c>
      <c r="B1144" s="84" t="n">
        <v>3.16</v>
      </c>
      <c r="E1144" s="85"/>
      <c r="F1144" s="86"/>
      <c r="G1144" s="85" t="n">
        <v>42669</v>
      </c>
      <c r="H1144" s="86" t="n">
        <v>294.45</v>
      </c>
      <c r="I1144" s="87" t="n">
        <f aca="false">H1144/H1143-1</f>
        <v>0.0021100636422422</v>
      </c>
    </row>
    <row r="1145" customFormat="false" ht="16" hidden="false" customHeight="false" outlineLevel="0" collapsed="false">
      <c r="A1145" s="83" t="n">
        <v>42650</v>
      </c>
      <c r="B1145" s="84" t="n">
        <v>3.14</v>
      </c>
      <c r="E1145" s="85"/>
      <c r="F1145" s="86"/>
      <c r="G1145" s="85" t="n">
        <v>42670</v>
      </c>
      <c r="H1145" s="86" t="n">
        <v>290.74</v>
      </c>
      <c r="I1145" s="87" t="n">
        <f aca="false">H1145/H1144-1</f>
        <v>-0.0125997622686364</v>
      </c>
    </row>
    <row r="1146" customFormat="false" ht="16" hidden="false" customHeight="false" outlineLevel="0" collapsed="false">
      <c r="A1146" s="83" t="n">
        <v>42651</v>
      </c>
      <c r="B1146" s="84" t="n">
        <v>3.11</v>
      </c>
      <c r="E1146" s="85"/>
      <c r="F1146" s="86"/>
      <c r="G1146" s="85" t="n">
        <v>42671</v>
      </c>
      <c r="H1146" s="86" t="n">
        <v>290.9</v>
      </c>
      <c r="I1146" s="87" t="n">
        <f aca="false">H1146/H1145-1</f>
        <v>0.000550319873426242</v>
      </c>
    </row>
    <row r="1147" customFormat="false" ht="16" hidden="false" customHeight="false" outlineLevel="0" collapsed="false">
      <c r="A1147" s="83" t="n">
        <v>42654</v>
      </c>
      <c r="B1147" s="84" t="n">
        <v>3.11</v>
      </c>
      <c r="E1147" s="85"/>
      <c r="F1147" s="86"/>
      <c r="G1147" s="85" t="n">
        <v>42672</v>
      </c>
      <c r="H1147" s="86" t="n">
        <v>287.35</v>
      </c>
      <c r="I1147" s="87" t="n">
        <f aca="false">H1147/H1146-1</f>
        <v>-0.0122035063595736</v>
      </c>
    </row>
    <row r="1148" customFormat="false" ht="16" hidden="false" customHeight="false" outlineLevel="0" collapsed="false">
      <c r="A1148" s="83" t="n">
        <v>42655</v>
      </c>
      <c r="B1148" s="84" t="n">
        <v>3.09</v>
      </c>
      <c r="E1148" s="85"/>
      <c r="F1148" s="86"/>
      <c r="G1148" s="85" t="n">
        <v>42675</v>
      </c>
      <c r="H1148" s="86" t="n">
        <v>289.59</v>
      </c>
      <c r="I1148" s="87" t="n">
        <f aca="false">H1148/H1147-1</f>
        <v>0.00779537149817289</v>
      </c>
    </row>
    <row r="1149" customFormat="false" ht="16" hidden="false" customHeight="false" outlineLevel="0" collapsed="false">
      <c r="A1149" s="83" t="n">
        <v>42656</v>
      </c>
      <c r="B1149" s="84" t="n">
        <v>3.09</v>
      </c>
      <c r="E1149" s="85"/>
      <c r="F1149" s="86"/>
      <c r="G1149" s="85" t="n">
        <v>42676</v>
      </c>
      <c r="H1149" s="86" t="n">
        <v>291.27</v>
      </c>
      <c r="I1149" s="87" t="n">
        <f aca="false">H1149/H1148-1</f>
        <v>0.00580130529369116</v>
      </c>
    </row>
    <row r="1150" customFormat="false" ht="16" hidden="false" customHeight="false" outlineLevel="0" collapsed="false">
      <c r="A1150" s="83" t="n">
        <v>42657</v>
      </c>
      <c r="B1150" s="84" t="n">
        <v>3.1</v>
      </c>
      <c r="E1150" s="85"/>
      <c r="F1150" s="86"/>
      <c r="G1150" s="85" t="n">
        <v>42677</v>
      </c>
      <c r="H1150" s="86" t="n">
        <v>295.15</v>
      </c>
      <c r="I1150" s="87" t="n">
        <f aca="false">H1150/H1149-1</f>
        <v>0.0133209736670443</v>
      </c>
    </row>
    <row r="1151" customFormat="false" ht="16" hidden="false" customHeight="false" outlineLevel="0" collapsed="false">
      <c r="A1151" s="83" t="n">
        <v>42658</v>
      </c>
      <c r="B1151" s="84" t="n">
        <v>3.09</v>
      </c>
      <c r="E1151" s="85"/>
      <c r="F1151" s="86"/>
      <c r="G1151" s="85" t="n">
        <v>42678</v>
      </c>
      <c r="H1151" s="86" t="n">
        <v>302.67</v>
      </c>
      <c r="I1151" s="87" t="n">
        <f aca="false">H1151/H1150-1</f>
        <v>0.0254785702185332</v>
      </c>
    </row>
    <row r="1152" customFormat="false" ht="16" hidden="false" customHeight="false" outlineLevel="0" collapsed="false">
      <c r="A1152" s="83" t="n">
        <v>42661</v>
      </c>
      <c r="B1152" s="84" t="n">
        <v>3.1</v>
      </c>
      <c r="E1152" s="85"/>
      <c r="F1152" s="86"/>
      <c r="G1152" s="85" t="n">
        <v>42679</v>
      </c>
      <c r="H1152" s="86" t="n">
        <v>305.09</v>
      </c>
      <c r="I1152" s="87" t="n">
        <f aca="false">H1152/H1151-1</f>
        <v>0.00799550665741555</v>
      </c>
    </row>
    <row r="1153" customFormat="false" ht="16" hidden="false" customHeight="false" outlineLevel="0" collapsed="false">
      <c r="A1153" s="83" t="n">
        <v>42662</v>
      </c>
      <c r="B1153" s="84" t="n">
        <v>3.11</v>
      </c>
      <c r="E1153" s="85"/>
      <c r="F1153" s="86"/>
      <c r="G1153" s="85" t="n">
        <v>42682</v>
      </c>
      <c r="H1153" s="86" t="n">
        <v>309.39</v>
      </c>
      <c r="I1153" s="87" t="n">
        <f aca="false">H1153/H1152-1</f>
        <v>0.0140942017109706</v>
      </c>
    </row>
    <row r="1154" customFormat="false" ht="16" hidden="false" customHeight="false" outlineLevel="0" collapsed="false">
      <c r="A1154" s="83" t="n">
        <v>42663</v>
      </c>
      <c r="B1154" s="84" t="n">
        <v>3.13</v>
      </c>
      <c r="E1154" s="85"/>
      <c r="F1154" s="86"/>
      <c r="G1154" s="85" t="n">
        <v>42683</v>
      </c>
      <c r="H1154" s="86" t="n">
        <v>306.37</v>
      </c>
      <c r="I1154" s="87" t="n">
        <f aca="false">H1154/H1153-1</f>
        <v>-0.00976114289408181</v>
      </c>
    </row>
    <row r="1155" customFormat="false" ht="16" hidden="false" customHeight="false" outlineLevel="0" collapsed="false">
      <c r="A1155" s="83" t="n">
        <v>42664</v>
      </c>
      <c r="B1155" s="84" t="n">
        <v>3.14</v>
      </c>
      <c r="E1155" s="85"/>
      <c r="F1155" s="86"/>
      <c r="G1155" s="85" t="n">
        <v>42684</v>
      </c>
      <c r="H1155" s="86" t="n">
        <v>305.26</v>
      </c>
      <c r="I1155" s="87" t="n">
        <f aca="false">H1155/H1154-1</f>
        <v>-0.0036230701439437</v>
      </c>
    </row>
    <row r="1156" customFormat="false" ht="16" hidden="false" customHeight="false" outlineLevel="0" collapsed="false">
      <c r="A1156" s="83" t="n">
        <v>42665</v>
      </c>
      <c r="B1156" s="84" t="n">
        <v>3.14</v>
      </c>
      <c r="E1156" s="85"/>
      <c r="F1156" s="86"/>
      <c r="G1156" s="85" t="n">
        <v>42685</v>
      </c>
      <c r="H1156" s="86" t="n">
        <v>306.38</v>
      </c>
      <c r="I1156" s="87" t="n">
        <f aca="false">H1156/H1155-1</f>
        <v>0.00366900347244981</v>
      </c>
    </row>
    <row r="1157" customFormat="false" ht="16" hidden="false" customHeight="false" outlineLevel="0" collapsed="false">
      <c r="A1157" s="83" t="n">
        <v>42668</v>
      </c>
      <c r="B1157" s="84" t="n">
        <v>3.13</v>
      </c>
      <c r="E1157" s="85"/>
      <c r="F1157" s="86"/>
      <c r="G1157" s="85" t="n">
        <v>42686</v>
      </c>
      <c r="H1157" s="86" t="n">
        <v>307.75</v>
      </c>
      <c r="I1157" s="87" t="n">
        <f aca="false">H1157/H1156-1</f>
        <v>0.0044715712513872</v>
      </c>
    </row>
    <row r="1158" customFormat="false" ht="16" hidden="false" customHeight="false" outlineLevel="0" collapsed="false">
      <c r="A1158" s="83" t="n">
        <v>42669</v>
      </c>
      <c r="B1158" s="84" t="n">
        <v>3.12</v>
      </c>
      <c r="E1158" s="85"/>
      <c r="F1158" s="86"/>
      <c r="G1158" s="85" t="n">
        <v>42689</v>
      </c>
      <c r="H1158" s="86" t="n">
        <v>310.62</v>
      </c>
      <c r="I1158" s="87" t="n">
        <f aca="false">H1158/H1157-1</f>
        <v>0.00932575142160852</v>
      </c>
    </row>
    <row r="1159" customFormat="false" ht="16" hidden="false" customHeight="false" outlineLevel="0" collapsed="false">
      <c r="A1159" s="83" t="n">
        <v>42670</v>
      </c>
      <c r="B1159" s="84" t="n">
        <v>3.13</v>
      </c>
      <c r="E1159" s="85"/>
      <c r="F1159" s="86"/>
      <c r="G1159" s="85" t="n">
        <v>42690</v>
      </c>
      <c r="H1159" s="86" t="n">
        <v>310.72</v>
      </c>
      <c r="I1159" s="87" t="n">
        <f aca="false">H1159/H1158-1</f>
        <v>0.00032193677161807</v>
      </c>
    </row>
    <row r="1160" customFormat="false" ht="16" hidden="false" customHeight="false" outlineLevel="0" collapsed="false">
      <c r="A1160" s="83" t="n">
        <v>42671</v>
      </c>
      <c r="B1160" s="84" t="n">
        <v>3.16</v>
      </c>
      <c r="E1160" s="85"/>
      <c r="F1160" s="86"/>
      <c r="G1160" s="85" t="n">
        <v>42691</v>
      </c>
      <c r="H1160" s="86" t="n">
        <v>312.36</v>
      </c>
      <c r="I1160" s="87" t="n">
        <f aca="false">H1160/H1159-1</f>
        <v>0.00527806385169916</v>
      </c>
    </row>
    <row r="1161" customFormat="false" ht="16" hidden="false" customHeight="false" outlineLevel="0" collapsed="false">
      <c r="A1161" s="83" t="n">
        <v>42672</v>
      </c>
      <c r="B1161" s="84" t="n">
        <v>3.19</v>
      </c>
      <c r="E1161" s="85"/>
      <c r="F1161" s="86"/>
      <c r="G1161" s="85" t="n">
        <v>42692</v>
      </c>
      <c r="H1161" s="86" t="n">
        <v>311.08</v>
      </c>
      <c r="I1161" s="87" t="n">
        <f aca="false">H1161/H1160-1</f>
        <v>-0.00409783583045209</v>
      </c>
    </row>
    <row r="1162" customFormat="false" ht="16" hidden="false" customHeight="false" outlineLevel="0" collapsed="false">
      <c r="A1162" s="83" t="n">
        <v>42673</v>
      </c>
      <c r="B1162" s="84" t="n">
        <v>3.2</v>
      </c>
      <c r="E1162" s="85"/>
      <c r="F1162" s="86"/>
      <c r="G1162" s="85" t="n">
        <v>42693</v>
      </c>
      <c r="H1162" s="86" t="n">
        <v>313.57</v>
      </c>
      <c r="I1162" s="87" t="n">
        <f aca="false">H1162/H1161-1</f>
        <v>0.00800437186575809</v>
      </c>
    </row>
    <row r="1163" customFormat="false" ht="16" hidden="false" customHeight="false" outlineLevel="0" collapsed="false">
      <c r="A1163" s="83" t="n">
        <v>42675</v>
      </c>
      <c r="B1163" s="84" t="n">
        <v>3.2</v>
      </c>
      <c r="E1163" s="85"/>
      <c r="F1163" s="86"/>
      <c r="G1163" s="85" t="n">
        <v>42696</v>
      </c>
      <c r="H1163" s="86" t="n">
        <v>315.65</v>
      </c>
      <c r="I1163" s="87" t="n">
        <f aca="false">H1163/H1162-1</f>
        <v>0.00663328762317827</v>
      </c>
    </row>
    <row r="1164" customFormat="false" ht="16" hidden="false" customHeight="false" outlineLevel="0" collapsed="false">
      <c r="A1164" s="83" t="n">
        <v>42676</v>
      </c>
      <c r="B1164" s="84" t="n">
        <v>3.19</v>
      </c>
      <c r="E1164" s="85"/>
      <c r="F1164" s="86"/>
      <c r="G1164" s="85" t="n">
        <v>42697</v>
      </c>
      <c r="H1164" s="86" t="n">
        <v>317.08</v>
      </c>
      <c r="I1164" s="87" t="n">
        <f aca="false">H1164/H1163-1</f>
        <v>0.00453033423095195</v>
      </c>
    </row>
    <row r="1165" customFormat="false" ht="16" hidden="false" customHeight="false" outlineLevel="0" collapsed="false">
      <c r="A1165" s="83" t="n">
        <v>42677</v>
      </c>
      <c r="B1165" s="84" t="n">
        <v>3.12</v>
      </c>
      <c r="E1165" s="85"/>
      <c r="F1165" s="86"/>
      <c r="G1165" s="85" t="n">
        <v>42698</v>
      </c>
      <c r="H1165" s="86" t="n">
        <v>314.9</v>
      </c>
      <c r="I1165" s="87" t="n">
        <f aca="false">H1165/H1164-1</f>
        <v>-0.00687523653336697</v>
      </c>
    </row>
    <row r="1166" customFormat="false" ht="16" hidden="false" customHeight="false" outlineLevel="0" collapsed="false">
      <c r="A1166" s="83" t="n">
        <v>42678</v>
      </c>
      <c r="B1166" s="84" t="n">
        <v>3.06</v>
      </c>
      <c r="E1166" s="85"/>
      <c r="F1166" s="86"/>
      <c r="G1166" s="85" t="n">
        <v>42699</v>
      </c>
      <c r="H1166" s="86" t="n">
        <v>317.53</v>
      </c>
      <c r="I1166" s="87" t="n">
        <f aca="false">H1166/H1165-1</f>
        <v>0.0083518577326136</v>
      </c>
    </row>
    <row r="1167" customFormat="false" ht="16" hidden="false" customHeight="false" outlineLevel="0" collapsed="false">
      <c r="A1167" s="83" t="n">
        <v>42679</v>
      </c>
      <c r="B1167" s="84" t="n">
        <v>3.07</v>
      </c>
      <c r="E1167" s="85"/>
      <c r="F1167" s="86"/>
      <c r="G1167" s="85" t="n">
        <v>42700</v>
      </c>
      <c r="H1167" s="86" t="n">
        <v>318.28</v>
      </c>
      <c r="I1167" s="87" t="n">
        <f aca="false">H1167/H1166-1</f>
        <v>0.00236198154505085</v>
      </c>
    </row>
    <row r="1168" customFormat="false" ht="16" hidden="false" customHeight="false" outlineLevel="0" collapsed="false">
      <c r="A1168" s="83" t="n">
        <v>42682</v>
      </c>
      <c r="B1168" s="84" t="n">
        <v>3.03</v>
      </c>
      <c r="E1168" s="85"/>
      <c r="F1168" s="86"/>
      <c r="G1168" s="85" t="n">
        <v>42703</v>
      </c>
      <c r="H1168" s="86" t="n">
        <v>312.62</v>
      </c>
      <c r="I1168" s="87" t="n">
        <f aca="false">H1168/H1167-1</f>
        <v>-0.0177830840769133</v>
      </c>
    </row>
    <row r="1169" customFormat="false" ht="16" hidden="false" customHeight="false" outlineLevel="0" collapsed="false">
      <c r="A1169" s="83" t="n">
        <v>42683</v>
      </c>
      <c r="B1169" s="84" t="n">
        <v>3.05</v>
      </c>
      <c r="E1169" s="85"/>
      <c r="F1169" s="86"/>
      <c r="G1169" s="85" t="n">
        <v>42704</v>
      </c>
      <c r="H1169" s="86" t="n">
        <v>317.3</v>
      </c>
      <c r="I1169" s="87" t="n">
        <f aca="false">H1169/H1168-1</f>
        <v>0.0149702514234533</v>
      </c>
    </row>
    <row r="1170" customFormat="false" ht="16" hidden="false" customHeight="false" outlineLevel="0" collapsed="false">
      <c r="A1170" s="83" t="n">
        <v>42684</v>
      </c>
      <c r="B1170" s="84" t="n">
        <v>3.04</v>
      </c>
      <c r="E1170" s="85"/>
      <c r="F1170" s="86"/>
      <c r="G1170" s="85" t="n">
        <v>42705</v>
      </c>
      <c r="H1170" s="86" t="n">
        <v>317.47</v>
      </c>
      <c r="I1170" s="87" t="n">
        <f aca="false">H1170/H1169-1</f>
        <v>0.000535770564134896</v>
      </c>
    </row>
    <row r="1171" customFormat="false" ht="16" hidden="false" customHeight="false" outlineLevel="0" collapsed="false">
      <c r="A1171" s="83" t="n">
        <v>42685</v>
      </c>
      <c r="B1171" s="84" t="n">
        <v>3.03</v>
      </c>
      <c r="E1171" s="85"/>
      <c r="F1171" s="86"/>
      <c r="G1171" s="85" t="n">
        <v>42706</v>
      </c>
      <c r="H1171" s="86" t="n">
        <v>319.78</v>
      </c>
      <c r="I1171" s="87" t="n">
        <f aca="false">H1171/H1170-1</f>
        <v>0.00727627807351849</v>
      </c>
    </row>
    <row r="1172" customFormat="false" ht="16" hidden="false" customHeight="false" outlineLevel="0" collapsed="false">
      <c r="A1172" s="83" t="n">
        <v>42686</v>
      </c>
      <c r="B1172" s="84" t="n">
        <v>3.02</v>
      </c>
      <c r="E1172" s="85"/>
      <c r="F1172" s="86"/>
      <c r="G1172" s="85" t="n">
        <v>42707</v>
      </c>
      <c r="H1172" s="86" t="n">
        <v>321.8</v>
      </c>
      <c r="I1172" s="87" t="n">
        <f aca="false">H1172/H1171-1</f>
        <v>0.00631684282944534</v>
      </c>
    </row>
    <row r="1173" customFormat="false" ht="16" hidden="false" customHeight="false" outlineLevel="0" collapsed="false">
      <c r="A1173" s="83" t="n">
        <v>42689</v>
      </c>
      <c r="B1173" s="84" t="n">
        <v>3.01</v>
      </c>
      <c r="E1173" s="85"/>
      <c r="F1173" s="86"/>
      <c r="G1173" s="85" t="n">
        <v>42710</v>
      </c>
      <c r="H1173" s="86" t="n">
        <v>322.02</v>
      </c>
      <c r="I1173" s="87" t="n">
        <f aca="false">H1173/H1172-1</f>
        <v>0.000683654443753845</v>
      </c>
    </row>
    <row r="1174" customFormat="false" ht="16" hidden="false" customHeight="false" outlineLevel="0" collapsed="false">
      <c r="A1174" s="83" t="n">
        <v>42690</v>
      </c>
      <c r="B1174" s="84" t="n">
        <v>3.02</v>
      </c>
      <c r="E1174" s="85"/>
      <c r="F1174" s="86"/>
      <c r="G1174" s="85" t="n">
        <v>42711</v>
      </c>
      <c r="H1174" s="86" t="n">
        <v>323.22</v>
      </c>
      <c r="I1174" s="87" t="n">
        <f aca="false">H1174/H1173-1</f>
        <v>0.00372647661635939</v>
      </c>
    </row>
    <row r="1175" customFormat="false" ht="16" hidden="false" customHeight="false" outlineLevel="0" collapsed="false">
      <c r="A1175" s="83" t="n">
        <v>42691</v>
      </c>
      <c r="B1175" s="84" t="n">
        <v>3.01</v>
      </c>
      <c r="E1175" s="85"/>
      <c r="F1175" s="86"/>
      <c r="G1175" s="85" t="n">
        <v>42712</v>
      </c>
      <c r="H1175" s="86" t="n">
        <v>322.69</v>
      </c>
      <c r="I1175" s="87" t="n">
        <f aca="false">H1175/H1174-1</f>
        <v>-0.00163975001546945</v>
      </c>
    </row>
    <row r="1176" customFormat="false" ht="16" hidden="false" customHeight="false" outlineLevel="0" collapsed="false">
      <c r="A1176" s="83" t="n">
        <v>42692</v>
      </c>
      <c r="B1176" s="84" t="n">
        <v>3.01</v>
      </c>
      <c r="E1176" s="85"/>
      <c r="F1176" s="86"/>
      <c r="G1176" s="85" t="n">
        <v>42713</v>
      </c>
      <c r="H1176" s="86" t="n">
        <v>322.68</v>
      </c>
      <c r="I1176" s="87" t="n">
        <f aca="false">H1176/H1175-1</f>
        <v>-3.09894945612621E-005</v>
      </c>
    </row>
    <row r="1177" customFormat="false" ht="16" hidden="false" customHeight="false" outlineLevel="0" collapsed="false">
      <c r="A1177" s="83" t="n">
        <v>42693</v>
      </c>
      <c r="B1177" s="84" t="n">
        <v>3</v>
      </c>
      <c r="E1177" s="85"/>
      <c r="F1177" s="86"/>
      <c r="G1177" s="85" t="n">
        <v>42714</v>
      </c>
      <c r="H1177" s="86" t="n">
        <v>323.02</v>
      </c>
      <c r="I1177" s="87" t="n">
        <f aca="false">H1177/H1176-1</f>
        <v>0.00105367546795576</v>
      </c>
    </row>
    <row r="1178" customFormat="false" ht="16" hidden="false" customHeight="false" outlineLevel="0" collapsed="false">
      <c r="A1178" s="83" t="n">
        <v>42696</v>
      </c>
      <c r="B1178" s="84" t="n">
        <v>2.99</v>
      </c>
      <c r="E1178" s="85"/>
      <c r="F1178" s="86"/>
      <c r="G1178" s="85" t="n">
        <v>42717</v>
      </c>
      <c r="H1178" s="86" t="n">
        <v>321.62</v>
      </c>
      <c r="I1178" s="87" t="n">
        <f aca="false">H1178/H1177-1</f>
        <v>-0.00433409695994047</v>
      </c>
    </row>
    <row r="1179" customFormat="false" ht="16" hidden="false" customHeight="false" outlineLevel="0" collapsed="false">
      <c r="A1179" s="83" t="n">
        <v>42697</v>
      </c>
      <c r="B1179" s="84" t="n">
        <v>2.99</v>
      </c>
      <c r="E1179" s="85"/>
      <c r="F1179" s="86"/>
      <c r="G1179" s="85" t="n">
        <v>42718</v>
      </c>
      <c r="H1179" s="86" t="n">
        <v>321.77</v>
      </c>
      <c r="I1179" s="87" t="n">
        <f aca="false">H1179/H1178-1</f>
        <v>0.000466388906162463</v>
      </c>
    </row>
    <row r="1180" customFormat="false" ht="16" hidden="false" customHeight="false" outlineLevel="0" collapsed="false">
      <c r="A1180" s="83" t="n">
        <v>42698</v>
      </c>
      <c r="B1180" s="84" t="n">
        <v>2.98</v>
      </c>
      <c r="E1180" s="85"/>
      <c r="F1180" s="86"/>
      <c r="G1180" s="85" t="n">
        <v>42719</v>
      </c>
      <c r="H1180" s="86" t="n">
        <v>325.44</v>
      </c>
      <c r="I1180" s="87" t="n">
        <f aca="false">H1180/H1179-1</f>
        <v>0.0114056624296859</v>
      </c>
    </row>
    <row r="1181" customFormat="false" ht="16" hidden="false" customHeight="false" outlineLevel="0" collapsed="false">
      <c r="A1181" s="83" t="n">
        <v>42699</v>
      </c>
      <c r="B1181" s="84" t="n">
        <v>2.98</v>
      </c>
      <c r="E1181" s="85"/>
      <c r="F1181" s="86"/>
      <c r="G1181" s="85" t="n">
        <v>42720</v>
      </c>
      <c r="H1181" s="86" t="n">
        <v>328.17</v>
      </c>
      <c r="I1181" s="87" t="n">
        <f aca="false">H1181/H1180-1</f>
        <v>0.00838864306784659</v>
      </c>
    </row>
    <row r="1182" customFormat="false" ht="16" hidden="false" customHeight="false" outlineLevel="0" collapsed="false">
      <c r="A1182" s="83" t="n">
        <v>42700</v>
      </c>
      <c r="B1182" s="84" t="n">
        <v>2.96</v>
      </c>
      <c r="E1182" s="85"/>
      <c r="F1182" s="86"/>
      <c r="G1182" s="85" t="n">
        <v>42721</v>
      </c>
      <c r="H1182" s="86" t="n">
        <v>327.2</v>
      </c>
      <c r="I1182" s="87" t="n">
        <f aca="false">H1182/H1181-1</f>
        <v>-0.00295578511137529</v>
      </c>
    </row>
    <row r="1183" customFormat="false" ht="16" hidden="false" customHeight="false" outlineLevel="0" collapsed="false">
      <c r="A1183" s="83" t="n">
        <v>42703</v>
      </c>
      <c r="B1183" s="84" t="n">
        <v>2.92</v>
      </c>
      <c r="E1183" s="85"/>
      <c r="F1183" s="86"/>
      <c r="G1183" s="85" t="n">
        <v>42724</v>
      </c>
      <c r="H1183" s="86" t="n">
        <v>323.8</v>
      </c>
      <c r="I1183" s="87" t="n">
        <f aca="false">H1183/H1182-1</f>
        <v>-0.0103911980440097</v>
      </c>
    </row>
    <row r="1184" customFormat="false" ht="16" hidden="false" customHeight="false" outlineLevel="0" collapsed="false">
      <c r="A1184" s="83" t="n">
        <v>42704</v>
      </c>
      <c r="B1184" s="84" t="n">
        <v>2.92</v>
      </c>
      <c r="E1184" s="85"/>
      <c r="F1184" s="86"/>
      <c r="G1184" s="85" t="n">
        <v>42725</v>
      </c>
      <c r="H1184" s="86" t="n">
        <v>322.21</v>
      </c>
      <c r="I1184" s="87" t="n">
        <f aca="false">H1184/H1183-1</f>
        <v>-0.00491043854231021</v>
      </c>
    </row>
    <row r="1185" customFormat="false" ht="16" hidden="false" customHeight="false" outlineLevel="0" collapsed="false">
      <c r="A1185" s="83" t="n">
        <v>42705</v>
      </c>
      <c r="B1185" s="84" t="n">
        <v>2.92</v>
      </c>
      <c r="E1185" s="85"/>
      <c r="F1185" s="86"/>
      <c r="G1185" s="85" t="n">
        <v>42726</v>
      </c>
      <c r="H1185" s="86" t="n">
        <v>324.62</v>
      </c>
      <c r="I1185" s="87" t="n">
        <f aca="false">H1185/H1184-1</f>
        <v>0.00747959405356768</v>
      </c>
    </row>
    <row r="1186" customFormat="false" ht="16" hidden="false" customHeight="false" outlineLevel="0" collapsed="false">
      <c r="A1186" s="83" t="n">
        <v>42706</v>
      </c>
      <c r="B1186" s="84" t="n">
        <v>2.9</v>
      </c>
      <c r="E1186" s="85"/>
      <c r="F1186" s="86"/>
      <c r="G1186" s="85" t="n">
        <v>42727</v>
      </c>
      <c r="H1186" s="86" t="n">
        <v>322.79</v>
      </c>
      <c r="I1186" s="87" t="n">
        <f aca="false">H1186/H1185-1</f>
        <v>-0.00563736060624731</v>
      </c>
    </row>
    <row r="1187" customFormat="false" ht="16" hidden="false" customHeight="false" outlineLevel="0" collapsed="false">
      <c r="A1187" s="83" t="n">
        <v>42707</v>
      </c>
      <c r="B1187" s="84" t="n">
        <v>2.89</v>
      </c>
      <c r="E1187" s="85"/>
      <c r="F1187" s="86"/>
      <c r="G1187" s="85" t="n">
        <v>42728</v>
      </c>
      <c r="H1187" s="86" t="n">
        <v>323.16</v>
      </c>
      <c r="I1187" s="87" t="n">
        <f aca="false">H1187/H1186-1</f>
        <v>0.00114625607980412</v>
      </c>
    </row>
    <row r="1188" customFormat="false" ht="16" hidden="false" customHeight="false" outlineLevel="0" collapsed="false">
      <c r="A1188" s="83" t="n">
        <v>42710</v>
      </c>
      <c r="B1188" s="84" t="n">
        <v>2.88</v>
      </c>
      <c r="E1188" s="85"/>
      <c r="F1188" s="86"/>
      <c r="G1188" s="85" t="n">
        <v>42731</v>
      </c>
      <c r="H1188" s="86" t="n">
        <v>322.53</v>
      </c>
      <c r="I1188" s="87" t="n">
        <f aca="false">H1188/H1187-1</f>
        <v>-0.00194949870033434</v>
      </c>
    </row>
    <row r="1189" customFormat="false" ht="16" hidden="false" customHeight="false" outlineLevel="0" collapsed="false">
      <c r="A1189" s="83" t="n">
        <v>42711</v>
      </c>
      <c r="B1189" s="84" t="n">
        <v>2.87</v>
      </c>
      <c r="E1189" s="85"/>
      <c r="F1189" s="86"/>
      <c r="G1189" s="85" t="n">
        <v>42732</v>
      </c>
      <c r="H1189" s="86" t="n">
        <v>325.84</v>
      </c>
      <c r="I1189" s="87" t="n">
        <f aca="false">H1189/H1188-1</f>
        <v>0.0102626112299631</v>
      </c>
    </row>
    <row r="1190" customFormat="false" ht="16" hidden="false" customHeight="false" outlineLevel="0" collapsed="false">
      <c r="A1190" s="83" t="n">
        <v>42712</v>
      </c>
      <c r="B1190" s="84" t="n">
        <v>2.88</v>
      </c>
      <c r="E1190" s="85"/>
      <c r="F1190" s="86"/>
      <c r="G1190" s="85" t="n">
        <v>42733</v>
      </c>
      <c r="H1190" s="86" t="n">
        <v>330.6</v>
      </c>
      <c r="I1190" s="87" t="n">
        <f aca="false">H1190/H1189-1</f>
        <v>0.0146083967591457</v>
      </c>
    </row>
    <row r="1191" customFormat="false" ht="16" hidden="false" customHeight="false" outlineLevel="0" collapsed="false">
      <c r="A1191" s="83" t="n">
        <v>42713</v>
      </c>
      <c r="B1191" s="84" t="n">
        <v>2.86</v>
      </c>
      <c r="E1191" s="85"/>
      <c r="F1191" s="86"/>
      <c r="G1191" s="85" t="n">
        <v>42734</v>
      </c>
      <c r="H1191" s="86" t="n">
        <v>331.34</v>
      </c>
      <c r="I1191" s="87" t="n">
        <f aca="false">H1191/H1190-1</f>
        <v>0.00223835450695686</v>
      </c>
    </row>
    <row r="1192" customFormat="false" ht="16" hidden="false" customHeight="false" outlineLevel="0" collapsed="false">
      <c r="A1192" s="83" t="n">
        <v>42714</v>
      </c>
      <c r="B1192" s="84" t="n">
        <v>2.84</v>
      </c>
      <c r="E1192" s="85"/>
      <c r="F1192" s="86"/>
      <c r="G1192" s="85" t="n">
        <v>42735</v>
      </c>
      <c r="H1192" s="86" t="n">
        <v>331.57</v>
      </c>
      <c r="I1192" s="87" t="n">
        <f aca="false">H1192/H1191-1</f>
        <v>0.000694151023118206</v>
      </c>
    </row>
    <row r="1193" customFormat="false" ht="16" hidden="false" customHeight="false" outlineLevel="0" collapsed="false">
      <c r="A1193" s="83" t="n">
        <v>42717</v>
      </c>
      <c r="B1193" s="84" t="n">
        <v>2.82</v>
      </c>
      <c r="E1193" s="85"/>
      <c r="F1193" s="86"/>
      <c r="G1193" s="85" t="n">
        <v>42738</v>
      </c>
      <c r="H1193" s="86" t="n">
        <v>334.34</v>
      </c>
      <c r="I1193" s="87" t="n">
        <f aca="false">H1193/H1192-1</f>
        <v>0.00835419368459145</v>
      </c>
    </row>
    <row r="1194" customFormat="false" ht="16" hidden="false" customHeight="false" outlineLevel="0" collapsed="false">
      <c r="A1194" s="83" t="n">
        <v>42718</v>
      </c>
      <c r="B1194" s="84" t="n">
        <v>2.81</v>
      </c>
      <c r="E1194" s="85"/>
      <c r="F1194" s="86"/>
      <c r="G1194" s="85" t="n">
        <v>42739</v>
      </c>
      <c r="H1194" s="86" t="n">
        <v>337.8</v>
      </c>
      <c r="I1194" s="87" t="n">
        <f aca="false">H1194/H1193-1</f>
        <v>0.0103487467847103</v>
      </c>
    </row>
    <row r="1195" customFormat="false" ht="16" hidden="false" customHeight="false" outlineLevel="0" collapsed="false">
      <c r="A1195" s="83" t="n">
        <v>42719</v>
      </c>
      <c r="B1195" s="84" t="n">
        <v>2.8</v>
      </c>
      <c r="E1195" s="85"/>
      <c r="F1195" s="86"/>
      <c r="G1195" s="85" t="n">
        <v>42740</v>
      </c>
      <c r="H1195" s="86" t="n">
        <v>336.87</v>
      </c>
      <c r="I1195" s="87" t="n">
        <f aca="false">H1195/H1194-1</f>
        <v>-0.00275310834813502</v>
      </c>
    </row>
    <row r="1196" customFormat="false" ht="16" hidden="false" customHeight="false" outlineLevel="0" collapsed="false">
      <c r="A1196" s="83" t="n">
        <v>42720</v>
      </c>
      <c r="B1196" s="84" t="n">
        <v>2.79</v>
      </c>
      <c r="E1196" s="85"/>
      <c r="F1196" s="86"/>
      <c r="G1196" s="85" t="n">
        <v>42741</v>
      </c>
      <c r="H1196" s="86" t="n">
        <v>337.98</v>
      </c>
      <c r="I1196" s="87" t="n">
        <f aca="false">H1196/H1195-1</f>
        <v>0.00329503962953082</v>
      </c>
    </row>
    <row r="1197" customFormat="false" ht="16" hidden="false" customHeight="false" outlineLevel="0" collapsed="false">
      <c r="A1197" s="83" t="n">
        <v>42721</v>
      </c>
      <c r="B1197" s="84" t="n">
        <v>2.79</v>
      </c>
      <c r="E1197" s="85"/>
      <c r="F1197" s="86"/>
      <c r="G1197" s="85" t="n">
        <v>42742</v>
      </c>
      <c r="H1197" s="86" t="n">
        <v>343.78</v>
      </c>
      <c r="I1197" s="87" t="n">
        <f aca="false">H1197/H1196-1</f>
        <v>0.0171607787443042</v>
      </c>
    </row>
    <row r="1198" customFormat="false" ht="16" hidden="false" customHeight="false" outlineLevel="0" collapsed="false">
      <c r="A1198" s="83" t="n">
        <v>42724</v>
      </c>
      <c r="B1198" s="84" t="n">
        <v>2.8</v>
      </c>
      <c r="E1198" s="85"/>
      <c r="F1198" s="86"/>
      <c r="G1198" s="85" t="n">
        <v>42745</v>
      </c>
      <c r="H1198" s="86" t="n">
        <v>342.48</v>
      </c>
      <c r="I1198" s="87" t="n">
        <f aca="false">H1198/H1197-1</f>
        <v>-0.00378148816103308</v>
      </c>
    </row>
    <row r="1199" customFormat="false" ht="16" hidden="false" customHeight="false" outlineLevel="0" collapsed="false">
      <c r="A1199" s="83" t="n">
        <v>42725</v>
      </c>
      <c r="B1199" s="84" t="n">
        <v>2.79</v>
      </c>
      <c r="E1199" s="85"/>
      <c r="F1199" s="86"/>
      <c r="G1199" s="85" t="n">
        <v>42746</v>
      </c>
      <c r="H1199" s="86" t="n">
        <v>344.33</v>
      </c>
      <c r="I1199" s="87" t="n">
        <f aca="false">H1199/H1198-1</f>
        <v>0.00540177528614794</v>
      </c>
    </row>
    <row r="1200" customFormat="false" ht="16" hidden="false" customHeight="false" outlineLevel="0" collapsed="false">
      <c r="A1200" s="83" t="n">
        <v>42726</v>
      </c>
      <c r="B1200" s="84" t="n">
        <v>2.8</v>
      </c>
      <c r="E1200" s="85"/>
      <c r="F1200" s="86"/>
      <c r="G1200" s="85" t="n">
        <v>42747</v>
      </c>
      <c r="H1200" s="86" t="n">
        <v>346.61</v>
      </c>
      <c r="I1200" s="87" t="n">
        <f aca="false">H1200/H1199-1</f>
        <v>0.00662155490372607</v>
      </c>
    </row>
    <row r="1201" customFormat="false" ht="16" hidden="false" customHeight="false" outlineLevel="0" collapsed="false">
      <c r="A1201" s="83" t="n">
        <v>42727</v>
      </c>
      <c r="B1201" s="84" t="n">
        <v>2.8</v>
      </c>
      <c r="E1201" s="85"/>
      <c r="F1201" s="86"/>
      <c r="G1201" s="85" t="n">
        <v>42748</v>
      </c>
      <c r="H1201" s="86" t="n">
        <v>348.89</v>
      </c>
      <c r="I1201" s="87" t="n">
        <f aca="false">H1201/H1200-1</f>
        <v>0.0065779983266494</v>
      </c>
    </row>
    <row r="1202" customFormat="false" ht="16" hidden="false" customHeight="false" outlineLevel="0" collapsed="false">
      <c r="A1202" s="83" t="n">
        <v>42728</v>
      </c>
      <c r="B1202" s="90" t="n">
        <v>2.8</v>
      </c>
      <c r="E1202" s="85"/>
      <c r="F1202" s="86"/>
      <c r="G1202" s="85" t="n">
        <v>42749</v>
      </c>
      <c r="H1202" s="86" t="n">
        <v>346.19</v>
      </c>
      <c r="I1202" s="87" t="n">
        <f aca="false">H1202/H1201-1</f>
        <v>-0.00773882885723287</v>
      </c>
    </row>
    <row r="1203" customFormat="false" ht="16" hidden="false" customHeight="false" outlineLevel="0" collapsed="false">
      <c r="A1203" s="83" t="n">
        <v>42731</v>
      </c>
      <c r="B1203" s="84" t="n">
        <v>2.79</v>
      </c>
      <c r="E1203" s="85"/>
      <c r="F1203" s="86"/>
      <c r="G1203" s="85" t="n">
        <v>42752</v>
      </c>
      <c r="H1203" s="86" t="n">
        <v>347.78</v>
      </c>
      <c r="I1203" s="87" t="n">
        <f aca="false">H1203/H1202-1</f>
        <v>0.00459285363528683</v>
      </c>
    </row>
    <row r="1204" customFormat="false" ht="16" hidden="false" customHeight="false" outlineLevel="0" collapsed="false">
      <c r="A1204" s="83" t="n">
        <v>42732</v>
      </c>
      <c r="B1204" s="84" t="n">
        <v>2.77</v>
      </c>
      <c r="E1204" s="85"/>
      <c r="F1204" s="86"/>
      <c r="G1204" s="85" t="n">
        <v>42753</v>
      </c>
      <c r="H1204" s="86" t="n">
        <v>352.56</v>
      </c>
      <c r="I1204" s="87" t="n">
        <f aca="false">H1204/H1203-1</f>
        <v>0.0137443211225488</v>
      </c>
    </row>
    <row r="1205" customFormat="false" ht="16" hidden="false" customHeight="false" outlineLevel="0" collapsed="false">
      <c r="A1205" s="83" t="n">
        <v>42733</v>
      </c>
      <c r="B1205" s="84" t="n">
        <v>2.77</v>
      </c>
      <c r="E1205" s="85"/>
      <c r="F1205" s="86"/>
      <c r="G1205" s="85" t="n">
        <v>42754</v>
      </c>
      <c r="H1205" s="86" t="n">
        <v>357.12</v>
      </c>
      <c r="I1205" s="87" t="n">
        <f aca="false">H1205/H1204-1</f>
        <v>0.0129339686861811</v>
      </c>
    </row>
    <row r="1206" customFormat="false" ht="16" hidden="false" customHeight="false" outlineLevel="0" collapsed="false">
      <c r="A1206" s="83" t="n">
        <v>42734</v>
      </c>
      <c r="B1206" s="84" t="n">
        <v>2.79</v>
      </c>
      <c r="E1206" s="85"/>
      <c r="F1206" s="86"/>
      <c r="G1206" s="85" t="n">
        <v>42755</v>
      </c>
      <c r="H1206" s="86" t="n">
        <v>357.52</v>
      </c>
      <c r="I1206" s="87" t="n">
        <f aca="false">H1206/H1205-1</f>
        <v>0.00112007168458783</v>
      </c>
    </row>
    <row r="1207" customFormat="false" ht="16" hidden="false" customHeight="false" outlineLevel="0" collapsed="false">
      <c r="A1207" s="83" t="n">
        <v>42735</v>
      </c>
      <c r="B1207" s="90" t="n">
        <v>2.79</v>
      </c>
      <c r="E1207" s="85"/>
      <c r="F1207" s="86"/>
      <c r="G1207" s="85" t="n">
        <v>42756</v>
      </c>
      <c r="H1207" s="86" t="n">
        <v>354.69</v>
      </c>
      <c r="I1207" s="87" t="n">
        <f aca="false">H1207/H1206-1</f>
        <v>-0.00791564108301635</v>
      </c>
    </row>
    <row r="1208" customFormat="false" ht="16" hidden="false" customHeight="false" outlineLevel="0" collapsed="false">
      <c r="A1208" s="83" t="n">
        <v>42738</v>
      </c>
      <c r="B1208" s="84" t="n">
        <v>2.78</v>
      </c>
      <c r="E1208" s="85"/>
      <c r="F1208" s="86"/>
      <c r="G1208" s="85" t="n">
        <v>42759</v>
      </c>
      <c r="H1208" s="86" t="n">
        <v>357.84</v>
      </c>
      <c r="I1208" s="87" t="n">
        <f aca="false">H1208/H1207-1</f>
        <v>0.00888099467140324</v>
      </c>
    </row>
    <row r="1209" customFormat="false" ht="16" hidden="false" customHeight="false" outlineLevel="0" collapsed="false">
      <c r="A1209" s="83" t="n">
        <v>42739</v>
      </c>
      <c r="B1209" s="84" t="n">
        <v>2.79</v>
      </c>
      <c r="E1209" s="85"/>
      <c r="F1209" s="86"/>
      <c r="G1209" s="85" t="n">
        <v>42760</v>
      </c>
      <c r="H1209" s="86" t="n">
        <v>353.68</v>
      </c>
      <c r="I1209" s="87" t="n">
        <f aca="false">H1209/H1208-1</f>
        <v>-0.0116253073999552</v>
      </c>
    </row>
    <row r="1210" customFormat="false" ht="16" hidden="false" customHeight="false" outlineLevel="0" collapsed="false">
      <c r="A1210" s="83" t="n">
        <v>42740</v>
      </c>
      <c r="B1210" s="84" t="n">
        <v>2.83</v>
      </c>
      <c r="E1210" s="85"/>
      <c r="F1210" s="86"/>
      <c r="G1210" s="85" t="n">
        <v>42761</v>
      </c>
      <c r="H1210" s="86" t="n">
        <v>349.28</v>
      </c>
      <c r="I1210" s="87" t="n">
        <f aca="false">H1210/H1209-1</f>
        <v>-0.0124406242931464</v>
      </c>
    </row>
    <row r="1211" customFormat="false" ht="16" hidden="false" customHeight="false" outlineLevel="0" collapsed="false">
      <c r="A1211" s="83" t="n">
        <v>42741</v>
      </c>
      <c r="B1211" s="84" t="n">
        <v>2.85</v>
      </c>
      <c r="E1211" s="85"/>
      <c r="F1211" s="86"/>
      <c r="G1211" s="85" t="n">
        <v>42762</v>
      </c>
      <c r="H1211" s="86" t="n">
        <v>344.95</v>
      </c>
      <c r="I1211" s="87" t="n">
        <f aca="false">H1211/H1210-1</f>
        <v>-0.0123969308291342</v>
      </c>
    </row>
    <row r="1212" customFormat="false" ht="16" hidden="false" customHeight="false" outlineLevel="0" collapsed="false">
      <c r="A1212" s="83" t="n">
        <v>42742</v>
      </c>
      <c r="B1212" s="84" t="n">
        <v>2.87</v>
      </c>
      <c r="E1212" s="85"/>
      <c r="F1212" s="86"/>
      <c r="G1212" s="85" t="n">
        <v>42763</v>
      </c>
      <c r="H1212" s="86" t="n">
        <v>340.73</v>
      </c>
      <c r="I1212" s="87" t="n">
        <f aca="false">H1212/H1211-1</f>
        <v>-0.0122336570517465</v>
      </c>
    </row>
    <row r="1213" customFormat="false" ht="16" hidden="false" customHeight="false" outlineLevel="0" collapsed="false">
      <c r="A1213" s="83" t="n">
        <v>42745</v>
      </c>
      <c r="B1213" s="84" t="n">
        <v>2.89</v>
      </c>
      <c r="E1213" s="85"/>
      <c r="F1213" s="86"/>
      <c r="G1213" s="85" t="n">
        <v>42766</v>
      </c>
      <c r="H1213" s="86" t="n">
        <v>347.93</v>
      </c>
      <c r="I1213" s="87" t="n">
        <f aca="false">H1213/H1212-1</f>
        <v>0.0211311008716579</v>
      </c>
    </row>
    <row r="1214" customFormat="false" ht="16" hidden="false" customHeight="false" outlineLevel="0" collapsed="false">
      <c r="A1214" s="83" t="n">
        <v>42746</v>
      </c>
      <c r="B1214" s="84" t="n">
        <v>2.94</v>
      </c>
      <c r="E1214" s="85"/>
      <c r="F1214" s="86"/>
      <c r="G1214" s="85" t="n">
        <v>42767</v>
      </c>
      <c r="H1214" s="86" t="n">
        <v>353.35</v>
      </c>
      <c r="I1214" s="87" t="n">
        <f aca="false">H1214/H1213-1</f>
        <v>0.0155778461184721</v>
      </c>
    </row>
    <row r="1215" customFormat="false" ht="16" hidden="false" customHeight="false" outlineLevel="0" collapsed="false">
      <c r="A1215" s="83" t="n">
        <v>42747</v>
      </c>
      <c r="B1215" s="84" t="n">
        <v>2.93</v>
      </c>
      <c r="E1215" s="85"/>
      <c r="F1215" s="86"/>
      <c r="G1215" s="85" t="n">
        <v>42768</v>
      </c>
      <c r="H1215" s="86" t="n">
        <v>355.98</v>
      </c>
      <c r="I1215" s="87" t="n">
        <f aca="false">H1215/H1214-1</f>
        <v>0.0074430451393801</v>
      </c>
    </row>
    <row r="1216" customFormat="false" ht="16" hidden="false" customHeight="false" outlineLevel="0" collapsed="false">
      <c r="A1216" s="83" t="n">
        <v>42748</v>
      </c>
      <c r="B1216" s="84" t="n">
        <v>2.92</v>
      </c>
      <c r="E1216" s="85"/>
      <c r="F1216" s="86"/>
      <c r="G1216" s="85" t="n">
        <v>42769</v>
      </c>
      <c r="H1216" s="86" t="n">
        <v>355.5</v>
      </c>
      <c r="I1216" s="87" t="n">
        <f aca="false">H1216/H1215-1</f>
        <v>-0.00134839035900902</v>
      </c>
    </row>
    <row r="1217" customFormat="false" ht="16" hidden="false" customHeight="false" outlineLevel="0" collapsed="false">
      <c r="A1217" s="83" t="n">
        <v>42749</v>
      </c>
      <c r="B1217" s="84" t="n">
        <v>2.93</v>
      </c>
      <c r="E1217" s="85"/>
      <c r="F1217" s="86"/>
      <c r="G1217" s="85" t="n">
        <v>42770</v>
      </c>
      <c r="H1217" s="86" t="n">
        <v>357.29</v>
      </c>
      <c r="I1217" s="87" t="n">
        <f aca="false">H1217/H1216-1</f>
        <v>0.00503516174402252</v>
      </c>
    </row>
    <row r="1218" customFormat="false" ht="16" hidden="false" customHeight="false" outlineLevel="0" collapsed="false">
      <c r="A1218" s="83" t="n">
        <v>42752</v>
      </c>
      <c r="B1218" s="84" t="n">
        <v>2.92</v>
      </c>
      <c r="E1218" s="85"/>
      <c r="F1218" s="86"/>
      <c r="G1218" s="85" t="n">
        <v>42773</v>
      </c>
      <c r="H1218" s="86" t="n">
        <v>359.51</v>
      </c>
      <c r="I1218" s="87" t="n">
        <f aca="false">H1218/H1217-1</f>
        <v>0.00621344006269409</v>
      </c>
    </row>
    <row r="1219" customFormat="false" ht="16" hidden="false" customHeight="false" outlineLevel="0" collapsed="false">
      <c r="A1219" s="83" t="n">
        <v>42753</v>
      </c>
      <c r="B1219" s="84" t="n">
        <v>2.91</v>
      </c>
      <c r="E1219" s="85"/>
      <c r="F1219" s="86"/>
      <c r="G1219" s="85" t="n">
        <v>42774</v>
      </c>
      <c r="H1219" s="86" t="n">
        <v>362.25</v>
      </c>
      <c r="I1219" s="87" t="n">
        <f aca="false">H1219/H1218-1</f>
        <v>0.00762148479875391</v>
      </c>
    </row>
    <row r="1220" customFormat="false" ht="16" hidden="false" customHeight="false" outlineLevel="0" collapsed="false">
      <c r="A1220" s="83" t="n">
        <v>42754</v>
      </c>
      <c r="B1220" s="84" t="n">
        <v>2.89</v>
      </c>
      <c r="E1220" s="85"/>
      <c r="F1220" s="86"/>
      <c r="G1220" s="85" t="n">
        <v>42775</v>
      </c>
      <c r="H1220" s="86" t="n">
        <v>365.49</v>
      </c>
      <c r="I1220" s="87" t="n">
        <f aca="false">H1220/H1219-1</f>
        <v>0.00894409937888208</v>
      </c>
    </row>
    <row r="1221" customFormat="false" ht="16" hidden="false" customHeight="false" outlineLevel="0" collapsed="false">
      <c r="A1221" s="83" t="n">
        <v>42755</v>
      </c>
      <c r="B1221" s="84" t="n">
        <v>2.87</v>
      </c>
      <c r="E1221" s="85"/>
      <c r="F1221" s="86"/>
      <c r="G1221" s="85" t="n">
        <v>42776</v>
      </c>
      <c r="H1221" s="86" t="n">
        <v>367.04</v>
      </c>
      <c r="I1221" s="87" t="n">
        <f aca="false">H1221/H1220-1</f>
        <v>0.00424088210347762</v>
      </c>
    </row>
    <row r="1222" customFormat="false" ht="16" hidden="false" customHeight="false" outlineLevel="0" collapsed="false">
      <c r="A1222" s="83" t="n">
        <v>42756</v>
      </c>
      <c r="B1222" s="84" t="n">
        <v>2.86</v>
      </c>
      <c r="E1222" s="85"/>
      <c r="F1222" s="86"/>
      <c r="G1222" s="85" t="n">
        <v>42777</v>
      </c>
      <c r="H1222" s="86" t="n">
        <v>367.4</v>
      </c>
      <c r="I1222" s="87" t="n">
        <f aca="false">H1222/H1221-1</f>
        <v>0.000980819529206478</v>
      </c>
    </row>
    <row r="1223" customFormat="false" ht="16" hidden="false" customHeight="false" outlineLevel="0" collapsed="false">
      <c r="A1223" s="83" t="n">
        <v>42759</v>
      </c>
      <c r="B1223" s="84" t="n">
        <v>2.84</v>
      </c>
      <c r="E1223" s="85"/>
      <c r="F1223" s="86"/>
      <c r="G1223" s="85" t="n">
        <v>42780</v>
      </c>
      <c r="H1223" s="86" t="n">
        <v>368.84</v>
      </c>
      <c r="I1223" s="87" t="n">
        <f aca="false">H1223/H1222-1</f>
        <v>0.00391943385955362</v>
      </c>
    </row>
    <row r="1224" customFormat="false" ht="16" hidden="false" customHeight="false" outlineLevel="0" collapsed="false">
      <c r="A1224" s="83" t="n">
        <v>42760</v>
      </c>
      <c r="B1224" s="84" t="n">
        <v>2.82</v>
      </c>
      <c r="E1224" s="85"/>
      <c r="F1224" s="86"/>
      <c r="G1224" s="85" t="n">
        <v>42781</v>
      </c>
      <c r="H1224" s="86" t="n">
        <v>369.97</v>
      </c>
      <c r="I1224" s="87" t="n">
        <f aca="false">H1224/H1223-1</f>
        <v>0.00306365903914996</v>
      </c>
    </row>
    <row r="1225" customFormat="false" ht="16" hidden="false" customHeight="false" outlineLevel="0" collapsed="false">
      <c r="A1225" s="83" t="n">
        <v>42761</v>
      </c>
      <c r="B1225" s="84" t="n">
        <v>2.83</v>
      </c>
      <c r="E1225" s="85"/>
      <c r="F1225" s="86"/>
      <c r="G1225" s="85" t="n">
        <v>42782</v>
      </c>
      <c r="H1225" s="86" t="n">
        <v>371.45</v>
      </c>
      <c r="I1225" s="87" t="n">
        <f aca="false">H1225/H1224-1</f>
        <v>0.00400032435062281</v>
      </c>
    </row>
    <row r="1226" customFormat="false" ht="16" hidden="false" customHeight="false" outlineLevel="0" collapsed="false">
      <c r="A1226" s="83" t="n">
        <v>42762</v>
      </c>
      <c r="B1226" s="84" t="n">
        <v>2.83</v>
      </c>
      <c r="E1226" s="85"/>
      <c r="F1226" s="86"/>
      <c r="G1226" s="85" t="n">
        <v>42783</v>
      </c>
      <c r="H1226" s="86" t="n">
        <v>367.1</v>
      </c>
      <c r="I1226" s="87" t="n">
        <f aca="false">H1226/H1225-1</f>
        <v>-0.0117108628348364</v>
      </c>
    </row>
    <row r="1227" customFormat="false" ht="16" hidden="false" customHeight="false" outlineLevel="0" collapsed="false">
      <c r="A1227" s="83" t="n">
        <v>42763</v>
      </c>
      <c r="B1227" s="84" t="n">
        <v>2.84</v>
      </c>
      <c r="E1227" s="85"/>
      <c r="F1227" s="86"/>
      <c r="G1227" s="85" t="n">
        <v>42784</v>
      </c>
      <c r="H1227" s="86" t="n">
        <v>368.17</v>
      </c>
      <c r="I1227" s="87" t="n">
        <f aca="false">H1227/H1226-1</f>
        <v>0.0029147371288476</v>
      </c>
    </row>
    <row r="1228" customFormat="false" ht="16" hidden="false" customHeight="false" outlineLevel="0" collapsed="false">
      <c r="A1228" s="83" t="n">
        <v>42765</v>
      </c>
      <c r="B1228" s="84" t="n">
        <v>2.85</v>
      </c>
      <c r="E1228" s="85"/>
      <c r="F1228" s="86"/>
      <c r="G1228" s="85" t="n">
        <v>42787</v>
      </c>
      <c r="H1228" s="86" t="n">
        <v>360.27</v>
      </c>
      <c r="I1228" s="87" t="n">
        <f aca="false">H1228/H1227-1</f>
        <v>-0.0214574788820383</v>
      </c>
    </row>
    <row r="1229" customFormat="false" ht="16" hidden="false" customHeight="false" outlineLevel="0" collapsed="false">
      <c r="A1229" s="83" t="n">
        <v>42766</v>
      </c>
      <c r="B1229" s="84" t="n">
        <v>2.83</v>
      </c>
      <c r="E1229" s="85"/>
      <c r="F1229" s="86"/>
      <c r="G1229" s="85" t="n">
        <v>42788</v>
      </c>
      <c r="H1229" s="86" t="n">
        <v>360.55</v>
      </c>
      <c r="I1229" s="87" t="n">
        <f aca="false">H1229/H1228-1</f>
        <v>0.00077719488161665</v>
      </c>
    </row>
    <row r="1230" customFormat="false" ht="16" hidden="false" customHeight="false" outlineLevel="0" collapsed="false">
      <c r="A1230" s="83" t="n">
        <v>42767</v>
      </c>
      <c r="B1230" s="84" t="n">
        <v>2.82</v>
      </c>
      <c r="E1230" s="85"/>
      <c r="F1230" s="86"/>
      <c r="G1230" s="85" t="n">
        <v>42789</v>
      </c>
      <c r="H1230" s="86" t="n">
        <v>355.64</v>
      </c>
      <c r="I1230" s="87" t="n">
        <f aca="false">H1230/H1229-1</f>
        <v>-0.0136180834835669</v>
      </c>
    </row>
    <row r="1231" customFormat="false" ht="16" hidden="false" customHeight="false" outlineLevel="0" collapsed="false">
      <c r="A1231" s="83" t="n">
        <v>42768</v>
      </c>
      <c r="B1231" s="84" t="n">
        <v>2.82</v>
      </c>
      <c r="E1231" s="85"/>
      <c r="F1231" s="86"/>
      <c r="G1231" s="85" t="n">
        <v>42790</v>
      </c>
      <c r="H1231" s="86" t="n">
        <v>355.86</v>
      </c>
      <c r="I1231" s="87" t="n">
        <f aca="false">H1231/H1230-1</f>
        <v>0.000618603081768088</v>
      </c>
    </row>
    <row r="1232" customFormat="false" ht="16" hidden="false" customHeight="false" outlineLevel="0" collapsed="false">
      <c r="A1232" s="83" t="n">
        <v>42769</v>
      </c>
      <c r="B1232" s="84" t="n">
        <v>2.81</v>
      </c>
      <c r="E1232" s="85"/>
      <c r="F1232" s="86"/>
      <c r="G1232" s="85" t="n">
        <v>42791</v>
      </c>
      <c r="H1232" s="86" t="n">
        <v>345.68</v>
      </c>
      <c r="I1232" s="87" t="n">
        <f aca="false">H1232/H1231-1</f>
        <v>-0.0286067554656325</v>
      </c>
    </row>
    <row r="1233" customFormat="false" ht="16" hidden="false" customHeight="false" outlineLevel="0" collapsed="false">
      <c r="A1233" s="83" t="n">
        <v>42770</v>
      </c>
      <c r="B1233" s="84" t="n">
        <v>2.8</v>
      </c>
      <c r="E1233" s="85"/>
      <c r="F1233" s="86"/>
      <c r="G1233" s="85" t="n">
        <v>42794</v>
      </c>
      <c r="H1233" s="86" t="n">
        <v>352.43</v>
      </c>
      <c r="I1233" s="87" t="n">
        <f aca="false">H1233/H1232-1</f>
        <v>0.0195267299236288</v>
      </c>
    </row>
    <row r="1234" customFormat="false" ht="16" hidden="false" customHeight="false" outlineLevel="0" collapsed="false">
      <c r="A1234" s="83" t="n">
        <v>42773</v>
      </c>
      <c r="B1234" s="84" t="n">
        <v>2.83</v>
      </c>
      <c r="E1234" s="85"/>
      <c r="F1234" s="86"/>
      <c r="G1234" s="85" t="n">
        <v>42795</v>
      </c>
      <c r="H1234" s="86" t="n">
        <v>350.92</v>
      </c>
      <c r="I1234" s="87" t="n">
        <f aca="false">H1234/H1233-1</f>
        <v>-0.0042845387736572</v>
      </c>
    </row>
    <row r="1235" customFormat="false" ht="16" hidden="false" customHeight="false" outlineLevel="0" collapsed="false">
      <c r="A1235" s="83" t="n">
        <v>42774</v>
      </c>
      <c r="B1235" s="84" t="n">
        <v>2.82</v>
      </c>
      <c r="E1235" s="85"/>
      <c r="F1235" s="86"/>
      <c r="G1235" s="85" t="n">
        <v>42796</v>
      </c>
      <c r="H1235" s="86" t="n">
        <v>355.27</v>
      </c>
      <c r="I1235" s="87" t="n">
        <f aca="false">H1235/H1234-1</f>
        <v>0.0123959876895017</v>
      </c>
    </row>
    <row r="1236" customFormat="false" ht="16" hidden="false" customHeight="false" outlineLevel="0" collapsed="false">
      <c r="A1236" s="83" t="n">
        <v>42775</v>
      </c>
      <c r="B1236" s="84" t="n">
        <v>2.81</v>
      </c>
      <c r="E1236" s="85"/>
      <c r="F1236" s="86"/>
      <c r="G1236" s="85" t="n">
        <v>42797</v>
      </c>
      <c r="H1236" s="86" t="n">
        <v>347.71</v>
      </c>
      <c r="I1236" s="87" t="n">
        <f aca="false">H1236/H1235-1</f>
        <v>-0.021279590170856</v>
      </c>
    </row>
    <row r="1237" customFormat="false" ht="16" hidden="false" customHeight="false" outlineLevel="0" collapsed="false">
      <c r="A1237" s="83" t="n">
        <v>42776</v>
      </c>
      <c r="B1237" s="84" t="n">
        <v>2.79</v>
      </c>
      <c r="E1237" s="85"/>
      <c r="F1237" s="86"/>
      <c r="G1237" s="85" t="n">
        <v>42798</v>
      </c>
      <c r="H1237" s="86" t="n">
        <v>345.69</v>
      </c>
      <c r="I1237" s="87" t="n">
        <f aca="false">H1237/H1236-1</f>
        <v>-0.00580943890023289</v>
      </c>
    </row>
    <row r="1238" customFormat="false" ht="16" hidden="false" customHeight="false" outlineLevel="0" collapsed="false">
      <c r="A1238" s="83" t="n">
        <v>42777</v>
      </c>
      <c r="B1238" s="84" t="n">
        <v>2.8</v>
      </c>
      <c r="E1238" s="85"/>
      <c r="F1238" s="86"/>
      <c r="G1238" s="85" t="n">
        <v>42801</v>
      </c>
      <c r="H1238" s="86" t="n">
        <v>337.39</v>
      </c>
      <c r="I1238" s="87" t="n">
        <f aca="false">H1238/H1237-1</f>
        <v>-0.0240099511122682</v>
      </c>
    </row>
    <row r="1239" customFormat="false" ht="16" hidden="false" customHeight="false" outlineLevel="0" collapsed="false">
      <c r="A1239" s="83" t="n">
        <v>42780</v>
      </c>
      <c r="B1239" s="84" t="n">
        <v>2.79</v>
      </c>
      <c r="E1239" s="85"/>
      <c r="F1239" s="86"/>
      <c r="G1239" s="85" t="n">
        <v>42802</v>
      </c>
      <c r="H1239" s="86" t="n">
        <v>340.26</v>
      </c>
      <c r="I1239" s="87" t="n">
        <f aca="false">H1239/H1238-1</f>
        <v>0.00850647618483058</v>
      </c>
    </row>
    <row r="1240" customFormat="false" ht="16" hidden="false" customHeight="false" outlineLevel="0" collapsed="false">
      <c r="A1240" s="83" t="n">
        <v>42781</v>
      </c>
      <c r="B1240" s="84" t="n">
        <v>2.83</v>
      </c>
      <c r="E1240" s="85"/>
      <c r="F1240" s="86"/>
      <c r="G1240" s="85" t="n">
        <v>42803</v>
      </c>
      <c r="H1240" s="86" t="n">
        <v>342.84</v>
      </c>
      <c r="I1240" s="87" t="n">
        <f aca="false">H1240/H1239-1</f>
        <v>0.00758243695997174</v>
      </c>
    </row>
    <row r="1241" customFormat="false" ht="16" hidden="false" customHeight="false" outlineLevel="0" collapsed="false">
      <c r="A1241" s="83" t="n">
        <v>42782</v>
      </c>
      <c r="B1241" s="84" t="n">
        <v>2.85</v>
      </c>
      <c r="E1241" s="85"/>
      <c r="F1241" s="86"/>
      <c r="G1241" s="85" t="n">
        <v>42804</v>
      </c>
      <c r="H1241" s="86" t="n">
        <v>351.1</v>
      </c>
      <c r="I1241" s="87" t="n">
        <f aca="false">H1241/H1240-1</f>
        <v>0.0240928713102324</v>
      </c>
    </row>
    <row r="1242" customFormat="false" ht="16" hidden="false" customHeight="false" outlineLevel="0" collapsed="false">
      <c r="A1242" s="83" t="n">
        <v>42783</v>
      </c>
      <c r="B1242" s="84" t="n">
        <v>2.82</v>
      </c>
      <c r="E1242" s="85"/>
      <c r="F1242" s="86"/>
      <c r="G1242" s="85" t="n">
        <v>42805</v>
      </c>
      <c r="H1242" s="86" t="n">
        <v>348.12</v>
      </c>
      <c r="I1242" s="87" t="n">
        <f aca="false">H1242/H1241-1</f>
        <v>-0.00848761036741674</v>
      </c>
    </row>
    <row r="1243" customFormat="false" ht="16" hidden="false" customHeight="false" outlineLevel="0" collapsed="false">
      <c r="A1243" s="83" t="n">
        <v>42784</v>
      </c>
      <c r="B1243" s="84" t="n">
        <v>2.83</v>
      </c>
      <c r="E1243" s="85"/>
      <c r="F1243" s="86"/>
      <c r="G1243" s="85" t="n">
        <v>42808</v>
      </c>
      <c r="H1243" s="86" t="n">
        <v>346.23</v>
      </c>
      <c r="I1243" s="87" t="n">
        <f aca="false">H1243/H1242-1</f>
        <v>-0.00542916235780766</v>
      </c>
    </row>
    <row r="1244" customFormat="false" ht="16" hidden="false" customHeight="false" outlineLevel="0" collapsed="false">
      <c r="A1244" s="83" t="n">
        <v>42787</v>
      </c>
      <c r="B1244" s="84" t="n">
        <v>2.88</v>
      </c>
      <c r="E1244" s="85"/>
      <c r="F1244" s="86"/>
      <c r="G1244" s="85" t="n">
        <v>42809</v>
      </c>
      <c r="H1244" s="86" t="n">
        <v>348.11</v>
      </c>
      <c r="I1244" s="87" t="n">
        <f aca="false">H1244/H1243-1</f>
        <v>0.00542991652947467</v>
      </c>
    </row>
    <row r="1245" customFormat="false" ht="16" hidden="false" customHeight="false" outlineLevel="0" collapsed="false">
      <c r="A1245" s="83" t="n">
        <v>42788</v>
      </c>
      <c r="B1245" s="84" t="n">
        <v>2.87</v>
      </c>
      <c r="E1245" s="85"/>
      <c r="F1245" s="86"/>
      <c r="G1245" s="85" t="n">
        <v>42810</v>
      </c>
      <c r="H1245" s="86" t="n">
        <v>346.81</v>
      </c>
      <c r="I1245" s="87" t="n">
        <f aca="false">H1245/H1244-1</f>
        <v>-0.00373445175375597</v>
      </c>
    </row>
    <row r="1246" customFormat="false" ht="16" hidden="false" customHeight="false" outlineLevel="0" collapsed="false">
      <c r="A1246" s="83" t="n">
        <v>42789</v>
      </c>
      <c r="B1246" s="84" t="n">
        <v>2.88</v>
      </c>
      <c r="E1246" s="85"/>
      <c r="F1246" s="86"/>
      <c r="G1246" s="85" t="n">
        <v>42811</v>
      </c>
      <c r="H1246" s="86" t="n">
        <v>347.35</v>
      </c>
      <c r="I1246" s="87" t="n">
        <f aca="false">H1246/H1245-1</f>
        <v>0.00155704852801253</v>
      </c>
    </row>
    <row r="1247" customFormat="false" ht="16" hidden="false" customHeight="false" outlineLevel="0" collapsed="false">
      <c r="A1247" s="83" t="n">
        <v>42790</v>
      </c>
      <c r="B1247" s="84" t="n">
        <v>2.93</v>
      </c>
      <c r="E1247" s="85"/>
      <c r="F1247" s="86"/>
      <c r="G1247" s="85" t="n">
        <v>42812</v>
      </c>
      <c r="H1247" s="86" t="n">
        <v>345.31</v>
      </c>
      <c r="I1247" s="87" t="n">
        <f aca="false">H1247/H1246-1</f>
        <v>-0.00587303872175049</v>
      </c>
    </row>
    <row r="1248" customFormat="false" ht="16" hidden="false" customHeight="false" outlineLevel="0" collapsed="false">
      <c r="A1248" s="83" t="n">
        <v>42791</v>
      </c>
      <c r="B1248" s="84" t="n">
        <v>2.96</v>
      </c>
      <c r="E1248" s="85"/>
      <c r="F1248" s="86"/>
      <c r="G1248" s="85" t="n">
        <v>42815</v>
      </c>
      <c r="H1248" s="86" t="n">
        <v>345.15</v>
      </c>
      <c r="I1248" s="87" t="n">
        <f aca="false">H1248/H1247-1</f>
        <v>-0.000463351770872644</v>
      </c>
    </row>
    <row r="1249" customFormat="false" ht="16" hidden="false" customHeight="false" outlineLevel="0" collapsed="false">
      <c r="A1249" s="83" t="n">
        <v>42793</v>
      </c>
      <c r="B1249" s="84" t="n">
        <v>2.94</v>
      </c>
      <c r="E1249" s="85"/>
      <c r="F1249" s="86"/>
      <c r="G1249" s="85" t="n">
        <v>42816</v>
      </c>
      <c r="H1249" s="86" t="n">
        <v>341.91</v>
      </c>
      <c r="I1249" s="87" t="n">
        <f aca="false">H1249/H1248-1</f>
        <v>-0.00938722294654482</v>
      </c>
    </row>
    <row r="1250" customFormat="false" ht="16" hidden="false" customHeight="false" outlineLevel="0" collapsed="false">
      <c r="A1250" s="83" t="n">
        <v>42794</v>
      </c>
      <c r="B1250" s="84" t="n">
        <v>2.92</v>
      </c>
      <c r="E1250" s="85"/>
      <c r="F1250" s="86"/>
      <c r="G1250" s="85" t="n">
        <v>42817</v>
      </c>
      <c r="H1250" s="86" t="n">
        <v>335.12</v>
      </c>
      <c r="I1250" s="87" t="n">
        <f aca="false">H1250/H1249-1</f>
        <v>-0.0198590272293879</v>
      </c>
    </row>
    <row r="1251" customFormat="false" ht="16" hidden="false" customHeight="false" outlineLevel="0" collapsed="false">
      <c r="A1251" s="83" t="n">
        <v>42795</v>
      </c>
      <c r="B1251" s="84" t="n">
        <v>2.92</v>
      </c>
      <c r="E1251" s="85"/>
      <c r="F1251" s="86"/>
      <c r="G1251" s="85" t="n">
        <v>42818</v>
      </c>
      <c r="H1251" s="86" t="n">
        <v>332.33</v>
      </c>
      <c r="I1251" s="87" t="n">
        <f aca="false">H1251/H1250-1</f>
        <v>-0.00832537598472194</v>
      </c>
    </row>
    <row r="1252" customFormat="false" ht="16" hidden="false" customHeight="false" outlineLevel="0" collapsed="false">
      <c r="A1252" s="83" t="n">
        <v>42796</v>
      </c>
      <c r="B1252" s="84" t="n">
        <v>2.94</v>
      </c>
      <c r="E1252" s="85"/>
      <c r="F1252" s="86"/>
      <c r="G1252" s="85" t="n">
        <v>42819</v>
      </c>
      <c r="H1252" s="86" t="n">
        <v>337</v>
      </c>
      <c r="I1252" s="87" t="n">
        <f aca="false">H1252/H1251-1</f>
        <v>0.01405229741522</v>
      </c>
    </row>
    <row r="1253" customFormat="false" ht="16" hidden="false" customHeight="false" outlineLevel="0" collapsed="false">
      <c r="A1253" s="83" t="n">
        <v>42797</v>
      </c>
      <c r="B1253" s="84" t="n">
        <v>2.96</v>
      </c>
      <c r="E1253" s="85"/>
      <c r="F1253" s="86"/>
      <c r="G1253" s="85" t="n">
        <v>42822</v>
      </c>
      <c r="H1253" s="86" t="n">
        <v>337.71</v>
      </c>
      <c r="I1253" s="87" t="n">
        <f aca="false">H1253/H1252-1</f>
        <v>0.00210682492581604</v>
      </c>
    </row>
    <row r="1254" customFormat="false" ht="16" hidden="false" customHeight="false" outlineLevel="0" collapsed="false">
      <c r="A1254" s="83" t="n">
        <v>42798</v>
      </c>
      <c r="B1254" s="84" t="n">
        <v>3.02</v>
      </c>
      <c r="E1254" s="85"/>
      <c r="F1254" s="86"/>
      <c r="G1254" s="85" t="n">
        <v>42823</v>
      </c>
      <c r="H1254" s="86" t="n">
        <v>340.1</v>
      </c>
      <c r="I1254" s="87" t="n">
        <f aca="false">H1254/H1253-1</f>
        <v>0.00707707796630253</v>
      </c>
    </row>
    <row r="1255" customFormat="false" ht="16" hidden="false" customHeight="false" outlineLevel="0" collapsed="false">
      <c r="A1255" s="83" t="n">
        <v>42801</v>
      </c>
      <c r="B1255" s="84" t="n">
        <v>3.08</v>
      </c>
      <c r="E1255" s="85"/>
      <c r="F1255" s="86"/>
      <c r="G1255" s="85" t="n">
        <v>42824</v>
      </c>
      <c r="H1255" s="86" t="n">
        <v>339.62</v>
      </c>
      <c r="I1255" s="87" t="n">
        <f aca="false">H1255/H1254-1</f>
        <v>-0.001411349603058</v>
      </c>
    </row>
    <row r="1256" customFormat="false" ht="16" hidden="false" customHeight="false" outlineLevel="0" collapsed="false">
      <c r="A1256" s="83" t="n">
        <v>42802</v>
      </c>
      <c r="B1256" s="84" t="n">
        <v>3.09</v>
      </c>
      <c r="E1256" s="85"/>
      <c r="F1256" s="86"/>
      <c r="G1256" s="85" t="n">
        <v>42825</v>
      </c>
      <c r="H1256" s="86" t="n">
        <v>344.11</v>
      </c>
      <c r="I1256" s="87" t="n">
        <f aca="false">H1256/H1255-1</f>
        <v>0.0132206583828987</v>
      </c>
    </row>
    <row r="1257" customFormat="false" ht="16" hidden="false" customHeight="false" outlineLevel="0" collapsed="false">
      <c r="A1257" s="83" t="n">
        <v>42803</v>
      </c>
      <c r="B1257" s="84" t="n">
        <v>3.07</v>
      </c>
      <c r="E1257" s="85"/>
      <c r="F1257" s="86"/>
      <c r="G1257" s="85" t="n">
        <v>42826</v>
      </c>
      <c r="H1257" s="86" t="n">
        <v>344.2</v>
      </c>
      <c r="I1257" s="87" t="n">
        <f aca="false">H1257/H1256-1</f>
        <v>0.000261544273633341</v>
      </c>
    </row>
    <row r="1258" customFormat="false" ht="16" hidden="false" customHeight="false" outlineLevel="0" collapsed="false">
      <c r="A1258" s="83" t="n">
        <v>42804</v>
      </c>
      <c r="B1258" s="84" t="n">
        <v>3.03</v>
      </c>
      <c r="E1258" s="85"/>
      <c r="F1258" s="86"/>
      <c r="G1258" s="85" t="n">
        <v>42829</v>
      </c>
      <c r="H1258" s="86" t="n">
        <v>343.95</v>
      </c>
      <c r="I1258" s="87" t="n">
        <f aca="false">H1258/H1257-1</f>
        <v>-0.000726321905868632</v>
      </c>
    </row>
    <row r="1259" customFormat="false" ht="16" hidden="false" customHeight="false" outlineLevel="0" collapsed="false">
      <c r="A1259" s="83" t="n">
        <v>42805</v>
      </c>
      <c r="B1259" s="84" t="n">
        <v>3.07</v>
      </c>
      <c r="E1259" s="85"/>
      <c r="F1259" s="86"/>
      <c r="G1259" s="85" t="n">
        <v>42830</v>
      </c>
      <c r="H1259" s="86" t="n">
        <v>345.97</v>
      </c>
      <c r="I1259" s="87" t="n">
        <f aca="false">H1259/H1258-1</f>
        <v>0.00587294664922244</v>
      </c>
    </row>
    <row r="1260" customFormat="false" ht="16" hidden="false" customHeight="false" outlineLevel="0" collapsed="false">
      <c r="A1260" s="83" t="n">
        <v>42808</v>
      </c>
      <c r="B1260" s="84" t="n">
        <v>3.07</v>
      </c>
      <c r="E1260" s="85"/>
      <c r="F1260" s="86"/>
      <c r="G1260" s="85" t="n">
        <v>42831</v>
      </c>
      <c r="H1260" s="86" t="n">
        <v>344.33</v>
      </c>
      <c r="I1260" s="87" t="n">
        <f aca="false">H1260/H1259-1</f>
        <v>-0.00474029540133547</v>
      </c>
    </row>
    <row r="1261" customFormat="false" ht="16" hidden="false" customHeight="false" outlineLevel="0" collapsed="false">
      <c r="A1261" s="83" t="n">
        <v>42809</v>
      </c>
      <c r="B1261" s="84" t="n">
        <v>3.05</v>
      </c>
      <c r="E1261" s="85"/>
      <c r="F1261" s="86"/>
      <c r="G1261" s="85" t="n">
        <v>42832</v>
      </c>
      <c r="H1261" s="86" t="n">
        <v>345.8</v>
      </c>
      <c r="I1261" s="87" t="n">
        <f aca="false">H1261/H1260-1</f>
        <v>0.00426916039845504</v>
      </c>
    </row>
    <row r="1262" customFormat="false" ht="16" hidden="false" customHeight="false" outlineLevel="0" collapsed="false">
      <c r="A1262" s="83" t="n">
        <v>42810</v>
      </c>
      <c r="B1262" s="84" t="n">
        <v>3.06</v>
      </c>
      <c r="E1262" s="85"/>
      <c r="F1262" s="86"/>
      <c r="G1262" s="85" t="n">
        <v>42833</v>
      </c>
      <c r="H1262" s="86" t="n">
        <v>342.87</v>
      </c>
      <c r="I1262" s="87" t="n">
        <f aca="false">H1262/H1261-1</f>
        <v>-0.00847310584152694</v>
      </c>
    </row>
    <row r="1263" customFormat="false" ht="16" hidden="false" customHeight="false" outlineLevel="0" collapsed="false">
      <c r="A1263" s="83" t="n">
        <v>42811</v>
      </c>
      <c r="B1263" s="84" t="n">
        <v>3.08</v>
      </c>
      <c r="E1263" s="85"/>
      <c r="F1263" s="86"/>
      <c r="G1263" s="85" t="n">
        <v>42836</v>
      </c>
      <c r="H1263" s="86" t="n">
        <v>340.05</v>
      </c>
      <c r="I1263" s="87" t="n">
        <f aca="false">H1263/H1262-1</f>
        <v>-0.00822469157406591</v>
      </c>
    </row>
    <row r="1264" customFormat="false" ht="16" hidden="false" customHeight="false" outlineLevel="0" collapsed="false">
      <c r="A1264" s="83" t="n">
        <v>42812</v>
      </c>
      <c r="B1264" s="84" t="n">
        <v>3.06</v>
      </c>
      <c r="E1264" s="85"/>
      <c r="F1264" s="86"/>
      <c r="G1264" s="85" t="n">
        <v>42837</v>
      </c>
      <c r="H1264" s="86" t="n">
        <v>339.76</v>
      </c>
      <c r="I1264" s="87" t="n">
        <f aca="false">H1264/H1263-1</f>
        <v>-0.000852815762387937</v>
      </c>
    </row>
    <row r="1265" customFormat="false" ht="16" hidden="false" customHeight="false" outlineLevel="0" collapsed="false">
      <c r="A1265" s="83" t="n">
        <v>42815</v>
      </c>
      <c r="B1265" s="84" t="n">
        <v>3.05</v>
      </c>
      <c r="E1265" s="85"/>
      <c r="F1265" s="86"/>
      <c r="G1265" s="85" t="n">
        <v>42838</v>
      </c>
      <c r="H1265" s="86" t="n">
        <v>342.53</v>
      </c>
      <c r="I1265" s="87" t="n">
        <f aca="false">H1265/H1264-1</f>
        <v>0.00815281375088284</v>
      </c>
    </row>
    <row r="1266" customFormat="false" ht="16" hidden="false" customHeight="false" outlineLevel="0" collapsed="false">
      <c r="A1266" s="83" t="n">
        <v>42816</v>
      </c>
      <c r="B1266" s="84" t="n">
        <v>3.04</v>
      </c>
      <c r="E1266" s="85"/>
      <c r="F1266" s="86"/>
      <c r="G1266" s="85" t="n">
        <v>42839</v>
      </c>
      <c r="H1266" s="86" t="n">
        <v>343.64</v>
      </c>
      <c r="I1266" s="87" t="n">
        <f aca="false">H1266/H1265-1</f>
        <v>0.00324059206492855</v>
      </c>
    </row>
    <row r="1267" customFormat="false" ht="16" hidden="false" customHeight="false" outlineLevel="0" collapsed="false">
      <c r="A1267" s="83" t="n">
        <v>42817</v>
      </c>
      <c r="B1267" s="84" t="n">
        <v>3.04</v>
      </c>
      <c r="E1267" s="85"/>
      <c r="F1267" s="86"/>
      <c r="G1267" s="85" t="n">
        <v>42840</v>
      </c>
      <c r="H1267" s="86" t="n">
        <v>346.25</v>
      </c>
      <c r="I1267" s="87" t="n">
        <f aca="false">H1267/H1266-1</f>
        <v>0.00759515772319874</v>
      </c>
    </row>
    <row r="1268" customFormat="false" ht="16" hidden="false" customHeight="false" outlineLevel="0" collapsed="false">
      <c r="A1268" s="83" t="n">
        <v>42818</v>
      </c>
      <c r="B1268" s="84" t="n">
        <v>3.06</v>
      </c>
      <c r="E1268" s="85"/>
      <c r="F1268" s="86"/>
      <c r="G1268" s="85" t="n">
        <v>42843</v>
      </c>
      <c r="H1268" s="86" t="n">
        <v>346.6</v>
      </c>
      <c r="I1268" s="87" t="n">
        <f aca="false">H1268/H1267-1</f>
        <v>0.00101083032490989</v>
      </c>
    </row>
    <row r="1269" customFormat="false" ht="16" hidden="false" customHeight="false" outlineLevel="0" collapsed="false">
      <c r="A1269" s="83" t="n">
        <v>42819</v>
      </c>
      <c r="B1269" s="84" t="n">
        <v>3.07</v>
      </c>
      <c r="E1269" s="85"/>
      <c r="F1269" s="86"/>
      <c r="G1269" s="85" t="n">
        <v>42844</v>
      </c>
      <c r="H1269" s="86" t="n">
        <v>346.06</v>
      </c>
      <c r="I1269" s="87" t="n">
        <f aca="false">H1269/H1268-1</f>
        <v>-0.00155799192152339</v>
      </c>
    </row>
    <row r="1270" customFormat="false" ht="16" hidden="false" customHeight="false" outlineLevel="0" collapsed="false">
      <c r="A1270" s="83" t="n">
        <v>42822</v>
      </c>
      <c r="B1270" s="84" t="n">
        <v>3.07</v>
      </c>
      <c r="E1270" s="85"/>
      <c r="F1270" s="86"/>
      <c r="G1270" s="85" t="n">
        <v>42845</v>
      </c>
      <c r="H1270" s="86" t="n">
        <v>344.58</v>
      </c>
      <c r="I1270" s="87" t="n">
        <f aca="false">H1270/H1269-1</f>
        <v>-0.00427671502051674</v>
      </c>
    </row>
    <row r="1271" customFormat="false" ht="16" hidden="false" customHeight="false" outlineLevel="0" collapsed="false">
      <c r="A1271" s="83" t="n">
        <v>42823</v>
      </c>
      <c r="B1271" s="84" t="n">
        <v>3.11</v>
      </c>
      <c r="E1271" s="85"/>
      <c r="F1271" s="86"/>
      <c r="G1271" s="85" t="n">
        <v>42846</v>
      </c>
      <c r="H1271" s="86" t="n">
        <v>345.69</v>
      </c>
      <c r="I1271" s="87" t="n">
        <f aca="false">H1271/H1270-1</f>
        <v>0.00322131290266414</v>
      </c>
    </row>
    <row r="1272" customFormat="false" ht="16" hidden="false" customHeight="false" outlineLevel="0" collapsed="false">
      <c r="A1272" s="83" t="n">
        <v>42824</v>
      </c>
      <c r="B1272" s="84" t="n">
        <v>3.09</v>
      </c>
      <c r="E1272" s="85"/>
      <c r="F1272" s="86"/>
      <c r="G1272" s="85" t="n">
        <v>42847</v>
      </c>
      <c r="H1272" s="86" t="n">
        <v>348.69</v>
      </c>
      <c r="I1272" s="87" t="n">
        <f aca="false">H1272/H1271-1</f>
        <v>0.00867829558274758</v>
      </c>
    </row>
    <row r="1273" customFormat="false" ht="16" hidden="false" customHeight="false" outlineLevel="0" collapsed="false">
      <c r="A1273" s="83" t="n">
        <v>42825</v>
      </c>
      <c r="B1273" s="84" t="n">
        <v>3.07</v>
      </c>
      <c r="E1273" s="85"/>
      <c r="F1273" s="86"/>
      <c r="G1273" s="85" t="n">
        <v>42850</v>
      </c>
      <c r="H1273" s="86" t="n">
        <v>350.67</v>
      </c>
      <c r="I1273" s="87" t="n">
        <f aca="false">H1273/H1272-1</f>
        <v>0.00567839628323164</v>
      </c>
    </row>
    <row r="1274" customFormat="false" ht="16" hidden="false" customHeight="false" outlineLevel="0" collapsed="false">
      <c r="A1274" s="83" t="n">
        <v>42826</v>
      </c>
      <c r="B1274" s="90" t="n">
        <v>3.07</v>
      </c>
      <c r="E1274" s="85"/>
      <c r="F1274" s="86"/>
      <c r="G1274" s="85" t="n">
        <v>42851</v>
      </c>
      <c r="H1274" s="86" t="n">
        <v>351.2</v>
      </c>
      <c r="I1274" s="87" t="n">
        <f aca="false">H1274/H1273-1</f>
        <v>0.00151139247725784</v>
      </c>
    </row>
    <row r="1275" customFormat="false" ht="16" hidden="false" customHeight="false" outlineLevel="0" collapsed="false">
      <c r="A1275" s="83" t="n">
        <v>42829</v>
      </c>
      <c r="B1275" s="84" t="n">
        <v>3.08</v>
      </c>
      <c r="E1275" s="85"/>
      <c r="F1275" s="86"/>
      <c r="G1275" s="85" t="n">
        <v>42852</v>
      </c>
      <c r="H1275" s="86" t="n">
        <v>353.08</v>
      </c>
      <c r="I1275" s="87" t="n">
        <f aca="false">H1275/H1274-1</f>
        <v>0.00535307517084283</v>
      </c>
    </row>
    <row r="1276" customFormat="false" ht="16" hidden="false" customHeight="false" outlineLevel="0" collapsed="false">
      <c r="A1276" s="83" t="n">
        <v>42830</v>
      </c>
      <c r="B1276" s="84" t="n">
        <v>3.05</v>
      </c>
      <c r="E1276" s="85"/>
      <c r="F1276" s="86"/>
      <c r="G1276" s="85" t="n">
        <v>42853</v>
      </c>
      <c r="H1276" s="86" t="n">
        <v>353.02</v>
      </c>
      <c r="I1276" s="87" t="n">
        <f aca="false">H1276/H1275-1</f>
        <v>-0.000169933159623881</v>
      </c>
    </row>
    <row r="1277" customFormat="false" ht="16" hidden="false" customHeight="false" outlineLevel="0" collapsed="false">
      <c r="A1277" s="83" t="n">
        <v>42831</v>
      </c>
      <c r="B1277" s="84" t="n">
        <v>3.03</v>
      </c>
      <c r="E1277" s="85"/>
      <c r="F1277" s="86"/>
      <c r="G1277" s="85" t="n">
        <v>42854</v>
      </c>
      <c r="H1277" s="86" t="n">
        <v>349</v>
      </c>
      <c r="I1277" s="87" t="n">
        <f aca="false">H1277/H1276-1</f>
        <v>-0.0113874568013144</v>
      </c>
    </row>
    <row r="1278" customFormat="false" ht="16" hidden="false" customHeight="false" outlineLevel="0" collapsed="false">
      <c r="A1278" s="83" t="n">
        <v>42832</v>
      </c>
      <c r="B1278" s="84" t="n">
        <v>3.03</v>
      </c>
      <c r="E1278" s="85"/>
      <c r="F1278" s="86"/>
      <c r="G1278" s="85" t="n">
        <v>42857</v>
      </c>
      <c r="H1278" s="86" t="n">
        <v>347.17</v>
      </c>
      <c r="I1278" s="87" t="n">
        <f aca="false">H1278/H1277-1</f>
        <v>-0.00524355300859591</v>
      </c>
    </row>
    <row r="1279" customFormat="false" ht="16" hidden="false" customHeight="false" outlineLevel="0" collapsed="false">
      <c r="A1279" s="83" t="n">
        <v>42833</v>
      </c>
      <c r="B1279" s="84" t="n">
        <v>3.04</v>
      </c>
      <c r="E1279" s="85"/>
      <c r="F1279" s="86"/>
      <c r="G1279" s="85" t="n">
        <v>42858</v>
      </c>
      <c r="H1279" s="86" t="n">
        <v>344.99</v>
      </c>
      <c r="I1279" s="87" t="n">
        <f aca="false">H1279/H1278-1</f>
        <v>-0.00627934441339983</v>
      </c>
    </row>
    <row r="1280" customFormat="false" ht="16" hidden="false" customHeight="false" outlineLevel="0" collapsed="false">
      <c r="A1280" s="83" t="n">
        <v>42836</v>
      </c>
      <c r="B1280" s="84" t="n">
        <v>3.04</v>
      </c>
      <c r="E1280" s="85"/>
      <c r="F1280" s="86"/>
      <c r="G1280" s="85" t="n">
        <v>42859</v>
      </c>
      <c r="H1280" s="86" t="n">
        <v>344.66</v>
      </c>
      <c r="I1280" s="87" t="n">
        <f aca="false">H1280/H1279-1</f>
        <v>-0.00095654946520185</v>
      </c>
    </row>
    <row r="1281" customFormat="false" ht="16" hidden="false" customHeight="false" outlineLevel="0" collapsed="false">
      <c r="A1281" s="83" t="n">
        <v>42837</v>
      </c>
      <c r="B1281" s="84" t="n">
        <v>3.06</v>
      </c>
      <c r="E1281" s="85"/>
      <c r="F1281" s="86"/>
      <c r="G1281" s="85" t="n">
        <v>42860</v>
      </c>
      <c r="H1281" s="86" t="n">
        <v>346.65</v>
      </c>
      <c r="I1281" s="87" t="n">
        <f aca="false">H1281/H1280-1</f>
        <v>0.00577380606974987</v>
      </c>
    </row>
    <row r="1282" customFormat="false" ht="16" hidden="false" customHeight="false" outlineLevel="0" collapsed="false">
      <c r="A1282" s="83" t="n">
        <v>42838</v>
      </c>
      <c r="B1282" s="84" t="n">
        <v>3.06</v>
      </c>
      <c r="E1282" s="85"/>
      <c r="F1282" s="86"/>
      <c r="G1282" s="85" t="n">
        <v>42861</v>
      </c>
      <c r="H1282" s="86" t="n">
        <v>348.66</v>
      </c>
      <c r="I1282" s="87" t="n">
        <f aca="false">H1282/H1281-1</f>
        <v>0.0057983556901775</v>
      </c>
    </row>
    <row r="1283" customFormat="false" ht="16" hidden="false" customHeight="false" outlineLevel="0" collapsed="false">
      <c r="A1283" s="83" t="n">
        <v>42839</v>
      </c>
      <c r="B1283" s="84" t="n">
        <v>3.05</v>
      </c>
      <c r="E1283" s="85"/>
      <c r="F1283" s="86"/>
      <c r="G1283" s="85" t="n">
        <v>42864</v>
      </c>
      <c r="H1283" s="86" t="n">
        <v>347.55</v>
      </c>
      <c r="I1283" s="87" t="n">
        <f aca="false">H1283/H1282-1</f>
        <v>-0.0031836172775771</v>
      </c>
    </row>
    <row r="1284" customFormat="false" ht="16" hidden="false" customHeight="false" outlineLevel="0" collapsed="false">
      <c r="A1284" s="83" t="n">
        <v>42840</v>
      </c>
      <c r="B1284" s="84" t="n">
        <v>3.04</v>
      </c>
      <c r="E1284" s="85"/>
      <c r="F1284" s="86"/>
      <c r="G1284" s="85" t="n">
        <v>42865</v>
      </c>
      <c r="H1284" s="86" t="n">
        <v>343.59</v>
      </c>
      <c r="I1284" s="87" t="n">
        <f aca="false">H1284/H1283-1</f>
        <v>-0.0113940440224429</v>
      </c>
    </row>
    <row r="1285" customFormat="false" ht="16" hidden="false" customHeight="false" outlineLevel="0" collapsed="false">
      <c r="A1285" s="83" t="n">
        <v>42843</v>
      </c>
      <c r="B1285" s="84" t="n">
        <v>3.03</v>
      </c>
      <c r="E1285" s="85"/>
      <c r="F1285" s="86"/>
      <c r="G1285" s="85" t="n">
        <v>42866</v>
      </c>
      <c r="H1285" s="86" t="n">
        <v>340.16</v>
      </c>
      <c r="I1285" s="87" t="n">
        <f aca="false">H1285/H1284-1</f>
        <v>-0.00998282837102349</v>
      </c>
    </row>
    <row r="1286" customFormat="false" ht="16" hidden="false" customHeight="false" outlineLevel="0" collapsed="false">
      <c r="A1286" s="83" t="n">
        <v>42844</v>
      </c>
      <c r="B1286" s="84" t="n">
        <v>3.04</v>
      </c>
      <c r="E1286" s="85"/>
      <c r="F1286" s="86"/>
      <c r="G1286" s="85" t="n">
        <v>42867</v>
      </c>
      <c r="H1286" s="86" t="n">
        <v>335.04</v>
      </c>
      <c r="I1286" s="87" t="n">
        <f aca="false">H1286/H1285-1</f>
        <v>-0.0150517403574788</v>
      </c>
    </row>
    <row r="1287" customFormat="false" ht="16" hidden="false" customHeight="false" outlineLevel="0" collapsed="false">
      <c r="A1287" s="83" t="n">
        <v>42845</v>
      </c>
      <c r="B1287" s="84" t="n">
        <v>3.03</v>
      </c>
      <c r="E1287" s="85"/>
      <c r="F1287" s="86"/>
      <c r="G1287" s="85" t="n">
        <v>42868</v>
      </c>
      <c r="H1287" s="86" t="n">
        <v>338.29</v>
      </c>
      <c r="I1287" s="87" t="n">
        <f aca="false">H1287/H1286-1</f>
        <v>0.00970033428844319</v>
      </c>
    </row>
    <row r="1288" customFormat="false" ht="16" hidden="false" customHeight="false" outlineLevel="0" collapsed="false">
      <c r="A1288" s="83" t="n">
        <v>42846</v>
      </c>
      <c r="B1288" s="84" t="n">
        <v>3.02</v>
      </c>
      <c r="E1288" s="85"/>
      <c r="F1288" s="86"/>
      <c r="G1288" s="85" t="n">
        <v>42871</v>
      </c>
      <c r="H1288" s="86" t="n">
        <v>339.63</v>
      </c>
      <c r="I1288" s="87" t="n">
        <f aca="false">H1288/H1287-1</f>
        <v>0.00396109846581338</v>
      </c>
    </row>
    <row r="1289" customFormat="false" ht="16" hidden="false" customHeight="false" outlineLevel="0" collapsed="false">
      <c r="A1289" s="83" t="n">
        <v>42847</v>
      </c>
      <c r="B1289" s="84" t="n">
        <v>3.02</v>
      </c>
      <c r="E1289" s="85"/>
      <c r="F1289" s="86"/>
      <c r="G1289" s="85" t="n">
        <v>42872</v>
      </c>
      <c r="H1289" s="86" t="n">
        <v>345.37</v>
      </c>
      <c r="I1289" s="87" t="n">
        <f aca="false">H1289/H1288-1</f>
        <v>0.0169007449283043</v>
      </c>
    </row>
    <row r="1290" customFormat="false" ht="16" hidden="false" customHeight="false" outlineLevel="0" collapsed="false">
      <c r="A1290" s="83" t="n">
        <v>42850</v>
      </c>
      <c r="B1290" s="84" t="n">
        <v>3.03</v>
      </c>
      <c r="E1290" s="85"/>
      <c r="F1290" s="86"/>
      <c r="G1290" s="85" t="n">
        <v>42873</v>
      </c>
      <c r="H1290" s="86" t="n">
        <v>343.94</v>
      </c>
      <c r="I1290" s="87" t="n">
        <f aca="false">H1290/H1289-1</f>
        <v>-0.00414048701392711</v>
      </c>
    </row>
    <row r="1291" customFormat="false" ht="16" hidden="false" customHeight="false" outlineLevel="0" collapsed="false">
      <c r="A1291" s="83" t="n">
        <v>42851</v>
      </c>
      <c r="B1291" s="84" t="n">
        <v>3.04</v>
      </c>
      <c r="E1291" s="85"/>
      <c r="F1291" s="86"/>
      <c r="G1291" s="85" t="n">
        <v>42874</v>
      </c>
      <c r="H1291" s="86" t="n">
        <v>344.45</v>
      </c>
      <c r="I1291" s="87" t="n">
        <f aca="false">H1291/H1290-1</f>
        <v>0.00148281677036688</v>
      </c>
    </row>
    <row r="1292" customFormat="false" ht="16" hidden="false" customHeight="false" outlineLevel="0" collapsed="false">
      <c r="A1292" s="83" t="n">
        <v>42852</v>
      </c>
      <c r="B1292" s="84" t="n">
        <v>3.05</v>
      </c>
      <c r="E1292" s="85"/>
      <c r="F1292" s="86"/>
      <c r="G1292" s="85" t="n">
        <v>42875</v>
      </c>
      <c r="H1292" s="86" t="n">
        <v>344.78</v>
      </c>
      <c r="I1292" s="87" t="n">
        <f aca="false">H1292/H1291-1</f>
        <v>0.000958049063724653</v>
      </c>
    </row>
    <row r="1293" customFormat="false" ht="16" hidden="false" customHeight="false" outlineLevel="0" collapsed="false">
      <c r="A1293" s="83" t="n">
        <v>42853</v>
      </c>
      <c r="B1293" s="84" t="n">
        <v>3.05</v>
      </c>
      <c r="E1293" s="85"/>
      <c r="F1293" s="86"/>
      <c r="G1293" s="85" t="n">
        <v>42878</v>
      </c>
      <c r="H1293" s="86" t="n">
        <v>344.65</v>
      </c>
      <c r="I1293" s="87" t="n">
        <f aca="false">H1293/H1292-1</f>
        <v>-0.000377052033180614</v>
      </c>
    </row>
    <row r="1294" customFormat="false" ht="16" hidden="false" customHeight="false" outlineLevel="0" collapsed="false">
      <c r="A1294" s="83" t="n">
        <v>42854</v>
      </c>
      <c r="B1294" s="84" t="n">
        <v>3.06</v>
      </c>
      <c r="E1294" s="85"/>
      <c r="F1294" s="86"/>
      <c r="G1294" s="85" t="n">
        <v>42879</v>
      </c>
      <c r="H1294" s="86" t="n">
        <v>348.92</v>
      </c>
      <c r="I1294" s="87" t="n">
        <f aca="false">H1294/H1293-1</f>
        <v>0.0123893805309736</v>
      </c>
    </row>
    <row r="1295" customFormat="false" ht="16" hidden="false" customHeight="false" outlineLevel="0" collapsed="false">
      <c r="A1295" s="83" t="n">
        <v>42857</v>
      </c>
      <c r="B1295" s="84" t="n">
        <v>3.05</v>
      </c>
      <c r="E1295" s="85"/>
      <c r="F1295" s="86"/>
      <c r="G1295" s="85" t="n">
        <v>42880</v>
      </c>
      <c r="H1295" s="86" t="n">
        <v>350.79</v>
      </c>
      <c r="I1295" s="87" t="n">
        <f aca="false">H1295/H1294-1</f>
        <v>0.00535939470365698</v>
      </c>
    </row>
    <row r="1296" customFormat="false" ht="16" hidden="false" customHeight="false" outlineLevel="0" collapsed="false">
      <c r="A1296" s="83" t="n">
        <v>42858</v>
      </c>
      <c r="B1296" s="84" t="n">
        <v>3.04</v>
      </c>
      <c r="E1296" s="85"/>
      <c r="F1296" s="86"/>
      <c r="G1296" s="85" t="n">
        <v>42881</v>
      </c>
      <c r="H1296" s="86" t="n">
        <v>352.03</v>
      </c>
      <c r="I1296" s="87" t="n">
        <f aca="false">H1296/H1295-1</f>
        <v>0.00353487841728661</v>
      </c>
    </row>
    <row r="1297" customFormat="false" ht="16" hidden="false" customHeight="false" outlineLevel="0" collapsed="false">
      <c r="A1297" s="83" t="n">
        <v>42859</v>
      </c>
      <c r="B1297" s="84" t="n">
        <v>3.03</v>
      </c>
      <c r="E1297" s="85"/>
      <c r="F1297" s="86"/>
      <c r="G1297" s="85" t="n">
        <v>42882</v>
      </c>
      <c r="H1297" s="86" t="n">
        <v>353.55</v>
      </c>
      <c r="I1297" s="87" t="n">
        <f aca="false">H1297/H1296-1</f>
        <v>0.00431781382268559</v>
      </c>
    </row>
    <row r="1298" customFormat="false" ht="16" hidden="false" customHeight="false" outlineLevel="0" collapsed="false">
      <c r="A1298" s="83" t="n">
        <v>42860</v>
      </c>
      <c r="B1298" s="84" t="n">
        <v>3.01</v>
      </c>
      <c r="E1298" s="85"/>
      <c r="F1298" s="86"/>
      <c r="G1298" s="85" t="n">
        <v>42885</v>
      </c>
      <c r="H1298" s="86" t="n">
        <v>357.07</v>
      </c>
      <c r="I1298" s="87" t="n">
        <f aca="false">H1298/H1297-1</f>
        <v>0.00995615895912882</v>
      </c>
    </row>
    <row r="1299" customFormat="false" ht="16" hidden="false" customHeight="false" outlineLevel="0" collapsed="false">
      <c r="A1299" s="83" t="n">
        <v>42861</v>
      </c>
      <c r="B1299" s="84" t="n">
        <v>2.99</v>
      </c>
      <c r="E1299" s="85"/>
      <c r="F1299" s="86"/>
      <c r="G1299" s="85" t="n">
        <v>42886</v>
      </c>
      <c r="H1299" s="86" t="n">
        <v>360.55</v>
      </c>
      <c r="I1299" s="87" t="n">
        <f aca="false">H1299/H1298-1</f>
        <v>0.00974598818158912</v>
      </c>
    </row>
    <row r="1300" customFormat="false" ht="16" hidden="false" customHeight="false" outlineLevel="0" collapsed="false">
      <c r="A1300" s="83" t="n">
        <v>42864</v>
      </c>
      <c r="B1300" s="84" t="n">
        <v>2.98</v>
      </c>
      <c r="E1300" s="85"/>
      <c r="F1300" s="86"/>
      <c r="G1300" s="85" t="n">
        <v>42887</v>
      </c>
      <c r="H1300" s="86" t="n">
        <v>360.82</v>
      </c>
      <c r="I1300" s="87" t="n">
        <f aca="false">H1300/H1299-1</f>
        <v>0.000748855914574964</v>
      </c>
    </row>
    <row r="1301" customFormat="false" ht="16" hidden="false" customHeight="false" outlineLevel="0" collapsed="false">
      <c r="A1301" s="83" t="n">
        <v>42865</v>
      </c>
      <c r="B1301" s="84" t="n">
        <v>3</v>
      </c>
      <c r="E1301" s="85"/>
      <c r="F1301" s="86"/>
      <c r="G1301" s="85" t="n">
        <v>42888</v>
      </c>
      <c r="H1301" s="86" t="n">
        <v>359.36</v>
      </c>
      <c r="I1301" s="87" t="n">
        <f aca="false">H1301/H1300-1</f>
        <v>-0.00404633889473971</v>
      </c>
    </row>
    <row r="1302" customFormat="false" ht="16" hidden="false" customHeight="false" outlineLevel="0" collapsed="false">
      <c r="A1302" s="83" t="n">
        <v>42866</v>
      </c>
      <c r="B1302" s="84" t="n">
        <v>3.02</v>
      </c>
      <c r="E1302" s="85"/>
      <c r="F1302" s="86"/>
      <c r="G1302" s="85" t="n">
        <v>42889</v>
      </c>
      <c r="H1302" s="86" t="n">
        <v>359.35</v>
      </c>
      <c r="I1302" s="87" t="n">
        <f aca="false">H1302/H1301-1</f>
        <v>-2.78272484416364E-005</v>
      </c>
    </row>
    <row r="1303" customFormat="false" ht="16" hidden="false" customHeight="false" outlineLevel="0" collapsed="false">
      <c r="A1303" s="83" t="n">
        <v>42867</v>
      </c>
      <c r="B1303" s="84" t="n">
        <v>3.04</v>
      </c>
      <c r="E1303" s="85"/>
      <c r="F1303" s="86"/>
      <c r="G1303" s="85" t="n">
        <v>42892</v>
      </c>
      <c r="H1303" s="86" t="n">
        <v>359</v>
      </c>
      <c r="I1303" s="87" t="n">
        <f aca="false">H1303/H1302-1</f>
        <v>-0.000973980798664287</v>
      </c>
    </row>
    <row r="1304" customFormat="false" ht="16" hidden="false" customHeight="false" outlineLevel="0" collapsed="false">
      <c r="A1304" s="83" t="n">
        <v>42868</v>
      </c>
      <c r="B1304" s="84" t="n">
        <v>3.01</v>
      </c>
      <c r="E1304" s="85"/>
      <c r="F1304" s="86"/>
      <c r="G1304" s="85" t="n">
        <v>42893</v>
      </c>
      <c r="H1304" s="86" t="n">
        <v>358.41</v>
      </c>
      <c r="I1304" s="87" t="n">
        <f aca="false">H1304/H1303-1</f>
        <v>-0.00164345403899713</v>
      </c>
    </row>
    <row r="1305" customFormat="false" ht="16" hidden="false" customHeight="false" outlineLevel="0" collapsed="false">
      <c r="A1305" s="83" t="n">
        <v>42871</v>
      </c>
      <c r="B1305" s="84" t="n">
        <v>3</v>
      </c>
      <c r="E1305" s="85"/>
      <c r="F1305" s="86"/>
      <c r="G1305" s="85" t="n">
        <v>42894</v>
      </c>
      <c r="H1305" s="86" t="n">
        <v>357.69</v>
      </c>
      <c r="I1305" s="87" t="n">
        <f aca="false">H1305/H1304-1</f>
        <v>-0.00200887252029802</v>
      </c>
    </row>
    <row r="1306" customFormat="false" ht="16" hidden="false" customHeight="false" outlineLevel="0" collapsed="false">
      <c r="A1306" s="83" t="n">
        <v>42872</v>
      </c>
      <c r="B1306" s="84" t="n">
        <v>3</v>
      </c>
      <c r="E1306" s="85"/>
      <c r="F1306" s="86"/>
      <c r="G1306" s="85" t="n">
        <v>42895</v>
      </c>
      <c r="H1306" s="86" t="n">
        <v>359.54</v>
      </c>
      <c r="I1306" s="87" t="n">
        <f aca="false">H1306/H1305-1</f>
        <v>0.00517207637898753</v>
      </c>
    </row>
    <row r="1307" customFormat="false" ht="16" hidden="false" customHeight="false" outlineLevel="0" collapsed="false">
      <c r="A1307" s="83" t="n">
        <v>42873</v>
      </c>
      <c r="B1307" s="84" t="n">
        <v>3.02</v>
      </c>
      <c r="E1307" s="85"/>
      <c r="F1307" s="86"/>
      <c r="G1307" s="85" t="n">
        <v>42896</v>
      </c>
      <c r="H1307" s="86" t="n">
        <v>359.7</v>
      </c>
      <c r="I1307" s="87" t="n">
        <f aca="false">H1307/H1306-1</f>
        <v>0.00044501307225886</v>
      </c>
    </row>
    <row r="1308" customFormat="false" ht="16" hidden="false" customHeight="false" outlineLevel="0" collapsed="false">
      <c r="A1308" s="83" t="n">
        <v>42874</v>
      </c>
      <c r="B1308" s="84" t="n">
        <v>3.01</v>
      </c>
      <c r="E1308" s="85"/>
      <c r="F1308" s="86"/>
      <c r="G1308" s="85" t="n">
        <v>42899</v>
      </c>
      <c r="H1308" s="86" t="n">
        <v>360.42</v>
      </c>
      <c r="I1308" s="87" t="n">
        <f aca="false">H1308/H1307-1</f>
        <v>0.00200166805671409</v>
      </c>
    </row>
    <row r="1309" customFormat="false" ht="16" hidden="false" customHeight="false" outlineLevel="0" collapsed="false">
      <c r="A1309" s="83" t="n">
        <v>42875</v>
      </c>
      <c r="B1309" s="84" t="n">
        <v>3</v>
      </c>
      <c r="E1309" s="85"/>
      <c r="F1309" s="86"/>
      <c r="G1309" s="85" t="n">
        <v>42900</v>
      </c>
      <c r="H1309" s="86" t="n">
        <v>358.56</v>
      </c>
      <c r="I1309" s="87" t="n">
        <f aca="false">H1309/H1308-1</f>
        <v>-0.00516064591310139</v>
      </c>
    </row>
    <row r="1310" customFormat="false" ht="16" hidden="false" customHeight="false" outlineLevel="0" collapsed="false">
      <c r="A1310" s="83" t="n">
        <v>42878</v>
      </c>
      <c r="B1310" s="84" t="n">
        <v>2.99</v>
      </c>
      <c r="E1310" s="85"/>
      <c r="F1310" s="86"/>
      <c r="G1310" s="85" t="n">
        <v>42901</v>
      </c>
      <c r="H1310" s="86" t="n">
        <v>355.87</v>
      </c>
      <c r="I1310" s="87" t="n">
        <f aca="false">H1310/H1309-1</f>
        <v>-0.00750223114680948</v>
      </c>
    </row>
    <row r="1311" customFormat="false" ht="16" hidden="false" customHeight="false" outlineLevel="0" collapsed="false">
      <c r="A1311" s="83" t="n">
        <v>42879</v>
      </c>
      <c r="B1311" s="84" t="n">
        <v>2.96</v>
      </c>
      <c r="E1311" s="85"/>
      <c r="F1311" s="86"/>
      <c r="G1311" s="85" t="n">
        <v>42902</v>
      </c>
      <c r="H1311" s="86" t="n">
        <v>354.57</v>
      </c>
      <c r="I1311" s="87" t="n">
        <f aca="false">H1311/H1310-1</f>
        <v>-0.0036530193610026</v>
      </c>
    </row>
    <row r="1312" customFormat="false" ht="16" hidden="false" customHeight="false" outlineLevel="0" collapsed="false">
      <c r="A1312" s="83" t="n">
        <v>42880</v>
      </c>
      <c r="B1312" s="84" t="n">
        <v>2.94</v>
      </c>
      <c r="E1312" s="85"/>
      <c r="F1312" s="86"/>
      <c r="G1312" s="85" t="n">
        <v>42903</v>
      </c>
      <c r="H1312" s="86" t="n">
        <v>354.09</v>
      </c>
      <c r="I1312" s="87" t="n">
        <f aca="false">H1312/H1311-1</f>
        <v>-0.001353752432524</v>
      </c>
    </row>
    <row r="1313" customFormat="false" ht="16" hidden="false" customHeight="false" outlineLevel="0" collapsed="false">
      <c r="A1313" s="83" t="n">
        <v>42881</v>
      </c>
      <c r="B1313" s="84" t="n">
        <v>2.95</v>
      </c>
      <c r="E1313" s="85"/>
      <c r="F1313" s="86"/>
      <c r="G1313" s="85" t="n">
        <v>42906</v>
      </c>
      <c r="H1313" s="86" t="n">
        <v>351.85</v>
      </c>
      <c r="I1313" s="87" t="n">
        <f aca="false">H1313/H1312-1</f>
        <v>-0.00632607529159235</v>
      </c>
    </row>
    <row r="1314" customFormat="false" ht="16" hidden="false" customHeight="false" outlineLevel="0" collapsed="false">
      <c r="A1314" s="83" t="n">
        <v>42882</v>
      </c>
      <c r="B1314" s="84" t="n">
        <v>2.94</v>
      </c>
      <c r="E1314" s="85"/>
      <c r="F1314" s="86"/>
      <c r="G1314" s="85" t="n">
        <v>42907</v>
      </c>
      <c r="H1314" s="86" t="n">
        <v>350.98</v>
      </c>
      <c r="I1314" s="87" t="n">
        <f aca="false">H1314/H1313-1</f>
        <v>-0.00247264459286634</v>
      </c>
    </row>
    <row r="1315" customFormat="false" ht="16" hidden="false" customHeight="false" outlineLevel="0" collapsed="false">
      <c r="A1315" s="83" t="n">
        <v>42885</v>
      </c>
      <c r="B1315" s="84" t="n">
        <v>2.97</v>
      </c>
      <c r="E1315" s="85"/>
      <c r="F1315" s="86"/>
      <c r="G1315" s="85" t="n">
        <v>42908</v>
      </c>
      <c r="H1315" s="86" t="n">
        <v>354.53</v>
      </c>
      <c r="I1315" s="87" t="n">
        <f aca="false">H1315/H1314-1</f>
        <v>0.0101145364408226</v>
      </c>
    </row>
    <row r="1316" customFormat="false" ht="16" hidden="false" customHeight="false" outlineLevel="0" collapsed="false">
      <c r="A1316" s="83" t="n">
        <v>42886</v>
      </c>
      <c r="B1316" s="84" t="n">
        <v>2.97</v>
      </c>
      <c r="E1316" s="85"/>
      <c r="F1316" s="86"/>
      <c r="G1316" s="85" t="n">
        <v>42909</v>
      </c>
      <c r="H1316" s="86" t="n">
        <v>356.13</v>
      </c>
      <c r="I1316" s="87" t="n">
        <f aca="false">H1316/H1315-1</f>
        <v>0.00451301723408459</v>
      </c>
    </row>
    <row r="1317" customFormat="false" ht="16" hidden="false" customHeight="false" outlineLevel="0" collapsed="false">
      <c r="A1317" s="83" t="n">
        <v>42887</v>
      </c>
      <c r="B1317" s="84" t="n">
        <v>2.96</v>
      </c>
      <c r="E1317" s="85"/>
      <c r="F1317" s="86"/>
      <c r="G1317" s="85" t="n">
        <v>42910</v>
      </c>
      <c r="H1317" s="86" t="n">
        <v>359.35</v>
      </c>
      <c r="I1317" s="87" t="n">
        <f aca="false">H1317/H1316-1</f>
        <v>0.00904164209698721</v>
      </c>
    </row>
    <row r="1318" customFormat="false" ht="16" hidden="false" customHeight="false" outlineLevel="0" collapsed="false">
      <c r="A1318" s="83" t="n">
        <v>42888</v>
      </c>
      <c r="B1318" s="84" t="n">
        <v>2.97</v>
      </c>
      <c r="E1318" s="85"/>
      <c r="F1318" s="86"/>
      <c r="G1318" s="85" t="n">
        <v>42913</v>
      </c>
      <c r="H1318" s="86" t="n">
        <v>359.43</v>
      </c>
      <c r="I1318" s="87" t="n">
        <f aca="false">H1318/H1317-1</f>
        <v>0.000222624182551812</v>
      </c>
    </row>
    <row r="1319" customFormat="false" ht="16" hidden="false" customHeight="false" outlineLevel="0" collapsed="false">
      <c r="A1319" s="83" t="n">
        <v>42889</v>
      </c>
      <c r="B1319" s="84" t="n">
        <v>2.97</v>
      </c>
      <c r="G1319" s="85" t="n">
        <v>42914</v>
      </c>
      <c r="H1319" s="86" t="n">
        <v>358.53</v>
      </c>
      <c r="I1319" s="87" t="n">
        <f aca="false">H1319/H1318-1</f>
        <v>-0.00250396461063362</v>
      </c>
    </row>
    <row r="1320" customFormat="false" ht="13" hidden="false" customHeight="false" outlineLevel="0" collapsed="false">
      <c r="A1320" s="83" t="n">
        <v>42892</v>
      </c>
      <c r="B1320" s="84" t="n">
        <v>2.95</v>
      </c>
    </row>
    <row r="1321" customFormat="false" ht="13" hidden="false" customHeight="false" outlineLevel="0" collapsed="false">
      <c r="A1321" s="83" t="n">
        <v>42893</v>
      </c>
      <c r="B1321" s="84" t="n">
        <v>2.92</v>
      </c>
    </row>
    <row r="1322" customFormat="false" ht="13" hidden="false" customHeight="false" outlineLevel="0" collapsed="false">
      <c r="A1322" s="83" t="n">
        <v>42894</v>
      </c>
      <c r="B1322" s="84" t="n">
        <v>2.9</v>
      </c>
    </row>
    <row r="1323" customFormat="false" ht="13" hidden="false" customHeight="false" outlineLevel="0" collapsed="false">
      <c r="A1323" s="83" t="n">
        <v>42895</v>
      </c>
      <c r="B1323" s="84" t="n">
        <v>2.89</v>
      </c>
    </row>
    <row r="1324" customFormat="false" ht="13" hidden="false" customHeight="false" outlineLevel="0" collapsed="false">
      <c r="A1324" s="83" t="n">
        <v>42896</v>
      </c>
      <c r="B1324" s="84" t="n">
        <v>2.87</v>
      </c>
    </row>
    <row r="1325" customFormat="false" ht="13" hidden="false" customHeight="false" outlineLevel="0" collapsed="false">
      <c r="A1325" s="83" t="n">
        <v>42899</v>
      </c>
      <c r="B1325" s="84" t="n">
        <v>2.88</v>
      </c>
    </row>
    <row r="1326" customFormat="false" ht="13" hidden="false" customHeight="false" outlineLevel="0" collapsed="false">
      <c r="A1326" s="83" t="n">
        <v>42900</v>
      </c>
      <c r="B1326" s="84" t="n">
        <v>2.89</v>
      </c>
    </row>
    <row r="1327" customFormat="false" ht="13" hidden="false" customHeight="false" outlineLevel="0" collapsed="false">
      <c r="A1327" s="83" t="n">
        <v>42901</v>
      </c>
      <c r="B1327" s="84" t="n">
        <v>2.9</v>
      </c>
    </row>
    <row r="1328" customFormat="false" ht="13" hidden="false" customHeight="false" outlineLevel="0" collapsed="false">
      <c r="A1328" s="83" t="n">
        <v>42902</v>
      </c>
      <c r="B1328" s="84" t="n">
        <v>2.91</v>
      </c>
    </row>
    <row r="1329" customFormat="false" ht="13" hidden="false" customHeight="false" outlineLevel="0" collapsed="false">
      <c r="A1329" s="83" t="n">
        <v>42903</v>
      </c>
      <c r="B1329" s="84" t="n">
        <v>2.89</v>
      </c>
    </row>
    <row r="1330" customFormat="false" ht="13" hidden="false" customHeight="false" outlineLevel="0" collapsed="false">
      <c r="A1330" s="83" t="n">
        <v>42906</v>
      </c>
      <c r="B1330" s="84" t="n">
        <v>2.89</v>
      </c>
    </row>
    <row r="1331" customFormat="false" ht="13" hidden="false" customHeight="false" outlineLevel="0" collapsed="false">
      <c r="A1331" s="83" t="n">
        <v>42907</v>
      </c>
      <c r="B1331" s="84" t="n">
        <v>2.91</v>
      </c>
    </row>
    <row r="1332" customFormat="false" ht="13" hidden="false" customHeight="false" outlineLevel="0" collapsed="false">
      <c r="A1332" s="83" t="n">
        <v>42908</v>
      </c>
      <c r="B1332" s="84" t="n">
        <v>2.9</v>
      </c>
    </row>
    <row r="1333" customFormat="false" ht="13" hidden="false" customHeight="false" outlineLevel="0" collapsed="false">
      <c r="A1333" s="83" t="n">
        <v>42909</v>
      </c>
      <c r="B1333" s="84" t="n">
        <v>2.9</v>
      </c>
    </row>
    <row r="1334" customFormat="false" ht="13" hidden="false" customHeight="false" outlineLevel="0" collapsed="false">
      <c r="A1334" s="83" t="n">
        <v>42910</v>
      </c>
      <c r="B1334" s="84" t="n">
        <v>2.9</v>
      </c>
    </row>
    <row r="1335" customFormat="false" ht="13" hidden="false" customHeight="false" outlineLevel="0" collapsed="false">
      <c r="A1335" s="83" t="n">
        <v>42913</v>
      </c>
      <c r="B1335" s="84" t="n">
        <v>2.9</v>
      </c>
    </row>
    <row r="1336" customFormat="false" ht="13" hidden="false" customHeight="false" outlineLevel="0" collapsed="false">
      <c r="A1336" s="83" t="n">
        <v>42914</v>
      </c>
      <c r="B1336" s="84" t="n">
        <v>2.9</v>
      </c>
    </row>
  </sheetData>
  <hyperlinks>
    <hyperlink ref="B11" r:id="rId1" display="https://research.stlouisfed.org/fred2/series/BAMLEMPBPUBSICRPIEY/downloaddata"/>
    <hyperlink ref="H11" r:id="rId2" display="http://us.spindices.com/indices/equity/sp-emerging-bmi-us-dollar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1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4" activeCellId="0" sqref="E4"/>
    </sheetView>
  </sheetViews>
  <sheetFormatPr defaultRowHeight="13" zeroHeight="false" outlineLevelRow="0" outlineLevelCol="0"/>
  <cols>
    <col collapsed="false" customWidth="true" hidden="false" outlineLevel="0" max="1" min="1" style="0" width="22"/>
    <col collapsed="false" customWidth="true" hidden="false" outlineLevel="0" max="2" min="2" style="0" width="23.5"/>
    <col collapsed="false" customWidth="true" hidden="false" outlineLevel="0" max="3" min="3" style="0" width="25.17"/>
    <col collapsed="false" customWidth="true" hidden="false" outlineLevel="0" max="4" min="4" style="0" width="24"/>
    <col collapsed="false" customWidth="true" hidden="false" outlineLevel="0" max="5" min="5" style="0" width="23.5"/>
    <col collapsed="false" customWidth="true" hidden="false" outlineLevel="0" max="1025" min="6" style="0" width="10.65"/>
  </cols>
  <sheetData>
    <row r="3" customFormat="false" ht="13" hidden="false" customHeight="false" outlineLevel="0" collapsed="false">
      <c r="A3" s="91"/>
      <c r="B3" s="92"/>
      <c r="C3" s="93" t="s">
        <v>145</v>
      </c>
      <c r="D3" s="94"/>
      <c r="E3" s="94"/>
      <c r="F3" s="95"/>
    </row>
    <row r="4" customFormat="false" ht="13" hidden="false" customHeight="false" outlineLevel="0" collapsed="false">
      <c r="A4" s="96" t="s">
        <v>58</v>
      </c>
      <c r="B4" s="97" t="s">
        <v>43</v>
      </c>
      <c r="C4" s="98" t="s">
        <v>146</v>
      </c>
      <c r="D4" s="99" t="s">
        <v>147</v>
      </c>
      <c r="E4" s="99" t="s">
        <v>148</v>
      </c>
      <c r="F4" s="100" t="s">
        <v>149</v>
      </c>
    </row>
    <row r="5" customFormat="false" ht="13" hidden="false" customHeight="false" outlineLevel="0" collapsed="false">
      <c r="A5" s="101" t="s">
        <v>76</v>
      </c>
      <c r="B5" s="102"/>
      <c r="C5" s="103" t="n">
        <v>0.0462783090285063</v>
      </c>
      <c r="D5" s="104" t="n">
        <v>0.0469913998295152</v>
      </c>
      <c r="E5" s="104" t="n">
        <v>0.0907913998295152</v>
      </c>
      <c r="F5" s="105" t="n">
        <v>0.274396551724138</v>
      </c>
    </row>
    <row r="6" customFormat="false" ht="13" hidden="false" customHeight="false" outlineLevel="0" collapsed="false">
      <c r="A6" s="106"/>
      <c r="B6" s="107" t="s">
        <v>150</v>
      </c>
      <c r="C6" s="108" t="n">
        <v>0.0619348569599585</v>
      </c>
      <c r="D6" s="109" t="n">
        <v>0.0628891955623639</v>
      </c>
      <c r="E6" s="109" t="n">
        <v>0.106689195562364</v>
      </c>
      <c r="F6" s="110" t="n">
        <v>0.3</v>
      </c>
    </row>
    <row r="7" customFormat="false" ht="13" hidden="false" customHeight="false" outlineLevel="0" collapsed="false">
      <c r="A7" s="106"/>
      <c r="B7" s="107" t="s">
        <v>151</v>
      </c>
      <c r="C7" s="108" t="n">
        <v>0.0371907263814913</v>
      </c>
      <c r="D7" s="109" t="n">
        <v>0.0377637889116962</v>
      </c>
      <c r="E7" s="109" t="n">
        <v>0.0815637889116962</v>
      </c>
      <c r="F7" s="110" t="n">
        <v>0.3</v>
      </c>
    </row>
    <row r="8" customFormat="false" ht="13" hidden="false" customHeight="false" outlineLevel="0" collapsed="false">
      <c r="A8" s="106"/>
      <c r="B8" s="107" t="s">
        <v>152</v>
      </c>
      <c r="C8" s="108" t="n">
        <v>0.00991255833414496</v>
      </c>
      <c r="D8" s="109" t="n">
        <v>0.010065298447406</v>
      </c>
      <c r="E8" s="109" t="n">
        <v>0.053865298447406</v>
      </c>
      <c r="F8" s="110" t="n">
        <v>0.22</v>
      </c>
    </row>
    <row r="9" customFormat="false" ht="13" hidden="false" customHeight="false" outlineLevel="0" collapsed="false">
      <c r="A9" s="106"/>
      <c r="B9" s="107" t="s">
        <v>153</v>
      </c>
      <c r="C9" s="108" t="n">
        <v>0.0454636134122439</v>
      </c>
      <c r="D9" s="109" t="n">
        <v>0.0461641507738171</v>
      </c>
      <c r="E9" s="109" t="n">
        <v>0.0899641507738171</v>
      </c>
      <c r="F9" s="110" t="n">
        <v>0.28</v>
      </c>
    </row>
    <row r="10" customFormat="false" ht="13" hidden="false" customHeight="false" outlineLevel="0" collapsed="false">
      <c r="A10" s="106"/>
      <c r="B10" s="107" t="s">
        <v>154</v>
      </c>
      <c r="C10" s="108" t="n">
        <v>0.0454636134122439</v>
      </c>
      <c r="D10" s="109" t="n">
        <v>0.0461641507738171</v>
      </c>
      <c r="E10" s="109" t="n">
        <v>0.0899641507738171</v>
      </c>
      <c r="F10" s="110" t="n">
        <v>0.33</v>
      </c>
    </row>
    <row r="11" customFormat="false" ht="13" hidden="false" customHeight="false" outlineLevel="0" collapsed="false">
      <c r="A11" s="106"/>
      <c r="B11" s="107" t="s">
        <v>155</v>
      </c>
      <c r="C11" s="108" t="n">
        <v>0.0537365004429965</v>
      </c>
      <c r="D11" s="109" t="n">
        <v>0.0545645126359378</v>
      </c>
      <c r="E11" s="109" t="n">
        <v>0.0983645126359378</v>
      </c>
      <c r="F11" s="110" t="n">
        <v>0</v>
      </c>
    </row>
    <row r="12" customFormat="false" ht="13" hidden="false" customHeight="false" outlineLevel="0" collapsed="false">
      <c r="A12" s="106"/>
      <c r="B12" s="107" t="s">
        <v>156</v>
      </c>
      <c r="C12" s="108" t="n">
        <v>0.0619348569599585</v>
      </c>
      <c r="D12" s="109" t="n">
        <v>0.0628891955623639</v>
      </c>
      <c r="E12" s="109" t="n">
        <v>0.106689195562364</v>
      </c>
      <c r="F12" s="110" t="n">
        <v>0.35</v>
      </c>
    </row>
    <row r="13" customFormat="false" ht="13" hidden="false" customHeight="false" outlineLevel="0" collapsed="false">
      <c r="A13" s="106"/>
      <c r="B13" s="107" t="s">
        <v>157</v>
      </c>
      <c r="C13" s="108" t="n">
        <v>0.0743814527629826</v>
      </c>
      <c r="D13" s="109" t="n">
        <v>0.0755275778233924</v>
      </c>
      <c r="E13" s="109" t="n">
        <v>0.119327577823392</v>
      </c>
      <c r="F13" s="110" t="n">
        <v>0.3</v>
      </c>
    </row>
    <row r="14" customFormat="false" ht="13" hidden="false" customHeight="false" outlineLevel="0" collapsed="false">
      <c r="A14" s="106"/>
      <c r="B14" s="107" t="s">
        <v>158</v>
      </c>
      <c r="C14" s="108" t="n">
        <v>0.029737675002435</v>
      </c>
      <c r="D14" s="109" t="n">
        <v>0.030195895342218</v>
      </c>
      <c r="E14" s="109" t="n">
        <v>0.073995895342218</v>
      </c>
      <c r="F14" s="110" t="n">
        <v>0.25</v>
      </c>
    </row>
    <row r="15" customFormat="false" ht="13" hidden="false" customHeight="false" outlineLevel="0" collapsed="false">
      <c r="A15" s="106"/>
      <c r="B15" s="107" t="s">
        <v>159</v>
      </c>
      <c r="C15" s="108" t="n">
        <v>0.0454636134122439</v>
      </c>
      <c r="D15" s="109" t="n">
        <v>0.0461641507738171</v>
      </c>
      <c r="E15" s="109" t="n">
        <v>0.0899641507738171</v>
      </c>
      <c r="F15" s="110" t="n">
        <v>0.225</v>
      </c>
    </row>
    <row r="16" customFormat="false" ht="13" hidden="false" customHeight="false" outlineLevel="0" collapsed="false">
      <c r="A16" s="106"/>
      <c r="B16" s="107" t="s">
        <v>160</v>
      </c>
      <c r="C16" s="108" t="n">
        <v>0.0619348569599585</v>
      </c>
      <c r="D16" s="109" t="n">
        <v>0.0628891955623639</v>
      </c>
      <c r="E16" s="109" t="n">
        <v>0.106689195562364</v>
      </c>
      <c r="F16" s="110" t="n">
        <v>0.3</v>
      </c>
    </row>
    <row r="17" customFormat="false" ht="13" hidden="false" customHeight="false" outlineLevel="0" collapsed="false">
      <c r="A17" s="106"/>
      <c r="B17" s="107" t="s">
        <v>161</v>
      </c>
      <c r="C17" s="108" t="n">
        <v>0.0619348569599585</v>
      </c>
      <c r="D17" s="109" t="n">
        <v>0.0628891955623639</v>
      </c>
      <c r="E17" s="109" t="n">
        <v>0.106689195562364</v>
      </c>
      <c r="F17" s="110" t="n">
        <v>0.3</v>
      </c>
    </row>
    <row r="18" customFormat="false" ht="13" hidden="false" customHeight="false" outlineLevel="0" collapsed="false">
      <c r="A18" s="106"/>
      <c r="B18" s="107" t="s">
        <v>162</v>
      </c>
      <c r="C18" s="108" t="n">
        <v>0.0537365004429965</v>
      </c>
      <c r="D18" s="109" t="n">
        <v>0.0545645126359378</v>
      </c>
      <c r="E18" s="109" t="n">
        <v>0.0983645126359378</v>
      </c>
      <c r="F18" s="110" t="n">
        <v>0.25</v>
      </c>
    </row>
    <row r="19" customFormat="false" ht="13" hidden="false" customHeight="false" outlineLevel="0" collapsed="false">
      <c r="A19" s="106"/>
      <c r="B19" s="107" t="s">
        <v>163</v>
      </c>
      <c r="C19" s="108" t="n">
        <v>0.0454636134122439</v>
      </c>
      <c r="D19" s="109" t="n">
        <v>0.0461641507738171</v>
      </c>
      <c r="E19" s="109" t="n">
        <v>0.0899641507738171</v>
      </c>
      <c r="F19" s="110" t="n">
        <v>0.3</v>
      </c>
    </row>
    <row r="20" customFormat="false" ht="13" hidden="false" customHeight="false" outlineLevel="0" collapsed="false">
      <c r="A20" s="106"/>
      <c r="B20" s="107" t="s">
        <v>164</v>
      </c>
      <c r="C20" s="108" t="n">
        <v>0.015725938409809</v>
      </c>
      <c r="D20" s="109" t="n">
        <v>0.015968255431599</v>
      </c>
      <c r="E20" s="109" t="n">
        <v>0.059768255431599</v>
      </c>
      <c r="F20" s="110" t="n">
        <v>0.15</v>
      </c>
    </row>
    <row r="21" customFormat="false" ht="13" hidden="false" customHeight="false" outlineLevel="0" collapsed="false">
      <c r="A21" s="106"/>
      <c r="B21" s="107" t="s">
        <v>165</v>
      </c>
      <c r="C21" s="108" t="n">
        <v>0.0206449523199862</v>
      </c>
      <c r="D21" s="109" t="n">
        <v>0.0209630651874546</v>
      </c>
      <c r="E21" s="109" t="n">
        <v>0.0647630651874546</v>
      </c>
      <c r="F21" s="110" t="n">
        <v>0.31</v>
      </c>
    </row>
    <row r="22" customFormat="false" ht="13" hidden="false" customHeight="false" outlineLevel="0" collapsed="false">
      <c r="A22" s="106"/>
      <c r="B22" s="107" t="s">
        <v>166</v>
      </c>
      <c r="C22" s="108" t="n">
        <v>0.0743814527629826</v>
      </c>
      <c r="D22" s="109" t="n">
        <v>0.0755275778233924</v>
      </c>
      <c r="E22" s="109" t="n">
        <v>0.119327577823392</v>
      </c>
      <c r="F22" s="110" t="n">
        <v>0.32</v>
      </c>
    </row>
    <row r="23" customFormat="false" ht="13" hidden="false" customHeight="false" outlineLevel="0" collapsed="false">
      <c r="A23" s="106"/>
      <c r="B23" s="107" t="s">
        <v>167</v>
      </c>
      <c r="C23" s="108" t="n">
        <v>0.029737675002435</v>
      </c>
      <c r="D23" s="109" t="n">
        <v>0.030195895342218</v>
      </c>
      <c r="E23" s="109" t="n">
        <v>0.073995895342218</v>
      </c>
      <c r="F23" s="110" t="n">
        <v>0.32</v>
      </c>
    </row>
    <row r="24" customFormat="false" ht="13" hidden="false" customHeight="false" outlineLevel="0" collapsed="false">
      <c r="A24" s="106"/>
      <c r="B24" s="107" t="s">
        <v>168</v>
      </c>
      <c r="C24" s="108" t="n">
        <v>0.0454636134122439</v>
      </c>
      <c r="D24" s="109" t="n">
        <v>0.0461641507738171</v>
      </c>
      <c r="E24" s="109" t="n">
        <v>0.0899641507738171</v>
      </c>
      <c r="F24" s="110" t="n">
        <v>0.3</v>
      </c>
    </row>
    <row r="25" customFormat="false" ht="13" hidden="false" customHeight="false" outlineLevel="0" collapsed="false">
      <c r="A25" s="106"/>
      <c r="B25" s="107" t="s">
        <v>169</v>
      </c>
      <c r="C25" s="108" t="n">
        <v>0.0454636134122439</v>
      </c>
      <c r="D25" s="109" t="n">
        <v>0.0461641507738171</v>
      </c>
      <c r="E25" s="109" t="n">
        <v>0.0899641507738171</v>
      </c>
      <c r="F25" s="110" t="n">
        <v>0.3</v>
      </c>
    </row>
    <row r="26" customFormat="false" ht="13" hidden="false" customHeight="false" outlineLevel="0" collapsed="false">
      <c r="A26" s="106"/>
      <c r="B26" s="107" t="s">
        <v>170</v>
      </c>
      <c r="C26" s="108" t="n">
        <v>0.029737675002435</v>
      </c>
      <c r="D26" s="109" t="n">
        <v>0.030195895342218</v>
      </c>
      <c r="E26" s="109" t="n">
        <v>0.073995895342218</v>
      </c>
      <c r="F26" s="110" t="n">
        <v>0.3</v>
      </c>
    </row>
    <row r="27" customFormat="false" ht="13" hidden="false" customHeight="false" outlineLevel="0" collapsed="false">
      <c r="A27" s="106"/>
      <c r="B27" s="107" t="s">
        <v>171</v>
      </c>
      <c r="C27" s="108" t="n">
        <v>0.0248186610922578</v>
      </c>
      <c r="D27" s="109" t="n">
        <v>0.0252010855863624</v>
      </c>
      <c r="E27" s="109" t="n">
        <v>0.0690010855863624</v>
      </c>
      <c r="F27" s="110" t="n">
        <v>0.28</v>
      </c>
    </row>
    <row r="28" customFormat="false" ht="13" hidden="false" customHeight="false" outlineLevel="0" collapsed="false">
      <c r="A28" s="106"/>
      <c r="B28" s="107" t="s">
        <v>172</v>
      </c>
      <c r="C28" s="108" t="n">
        <v>0.0537365004429965</v>
      </c>
      <c r="D28" s="109" t="n">
        <v>0.0545645126359378</v>
      </c>
      <c r="E28" s="109" t="n">
        <v>0.0983645126359378</v>
      </c>
      <c r="F28" s="110" t="n">
        <v>0.275</v>
      </c>
    </row>
    <row r="29" customFormat="false" ht="13" hidden="false" customHeight="false" outlineLevel="0" collapsed="false">
      <c r="A29" s="106"/>
      <c r="B29" s="107" t="s">
        <v>173</v>
      </c>
      <c r="C29" s="108" t="n">
        <v>0.0454636134122439</v>
      </c>
      <c r="D29" s="109" t="n">
        <v>0.0461641507738171</v>
      </c>
      <c r="E29" s="109" t="n">
        <v>0.0899641507738171</v>
      </c>
      <c r="F29" s="110" t="n">
        <v>0.3</v>
      </c>
    </row>
    <row r="30" customFormat="false" ht="13" hidden="false" customHeight="false" outlineLevel="0" collapsed="false">
      <c r="A30" s="106"/>
      <c r="B30" s="107" t="s">
        <v>174</v>
      </c>
      <c r="C30" s="108" t="n">
        <v>0.0537365004429965</v>
      </c>
      <c r="D30" s="109" t="n">
        <v>0.0545645126359378</v>
      </c>
      <c r="E30" s="109" t="n">
        <v>0.0983645126359378</v>
      </c>
      <c r="F30" s="110" t="n">
        <v>0.25</v>
      </c>
    </row>
    <row r="31" customFormat="false" ht="13" hidden="false" customHeight="false" outlineLevel="0" collapsed="false">
      <c r="A31" s="106"/>
      <c r="B31" s="107" t="s">
        <v>175</v>
      </c>
      <c r="C31" s="108" t="n">
        <v>0.0454636134122439</v>
      </c>
      <c r="D31" s="109" t="n">
        <v>0.0461641507738171</v>
      </c>
      <c r="E31" s="109" t="n">
        <v>0.0899641507738171</v>
      </c>
      <c r="F31" s="110" t="n">
        <v>0.3</v>
      </c>
    </row>
    <row r="32" customFormat="false" ht="13" hidden="false" customHeight="false" outlineLevel="0" collapsed="false">
      <c r="A32" s="106"/>
      <c r="B32" s="107" t="s">
        <v>176</v>
      </c>
      <c r="C32" s="108" t="n">
        <v>0.0619348569599585</v>
      </c>
      <c r="D32" s="109" t="n">
        <v>0.0628891955623639</v>
      </c>
      <c r="E32" s="109" t="n">
        <v>0.106689195562364</v>
      </c>
      <c r="F32" s="110" t="n">
        <v>0.2825</v>
      </c>
    </row>
    <row r="33" customFormat="false" ht="13" hidden="false" customHeight="false" outlineLevel="0" collapsed="false">
      <c r="A33" s="106"/>
      <c r="B33" s="107" t="s">
        <v>177</v>
      </c>
      <c r="C33" s="108" t="n">
        <v>0.0537365004429965</v>
      </c>
      <c r="D33" s="109" t="n">
        <v>0.0545645126359378</v>
      </c>
      <c r="E33" s="109" t="n">
        <v>0.0983645126359378</v>
      </c>
      <c r="F33" s="110" t="n">
        <v>0.2825</v>
      </c>
    </row>
    <row r="34" customFormat="false" ht="13" hidden="false" customHeight="false" outlineLevel="0" collapsed="false">
      <c r="A34" s="111"/>
      <c r="B34" s="112" t="s">
        <v>178</v>
      </c>
      <c r="C34" s="113" t="n">
        <v>0.0537365004429965</v>
      </c>
      <c r="D34" s="114" t="n">
        <v>0.0545645126359378</v>
      </c>
      <c r="E34" s="114" t="n">
        <v>0.0983645126359378</v>
      </c>
      <c r="F34" s="115" t="n">
        <v>0.2825</v>
      </c>
    </row>
    <row r="35" customFormat="false" ht="13" hidden="false" customHeight="false" outlineLevel="0" collapsed="false">
      <c r="A35" s="101" t="s">
        <v>179</v>
      </c>
      <c r="B35" s="102"/>
      <c r="C35" s="103" t="n">
        <v>0.0278439224020293</v>
      </c>
      <c r="D35" s="104" t="n">
        <v>0.0282729623852461</v>
      </c>
      <c r="E35" s="104" t="n">
        <v>0.0720729623852461</v>
      </c>
      <c r="F35" s="105" t="n">
        <v>0.241081818181818</v>
      </c>
    </row>
    <row r="36" customFormat="false" ht="13" hidden="false" customHeight="false" outlineLevel="0" collapsed="false">
      <c r="A36" s="106"/>
      <c r="B36" s="107" t="s">
        <v>180</v>
      </c>
      <c r="C36" s="108" t="n">
        <v>0.029737675002435</v>
      </c>
      <c r="D36" s="109" t="n">
        <v>0.030195895342218</v>
      </c>
      <c r="E36" s="109" t="n">
        <v>0.073995895342218</v>
      </c>
      <c r="F36" s="110" t="n">
        <v>0.25</v>
      </c>
    </row>
    <row r="37" customFormat="false" ht="13" hidden="false" customHeight="false" outlineLevel="0" collapsed="false">
      <c r="A37" s="106"/>
      <c r="B37" s="107" t="s">
        <v>181</v>
      </c>
      <c r="C37" s="108" t="n">
        <v>0.0454636134122439</v>
      </c>
      <c r="D37" s="109" t="n">
        <v>0.0461641507738171</v>
      </c>
      <c r="E37" s="109" t="n">
        <v>0.0899641507738171</v>
      </c>
      <c r="F37" s="110" t="n">
        <v>0.2</v>
      </c>
    </row>
    <row r="38" customFormat="false" ht="13" hidden="false" customHeight="false" outlineLevel="0" collapsed="false">
      <c r="A38" s="106"/>
      <c r="B38" s="107" t="s">
        <v>182</v>
      </c>
      <c r="C38" s="108" t="n">
        <v>0.00581338007566397</v>
      </c>
      <c r="D38" s="109" t="n">
        <v>0.00590295698419299</v>
      </c>
      <c r="E38" s="109" t="n">
        <v>0.049702956984193</v>
      </c>
      <c r="F38" s="110" t="n">
        <v>0.25</v>
      </c>
    </row>
    <row r="39" customFormat="false" ht="13" hidden="false" customHeight="false" outlineLevel="0" collapsed="false">
      <c r="A39" s="106"/>
      <c r="B39" s="107" t="s">
        <v>183</v>
      </c>
      <c r="C39" s="108" t="n">
        <v>0.0371907263814913</v>
      </c>
      <c r="D39" s="109" t="n">
        <v>0.0377637889116962</v>
      </c>
      <c r="E39" s="109" t="n">
        <v>0.0815637889116962</v>
      </c>
      <c r="F39" s="110" t="n">
        <v>0.2</v>
      </c>
    </row>
    <row r="40" customFormat="false" ht="13" hidden="false" customHeight="false" outlineLevel="0" collapsed="false">
      <c r="A40" s="106"/>
      <c r="B40" s="107" t="s">
        <v>184</v>
      </c>
      <c r="C40" s="108" t="n">
        <v>0.00499354442396778</v>
      </c>
      <c r="D40" s="109" t="n">
        <v>0.0050704886915504</v>
      </c>
      <c r="E40" s="109" t="n">
        <v>0.0488704886915504</v>
      </c>
      <c r="F40" s="110" t="n">
        <v>0.165</v>
      </c>
    </row>
    <row r="41" customFormat="false" ht="13" hidden="false" customHeight="false" outlineLevel="0" collapsed="false">
      <c r="A41" s="106"/>
      <c r="B41" s="107" t="s">
        <v>185</v>
      </c>
      <c r="C41" s="108" t="n">
        <v>0.0181854453648976</v>
      </c>
      <c r="D41" s="109" t="n">
        <v>0.0184656603095268</v>
      </c>
      <c r="E41" s="109" t="n">
        <v>0.0622656603095268</v>
      </c>
      <c r="F41" s="110" t="n">
        <v>0.3</v>
      </c>
    </row>
    <row r="42" customFormat="false" ht="13" hidden="false" customHeight="false" outlineLevel="0" collapsed="false">
      <c r="A42" s="106"/>
      <c r="B42" s="107" t="s">
        <v>186</v>
      </c>
      <c r="C42" s="108" t="n">
        <v>0.015725938409809</v>
      </c>
      <c r="D42" s="109" t="n">
        <v>0.015968255431599</v>
      </c>
      <c r="E42" s="109" t="n">
        <v>0.059768255431599</v>
      </c>
      <c r="F42" s="110" t="n">
        <v>0.25</v>
      </c>
    </row>
    <row r="43" customFormat="false" ht="13" hidden="false" customHeight="false" outlineLevel="0" collapsed="false">
      <c r="A43" s="106"/>
      <c r="B43" s="107" t="s">
        <v>187</v>
      </c>
      <c r="C43" s="108" t="n">
        <v>0.00581338007566397</v>
      </c>
      <c r="D43" s="109" t="n">
        <v>0.00590295698419299</v>
      </c>
      <c r="E43" s="109" t="n">
        <v>0.049702956984193</v>
      </c>
      <c r="F43" s="110" t="n">
        <v>0.3062</v>
      </c>
    </row>
    <row r="44" customFormat="false" ht="13" hidden="false" customHeight="false" outlineLevel="0" collapsed="false">
      <c r="A44" s="106"/>
      <c r="B44" s="107" t="s">
        <v>188</v>
      </c>
      <c r="C44" s="108" t="n">
        <v>0.00409917825848101</v>
      </c>
      <c r="D44" s="109" t="n">
        <v>0.00416234146321301</v>
      </c>
      <c r="E44" s="109" t="n">
        <v>0.047962341463213</v>
      </c>
      <c r="F44" s="110" t="n">
        <v>0.25</v>
      </c>
    </row>
    <row r="45" customFormat="false" ht="13" hidden="false" customHeight="false" outlineLevel="0" collapsed="false">
      <c r="A45" s="106"/>
      <c r="B45" s="107" t="s">
        <v>189</v>
      </c>
      <c r="C45" s="108" t="n">
        <v>0.00499354442396778</v>
      </c>
      <c r="D45" s="109" t="n">
        <v>0.0050704886915504</v>
      </c>
      <c r="E45" s="109" t="n">
        <v>0.0488704886915504</v>
      </c>
      <c r="F45" s="110" t="n">
        <v>0.12</v>
      </c>
    </row>
    <row r="46" customFormat="false" ht="13" hidden="false" customHeight="false" outlineLevel="0" collapsed="false">
      <c r="A46" s="106"/>
      <c r="B46" s="107" t="s">
        <v>190</v>
      </c>
      <c r="C46" s="108" t="n">
        <v>0.00991255833414496</v>
      </c>
      <c r="D46" s="109" t="n">
        <v>0.010065298447406</v>
      </c>
      <c r="E46" s="109" t="n">
        <v>0.053865298447406</v>
      </c>
      <c r="F46" s="110" t="n">
        <v>0.24</v>
      </c>
    </row>
    <row r="47" customFormat="false" ht="13" hidden="false" customHeight="false" outlineLevel="0" collapsed="false">
      <c r="A47" s="106"/>
      <c r="B47" s="107" t="s">
        <v>191</v>
      </c>
      <c r="C47" s="108" t="n">
        <v>0.0537365004429965</v>
      </c>
      <c r="D47" s="109" t="n">
        <v>0.0545645126359378</v>
      </c>
      <c r="E47" s="109" t="n">
        <v>0.0983645126359378</v>
      </c>
      <c r="F47" s="110" t="n">
        <v>0.2113</v>
      </c>
    </row>
    <row r="48" customFormat="false" ht="13" hidden="false" customHeight="false" outlineLevel="0" collapsed="false">
      <c r="A48" s="106"/>
      <c r="B48" s="107" t="s">
        <v>192</v>
      </c>
      <c r="C48" s="108" t="n">
        <v>0.0537365004429965</v>
      </c>
      <c r="D48" s="109" t="n">
        <v>0.0545645126359378</v>
      </c>
      <c r="E48" s="109" t="n">
        <v>0.0983645126359378</v>
      </c>
      <c r="F48" s="110" t="n">
        <v>0.25</v>
      </c>
    </row>
    <row r="49" customFormat="false" ht="13" hidden="false" customHeight="false" outlineLevel="0" collapsed="false">
      <c r="A49" s="106"/>
      <c r="B49" s="107" t="s">
        <v>193</v>
      </c>
      <c r="C49" s="108" t="n">
        <v>0.0537365004429965</v>
      </c>
      <c r="D49" s="109" t="n">
        <v>0.0545645126359378</v>
      </c>
      <c r="E49" s="109" t="n">
        <v>0.0983645126359378</v>
      </c>
      <c r="F49" s="110" t="n">
        <v>0.35</v>
      </c>
    </row>
    <row r="50" customFormat="false" ht="13" hidden="false" customHeight="false" outlineLevel="0" collapsed="false">
      <c r="A50" s="106"/>
      <c r="B50" s="107" t="s">
        <v>194</v>
      </c>
      <c r="C50" s="108" t="n">
        <v>0.0454636134122439</v>
      </c>
      <c r="D50" s="109" t="n">
        <v>0.0461641507738171</v>
      </c>
      <c r="E50" s="109" t="n">
        <v>0.0899641507738171</v>
      </c>
      <c r="F50" s="110" t="n">
        <v>0.3</v>
      </c>
    </row>
    <row r="51" customFormat="false" ht="13" hidden="false" customHeight="false" outlineLevel="0" collapsed="false">
      <c r="A51" s="106"/>
      <c r="B51" s="107" t="s">
        <v>195</v>
      </c>
      <c r="C51" s="108" t="n">
        <v>0.015725938409809</v>
      </c>
      <c r="D51" s="109" t="n">
        <v>0.015968255431599</v>
      </c>
      <c r="E51" s="109" t="n">
        <v>0.059768255431599</v>
      </c>
      <c r="F51" s="110" t="n">
        <v>0.3</v>
      </c>
    </row>
    <row r="52" customFormat="false" ht="13" hidden="false" customHeight="false" outlineLevel="0" collapsed="false">
      <c r="A52" s="106"/>
      <c r="B52" s="107" t="s">
        <v>196</v>
      </c>
      <c r="C52" s="108" t="n">
        <v>0</v>
      </c>
      <c r="D52" s="109" t="n">
        <v>0</v>
      </c>
      <c r="E52" s="109" t="n">
        <v>0.0438</v>
      </c>
      <c r="F52" s="110" t="n">
        <v>0.17</v>
      </c>
    </row>
    <row r="53" customFormat="false" ht="13" hidden="false" customHeight="false" outlineLevel="0" collapsed="false">
      <c r="A53" s="106"/>
      <c r="B53" s="107" t="s">
        <v>197</v>
      </c>
      <c r="C53" s="108" t="n">
        <v>0.0537365004429965</v>
      </c>
      <c r="D53" s="109" t="n">
        <v>0.0545645126359378</v>
      </c>
      <c r="E53" s="109" t="n">
        <v>0.0983645126359378</v>
      </c>
      <c r="F53" s="110" t="n">
        <v>0.3</v>
      </c>
    </row>
    <row r="54" customFormat="false" ht="13" hidden="false" customHeight="false" outlineLevel="0" collapsed="false">
      <c r="A54" s="106"/>
      <c r="B54" s="107" t="s">
        <v>198</v>
      </c>
      <c r="C54" s="108" t="n">
        <v>0.0619348569599585</v>
      </c>
      <c r="D54" s="109" t="n">
        <v>0.0628891955623639</v>
      </c>
      <c r="E54" s="109" t="n">
        <v>0.106689195562364</v>
      </c>
      <c r="F54" s="110" t="n">
        <v>0.28</v>
      </c>
    </row>
    <row r="55" customFormat="false" ht="13" hidden="false" customHeight="false" outlineLevel="0" collapsed="false">
      <c r="A55" s="106"/>
      <c r="B55" s="107" t="s">
        <v>199</v>
      </c>
      <c r="C55" s="108" t="n">
        <v>0.00499354442396778</v>
      </c>
      <c r="D55" s="109" t="n">
        <v>0.0050704886915504</v>
      </c>
      <c r="E55" s="109" t="n">
        <v>0.0488704886915504</v>
      </c>
      <c r="F55" s="110" t="n">
        <v>0.2</v>
      </c>
    </row>
    <row r="56" customFormat="false" ht="13" hidden="false" customHeight="false" outlineLevel="0" collapsed="false">
      <c r="A56" s="106"/>
      <c r="B56" s="107" t="s">
        <v>200</v>
      </c>
      <c r="C56" s="108" t="n">
        <v>0.0131919009409298</v>
      </c>
      <c r="D56" s="109" t="n">
        <v>0.0133951716179764</v>
      </c>
      <c r="E56" s="109" t="n">
        <v>0.0571951716179764</v>
      </c>
      <c r="F56" s="110" t="n">
        <v>0.2</v>
      </c>
    </row>
    <row r="57" customFormat="false" ht="13" hidden="false" customHeight="false" outlineLevel="0" collapsed="false">
      <c r="A57" s="111"/>
      <c r="B57" s="112" t="s">
        <v>201</v>
      </c>
      <c r="C57" s="113" t="n">
        <v>0.0743814527629826</v>
      </c>
      <c r="D57" s="114" t="n">
        <v>0.0755275778233924</v>
      </c>
      <c r="E57" s="114" t="n">
        <v>0.119327577823392</v>
      </c>
      <c r="F57" s="115" t="n">
        <v>0.2113</v>
      </c>
    </row>
    <row r="58" customFormat="false" ht="13" hidden="false" customHeight="false" outlineLevel="0" collapsed="false">
      <c r="A58" s="101" t="s">
        <v>202</v>
      </c>
      <c r="B58" s="102"/>
      <c r="C58" s="103" t="n">
        <v>0.0206449523199862</v>
      </c>
      <c r="D58" s="104" t="n">
        <v>0.0209630651874546</v>
      </c>
      <c r="E58" s="104" t="n">
        <v>0.0647630651874547</v>
      </c>
      <c r="F58" s="105" t="n">
        <v>0.2881</v>
      </c>
    </row>
    <row r="59" customFormat="false" ht="13" hidden="false" customHeight="false" outlineLevel="0" collapsed="false">
      <c r="A59" s="106"/>
      <c r="B59" s="107" t="s">
        <v>203</v>
      </c>
      <c r="C59" s="108" t="n">
        <v>0</v>
      </c>
      <c r="D59" s="109" t="n">
        <v>0</v>
      </c>
      <c r="E59" s="109" t="n">
        <v>0.0438</v>
      </c>
      <c r="F59" s="110" t="n">
        <v>0.3</v>
      </c>
    </row>
    <row r="60" customFormat="false" ht="13" hidden="false" customHeight="false" outlineLevel="0" collapsed="false">
      <c r="A60" s="106"/>
      <c r="B60" s="107" t="s">
        <v>204</v>
      </c>
      <c r="C60" s="108" t="n">
        <v>0.0619348569599585</v>
      </c>
      <c r="D60" s="109" t="n">
        <v>0.0628891955623639</v>
      </c>
      <c r="E60" s="109" t="n">
        <v>0.106689195562364</v>
      </c>
      <c r="F60" s="110" t="n">
        <v>0.2843</v>
      </c>
    </row>
    <row r="61" customFormat="false" ht="13" hidden="false" customHeight="false" outlineLevel="0" collapsed="false">
      <c r="A61" s="111"/>
      <c r="B61" s="112" t="s">
        <v>205</v>
      </c>
      <c r="C61" s="113" t="n">
        <v>0</v>
      </c>
      <c r="D61" s="114" t="n">
        <v>0</v>
      </c>
      <c r="E61" s="114" t="n">
        <v>0.0438</v>
      </c>
      <c r="F61" s="115" t="n">
        <v>0.28</v>
      </c>
    </row>
    <row r="62" customFormat="false" ht="13" hidden="false" customHeight="false" outlineLevel="0" collapsed="false">
      <c r="A62" s="101" t="s">
        <v>59</v>
      </c>
      <c r="B62" s="102"/>
      <c r="C62" s="103" t="n">
        <v>0.0293117863522032</v>
      </c>
      <c r="D62" s="104" t="n">
        <v>0.029763444281105</v>
      </c>
      <c r="E62" s="104" t="n">
        <v>0.073563444281105</v>
      </c>
      <c r="F62" s="116" t="e">
        <f aca="false"/>
        <v>#VALUE!</v>
      </c>
    </row>
    <row r="63" customFormat="false" ht="13" hidden="false" customHeight="false" outlineLevel="0" collapsed="false">
      <c r="A63" s="106"/>
      <c r="B63" s="107" t="s">
        <v>206</v>
      </c>
      <c r="C63" s="108" t="n">
        <v>0.015725938409809</v>
      </c>
      <c r="D63" s="109" t="n">
        <v>0.015968255431599</v>
      </c>
      <c r="E63" s="109" t="n">
        <v>0.059768255431599</v>
      </c>
      <c r="F63" s="110" t="n">
        <v>0.25</v>
      </c>
    </row>
    <row r="64" customFormat="false" ht="13" hidden="false" customHeight="false" outlineLevel="0" collapsed="false">
      <c r="A64" s="106"/>
      <c r="B64" s="107" t="s">
        <v>207</v>
      </c>
      <c r="C64" s="108" t="n">
        <v>0.0248186610922578</v>
      </c>
      <c r="D64" s="109" t="n">
        <v>0.0252010855863624</v>
      </c>
      <c r="E64" s="109" t="n">
        <v>0.0690010855863624</v>
      </c>
      <c r="F64" s="110" t="n">
        <v>0</v>
      </c>
    </row>
    <row r="65" customFormat="false" ht="13" hidden="false" customHeight="false" outlineLevel="0" collapsed="false">
      <c r="A65" s="106"/>
      <c r="B65" s="107" t="s">
        <v>208</v>
      </c>
      <c r="C65" s="108" t="n">
        <v>0.0619348569599585</v>
      </c>
      <c r="D65" s="109" t="n">
        <v>0.0628891955623639</v>
      </c>
      <c r="E65" s="109" t="n">
        <v>0.106689195562364</v>
      </c>
      <c r="F65" s="110" t="n">
        <v>0.055</v>
      </c>
    </row>
    <row r="66" customFormat="false" ht="13" hidden="false" customHeight="false" outlineLevel="0" collapsed="false">
      <c r="A66" s="106"/>
      <c r="B66" s="107" t="s">
        <v>209</v>
      </c>
      <c r="C66" s="108" t="n">
        <v>0.00700586829631299</v>
      </c>
      <c r="D66" s="109" t="n">
        <v>0.00711381995530951</v>
      </c>
      <c r="E66" s="109" t="n">
        <v>0.0509138199553095</v>
      </c>
      <c r="F66" s="110" t="n">
        <v>0</v>
      </c>
    </row>
    <row r="67" customFormat="false" ht="13" hidden="false" customHeight="false" outlineLevel="0" collapsed="false">
      <c r="A67" s="106"/>
      <c r="B67" s="107" t="s">
        <v>210</v>
      </c>
      <c r="C67" s="108" t="n">
        <v>0.00499354442396778</v>
      </c>
      <c r="D67" s="109" t="n">
        <v>0.0050704886915504</v>
      </c>
      <c r="E67" s="109" t="n">
        <v>0.0488704886915504</v>
      </c>
      <c r="F67" s="110" t="n">
        <v>0</v>
      </c>
    </row>
    <row r="68" customFormat="false" ht="13" hidden="false" customHeight="false" outlineLevel="0" collapsed="false">
      <c r="A68" s="106"/>
      <c r="B68" s="107" t="s">
        <v>211</v>
      </c>
      <c r="C68" s="108" t="n">
        <v>0.0743814527629826</v>
      </c>
      <c r="D68" s="109" t="n">
        <v>0.0755275778233924</v>
      </c>
      <c r="E68" s="109" t="n">
        <v>0.119327577823392</v>
      </c>
      <c r="F68" s="110" t="n">
        <v>0.2736</v>
      </c>
    </row>
    <row r="69" customFormat="false" ht="13" hidden="false" customHeight="false" outlineLevel="0" collapsed="false">
      <c r="A69" s="106"/>
      <c r="B69" s="107" t="s">
        <v>212</v>
      </c>
      <c r="C69" s="108" t="n">
        <v>0.015725938409809</v>
      </c>
      <c r="D69" s="109" t="n">
        <v>0.015968255431599</v>
      </c>
      <c r="E69" s="109" t="n">
        <v>0.059768255431599</v>
      </c>
      <c r="F69" s="110" t="n">
        <v>0.22</v>
      </c>
    </row>
    <row r="70" customFormat="false" ht="13" hidden="false" customHeight="false" outlineLevel="0" collapsed="false">
      <c r="A70" s="106"/>
      <c r="B70" s="107" t="s">
        <v>213</v>
      </c>
      <c r="C70" s="108" t="n">
        <v>0.029737675002435</v>
      </c>
      <c r="D70" s="109" t="n">
        <v>0.030195895342218</v>
      </c>
      <c r="E70" s="109" t="n">
        <v>0.073995895342218</v>
      </c>
      <c r="F70" s="110" t="n">
        <v>0.27</v>
      </c>
    </row>
    <row r="71" customFormat="false" ht="13" hidden="false" customHeight="false" outlineLevel="0" collapsed="false">
      <c r="A71" s="106"/>
      <c r="B71" s="107" t="s">
        <v>214</v>
      </c>
      <c r="C71" s="108" t="n">
        <v>0.0454636134122439</v>
      </c>
      <c r="D71" s="109" t="n">
        <v>0.0461641507738171</v>
      </c>
      <c r="E71" s="109" t="n">
        <v>0.0899641507738171</v>
      </c>
      <c r="F71" s="110" t="n">
        <v>0.25</v>
      </c>
    </row>
    <row r="72" customFormat="false" ht="13" hidden="false" customHeight="false" outlineLevel="0" collapsed="false">
      <c r="A72" s="106"/>
      <c r="B72" s="107" t="s">
        <v>215</v>
      </c>
      <c r="C72" s="108" t="n">
        <v>0.0181854453648976</v>
      </c>
      <c r="D72" s="109" t="n">
        <v>0.0184656603095268</v>
      </c>
      <c r="E72" s="109" t="n">
        <v>0.0622656603095268</v>
      </c>
      <c r="F72" s="110" t="n">
        <v>0.2113</v>
      </c>
    </row>
    <row r="73" customFormat="false" ht="13" hidden="false" customHeight="false" outlineLevel="0" collapsed="false">
      <c r="A73" s="106"/>
      <c r="B73" s="107" t="s">
        <v>216</v>
      </c>
      <c r="C73" s="108" t="n">
        <v>0.0248186610922578</v>
      </c>
      <c r="D73" s="109" t="n">
        <v>0.0252010855863624</v>
      </c>
      <c r="E73" s="109" t="n">
        <v>0.0690010855863624</v>
      </c>
      <c r="F73" s="110" t="n">
        <v>0.2736</v>
      </c>
    </row>
    <row r="74" customFormat="false" ht="13" hidden="false" customHeight="false" outlineLevel="0" collapsed="false">
      <c r="A74" s="106"/>
      <c r="B74" s="107" t="s">
        <v>217</v>
      </c>
      <c r="C74" s="108" t="n">
        <v>0.0537365004429965</v>
      </c>
      <c r="D74" s="109" t="n">
        <v>0.0545645126359378</v>
      </c>
      <c r="E74" s="109" t="n">
        <v>0.0983645126359378</v>
      </c>
      <c r="F74" s="110" t="n">
        <v>0.2736</v>
      </c>
    </row>
    <row r="75" customFormat="false" ht="13" hidden="false" customHeight="false" outlineLevel="0" collapsed="false">
      <c r="A75" s="106"/>
      <c r="B75" s="107" t="s">
        <v>218</v>
      </c>
      <c r="C75" s="108" t="n">
        <v>0.0206449523199862</v>
      </c>
      <c r="D75" s="109" t="n">
        <v>0.0209630651874546</v>
      </c>
      <c r="E75" s="109" t="n">
        <v>0.0647630651874546</v>
      </c>
      <c r="F75" s="110" t="n">
        <v>0.3</v>
      </c>
    </row>
    <row r="76" customFormat="false" ht="13" hidden="false" customHeight="false" outlineLevel="0" collapsed="false">
      <c r="A76" s="111"/>
      <c r="B76" s="112" t="s">
        <v>219</v>
      </c>
      <c r="C76" s="113" t="n">
        <v>0.0131919009409298</v>
      </c>
      <c r="D76" s="114" t="n">
        <v>0.0133951716179764</v>
      </c>
      <c r="E76" s="114" t="n">
        <v>0.0571951716179764</v>
      </c>
      <c r="F76" s="117" t="e">
        <f aca="false"/>
        <v>#VALUE!</v>
      </c>
    </row>
    <row r="77" customFormat="false" ht="13" hidden="false" customHeight="false" outlineLevel="0" collapsed="false">
      <c r="A77" s="101" t="s">
        <v>220</v>
      </c>
      <c r="B77" s="102"/>
      <c r="C77" s="103" t="n">
        <v>0.0402588991992029</v>
      </c>
      <c r="D77" s="104" t="n">
        <v>0.0408792384311314</v>
      </c>
      <c r="E77" s="104" t="n">
        <v>0.0846792384311313</v>
      </c>
      <c r="F77" s="105" t="n">
        <v>0.275972222222222</v>
      </c>
    </row>
    <row r="78" customFormat="false" ht="13" hidden="false" customHeight="false" outlineLevel="0" collapsed="false">
      <c r="A78" s="106"/>
      <c r="B78" s="107" t="s">
        <v>221</v>
      </c>
      <c r="C78" s="108" t="n">
        <v>0.0991255833414496</v>
      </c>
      <c r="D78" s="109" t="n">
        <v>0.10065298447406</v>
      </c>
      <c r="E78" s="109" t="n">
        <v>0.14445298447406</v>
      </c>
      <c r="F78" s="110" t="n">
        <v>0.3</v>
      </c>
    </row>
    <row r="79" customFormat="false" ht="13" hidden="false" customHeight="false" outlineLevel="0" collapsed="false">
      <c r="A79" s="106"/>
      <c r="B79" s="107" t="s">
        <v>44</v>
      </c>
      <c r="C79" s="108" t="n">
        <v>0.0825798092799447</v>
      </c>
      <c r="D79" s="109" t="n">
        <v>0.0838522607498185</v>
      </c>
      <c r="E79" s="109" t="n">
        <v>0.127652260749818</v>
      </c>
      <c r="F79" s="110" t="n">
        <v>0.2825</v>
      </c>
    </row>
    <row r="80" customFormat="false" ht="13" hidden="false" customHeight="false" outlineLevel="0" collapsed="false">
      <c r="A80" s="106"/>
      <c r="B80" s="107" t="s">
        <v>222</v>
      </c>
      <c r="C80" s="108" t="n">
        <v>0.0454636134122439</v>
      </c>
      <c r="D80" s="109" t="n">
        <v>0.0461641507738171</v>
      </c>
      <c r="E80" s="109" t="n">
        <v>0.0899641507738171</v>
      </c>
      <c r="F80" s="110" t="n">
        <v>0.25</v>
      </c>
    </row>
    <row r="81" customFormat="false" ht="13" hidden="false" customHeight="false" outlineLevel="0" collapsed="false">
      <c r="A81" s="106"/>
      <c r="B81" s="107" t="s">
        <v>223</v>
      </c>
      <c r="C81" s="108" t="n">
        <v>0.0248186610922578</v>
      </c>
      <c r="D81" s="109" t="n">
        <v>0.0252010855863624</v>
      </c>
      <c r="E81" s="109" t="n">
        <v>0.0690010855863624</v>
      </c>
      <c r="F81" s="110" t="n">
        <v>0.34</v>
      </c>
    </row>
    <row r="82" customFormat="false" ht="13" hidden="false" customHeight="false" outlineLevel="0" collapsed="false">
      <c r="A82" s="106"/>
      <c r="B82" s="107" t="s">
        <v>224</v>
      </c>
      <c r="C82" s="108" t="n">
        <v>0.00581338007566397</v>
      </c>
      <c r="D82" s="109" t="n">
        <v>0.00590295698419299</v>
      </c>
      <c r="E82" s="109" t="n">
        <v>0.049702956984193</v>
      </c>
      <c r="F82" s="110" t="n">
        <v>0.27</v>
      </c>
    </row>
    <row r="83" customFormat="false" ht="13" hidden="false" customHeight="false" outlineLevel="0" collapsed="false">
      <c r="A83" s="106"/>
      <c r="B83" s="107" t="s">
        <v>225</v>
      </c>
      <c r="C83" s="108" t="n">
        <v>0.015725938409809</v>
      </c>
      <c r="D83" s="109" t="n">
        <v>0.015968255431599</v>
      </c>
      <c r="E83" s="109" t="n">
        <v>0.059768255431599</v>
      </c>
      <c r="F83" s="110" t="n">
        <v>0.32</v>
      </c>
    </row>
    <row r="84" customFormat="false" ht="13" hidden="false" customHeight="false" outlineLevel="0" collapsed="false">
      <c r="A84" s="106"/>
      <c r="B84" s="107" t="s">
        <v>226</v>
      </c>
      <c r="C84" s="108" t="n">
        <v>0.0454636134122439</v>
      </c>
      <c r="D84" s="109" t="n">
        <v>0.0461641507738171</v>
      </c>
      <c r="E84" s="109" t="n">
        <v>0.0899641507738171</v>
      </c>
      <c r="F84" s="110" t="n">
        <v>0.3</v>
      </c>
    </row>
    <row r="85" customFormat="false" ht="13" hidden="false" customHeight="false" outlineLevel="0" collapsed="false">
      <c r="A85" s="106"/>
      <c r="B85" s="107" t="s">
        <v>227</v>
      </c>
      <c r="C85" s="108" t="n">
        <v>0.0825798092799447</v>
      </c>
      <c r="D85" s="109" t="n">
        <v>0.0838522607498185</v>
      </c>
      <c r="E85" s="109" t="n">
        <v>0.127652260749818</v>
      </c>
      <c r="F85" s="110" t="n">
        <v>0.25</v>
      </c>
    </row>
    <row r="86" customFormat="false" ht="13" hidden="false" customHeight="false" outlineLevel="0" collapsed="false">
      <c r="A86" s="106"/>
      <c r="B86" s="107" t="s">
        <v>228</v>
      </c>
      <c r="C86" s="108" t="n">
        <v>0.0537365004429965</v>
      </c>
      <c r="D86" s="109" t="n">
        <v>0.0545645126359378</v>
      </c>
      <c r="E86" s="109" t="n">
        <v>0.0983645126359378</v>
      </c>
      <c r="F86" s="110" t="n">
        <v>0.3</v>
      </c>
    </row>
    <row r="87" customFormat="false" ht="13" hidden="false" customHeight="false" outlineLevel="0" collapsed="false">
      <c r="A87" s="106"/>
      <c r="B87" s="107" t="s">
        <v>229</v>
      </c>
      <c r="C87" s="108" t="n">
        <v>0.0206449523199862</v>
      </c>
      <c r="D87" s="109" t="n">
        <v>0.0209630651874546</v>
      </c>
      <c r="E87" s="109" t="n">
        <v>0.0647630651874546</v>
      </c>
      <c r="F87" s="110" t="n">
        <v>0.25</v>
      </c>
    </row>
    <row r="88" customFormat="false" ht="13" hidden="false" customHeight="false" outlineLevel="0" collapsed="false">
      <c r="A88" s="106"/>
      <c r="B88" s="107" t="s">
        <v>230</v>
      </c>
      <c r="C88" s="108" t="n">
        <v>0.0371907263814913</v>
      </c>
      <c r="D88" s="109" t="n">
        <v>0.0377637889116962</v>
      </c>
      <c r="E88" s="109" t="n">
        <v>0.0815637889116962</v>
      </c>
      <c r="F88" s="110" t="n">
        <v>0.25</v>
      </c>
    </row>
    <row r="89" customFormat="false" ht="13" hidden="false" customHeight="false" outlineLevel="0" collapsed="false">
      <c r="A89" s="106"/>
      <c r="B89" s="107" t="s">
        <v>231</v>
      </c>
      <c r="C89" s="108" t="n">
        <v>0.0131919009409298</v>
      </c>
      <c r="D89" s="109" t="n">
        <v>0.0133951716179764</v>
      </c>
      <c r="E89" s="109" t="n">
        <v>0.0571951716179764</v>
      </c>
      <c r="F89" s="110" t="n">
        <v>0.3</v>
      </c>
    </row>
    <row r="90" customFormat="false" ht="13" hidden="false" customHeight="false" outlineLevel="0" collapsed="false">
      <c r="A90" s="106"/>
      <c r="B90" s="107" t="s">
        <v>232</v>
      </c>
      <c r="C90" s="108" t="n">
        <v>0.0537365004429965</v>
      </c>
      <c r="D90" s="109" t="n">
        <v>0.0545645126359378</v>
      </c>
      <c r="E90" s="109" t="n">
        <v>0.0983645126359378</v>
      </c>
      <c r="F90" s="110" t="n">
        <v>0.3</v>
      </c>
    </row>
    <row r="91" customFormat="false" ht="13" hidden="false" customHeight="false" outlineLevel="0" collapsed="false">
      <c r="A91" s="106"/>
      <c r="B91" s="107" t="s">
        <v>233</v>
      </c>
      <c r="C91" s="108" t="n">
        <v>0.015725938409809</v>
      </c>
      <c r="D91" s="109" t="n">
        <v>0.015968255431599</v>
      </c>
      <c r="E91" s="109" t="n">
        <v>0.059768255431599</v>
      </c>
      <c r="F91" s="110" t="n">
        <v>0.25</v>
      </c>
    </row>
    <row r="92" customFormat="false" ht="13" hidden="false" customHeight="false" outlineLevel="0" collapsed="false">
      <c r="A92" s="106"/>
      <c r="B92" s="107" t="s">
        <v>234</v>
      </c>
      <c r="C92" s="108" t="n">
        <v>0.0206449523199862</v>
      </c>
      <c r="D92" s="109" t="n">
        <v>0.0209630651874546</v>
      </c>
      <c r="E92" s="109" t="n">
        <v>0.0647630651874546</v>
      </c>
      <c r="F92" s="110" t="n">
        <v>0.1</v>
      </c>
    </row>
    <row r="93" customFormat="false" ht="13" hidden="false" customHeight="false" outlineLevel="0" collapsed="false">
      <c r="A93" s="106"/>
      <c r="B93" s="107" t="s">
        <v>235</v>
      </c>
      <c r="C93" s="108" t="n">
        <v>0.00991255833414496</v>
      </c>
      <c r="D93" s="109" t="n">
        <v>0.010065298447406</v>
      </c>
      <c r="E93" s="109" t="n">
        <v>0.053865298447406</v>
      </c>
      <c r="F93" s="110" t="n">
        <v>0.295</v>
      </c>
    </row>
    <row r="94" customFormat="false" ht="13" hidden="false" customHeight="false" outlineLevel="0" collapsed="false">
      <c r="A94" s="106"/>
      <c r="B94" s="107" t="s">
        <v>236</v>
      </c>
      <c r="C94" s="108" t="n">
        <v>0.0825798092799447</v>
      </c>
      <c r="D94" s="109" t="n">
        <v>0.0838522607498185</v>
      </c>
      <c r="E94" s="109" t="n">
        <v>0.127652260749818</v>
      </c>
      <c r="F94" s="110" t="n">
        <v>0.36</v>
      </c>
    </row>
    <row r="95" customFormat="false" ht="13" hidden="false" customHeight="false" outlineLevel="0" collapsed="false">
      <c r="A95" s="111"/>
      <c r="B95" s="112" t="s">
        <v>237</v>
      </c>
      <c r="C95" s="113" t="n">
        <v>0.015725938409809</v>
      </c>
      <c r="D95" s="114" t="n">
        <v>0.015968255431599</v>
      </c>
      <c r="E95" s="114" t="n">
        <v>0.059768255431599</v>
      </c>
      <c r="F95" s="115" t="n">
        <v>0.25</v>
      </c>
    </row>
    <row r="96" customFormat="false" ht="13" hidden="false" customHeight="false" outlineLevel="0" collapsed="false">
      <c r="A96" s="101" t="s">
        <v>238</v>
      </c>
      <c r="B96" s="102"/>
      <c r="C96" s="103" t="n">
        <v>0.0265880706974337</v>
      </c>
      <c r="D96" s="104" t="n">
        <v>0.0269977595782274</v>
      </c>
      <c r="E96" s="104" t="n">
        <v>0.0707977595782274</v>
      </c>
      <c r="F96" s="105" t="n">
        <v>0.156525925925926</v>
      </c>
    </row>
    <row r="97" customFormat="false" ht="13" hidden="false" customHeight="false" outlineLevel="0" collapsed="false">
      <c r="A97" s="106"/>
      <c r="B97" s="107" t="s">
        <v>239</v>
      </c>
      <c r="C97" s="108" t="n">
        <v>0.0371907263814913</v>
      </c>
      <c r="D97" s="109" t="n">
        <v>0.0377637889116962</v>
      </c>
      <c r="E97" s="109" t="n">
        <v>0.0815637889116962</v>
      </c>
      <c r="F97" s="110" t="n">
        <v>0.15</v>
      </c>
    </row>
    <row r="98" customFormat="false" ht="13" hidden="false" customHeight="false" outlineLevel="0" collapsed="false">
      <c r="A98" s="106"/>
      <c r="B98" s="107" t="s">
        <v>240</v>
      </c>
      <c r="C98" s="108" t="n">
        <v>0.029737675002435</v>
      </c>
      <c r="D98" s="109" t="n">
        <v>0.030195895342218</v>
      </c>
      <c r="E98" s="109" t="n">
        <v>0.073995895342218</v>
      </c>
      <c r="F98" s="110" t="n">
        <v>0.18</v>
      </c>
    </row>
    <row r="99" customFormat="false" ht="13" hidden="false" customHeight="false" outlineLevel="0" collapsed="false">
      <c r="A99" s="106"/>
      <c r="B99" s="107" t="s">
        <v>241</v>
      </c>
      <c r="C99" s="108" t="n">
        <v>0.0248186610922578</v>
      </c>
      <c r="D99" s="109" t="n">
        <v>0.0252010855863624</v>
      </c>
      <c r="E99" s="109" t="n">
        <v>0.0690010855863624</v>
      </c>
      <c r="F99" s="110" t="n">
        <v>0.2</v>
      </c>
    </row>
    <row r="100" customFormat="false" ht="13" hidden="false" customHeight="false" outlineLevel="0" collapsed="false">
      <c r="A100" s="106"/>
      <c r="B100" s="107" t="s">
        <v>242</v>
      </c>
      <c r="C100" s="108" t="n">
        <v>0.0537365004429965</v>
      </c>
      <c r="D100" s="109" t="n">
        <v>0.0545645126359378</v>
      </c>
      <c r="E100" s="109" t="n">
        <v>0.0983645126359378</v>
      </c>
      <c r="F100" s="110" t="n">
        <v>0.18</v>
      </c>
    </row>
    <row r="101" customFormat="false" ht="13" hidden="false" customHeight="false" outlineLevel="0" collapsed="false">
      <c r="A101" s="106"/>
      <c r="B101" s="107" t="s">
        <v>243</v>
      </c>
      <c r="C101" s="108" t="n">
        <v>0.0537365004429965</v>
      </c>
      <c r="D101" s="109" t="n">
        <v>0.0545645126359378</v>
      </c>
      <c r="E101" s="109" t="n">
        <v>0.0983645126359378</v>
      </c>
      <c r="F101" s="110" t="n">
        <v>0.1</v>
      </c>
    </row>
    <row r="102" customFormat="false" ht="13" hidden="false" customHeight="false" outlineLevel="0" collapsed="false">
      <c r="A102" s="106"/>
      <c r="B102" s="107" t="s">
        <v>244</v>
      </c>
      <c r="C102" s="108" t="n">
        <v>0.0131919009409298</v>
      </c>
      <c r="D102" s="109" t="n">
        <v>0.0133951716179764</v>
      </c>
      <c r="E102" s="109" t="n">
        <v>0.0571951716179764</v>
      </c>
      <c r="F102" s="110" t="n">
        <v>0.1</v>
      </c>
    </row>
    <row r="103" customFormat="false" ht="13" hidden="false" customHeight="false" outlineLevel="0" collapsed="false">
      <c r="A103" s="106"/>
      <c r="B103" s="107" t="s">
        <v>245</v>
      </c>
      <c r="C103" s="108" t="n">
        <v>0.0206449523199862</v>
      </c>
      <c r="D103" s="109" t="n">
        <v>0.0209630651874546</v>
      </c>
      <c r="E103" s="109" t="n">
        <v>0.0647630651874546</v>
      </c>
      <c r="F103" s="110" t="n">
        <v>0.18</v>
      </c>
    </row>
    <row r="104" customFormat="false" ht="13" hidden="false" customHeight="false" outlineLevel="0" collapsed="false">
      <c r="A104" s="106"/>
      <c r="B104" s="107" t="s">
        <v>246</v>
      </c>
      <c r="C104" s="108" t="n">
        <v>0.00499354442396778</v>
      </c>
      <c r="D104" s="109" t="n">
        <v>0.0050704886915504</v>
      </c>
      <c r="E104" s="109" t="n">
        <v>0.0488704886915504</v>
      </c>
      <c r="F104" s="110" t="n">
        <v>0.19</v>
      </c>
    </row>
    <row r="105" customFormat="false" ht="13" hidden="false" customHeight="false" outlineLevel="0" collapsed="false">
      <c r="A105" s="106"/>
      <c r="B105" s="107" t="s">
        <v>247</v>
      </c>
      <c r="C105" s="108" t="n">
        <v>0.00581338007566397</v>
      </c>
      <c r="D105" s="109" t="n">
        <v>0.00590295698419299</v>
      </c>
      <c r="E105" s="109" t="n">
        <v>0.049702956984193</v>
      </c>
      <c r="F105" s="110" t="n">
        <v>0.2</v>
      </c>
    </row>
    <row r="106" customFormat="false" ht="13" hidden="false" customHeight="false" outlineLevel="0" collapsed="false">
      <c r="A106" s="106"/>
      <c r="B106" s="107" t="s">
        <v>248</v>
      </c>
      <c r="C106" s="108" t="n">
        <v>0.0248186610922578</v>
      </c>
      <c r="D106" s="109" t="n">
        <v>0.0252010855863624</v>
      </c>
      <c r="E106" s="109" t="n">
        <v>0.0690010855863624</v>
      </c>
      <c r="F106" s="110" t="n">
        <v>0.15</v>
      </c>
    </row>
    <row r="107" customFormat="false" ht="13" hidden="false" customHeight="false" outlineLevel="0" collapsed="false">
      <c r="A107" s="106"/>
      <c r="B107" s="107" t="s">
        <v>249</v>
      </c>
      <c r="C107" s="108" t="n">
        <v>0.0181854453648976</v>
      </c>
      <c r="D107" s="109" t="n">
        <v>0.0184656603095268</v>
      </c>
      <c r="E107" s="109" t="n">
        <v>0.0622656603095268</v>
      </c>
      <c r="F107" s="110" t="n">
        <v>0.09</v>
      </c>
    </row>
    <row r="108" customFormat="false" ht="13" hidden="false" customHeight="false" outlineLevel="0" collapsed="false">
      <c r="A108" s="106"/>
      <c r="B108" s="107" t="s">
        <v>250</v>
      </c>
      <c r="C108" s="108" t="n">
        <v>0.0181854453648976</v>
      </c>
      <c r="D108" s="109" t="n">
        <v>0.0184656603095268</v>
      </c>
      <c r="E108" s="109" t="n">
        <v>0.0622656603095268</v>
      </c>
      <c r="F108" s="110" t="n">
        <v>0.2</v>
      </c>
    </row>
    <row r="109" customFormat="false" ht="13" hidden="false" customHeight="false" outlineLevel="0" collapsed="false">
      <c r="A109" s="106"/>
      <c r="B109" s="107" t="s">
        <v>251</v>
      </c>
      <c r="C109" s="108" t="n">
        <v>0.0454636134122439</v>
      </c>
      <c r="D109" s="109" t="n">
        <v>0.0461641507738171</v>
      </c>
      <c r="E109" s="109" t="n">
        <v>0.0899641507738171</v>
      </c>
      <c r="F109" s="110" t="n">
        <v>0.1</v>
      </c>
    </row>
    <row r="110" customFormat="false" ht="13" hidden="false" customHeight="false" outlineLevel="0" collapsed="false">
      <c r="A110" s="106"/>
      <c r="B110" s="107" t="s">
        <v>252</v>
      </c>
      <c r="C110" s="108" t="n">
        <v>0.00991255833414496</v>
      </c>
      <c r="D110" s="109" t="n">
        <v>0.010065298447406</v>
      </c>
      <c r="E110" s="109" t="n">
        <v>0.053865298447406</v>
      </c>
      <c r="F110" s="110" t="n">
        <v>0.2</v>
      </c>
    </row>
    <row r="111" customFormat="false" ht="13" hidden="false" customHeight="false" outlineLevel="0" collapsed="false">
      <c r="A111" s="106"/>
      <c r="B111" s="107" t="s">
        <v>253</v>
      </c>
      <c r="C111" s="108" t="n">
        <v>0.00700586829631299</v>
      </c>
      <c r="D111" s="109" t="n">
        <v>0.00711381995530951</v>
      </c>
      <c r="E111" s="109" t="n">
        <v>0.0509138199553095</v>
      </c>
      <c r="F111" s="110" t="n">
        <v>0.15</v>
      </c>
    </row>
    <row r="112" customFormat="false" ht="13" hidden="false" customHeight="false" outlineLevel="0" collapsed="false">
      <c r="A112" s="106"/>
      <c r="B112" s="107" t="s">
        <v>254</v>
      </c>
      <c r="C112" s="108" t="n">
        <v>0.029737675002435</v>
      </c>
      <c r="D112" s="109" t="n">
        <v>0.030195895342218</v>
      </c>
      <c r="E112" s="109" t="n">
        <v>0.073995895342218</v>
      </c>
      <c r="F112" s="110" t="n">
        <v>0.1</v>
      </c>
    </row>
    <row r="113" customFormat="false" ht="13" hidden="false" customHeight="false" outlineLevel="0" collapsed="false">
      <c r="A113" s="106"/>
      <c r="B113" s="107" t="s">
        <v>255</v>
      </c>
      <c r="C113" s="108" t="n">
        <v>0.0537365004429965</v>
      </c>
      <c r="D113" s="109" t="n">
        <v>0.0545645126359378</v>
      </c>
      <c r="E113" s="109" t="n">
        <v>0.0983645126359378</v>
      </c>
      <c r="F113" s="110" t="n">
        <v>0.12</v>
      </c>
    </row>
    <row r="114" customFormat="false" ht="13" hidden="false" customHeight="false" outlineLevel="0" collapsed="false">
      <c r="A114" s="106"/>
      <c r="B114" s="107" t="s">
        <v>256</v>
      </c>
      <c r="C114" s="108" t="n">
        <v>0.0371907263814913</v>
      </c>
      <c r="D114" s="109" t="n">
        <v>0.0377637889116962</v>
      </c>
      <c r="E114" s="109" t="n">
        <v>0.0815637889116962</v>
      </c>
      <c r="F114" s="110" t="n">
        <v>0.09</v>
      </c>
    </row>
    <row r="115" customFormat="false" ht="13" hidden="false" customHeight="false" outlineLevel="0" collapsed="false">
      <c r="A115" s="106"/>
      <c r="B115" s="107" t="s">
        <v>257</v>
      </c>
      <c r="C115" s="108" t="n">
        <v>0.00700586829631299</v>
      </c>
      <c r="D115" s="109" t="n">
        <v>0.00711381995530951</v>
      </c>
      <c r="E115" s="109" t="n">
        <v>0.0509138199553095</v>
      </c>
      <c r="F115" s="110" t="n">
        <v>0.19</v>
      </c>
    </row>
    <row r="116" customFormat="false" ht="13" hidden="false" customHeight="false" outlineLevel="0" collapsed="false">
      <c r="A116" s="106"/>
      <c r="B116" s="107" t="s">
        <v>258</v>
      </c>
      <c r="C116" s="108" t="n">
        <v>0.0181854453648976</v>
      </c>
      <c r="D116" s="109" t="n">
        <v>0.0184656603095268</v>
      </c>
      <c r="E116" s="109" t="n">
        <v>0.0622656603095268</v>
      </c>
      <c r="F116" s="110" t="n">
        <v>0.16</v>
      </c>
    </row>
    <row r="117" customFormat="false" ht="13" hidden="false" customHeight="false" outlineLevel="0" collapsed="false">
      <c r="A117" s="106"/>
      <c r="B117" s="107" t="s">
        <v>259</v>
      </c>
      <c r="C117" s="108" t="n">
        <v>0.0181854453648976</v>
      </c>
      <c r="D117" s="109" t="n">
        <v>0.0184656603095268</v>
      </c>
      <c r="E117" s="109" t="n">
        <v>0.0622656603095268</v>
      </c>
      <c r="F117" s="110" t="n">
        <v>0.2</v>
      </c>
    </row>
    <row r="118" customFormat="false" ht="13" hidden="false" customHeight="false" outlineLevel="0" collapsed="false">
      <c r="A118" s="106"/>
      <c r="B118" s="107" t="s">
        <v>260</v>
      </c>
      <c r="C118" s="108" t="n">
        <v>0.0248186610922578</v>
      </c>
      <c r="D118" s="109" t="n">
        <v>0.0252010855863624</v>
      </c>
      <c r="E118" s="109" t="n">
        <v>0.0690010855863624</v>
      </c>
      <c r="F118" s="110" t="n">
        <v>0.15</v>
      </c>
    </row>
    <row r="119" customFormat="false" ht="13" hidden="false" customHeight="false" outlineLevel="0" collapsed="false">
      <c r="A119" s="106"/>
      <c r="B119" s="107" t="s">
        <v>261</v>
      </c>
      <c r="C119" s="108" t="n">
        <v>0.00700586829631299</v>
      </c>
      <c r="D119" s="109" t="n">
        <v>0.00711381995530951</v>
      </c>
      <c r="E119" s="109" t="n">
        <v>0.0509138199553095</v>
      </c>
      <c r="F119" s="110" t="n">
        <v>0.21</v>
      </c>
    </row>
    <row r="120" customFormat="false" ht="13" hidden="false" customHeight="false" outlineLevel="0" collapsed="false">
      <c r="A120" s="106"/>
      <c r="B120" s="107" t="s">
        <v>262</v>
      </c>
      <c r="C120" s="108" t="n">
        <v>0.00991255833414496</v>
      </c>
      <c r="D120" s="109" t="n">
        <v>0.010065298447406</v>
      </c>
      <c r="E120" s="109" t="n">
        <v>0.053865298447406</v>
      </c>
      <c r="F120" s="110" t="n">
        <v>0.19</v>
      </c>
    </row>
    <row r="121" customFormat="false" ht="13" hidden="false" customHeight="false" outlineLevel="0" collapsed="false">
      <c r="A121" s="106"/>
      <c r="B121" s="107" t="s">
        <v>263</v>
      </c>
      <c r="C121" s="108" t="n">
        <v>0.0537365004429965</v>
      </c>
      <c r="D121" s="109" t="n">
        <v>0.0545645126359378</v>
      </c>
      <c r="E121" s="109" t="n">
        <v>0.0983645126359378</v>
      </c>
      <c r="F121" s="110" t="n">
        <v>0.1912</v>
      </c>
    </row>
    <row r="122" customFormat="false" ht="13" hidden="false" customHeight="false" outlineLevel="0" collapsed="false">
      <c r="A122" s="106"/>
      <c r="B122" s="107" t="s">
        <v>264</v>
      </c>
      <c r="C122" s="108" t="n">
        <v>0.0537365004429965</v>
      </c>
      <c r="D122" s="109" t="n">
        <v>0.0545645126359378</v>
      </c>
      <c r="E122" s="109" t="n">
        <v>0.0983645126359378</v>
      </c>
      <c r="F122" s="110" t="n">
        <v>0.18</v>
      </c>
    </row>
    <row r="123" customFormat="false" ht="13" hidden="false" customHeight="false" outlineLevel="0" collapsed="false">
      <c r="A123" s="111"/>
      <c r="B123" s="112" t="s">
        <v>265</v>
      </c>
      <c r="C123" s="113" t="n">
        <v>0.0371907263814913</v>
      </c>
      <c r="D123" s="114" t="n">
        <v>0.0377637889116962</v>
      </c>
      <c r="E123" s="114" t="n">
        <v>0.0815637889116962</v>
      </c>
      <c r="F123" s="115" t="n">
        <v>0.075</v>
      </c>
    </row>
    <row r="124" customFormat="false" ht="13" hidden="false" customHeight="false" outlineLevel="0" collapsed="false">
      <c r="A124" s="101" t="s">
        <v>266</v>
      </c>
      <c r="B124" s="102"/>
      <c r="C124" s="103" t="n">
        <v>0.0313889935863918</v>
      </c>
      <c r="D124" s="104" t="n">
        <v>0.0318726586780786</v>
      </c>
      <c r="E124" s="104" t="n">
        <v>0.0756726586780786</v>
      </c>
      <c r="F124" s="105" t="n">
        <v>0.188461538461538</v>
      </c>
    </row>
    <row r="125" customFormat="false" ht="13" hidden="false" customHeight="false" outlineLevel="0" collapsed="false">
      <c r="A125" s="106"/>
      <c r="B125" s="107" t="s">
        <v>267</v>
      </c>
      <c r="C125" s="108" t="n">
        <v>0.00409917825848101</v>
      </c>
      <c r="D125" s="109" t="n">
        <v>0.00416234146321301</v>
      </c>
      <c r="E125" s="109" t="n">
        <v>0.047962341463213</v>
      </c>
      <c r="F125" s="110" t="n">
        <v>0.55</v>
      </c>
    </row>
    <row r="126" customFormat="false" ht="13" hidden="false" customHeight="false" outlineLevel="0" collapsed="false">
      <c r="A126" s="106"/>
      <c r="B126" s="107" t="s">
        <v>268</v>
      </c>
      <c r="C126" s="108" t="n">
        <v>0.0454636134122439</v>
      </c>
      <c r="D126" s="109" t="n">
        <v>0.0461641507738171</v>
      </c>
      <c r="E126" s="109" t="n">
        <v>0.0899641507738171</v>
      </c>
      <c r="F126" s="110" t="n">
        <v>0</v>
      </c>
    </row>
    <row r="127" customFormat="false" ht="13" hidden="false" customHeight="false" outlineLevel="0" collapsed="false">
      <c r="A127" s="106"/>
      <c r="B127" s="107" t="s">
        <v>269</v>
      </c>
      <c r="C127" s="108" t="n">
        <v>0.0619348569599585</v>
      </c>
      <c r="D127" s="109" t="n">
        <v>0.0628891955623639</v>
      </c>
      <c r="E127" s="109" t="n">
        <v>0.106689195562364</v>
      </c>
      <c r="F127" s="110" t="n">
        <v>0.15</v>
      </c>
    </row>
    <row r="128" customFormat="false" ht="13" hidden="false" customHeight="false" outlineLevel="0" collapsed="false">
      <c r="A128" s="106"/>
      <c r="B128" s="107" t="s">
        <v>270</v>
      </c>
      <c r="C128" s="108" t="n">
        <v>0.00581338007566397</v>
      </c>
      <c r="D128" s="109" t="n">
        <v>0.00590295698419299</v>
      </c>
      <c r="E128" s="109" t="n">
        <v>0.049702956984193</v>
      </c>
      <c r="F128" s="110" t="n">
        <v>0.23</v>
      </c>
    </row>
    <row r="129" customFormat="false" ht="13" hidden="false" customHeight="false" outlineLevel="0" collapsed="false">
      <c r="A129" s="106"/>
      <c r="B129" s="107" t="s">
        <v>271</v>
      </c>
      <c r="C129" s="108" t="n">
        <v>0.0371907263814913</v>
      </c>
      <c r="D129" s="109" t="n">
        <v>0.0377637889116962</v>
      </c>
      <c r="E129" s="109" t="n">
        <v>0.0815637889116962</v>
      </c>
      <c r="F129" s="110" t="n">
        <v>0.2</v>
      </c>
    </row>
    <row r="130" customFormat="false" ht="13" hidden="false" customHeight="false" outlineLevel="0" collapsed="false">
      <c r="A130" s="106"/>
      <c r="B130" s="107" t="s">
        <v>272</v>
      </c>
      <c r="C130" s="108" t="n">
        <v>0.00581338007566397</v>
      </c>
      <c r="D130" s="109" t="n">
        <v>0.00590295698419299</v>
      </c>
      <c r="E130" s="109" t="n">
        <v>0.049702956984193</v>
      </c>
      <c r="F130" s="110" t="n">
        <v>0.15</v>
      </c>
    </row>
    <row r="131" customFormat="false" ht="13" hidden="false" customHeight="false" outlineLevel="0" collapsed="false">
      <c r="A131" s="106"/>
      <c r="B131" s="107" t="s">
        <v>273</v>
      </c>
      <c r="C131" s="108" t="n">
        <v>0.175</v>
      </c>
      <c r="D131" s="109" t="n">
        <v>0.177696530897438</v>
      </c>
      <c r="E131" s="109" t="n">
        <v>0.221496530897438</v>
      </c>
      <c r="F131" s="110" t="n">
        <v>0.17</v>
      </c>
    </row>
    <row r="132" customFormat="false" ht="13" hidden="false" customHeight="false" outlineLevel="0" collapsed="false">
      <c r="A132" s="106"/>
      <c r="B132" s="107" t="s">
        <v>274</v>
      </c>
      <c r="C132" s="108" t="n">
        <v>0.029737675002435</v>
      </c>
      <c r="D132" s="109" t="n">
        <v>0.030195895342218</v>
      </c>
      <c r="E132" s="109" t="n">
        <v>0.073995895342218</v>
      </c>
      <c r="F132" s="110" t="n">
        <v>0.15</v>
      </c>
    </row>
    <row r="133" customFormat="false" ht="13" hidden="false" customHeight="false" outlineLevel="0" collapsed="false">
      <c r="A133" s="106"/>
      <c r="B133" s="107" t="s">
        <v>275</v>
      </c>
      <c r="C133" s="108" t="n">
        <v>0.00499354442396778</v>
      </c>
      <c r="D133" s="109" t="n">
        <v>0.0050704886915504</v>
      </c>
      <c r="E133" s="109" t="n">
        <v>0.0488704886915504</v>
      </c>
      <c r="F133" s="110" t="n">
        <v>0.1</v>
      </c>
    </row>
    <row r="134" customFormat="false" ht="13" hidden="false" customHeight="false" outlineLevel="0" collapsed="false">
      <c r="A134" s="106"/>
      <c r="B134" s="107" t="s">
        <v>276</v>
      </c>
      <c r="C134" s="108" t="n">
        <v>0.00581338007566397</v>
      </c>
      <c r="D134" s="109" t="n">
        <v>0.00590295698419299</v>
      </c>
      <c r="E134" s="109" t="n">
        <v>0.049702956984193</v>
      </c>
      <c r="F134" s="110" t="n">
        <v>0.2</v>
      </c>
    </row>
    <row r="135" customFormat="false" ht="13" hidden="false" customHeight="false" outlineLevel="0" collapsed="false">
      <c r="A135" s="106"/>
      <c r="B135" s="107" t="s">
        <v>277</v>
      </c>
      <c r="C135" s="108" t="n">
        <v>0.0181854453648976</v>
      </c>
      <c r="D135" s="109" t="n">
        <v>0.0184656603095268</v>
      </c>
      <c r="E135" s="109" t="n">
        <v>0.0622656603095268</v>
      </c>
      <c r="F135" s="110" t="n">
        <v>0</v>
      </c>
    </row>
    <row r="136" customFormat="false" ht="13" hidden="false" customHeight="false" outlineLevel="0" collapsed="false">
      <c r="A136" s="106"/>
      <c r="B136" s="107" t="s">
        <v>278</v>
      </c>
      <c r="C136" s="108" t="n">
        <v>0.00409917825848101</v>
      </c>
      <c r="D136" s="109" t="n">
        <v>0.00416234146321301</v>
      </c>
      <c r="E136" s="109" t="n">
        <v>0.047962341463213</v>
      </c>
      <c r="F136" s="110" t="n">
        <v>0.55</v>
      </c>
    </row>
    <row r="137" customFormat="false" ht="13" hidden="false" customHeight="false" outlineLevel="0" collapsed="false">
      <c r="A137" s="111"/>
      <c r="B137" s="112" t="s">
        <v>279</v>
      </c>
      <c r="C137" s="113" t="n">
        <v>0.00991255833414496</v>
      </c>
      <c r="D137" s="114" t="n">
        <v>0.010065298447406</v>
      </c>
      <c r="E137" s="114" t="n">
        <v>0.053865298447406</v>
      </c>
      <c r="F137" s="115" t="n">
        <v>0</v>
      </c>
    </row>
    <row r="138" customFormat="false" ht="13" hidden="false" customHeight="false" outlineLevel="0" collapsed="false">
      <c r="A138" s="101" t="s">
        <v>280</v>
      </c>
      <c r="B138" s="102"/>
      <c r="C138" s="103" t="n">
        <v>0</v>
      </c>
      <c r="D138" s="104" t="n">
        <v>0</v>
      </c>
      <c r="E138" s="104" t="n">
        <v>0.0438</v>
      </c>
      <c r="F138" s="105" t="n">
        <v>0.2675</v>
      </c>
    </row>
    <row r="139" customFormat="false" ht="13" hidden="false" customHeight="false" outlineLevel="0" collapsed="false">
      <c r="A139" s="106"/>
      <c r="B139" s="107" t="s">
        <v>281</v>
      </c>
      <c r="C139" s="108" t="n">
        <v>0</v>
      </c>
      <c r="D139" s="109" t="n">
        <v>0</v>
      </c>
      <c r="E139" s="109" t="n">
        <v>0.0438</v>
      </c>
      <c r="F139" s="110" t="n">
        <v>0.265</v>
      </c>
    </row>
    <row r="140" customFormat="false" ht="13" hidden="false" customHeight="false" outlineLevel="0" collapsed="false">
      <c r="A140" s="111"/>
      <c r="B140" s="112" t="s">
        <v>282</v>
      </c>
      <c r="C140" s="113" t="n">
        <v>0</v>
      </c>
      <c r="D140" s="114" t="n">
        <v>0</v>
      </c>
      <c r="E140" s="114" t="n">
        <v>0.0438</v>
      </c>
      <c r="F140" s="115" t="n">
        <v>0.27</v>
      </c>
    </row>
    <row r="141" customFormat="false" ht="13" hidden="false" customHeight="false" outlineLevel="0" collapsed="false">
      <c r="A141" s="101" t="s">
        <v>283</v>
      </c>
      <c r="B141" s="102"/>
      <c r="C141" s="103" t="n">
        <v>0.00850221168856971</v>
      </c>
      <c r="D141" s="104" t="n">
        <v>0.00863322012579706</v>
      </c>
      <c r="E141" s="104" t="n">
        <v>0.0524332201257971</v>
      </c>
      <c r="F141" s="105" t="n">
        <v>0.192184615384615</v>
      </c>
    </row>
    <row r="142" customFormat="false" ht="13" hidden="false" customHeight="false" outlineLevel="0" collapsed="false">
      <c r="A142" s="106"/>
      <c r="B142" s="107" t="s">
        <v>284</v>
      </c>
      <c r="C142" s="108" t="n">
        <v>0.0032793426067848</v>
      </c>
      <c r="D142" s="109" t="n">
        <v>0.00332987317057041</v>
      </c>
      <c r="E142" s="109" t="n">
        <v>0.0471298731705704</v>
      </c>
      <c r="F142" s="110" t="n">
        <v>0.25</v>
      </c>
    </row>
    <row r="143" customFormat="false" ht="13" hidden="false" customHeight="false" outlineLevel="0" collapsed="false">
      <c r="A143" s="106"/>
      <c r="B143" s="107" t="s">
        <v>285</v>
      </c>
      <c r="C143" s="108" t="n">
        <v>0.00499354442396778</v>
      </c>
      <c r="D143" s="109" t="n">
        <v>0.0050704886915504</v>
      </c>
      <c r="E143" s="109" t="n">
        <v>0.0488704886915504</v>
      </c>
      <c r="F143" s="110" t="n">
        <v>0.29</v>
      </c>
    </row>
    <row r="144" customFormat="false" ht="13" hidden="false" customHeight="false" outlineLevel="0" collapsed="false">
      <c r="A144" s="106"/>
      <c r="B144" s="107" t="s">
        <v>286</v>
      </c>
      <c r="C144" s="108" t="n">
        <v>0.0248186610922578</v>
      </c>
      <c r="D144" s="109" t="n">
        <v>0.0252010855863624</v>
      </c>
      <c r="E144" s="109" t="n">
        <v>0.0690010855863624</v>
      </c>
      <c r="F144" s="110" t="n">
        <v>0.125</v>
      </c>
    </row>
    <row r="145" customFormat="false" ht="13" hidden="false" customHeight="false" outlineLevel="0" collapsed="false">
      <c r="A145" s="106"/>
      <c r="B145" s="107" t="s">
        <v>287</v>
      </c>
      <c r="C145" s="108" t="n">
        <v>0</v>
      </c>
      <c r="D145" s="109" t="n">
        <v>0</v>
      </c>
      <c r="E145" s="109" t="n">
        <v>0.0438</v>
      </c>
      <c r="F145" s="110" t="n">
        <v>0.22</v>
      </c>
    </row>
    <row r="146" customFormat="false" ht="13" hidden="false" customHeight="false" outlineLevel="0" collapsed="false">
      <c r="A146" s="106"/>
      <c r="B146" s="107" t="s">
        <v>288</v>
      </c>
      <c r="C146" s="108" t="n">
        <v>0.0032793426067848</v>
      </c>
      <c r="D146" s="109" t="n">
        <v>0.00332987317057041</v>
      </c>
      <c r="E146" s="109" t="n">
        <v>0.0471298731705704</v>
      </c>
      <c r="F146" s="110" t="n">
        <v>0.2</v>
      </c>
    </row>
    <row r="147" customFormat="false" ht="13" hidden="false" customHeight="false" outlineLevel="0" collapsed="false">
      <c r="A147" s="106"/>
      <c r="B147" s="107" t="s">
        <v>289</v>
      </c>
      <c r="C147" s="108" t="n">
        <v>0.00409917825848101</v>
      </c>
      <c r="D147" s="109" t="n">
        <v>0.00416234146321301</v>
      </c>
      <c r="E147" s="109" t="n">
        <v>0.047962341463213</v>
      </c>
      <c r="F147" s="110" t="n">
        <v>0.28</v>
      </c>
    </row>
    <row r="148" customFormat="false" ht="13" hidden="false" customHeight="false" outlineLevel="0" collapsed="false">
      <c r="A148" s="106"/>
      <c r="B148" s="107" t="s">
        <v>290</v>
      </c>
      <c r="C148" s="108" t="n">
        <v>0</v>
      </c>
      <c r="D148" s="109" t="n">
        <v>0</v>
      </c>
      <c r="E148" s="109" t="n">
        <v>0.0438</v>
      </c>
      <c r="F148" s="110" t="n">
        <v>0.3</v>
      </c>
    </row>
    <row r="149" customFormat="false" ht="13" hidden="false" customHeight="false" outlineLevel="0" collapsed="false">
      <c r="A149" s="106"/>
      <c r="B149" s="107" t="s">
        <v>291</v>
      </c>
      <c r="C149" s="108" t="n">
        <v>0.029737675002435</v>
      </c>
      <c r="D149" s="109" t="n">
        <v>0.030195895342218</v>
      </c>
      <c r="E149" s="109" t="n">
        <v>0.073995895342218</v>
      </c>
      <c r="F149" s="110" t="n">
        <v>0.24</v>
      </c>
    </row>
    <row r="150" customFormat="false" ht="13" hidden="false" customHeight="false" outlineLevel="0" collapsed="false">
      <c r="A150" s="106"/>
      <c r="B150" s="107" t="s">
        <v>292</v>
      </c>
      <c r="C150" s="108" t="n">
        <v>0.00499354442396778</v>
      </c>
      <c r="D150" s="109" t="n">
        <v>0.0050704886915504</v>
      </c>
      <c r="E150" s="109" t="n">
        <v>0.0488704886915504</v>
      </c>
      <c r="F150" s="110" t="n">
        <v>0</v>
      </c>
    </row>
    <row r="151" customFormat="false" ht="13" hidden="false" customHeight="false" outlineLevel="0" collapsed="false">
      <c r="A151" s="106"/>
      <c r="B151" s="107" t="s">
        <v>293</v>
      </c>
      <c r="C151" s="108" t="n">
        <v>0.00700586829631299</v>
      </c>
      <c r="D151" s="109" t="n">
        <v>0.00711381995530951</v>
      </c>
      <c r="E151" s="109" t="n">
        <v>0.0509138199553095</v>
      </c>
      <c r="F151" s="110" t="n">
        <v>0.2</v>
      </c>
    </row>
    <row r="152" customFormat="false" ht="13" hidden="false" customHeight="false" outlineLevel="0" collapsed="false">
      <c r="A152" s="106"/>
      <c r="B152" s="107" t="s">
        <v>294</v>
      </c>
      <c r="C152" s="108" t="n">
        <v>0.00700586829631299</v>
      </c>
      <c r="D152" s="109" t="n">
        <v>0.00711381995530951</v>
      </c>
      <c r="E152" s="109" t="n">
        <v>0.0509138199553095</v>
      </c>
      <c r="F152" s="110" t="n">
        <v>0.125</v>
      </c>
    </row>
    <row r="153" customFormat="false" ht="13" hidden="false" customHeight="false" outlineLevel="0" collapsed="false">
      <c r="A153" s="106"/>
      <c r="B153" s="107" t="s">
        <v>295</v>
      </c>
      <c r="C153" s="108" t="n">
        <v>0.00499354442396778</v>
      </c>
      <c r="D153" s="109" t="n">
        <v>0.0050704886915504</v>
      </c>
      <c r="E153" s="109" t="n">
        <v>0.0488704886915504</v>
      </c>
      <c r="F153" s="110" t="n">
        <v>0</v>
      </c>
    </row>
    <row r="154" customFormat="false" ht="13" hidden="false" customHeight="false" outlineLevel="0" collapsed="false">
      <c r="A154" s="106"/>
      <c r="B154" s="107" t="s">
        <v>296</v>
      </c>
      <c r="C154" s="108" t="n">
        <v>0.0181854453648976</v>
      </c>
      <c r="D154" s="109" t="n">
        <v>0.0184656603095268</v>
      </c>
      <c r="E154" s="109" t="n">
        <v>0.0622656603095268</v>
      </c>
      <c r="F154" s="110" t="n">
        <v>0.24</v>
      </c>
    </row>
    <row r="155" customFormat="false" ht="13" hidden="false" customHeight="false" outlineLevel="0" collapsed="false">
      <c r="A155" s="106"/>
      <c r="B155" s="107" t="s">
        <v>297</v>
      </c>
      <c r="C155" s="108" t="n">
        <v>0.00409917825848101</v>
      </c>
      <c r="D155" s="109" t="n">
        <v>0.00416234146321301</v>
      </c>
      <c r="E155" s="109" t="n">
        <v>0.047962341463213</v>
      </c>
      <c r="F155" s="110" t="n">
        <v>0</v>
      </c>
    </row>
    <row r="156" customFormat="false" ht="13" hidden="false" customHeight="false" outlineLevel="0" collapsed="false">
      <c r="A156" s="106"/>
      <c r="B156" s="107" t="s">
        <v>298</v>
      </c>
      <c r="C156" s="108" t="n">
        <v>0</v>
      </c>
      <c r="D156" s="109" t="n">
        <v>0</v>
      </c>
      <c r="E156" s="109" t="n">
        <v>0.0438</v>
      </c>
      <c r="F156" s="110" t="n">
        <v>0.125</v>
      </c>
    </row>
    <row r="157" customFormat="false" ht="13" hidden="false" customHeight="false" outlineLevel="0" collapsed="false">
      <c r="A157" s="106"/>
      <c r="B157" s="107" t="s">
        <v>299</v>
      </c>
      <c r="C157" s="108" t="n">
        <v>0</v>
      </c>
      <c r="D157" s="109" t="n">
        <v>0</v>
      </c>
      <c r="E157" s="109" t="n">
        <v>0.0438</v>
      </c>
      <c r="F157" s="110" t="n">
        <v>0.2494</v>
      </c>
    </row>
    <row r="158" customFormat="false" ht="13" hidden="false" customHeight="false" outlineLevel="0" collapsed="false">
      <c r="A158" s="106"/>
      <c r="B158" s="107" t="s">
        <v>300</v>
      </c>
      <c r="C158" s="108" t="n">
        <v>0.00700586829631299</v>
      </c>
      <c r="D158" s="109" t="n">
        <v>0.00711381995530951</v>
      </c>
      <c r="E158" s="109" t="n">
        <v>0.0509138199553095</v>
      </c>
      <c r="F158" s="110" t="n">
        <v>0.35</v>
      </c>
    </row>
    <row r="159" customFormat="false" ht="13" hidden="false" customHeight="false" outlineLevel="0" collapsed="false">
      <c r="A159" s="106"/>
      <c r="B159" s="107" t="s">
        <v>301</v>
      </c>
      <c r="C159" s="108" t="n">
        <v>0</v>
      </c>
      <c r="D159" s="109" t="n">
        <v>0</v>
      </c>
      <c r="E159" s="109" t="n">
        <v>0.0438</v>
      </c>
      <c r="F159" s="110" t="n">
        <v>0.25</v>
      </c>
    </row>
    <row r="160" customFormat="false" ht="13" hidden="false" customHeight="false" outlineLevel="0" collapsed="false">
      <c r="A160" s="106"/>
      <c r="B160" s="107" t="s">
        <v>302</v>
      </c>
      <c r="C160" s="108" t="n">
        <v>0</v>
      </c>
      <c r="D160" s="109" t="n">
        <v>0</v>
      </c>
      <c r="E160" s="109" t="n">
        <v>0.0438</v>
      </c>
      <c r="F160" s="110" t="n">
        <v>0.22</v>
      </c>
    </row>
    <row r="161" customFormat="false" ht="13" hidden="false" customHeight="false" outlineLevel="0" collapsed="false">
      <c r="A161" s="106"/>
      <c r="B161" s="107" t="s">
        <v>303</v>
      </c>
      <c r="C161" s="108" t="n">
        <v>0.0181854453648976</v>
      </c>
      <c r="D161" s="109" t="n">
        <v>0.0184656603095268</v>
      </c>
      <c r="E161" s="109" t="n">
        <v>0.0622656603095268</v>
      </c>
      <c r="F161" s="110" t="n">
        <v>0.21</v>
      </c>
    </row>
    <row r="162" customFormat="false" ht="13" hidden="false" customHeight="false" outlineLevel="0" collapsed="false">
      <c r="A162" s="106"/>
      <c r="B162" s="107" t="s">
        <v>304</v>
      </c>
      <c r="C162" s="108" t="n">
        <v>0.0131919009409298</v>
      </c>
      <c r="D162" s="109" t="n">
        <v>0.0133951716179764</v>
      </c>
      <c r="E162" s="109" t="n">
        <v>0.0571951716179764</v>
      </c>
      <c r="F162" s="110" t="n">
        <v>0.25</v>
      </c>
    </row>
    <row r="163" customFormat="false" ht="13" hidden="false" customHeight="false" outlineLevel="0" collapsed="false">
      <c r="A163" s="106"/>
      <c r="B163" s="107" t="s">
        <v>305</v>
      </c>
      <c r="C163" s="108" t="n">
        <v>0</v>
      </c>
      <c r="D163" s="109" t="n">
        <v>0</v>
      </c>
      <c r="E163" s="109" t="n">
        <v>0.0438</v>
      </c>
      <c r="F163" s="110" t="n">
        <v>0.214</v>
      </c>
    </row>
    <row r="164" customFormat="false" ht="13" hidden="false" customHeight="false" outlineLevel="0" collapsed="false">
      <c r="A164" s="106"/>
      <c r="B164" s="107" t="s">
        <v>306</v>
      </c>
      <c r="C164" s="108" t="n">
        <v>0</v>
      </c>
      <c r="D164" s="109" t="n">
        <v>0</v>
      </c>
      <c r="E164" s="109" t="n">
        <v>0.0438</v>
      </c>
      <c r="F164" s="110" t="n">
        <v>0.1484</v>
      </c>
    </row>
    <row r="165" customFormat="false" ht="13" hidden="false" customHeight="false" outlineLevel="0" collapsed="false">
      <c r="A165" s="106"/>
      <c r="B165" s="107" t="s">
        <v>307</v>
      </c>
      <c r="C165" s="108" t="n">
        <v>0.0454636134122439</v>
      </c>
      <c r="D165" s="109" t="n">
        <v>0.0461641507738171</v>
      </c>
      <c r="E165" s="109" t="n">
        <v>0.0899641507738171</v>
      </c>
      <c r="F165" s="110" t="n">
        <v>0.22</v>
      </c>
    </row>
    <row r="166" customFormat="false" ht="13" hidden="false" customHeight="false" outlineLevel="0" collapsed="false">
      <c r="A166" s="106"/>
      <c r="B166" s="107" t="s">
        <v>308</v>
      </c>
      <c r="C166" s="108" t="n">
        <v>0.00499354442396778</v>
      </c>
      <c r="D166" s="109" t="n">
        <v>0.0050704886915504</v>
      </c>
      <c r="E166" s="109" t="n">
        <v>0.0488704886915504</v>
      </c>
      <c r="F166" s="110" t="n">
        <v>0.19</v>
      </c>
    </row>
    <row r="167" customFormat="false" ht="13" hidden="false" customHeight="false" outlineLevel="0" collapsed="false">
      <c r="A167" s="111"/>
      <c r="B167" s="112" t="s">
        <v>309</v>
      </c>
      <c r="C167" s="113" t="n">
        <v>0.015725938409809</v>
      </c>
      <c r="D167" s="114" t="n">
        <v>0.015968255431599</v>
      </c>
      <c r="E167" s="114" t="n">
        <v>0.059768255431599</v>
      </c>
      <c r="F167" s="115" t="n">
        <v>0.1</v>
      </c>
    </row>
    <row r="168" customFormat="false" ht="13" hidden="false" customHeight="false" outlineLevel="0" collapsed="false">
      <c r="A168" s="118" t="s">
        <v>310</v>
      </c>
      <c r="B168" s="119"/>
      <c r="C168" s="120" t="n">
        <v>0.0292116210097688</v>
      </c>
      <c r="D168" s="121" t="n">
        <v>0.0296617355161522</v>
      </c>
      <c r="E168" s="121" t="n">
        <v>0.0734617355161521</v>
      </c>
      <c r="F168" s="122" t="e">
        <f aca="false"/>
        <v>#VALUE!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41" activeCellId="0" sqref="A141"/>
    </sheetView>
  </sheetViews>
  <sheetFormatPr defaultRowHeight="13" zeroHeight="false" outlineLevelRow="0" outlineLevelCol="0"/>
  <cols>
    <col collapsed="false" customWidth="true" hidden="false" outlineLevel="0" max="1" min="1" style="0" width="24.66"/>
    <col collapsed="false" customWidth="true" hidden="false" outlineLevel="0" max="6" min="2" style="123" width="20.83"/>
    <col collapsed="false" customWidth="true" hidden="false" outlineLevel="0" max="7" min="7" style="123" width="26.16"/>
    <col collapsed="false" customWidth="true" hidden="false" outlineLevel="0" max="8" min="8" style="0" width="37"/>
    <col collapsed="false" customWidth="true" hidden="false" outlineLevel="0" max="9" min="9" style="0" width="20.83"/>
    <col collapsed="false" customWidth="true" hidden="false" outlineLevel="0" max="10" min="10" style="0" width="25.17"/>
    <col collapsed="false" customWidth="true" hidden="false" outlineLevel="0" max="11" min="11" style="0" width="23.66"/>
    <col collapsed="false" customWidth="true" hidden="false" outlineLevel="0" max="13" min="12" style="0" width="20.31"/>
    <col collapsed="false" customWidth="true" hidden="false" outlineLevel="0" max="1025" min="14" style="0" width="10.65"/>
  </cols>
  <sheetData>
    <row r="1" s="4" customFormat="true" ht="16" hidden="false" customHeight="false" outlineLevel="0" collapsed="false">
      <c r="A1" s="124" t="s">
        <v>43</v>
      </c>
      <c r="B1" s="125" t="s">
        <v>311</v>
      </c>
      <c r="C1" s="42" t="s">
        <v>77</v>
      </c>
      <c r="D1" s="124" t="s">
        <v>312</v>
      </c>
      <c r="E1" s="124" t="s">
        <v>313</v>
      </c>
      <c r="F1" s="126" t="s">
        <v>80</v>
      </c>
      <c r="G1" s="126" t="s">
        <v>314</v>
      </c>
      <c r="H1" s="124" t="s">
        <v>58</v>
      </c>
      <c r="I1" s="4" t="s">
        <v>315</v>
      </c>
      <c r="J1" s="4" t="s">
        <v>316</v>
      </c>
      <c r="K1" s="4" t="s">
        <v>317</v>
      </c>
      <c r="L1" s="4" t="s">
        <v>318</v>
      </c>
      <c r="M1" s="4" t="s">
        <v>319</v>
      </c>
    </row>
    <row r="2" s="2" customFormat="true" ht="16" hidden="false" customHeight="false" outlineLevel="0" collapsed="false">
      <c r="A2" s="127" t="s">
        <v>150</v>
      </c>
      <c r="B2" s="125" t="n">
        <v>94.6</v>
      </c>
      <c r="C2" s="42" t="s">
        <v>111</v>
      </c>
      <c r="D2" s="43" t="n">
        <v>0.0619348569599585</v>
      </c>
      <c r="E2" s="128" t="n">
        <v>0.106689195562358</v>
      </c>
      <c r="F2" s="45" t="n">
        <v>0.0628891955623582</v>
      </c>
      <c r="G2" s="45" t="n">
        <v>0.3</v>
      </c>
      <c r="H2" s="77" t="s">
        <v>76</v>
      </c>
      <c r="I2" s="129" t="n">
        <f aca="false">B2/$B$32</f>
        <v>0.0456475583864119</v>
      </c>
      <c r="J2" s="129" t="n">
        <f aca="false">I2*D2</f>
        <v>0.00282717499923377</v>
      </c>
      <c r="K2" s="129" t="n">
        <f aca="false">I2*E2</f>
        <v>0.00487010128363205</v>
      </c>
      <c r="L2" s="129" t="n">
        <f aca="false">I2*F2</f>
        <v>0.00287073822630722</v>
      </c>
      <c r="M2" s="129" t="n">
        <f aca="false">I2*G2</f>
        <v>0.0136942675159236</v>
      </c>
    </row>
    <row r="3" s="2" customFormat="true" ht="16" hidden="false" customHeight="false" outlineLevel="0" collapsed="false">
      <c r="A3" s="127" t="s">
        <v>151</v>
      </c>
      <c r="B3" s="125" t="n">
        <v>14.4</v>
      </c>
      <c r="C3" s="42" t="s">
        <v>94</v>
      </c>
      <c r="D3" s="43" t="n">
        <v>0.0371907263814913</v>
      </c>
      <c r="E3" s="128" t="n">
        <v>0.0815637889116928</v>
      </c>
      <c r="F3" s="45" t="n">
        <v>0.0377637889116928</v>
      </c>
      <c r="G3" s="45" t="n">
        <v>0.3</v>
      </c>
      <c r="H3" s="77" t="s">
        <v>76</v>
      </c>
      <c r="I3" s="129" t="n">
        <f aca="false">B3/$B$32</f>
        <v>0.00694846554719166</v>
      </c>
      <c r="J3" s="129" t="n">
        <f aca="false">I3*D3</f>
        <v>0.000258418480936824</v>
      </c>
      <c r="K3" s="129" t="n">
        <f aca="false">I3*E3</f>
        <v>0.000566743177151311</v>
      </c>
      <c r="L3" s="129" t="n">
        <f aca="false">I3*F3</f>
        <v>0.000262400386184316</v>
      </c>
      <c r="M3" s="129" t="n">
        <f aca="false">I3*G3</f>
        <v>0.0020845396641575</v>
      </c>
    </row>
    <row r="4" s="2" customFormat="true" ht="16" hidden="false" customHeight="false" outlineLevel="0" collapsed="false">
      <c r="A4" s="127" t="s">
        <v>152</v>
      </c>
      <c r="B4" s="125" t="n">
        <v>18.3</v>
      </c>
      <c r="C4" s="42" t="s">
        <v>89</v>
      </c>
      <c r="D4" s="43" t="n">
        <v>0.00991255833414498</v>
      </c>
      <c r="E4" s="128" t="n">
        <v>0.0538652984474051</v>
      </c>
      <c r="F4" s="45" t="n">
        <v>0.0100652984474051</v>
      </c>
      <c r="G4" s="45" t="n">
        <v>0.22</v>
      </c>
      <c r="H4" s="77" t="s">
        <v>76</v>
      </c>
      <c r="I4" s="129" t="n">
        <f aca="false">B4/$B$32</f>
        <v>0.0088303416328894</v>
      </c>
      <c r="J4" s="129" t="n">
        <f aca="false">I4*D4</f>
        <v>8.75312765464453E-005</v>
      </c>
      <c r="K4" s="129" t="n">
        <f aca="false">I4*E4</f>
        <v>0.000475648987448134</v>
      </c>
      <c r="L4" s="129" t="n">
        <f aca="false">I4*F4</f>
        <v>8.88800239275783E-005</v>
      </c>
      <c r="M4" s="129" t="n">
        <f aca="false">I4*G4</f>
        <v>0.00194267515923567</v>
      </c>
    </row>
    <row r="5" s="2" customFormat="true" ht="16" hidden="false" customHeight="false" outlineLevel="0" collapsed="false">
      <c r="A5" s="127" t="s">
        <v>153</v>
      </c>
      <c r="B5" s="125" t="n">
        <v>15.7</v>
      </c>
      <c r="C5" s="42" t="s">
        <v>95</v>
      </c>
      <c r="D5" s="43" t="n">
        <v>0.0454636134122439</v>
      </c>
      <c r="E5" s="128" t="n">
        <v>0.0899641507738128</v>
      </c>
      <c r="F5" s="45" t="n">
        <v>0.0461641507738128</v>
      </c>
      <c r="G5" s="45" t="n">
        <v>0.28</v>
      </c>
      <c r="H5" s="77" t="s">
        <v>76</v>
      </c>
      <c r="I5" s="129" t="n">
        <f aca="false">B5/$B$32</f>
        <v>0.00757575757575758</v>
      </c>
      <c r="J5" s="129" t="n">
        <f aca="false">I5*D5</f>
        <v>0.00034442131372912</v>
      </c>
      <c r="K5" s="129" t="n">
        <f aca="false">I5*E5</f>
        <v>0.000681546596771309</v>
      </c>
      <c r="L5" s="129" t="n">
        <f aca="false">I5*F5</f>
        <v>0.000349728414953127</v>
      </c>
      <c r="M5" s="129" t="n">
        <f aca="false">I5*G5</f>
        <v>0.00212121212121212</v>
      </c>
    </row>
    <row r="6" s="2" customFormat="true" ht="16" hidden="false" customHeight="false" outlineLevel="0" collapsed="false">
      <c r="A6" s="127" t="s">
        <v>154</v>
      </c>
      <c r="B6" s="125" t="n">
        <v>38.8</v>
      </c>
      <c r="C6" s="42" t="s">
        <v>95</v>
      </c>
      <c r="D6" s="43" t="n">
        <v>0.0454636134122439</v>
      </c>
      <c r="E6" s="128" t="n">
        <v>0.0899641507738128</v>
      </c>
      <c r="F6" s="45" t="n">
        <v>0.0461641507738128</v>
      </c>
      <c r="G6" s="45" t="n">
        <v>0.33</v>
      </c>
      <c r="H6" s="77" t="s">
        <v>76</v>
      </c>
      <c r="I6" s="129" t="n">
        <f aca="false">B6/$B$32</f>
        <v>0.0187222543910442</v>
      </c>
      <c r="J6" s="129" t="n">
        <f aca="false">I6*D6</f>
        <v>0.000851181335840119</v>
      </c>
      <c r="K6" s="129" t="n">
        <f aca="false">I6*E6</f>
        <v>0.00168433171686158</v>
      </c>
      <c r="L6" s="129" t="n">
        <f aca="false">I6*F6</f>
        <v>0.000864296974533843</v>
      </c>
      <c r="M6" s="129" t="n">
        <f aca="false">I6*G6</f>
        <v>0.00617834394904459</v>
      </c>
    </row>
    <row r="7" s="2" customFormat="true" ht="16" hidden="false" customHeight="false" outlineLevel="0" collapsed="false">
      <c r="A7" s="127" t="s">
        <v>155</v>
      </c>
      <c r="B7" s="125" t="n">
        <v>2</v>
      </c>
      <c r="C7" s="42" t="s">
        <v>96</v>
      </c>
      <c r="D7" s="43" t="n">
        <v>0.0537365004429965</v>
      </c>
      <c r="E7" s="128" t="n">
        <v>0.0983645126359329</v>
      </c>
      <c r="F7" s="45" t="n">
        <v>0.0545645126359329</v>
      </c>
      <c r="G7" s="45" t="n">
        <v>0</v>
      </c>
      <c r="H7" s="77" t="s">
        <v>76</v>
      </c>
      <c r="I7" s="129" t="n">
        <f aca="false">B7/$B$32</f>
        <v>0.000965064659332175</v>
      </c>
      <c r="J7" s="129" t="n">
        <f aca="false">I7*D7</f>
        <v>5.18591974937237E-005</v>
      </c>
      <c r="K7" s="129" t="n">
        <f aca="false">I7*E7</f>
        <v>9.4928114877372E-005</v>
      </c>
      <c r="L7" s="129" t="n">
        <f aca="false">I7*F7</f>
        <v>5.26582827986227E-005</v>
      </c>
      <c r="M7" s="129" t="n">
        <f aca="false">I7*G7</f>
        <v>0</v>
      </c>
    </row>
    <row r="8" s="2" customFormat="true" ht="16" hidden="false" customHeight="false" outlineLevel="0" collapsed="false">
      <c r="A8" s="127" t="s">
        <v>156</v>
      </c>
      <c r="B8" s="125" t="n">
        <v>47.3</v>
      </c>
      <c r="C8" s="42" t="s">
        <v>111</v>
      </c>
      <c r="D8" s="43" t="n">
        <v>0.0619348569599585</v>
      </c>
      <c r="E8" s="128" t="n">
        <v>0.106689195562358</v>
      </c>
      <c r="F8" s="45" t="n">
        <v>0.0628891955623582</v>
      </c>
      <c r="G8" s="45" t="n">
        <v>0.35</v>
      </c>
      <c r="H8" s="77" t="s">
        <v>76</v>
      </c>
      <c r="I8" s="129" t="n">
        <f aca="false">B8/$B$32</f>
        <v>0.0228237791932059</v>
      </c>
      <c r="J8" s="129" t="n">
        <f aca="false">I8*D8</f>
        <v>0.00141358749961689</v>
      </c>
      <c r="K8" s="129" t="n">
        <f aca="false">I8*E8</f>
        <v>0.00243505064181603</v>
      </c>
      <c r="L8" s="129" t="n">
        <f aca="false">I8*F8</f>
        <v>0.00143536911315361</v>
      </c>
      <c r="M8" s="129" t="n">
        <f aca="false">I8*G8</f>
        <v>0.00798832271762208</v>
      </c>
    </row>
    <row r="9" s="2" customFormat="true" ht="16" hidden="false" customHeight="false" outlineLevel="0" collapsed="false">
      <c r="A9" s="127" t="s">
        <v>157</v>
      </c>
      <c r="B9" s="125" t="n">
        <v>10.8</v>
      </c>
      <c r="C9" s="42" t="s">
        <v>112</v>
      </c>
      <c r="D9" s="43" t="n">
        <v>0.0743814527629827</v>
      </c>
      <c r="E9" s="128" t="n">
        <v>0.119327577823386</v>
      </c>
      <c r="F9" s="45" t="n">
        <v>0.0755275778233856</v>
      </c>
      <c r="G9" s="45" t="n">
        <v>0.3</v>
      </c>
      <c r="H9" s="77" t="s">
        <v>76</v>
      </c>
      <c r="I9" s="129" t="n">
        <f aca="false">B9/$B$32</f>
        <v>0.00521134916039375</v>
      </c>
      <c r="J9" s="129" t="n">
        <f aca="false">I9*D9</f>
        <v>0.000387627721405237</v>
      </c>
      <c r="K9" s="129" t="n">
        <f aca="false">I9*E9</f>
        <v>0.000621857672501722</v>
      </c>
      <c r="L9" s="129" t="n">
        <f aca="false">I9*F9</f>
        <v>0.000393600579276474</v>
      </c>
      <c r="M9" s="129" t="n">
        <f aca="false">I9*G9</f>
        <v>0.00156340474811812</v>
      </c>
    </row>
    <row r="10" s="2" customFormat="true" ht="16" hidden="false" customHeight="false" outlineLevel="0" collapsed="false">
      <c r="A10" s="127" t="s">
        <v>158</v>
      </c>
      <c r="B10" s="125" t="n">
        <v>58.8</v>
      </c>
      <c r="C10" s="42" t="s">
        <v>99</v>
      </c>
      <c r="D10" s="43" t="n">
        <v>0.0297376750024349</v>
      </c>
      <c r="E10" s="128" t="n">
        <v>0.0739958953422153</v>
      </c>
      <c r="F10" s="45" t="n">
        <v>0.0301958953422153</v>
      </c>
      <c r="G10" s="45" t="n">
        <v>0.25</v>
      </c>
      <c r="H10" s="77" t="s">
        <v>76</v>
      </c>
      <c r="I10" s="129" t="n">
        <f aca="false">B10/$B$32</f>
        <v>0.0283729009843659</v>
      </c>
      <c r="J10" s="129" t="n">
        <f aca="false">I10*D10</f>
        <v>0.00084374410834934</v>
      </c>
      <c r="K10" s="129" t="n">
        <f aca="false">I10*E10</f>
        <v>0.00209947821179418</v>
      </c>
      <c r="L10" s="129" t="n">
        <f aca="false">I10*F10</f>
        <v>0.000856745148678952</v>
      </c>
      <c r="M10" s="129" t="n">
        <f aca="false">I10*G10</f>
        <v>0.00709322524609149</v>
      </c>
    </row>
    <row r="11" s="2" customFormat="true" ht="16" hidden="false" customHeight="false" outlineLevel="0" collapsed="false">
      <c r="A11" s="127" t="s">
        <v>159</v>
      </c>
      <c r="B11" s="125" t="n">
        <v>303.2</v>
      </c>
      <c r="C11" s="42" t="s">
        <v>95</v>
      </c>
      <c r="D11" s="43" t="n">
        <v>0.0454636134122439</v>
      </c>
      <c r="E11" s="128" t="n">
        <v>0.0899641507738128</v>
      </c>
      <c r="F11" s="45" t="n">
        <v>0.0461641507738128</v>
      </c>
      <c r="G11" s="45" t="n">
        <v>0.225</v>
      </c>
      <c r="H11" s="77" t="s">
        <v>76</v>
      </c>
      <c r="I11" s="129" t="n">
        <f aca="false">B11/$B$32</f>
        <v>0.146303802354758</v>
      </c>
      <c r="J11" s="129" t="n">
        <f aca="false">I11*D11</f>
        <v>0.00665149951099805</v>
      </c>
      <c r="K11" s="129" t="n">
        <f aca="false">I11*E11</f>
        <v>0.0131620973338255</v>
      </c>
      <c r="L11" s="129" t="n">
        <f aca="false">I11*F11</f>
        <v>0.00675399079068715</v>
      </c>
      <c r="M11" s="129" t="n">
        <f aca="false">I11*G11</f>
        <v>0.0329183555298205</v>
      </c>
    </row>
    <row r="12" s="2" customFormat="true" ht="16" hidden="false" customHeight="false" outlineLevel="0" collapsed="false">
      <c r="A12" s="127" t="s">
        <v>160</v>
      </c>
      <c r="B12" s="125" t="n">
        <v>96.1</v>
      </c>
      <c r="C12" s="42" t="s">
        <v>111</v>
      </c>
      <c r="D12" s="43" t="n">
        <v>0.0619348569599585</v>
      </c>
      <c r="E12" s="128" t="n">
        <v>0.106689195562358</v>
      </c>
      <c r="F12" s="45" t="n">
        <v>0.0628891955623582</v>
      </c>
      <c r="G12" s="45" t="n">
        <v>0.3</v>
      </c>
      <c r="H12" s="77" t="s">
        <v>76</v>
      </c>
      <c r="I12" s="129" t="n">
        <f aca="false">B12/$B$32</f>
        <v>0.046371356880911</v>
      </c>
      <c r="J12" s="129" t="n">
        <f aca="false">I12*D12</f>
        <v>0.00287200335545841</v>
      </c>
      <c r="K12" s="129" t="n">
        <f aca="false">I12*E12</f>
        <v>0.00494732276275941</v>
      </c>
      <c r="L12" s="129" t="n">
        <f aca="false">I12*F12</f>
        <v>0.00291625733137552</v>
      </c>
      <c r="M12" s="129" t="n">
        <f aca="false">I12*G12</f>
        <v>0.0139114070642733</v>
      </c>
    </row>
    <row r="13" s="2" customFormat="true" ht="16" hidden="false" customHeight="false" outlineLevel="0" collapsed="false">
      <c r="A13" s="127" t="s">
        <v>161</v>
      </c>
      <c r="B13" s="125" t="n">
        <v>16.7</v>
      </c>
      <c r="C13" s="42" t="s">
        <v>111</v>
      </c>
      <c r="D13" s="43" t="n">
        <v>0.0619348569599585</v>
      </c>
      <c r="E13" s="128" t="n">
        <v>0.106689195562358</v>
      </c>
      <c r="F13" s="45" t="n">
        <v>0.0628891955623582</v>
      </c>
      <c r="G13" s="45" t="n">
        <v>0.3</v>
      </c>
      <c r="H13" s="77" t="s">
        <v>76</v>
      </c>
      <c r="I13" s="129" t="n">
        <f aca="false">B13/$B$32</f>
        <v>0.00805828990542366</v>
      </c>
      <c r="J13" s="129" t="n">
        <f aca="false">I13*D13</f>
        <v>0.000499089032634292</v>
      </c>
      <c r="K13" s="129" t="n">
        <f aca="false">I13*E13</f>
        <v>0.000859732467617921</v>
      </c>
      <c r="L13" s="129" t="n">
        <f aca="false">I13*F13</f>
        <v>0.000506779369760366</v>
      </c>
      <c r="M13" s="129" t="n">
        <f aca="false">I13*G13</f>
        <v>0.0024174869716271</v>
      </c>
    </row>
    <row r="14" s="2" customFormat="true" ht="16" hidden="false" customHeight="false" outlineLevel="0" collapsed="false">
      <c r="A14" s="127" t="s">
        <v>162</v>
      </c>
      <c r="B14" s="125" t="n">
        <v>67</v>
      </c>
      <c r="C14" s="42" t="s">
        <v>96</v>
      </c>
      <c r="D14" s="43" t="n">
        <v>0.0537365004429965</v>
      </c>
      <c r="E14" s="128" t="n">
        <v>0.0983645126359329</v>
      </c>
      <c r="F14" s="45" t="n">
        <v>0.0545645126359329</v>
      </c>
      <c r="G14" s="45" t="n">
        <v>0.25</v>
      </c>
      <c r="H14" s="77" t="s">
        <v>76</v>
      </c>
      <c r="I14" s="129" t="n">
        <f aca="false">B14/$B$32</f>
        <v>0.0323296660876279</v>
      </c>
      <c r="J14" s="129" t="n">
        <f aca="false">I14*D14</f>
        <v>0.00173728311603974</v>
      </c>
      <c r="K14" s="129" t="n">
        <f aca="false">I14*E14</f>
        <v>0.00318009184839196</v>
      </c>
      <c r="L14" s="129" t="n">
        <f aca="false">I14*F14</f>
        <v>0.00176405247375386</v>
      </c>
      <c r="M14" s="129" t="n">
        <f aca="false">I14*G14</f>
        <v>0.00808241652190697</v>
      </c>
    </row>
    <row r="15" s="2" customFormat="true" ht="16" hidden="false" customHeight="false" outlineLevel="0" collapsed="false">
      <c r="A15" s="127" t="s">
        <v>163</v>
      </c>
      <c r="B15" s="125" t="n">
        <v>95.5</v>
      </c>
      <c r="C15" s="42" t="s">
        <v>95</v>
      </c>
      <c r="D15" s="43" t="n">
        <v>0.0454636134122439</v>
      </c>
      <c r="E15" s="128" t="n">
        <v>0.0899641507738128</v>
      </c>
      <c r="F15" s="45" t="n">
        <v>0.0461641507738128</v>
      </c>
      <c r="G15" s="45" t="n">
        <v>0.3</v>
      </c>
      <c r="H15" s="77" t="s">
        <v>76</v>
      </c>
      <c r="I15" s="129" t="n">
        <f aca="false">B15/$B$32</f>
        <v>0.0460818374831114</v>
      </c>
      <c r="J15" s="129" t="n">
        <f aca="false">I15*D15</f>
        <v>0.00209504684465803</v>
      </c>
      <c r="K15" s="129" t="n">
        <f aca="false">I15*E15</f>
        <v>0.00414571337526497</v>
      </c>
      <c r="L15" s="129" t="n">
        <f aca="false">I15*F15</f>
        <v>0.00212732889350469</v>
      </c>
      <c r="M15" s="129" t="n">
        <f aca="false">I15*G15</f>
        <v>0.0138245512449334</v>
      </c>
    </row>
    <row r="16" s="2" customFormat="true" ht="16" hidden="false" customHeight="false" outlineLevel="0" collapsed="false">
      <c r="A16" s="127" t="s">
        <v>176</v>
      </c>
      <c r="B16" s="125" t="n">
        <v>17.5</v>
      </c>
      <c r="C16" s="42" t="s">
        <v>111</v>
      </c>
      <c r="D16" s="43" t="n">
        <v>0.0619348569599585</v>
      </c>
      <c r="E16" s="128" t="n">
        <v>0.106689195562358</v>
      </c>
      <c r="F16" s="45" t="n">
        <v>0.0628891955623582</v>
      </c>
      <c r="G16" s="45" t="n">
        <v>0.2825</v>
      </c>
      <c r="H16" s="77" t="s">
        <v>76</v>
      </c>
      <c r="I16" s="129" t="n">
        <f aca="false">B16/$B$32</f>
        <v>0.00844431576915653</v>
      </c>
      <c r="J16" s="129" t="n">
        <f aca="false">I16*D16</f>
        <v>0.000522997489287432</v>
      </c>
      <c r="K16" s="129" t="n">
        <f aca="false">I16*E16</f>
        <v>0.000900917256485845</v>
      </c>
      <c r="L16" s="129" t="n">
        <f aca="false">I16*F16</f>
        <v>0.00053105622579679</v>
      </c>
      <c r="M16" s="129" t="n">
        <f aca="false">I16*G16</f>
        <v>0.00238551920478672</v>
      </c>
    </row>
    <row r="17" s="2" customFormat="true" ht="16" hidden="false" customHeight="false" outlineLevel="0" collapsed="false">
      <c r="A17" s="127" t="s">
        <v>164</v>
      </c>
      <c r="B17" s="125" t="n">
        <v>14.2</v>
      </c>
      <c r="C17" s="42" t="s">
        <v>101</v>
      </c>
      <c r="D17" s="43" t="n">
        <v>0.015725938409809</v>
      </c>
      <c r="E17" s="128" t="n">
        <v>0.0597682554315976</v>
      </c>
      <c r="F17" s="45" t="n">
        <v>0.0159682554315976</v>
      </c>
      <c r="G17" s="45" t="n">
        <v>0.15</v>
      </c>
      <c r="H17" s="77" t="s">
        <v>76</v>
      </c>
      <c r="I17" s="129" t="n">
        <f aca="false">B17/$B$32</f>
        <v>0.00685195908125844</v>
      </c>
      <c r="J17" s="129" t="n">
        <f aca="false">I17*D17</f>
        <v>0.000107753486498402</v>
      </c>
      <c r="K17" s="129" t="n">
        <f aca="false">I17*E17</f>
        <v>0.00040952964057551</v>
      </c>
      <c r="L17" s="129" t="n">
        <f aca="false">I17*F17</f>
        <v>0.00010941383281639</v>
      </c>
      <c r="M17" s="129" t="n">
        <f aca="false">I17*G17</f>
        <v>0.00102779386218877</v>
      </c>
    </row>
    <row r="18" s="2" customFormat="true" ht="16" hidden="false" customHeight="false" outlineLevel="0" collapsed="false">
      <c r="A18" s="127" t="s">
        <v>165</v>
      </c>
      <c r="B18" s="125" t="n">
        <v>118.7</v>
      </c>
      <c r="C18" s="42" t="s">
        <v>97</v>
      </c>
      <c r="D18" s="43" t="n">
        <v>0.0206449523199862</v>
      </c>
      <c r="E18" s="128" t="n">
        <v>0.0647630651874527</v>
      </c>
      <c r="F18" s="45" t="n">
        <v>0.0209630651874527</v>
      </c>
      <c r="G18" s="45" t="n">
        <v>0.31</v>
      </c>
      <c r="H18" s="77" t="s">
        <v>76</v>
      </c>
      <c r="I18" s="129" t="n">
        <f aca="false">B18/$B$32</f>
        <v>0.0572765875313646</v>
      </c>
      <c r="J18" s="129" t="n">
        <f aca="false">I18*D18</f>
        <v>0.00118247241863654</v>
      </c>
      <c r="K18" s="129" t="n">
        <f aca="false">I18*E18</f>
        <v>0.00370940737200861</v>
      </c>
      <c r="L18" s="129" t="n">
        <f aca="false">I18*F18</f>
        <v>0.00120069283813484</v>
      </c>
      <c r="M18" s="129" t="n">
        <f aca="false">I18*G18</f>
        <v>0.017755742134723</v>
      </c>
    </row>
    <row r="19" s="2" customFormat="true" ht="16" hidden="false" customHeight="false" outlineLevel="0" collapsed="false">
      <c r="A19" s="127" t="s">
        <v>166</v>
      </c>
      <c r="B19" s="125" t="n">
        <v>14.9</v>
      </c>
      <c r="C19" s="42" t="s">
        <v>112</v>
      </c>
      <c r="D19" s="43" t="n">
        <v>0.0743814527629827</v>
      </c>
      <c r="E19" s="128" t="n">
        <v>0.119327577823386</v>
      </c>
      <c r="F19" s="45" t="n">
        <v>0.0755275778233856</v>
      </c>
      <c r="G19" s="45" t="n">
        <v>0.32</v>
      </c>
      <c r="H19" s="77" t="s">
        <v>76</v>
      </c>
      <c r="I19" s="129" t="n">
        <f aca="false">B19/$B$32</f>
        <v>0.00718973171202471</v>
      </c>
      <c r="J19" s="129" t="n">
        <f aca="false">I19*D19</f>
        <v>0.000534782689716484</v>
      </c>
      <c r="K19" s="129" t="n">
        <f aca="false">I19*E19</f>
        <v>0.000857933270395894</v>
      </c>
      <c r="L19" s="129" t="n">
        <f aca="false">I19*F19</f>
        <v>0.000543023021409209</v>
      </c>
      <c r="M19" s="129" t="n">
        <f aca="false">I19*G19</f>
        <v>0.00230071414784791</v>
      </c>
    </row>
    <row r="20" s="2" customFormat="true" ht="16" hidden="false" customHeight="false" outlineLevel="0" collapsed="false">
      <c r="A20" s="127" t="s">
        <v>167</v>
      </c>
      <c r="B20" s="125" t="n">
        <v>12.4</v>
      </c>
      <c r="C20" s="42" t="s">
        <v>99</v>
      </c>
      <c r="D20" s="43" t="n">
        <v>0.0297376750024349</v>
      </c>
      <c r="E20" s="128" t="n">
        <v>0.0739958953422153</v>
      </c>
      <c r="F20" s="45" t="n">
        <v>0.0301958953422153</v>
      </c>
      <c r="G20" s="45" t="n">
        <v>0.32</v>
      </c>
      <c r="H20" s="77" t="s">
        <v>76</v>
      </c>
      <c r="I20" s="129" t="n">
        <f aca="false">B20/$B$32</f>
        <v>0.00598340088785949</v>
      </c>
      <c r="J20" s="129" t="n">
        <f aca="false">I20*D20</f>
        <v>0.000177932431012446</v>
      </c>
      <c r="K20" s="129" t="n">
        <f aca="false">I20*E20</f>
        <v>0.000442747105888569</v>
      </c>
      <c r="L20" s="129" t="n">
        <f aca="false">I20*F20</f>
        <v>0.000180674147000323</v>
      </c>
      <c r="M20" s="129" t="n">
        <f aca="false">I20*G20</f>
        <v>0.00191468828411504</v>
      </c>
    </row>
    <row r="21" s="2" customFormat="true" ht="16" hidden="false" customHeight="false" outlineLevel="0" collapsed="false">
      <c r="A21" s="127" t="s">
        <v>178</v>
      </c>
      <c r="B21" s="125" t="n">
        <v>12.9</v>
      </c>
      <c r="C21" s="42" t="s">
        <v>96</v>
      </c>
      <c r="D21" s="43" t="n">
        <v>0.0537365004429965</v>
      </c>
      <c r="E21" s="128" t="n">
        <v>0.0983645126359329</v>
      </c>
      <c r="F21" s="45" t="n">
        <v>0.0545645126359329</v>
      </c>
      <c r="G21" s="45" t="n">
        <v>0.2825</v>
      </c>
      <c r="H21" s="77" t="s">
        <v>76</v>
      </c>
      <c r="I21" s="129" t="n">
        <f aca="false">B21/$B$32</f>
        <v>0.00622466705269253</v>
      </c>
      <c r="J21" s="129" t="n">
        <f aca="false">I21*D21</f>
        <v>0.000334491823834518</v>
      </c>
      <c r="K21" s="129" t="n">
        <f aca="false">I21*E21</f>
        <v>0.00061228634095905</v>
      </c>
      <c r="L21" s="129" t="n">
        <f aca="false">I21*F21</f>
        <v>0.000339645924051117</v>
      </c>
      <c r="M21" s="129" t="n">
        <f aca="false">I21*G21</f>
        <v>0.00175846844238564</v>
      </c>
    </row>
    <row r="22" s="2" customFormat="true" ht="16" hidden="false" customHeight="false" outlineLevel="0" collapsed="false">
      <c r="A22" s="127" t="s">
        <v>168</v>
      </c>
      <c r="B22" s="125" t="n">
        <v>448.1</v>
      </c>
      <c r="C22" s="42" t="s">
        <v>95</v>
      </c>
      <c r="D22" s="43" t="n">
        <v>0.0454636134122439</v>
      </c>
      <c r="E22" s="128" t="n">
        <v>0.0899641507738128</v>
      </c>
      <c r="F22" s="45" t="n">
        <v>0.0461641507738128</v>
      </c>
      <c r="G22" s="45" t="n">
        <v>0.3</v>
      </c>
      <c r="H22" s="77" t="s">
        <v>76</v>
      </c>
      <c r="I22" s="129" t="n">
        <f aca="false">B22/$B$32</f>
        <v>0.216222736923374</v>
      </c>
      <c r="J22" s="129" t="n">
        <f aca="false">I22*D22</f>
        <v>0.00983026692242158</v>
      </c>
      <c r="K22" s="129" t="n">
        <f aca="false">I22*E22</f>
        <v>0.0194522949053009</v>
      </c>
      <c r="L22" s="129" t="n">
        <f aca="false">I22*F22</f>
        <v>0.00998173902805709</v>
      </c>
      <c r="M22" s="129" t="n">
        <f aca="false">I22*G22</f>
        <v>0.0648668210770122</v>
      </c>
    </row>
    <row r="23" s="2" customFormat="true" ht="16" hidden="false" customHeight="false" outlineLevel="0" collapsed="false">
      <c r="A23" s="127" t="s">
        <v>169</v>
      </c>
      <c r="B23" s="125" t="n">
        <v>10.1</v>
      </c>
      <c r="C23" s="42" t="s">
        <v>95</v>
      </c>
      <c r="D23" s="43" t="n">
        <v>0.0454636134122439</v>
      </c>
      <c r="E23" s="128" t="n">
        <v>0.0899641507738128</v>
      </c>
      <c r="F23" s="45" t="n">
        <v>0.0461641507738128</v>
      </c>
      <c r="G23" s="45" t="n">
        <v>0.3</v>
      </c>
      <c r="H23" s="77" t="s">
        <v>76</v>
      </c>
      <c r="I23" s="129" t="n">
        <f aca="false">B23/$B$32</f>
        <v>0.00487357652962748</v>
      </c>
      <c r="J23" s="129" t="n">
        <f aca="false">I23*D23</f>
        <v>0.000221570399277969</v>
      </c>
      <c r="K23" s="129" t="n">
        <f aca="false">I23*E23</f>
        <v>0.000438447173719122</v>
      </c>
      <c r="L23" s="129" t="n">
        <f aca="false">I23*F23</f>
        <v>0.000224984521721439</v>
      </c>
      <c r="M23" s="129" t="n">
        <f aca="false">I23*G23</f>
        <v>0.00146207295888825</v>
      </c>
    </row>
    <row r="24" s="2" customFormat="true" ht="16" hidden="false" customHeight="false" outlineLevel="0" collapsed="false">
      <c r="A24" s="127" t="s">
        <v>170</v>
      </c>
      <c r="B24" s="125" t="n">
        <v>23.6</v>
      </c>
      <c r="C24" s="42" t="s">
        <v>99</v>
      </c>
      <c r="D24" s="43" t="n">
        <v>0.0297376750024349</v>
      </c>
      <c r="E24" s="128" t="n">
        <v>0.0739958953422153</v>
      </c>
      <c r="F24" s="45" t="n">
        <v>0.0301958953422153</v>
      </c>
      <c r="G24" s="45" t="n">
        <v>0.3</v>
      </c>
      <c r="H24" s="77" t="s">
        <v>76</v>
      </c>
      <c r="I24" s="129" t="n">
        <f aca="false">B24/$B$32</f>
        <v>0.0113877629801197</v>
      </c>
      <c r="J24" s="129" t="n">
        <f aca="false">I24*D24</f>
        <v>0.000338645594507558</v>
      </c>
      <c r="K24" s="129" t="n">
        <f aca="false">I24*E24</f>
        <v>0.000842647717658889</v>
      </c>
      <c r="L24" s="129" t="n">
        <f aca="false">I24*F24</f>
        <v>0.000343863699129647</v>
      </c>
      <c r="M24" s="129" t="n">
        <f aca="false">I24*G24</f>
        <v>0.0034163288940359</v>
      </c>
    </row>
    <row r="25" s="2" customFormat="true" ht="16" hidden="false" customHeight="false" outlineLevel="0" collapsed="false">
      <c r="A25" s="127" t="s">
        <v>171</v>
      </c>
      <c r="B25" s="125" t="n">
        <v>351.4</v>
      </c>
      <c r="C25" s="42" t="s">
        <v>98</v>
      </c>
      <c r="D25" s="43" t="n">
        <v>0.0248186610922577</v>
      </c>
      <c r="E25" s="128" t="n">
        <v>0.0690010855863601</v>
      </c>
      <c r="F25" s="45" t="n">
        <v>0.0252010855863601</v>
      </c>
      <c r="G25" s="45" t="n">
        <v>0.28</v>
      </c>
      <c r="H25" s="77" t="s">
        <v>76</v>
      </c>
      <c r="I25" s="129" t="n">
        <f aca="false">B25/$B$32</f>
        <v>0.169561860644663</v>
      </c>
      <c r="J25" s="129" t="n">
        <f aca="false">I25*D25</f>
        <v>0.00420829835351252</v>
      </c>
      <c r="K25" s="129" t="n">
        <f aca="false">I25*E25</f>
        <v>0.0116999524585249</v>
      </c>
      <c r="L25" s="129" t="n">
        <f aca="false">I25*F25</f>
        <v>0.00427314296228862</v>
      </c>
      <c r="M25" s="129" t="n">
        <f aca="false">I25*G25</f>
        <v>0.0474773209805057</v>
      </c>
    </row>
    <row r="26" customFormat="false" ht="16" hidden="false" customHeight="false" outlineLevel="0" collapsed="false">
      <c r="A26" s="127" t="s">
        <v>172</v>
      </c>
      <c r="B26" s="125" t="n">
        <v>4.4</v>
      </c>
      <c r="C26" s="42" t="s">
        <v>96</v>
      </c>
      <c r="D26" s="43" t="n">
        <v>0.0537365004429965</v>
      </c>
      <c r="E26" s="128" t="n">
        <v>0.0983645126359329</v>
      </c>
      <c r="F26" s="45" t="n">
        <v>0.0545645126359329</v>
      </c>
      <c r="G26" s="45" t="n">
        <v>0.275</v>
      </c>
      <c r="H26" s="77" t="s">
        <v>76</v>
      </c>
      <c r="I26" s="129" t="n">
        <f aca="false">B26/$B$32</f>
        <v>0.00212314225053079</v>
      </c>
      <c r="J26" s="129" t="n">
        <f aca="false">I26*D26</f>
        <v>0.000114090234486192</v>
      </c>
      <c r="K26" s="129" t="n">
        <f aca="false">I26*E26</f>
        <v>0.000208841852730218</v>
      </c>
      <c r="L26" s="129" t="n">
        <f aca="false">I26*F26</f>
        <v>0.00011584822215697</v>
      </c>
      <c r="M26" s="129" t="n">
        <f aca="false">I26*G26</f>
        <v>0.000583864118895966</v>
      </c>
    </row>
    <row r="27" s="2" customFormat="true" ht="16" hidden="false" customHeight="false" outlineLevel="0" collapsed="false">
      <c r="A27" s="127" t="s">
        <v>173</v>
      </c>
      <c r="B27" s="125" t="n">
        <v>63.2</v>
      </c>
      <c r="C27" s="42" t="s">
        <v>95</v>
      </c>
      <c r="D27" s="43" t="n">
        <v>0.0454636134122439</v>
      </c>
      <c r="E27" s="128" t="n">
        <v>0.0899641507738128</v>
      </c>
      <c r="F27" s="45" t="n">
        <v>0.0461641507738128</v>
      </c>
      <c r="G27" s="45" t="n">
        <v>0.3</v>
      </c>
      <c r="H27" s="77" t="s">
        <v>76</v>
      </c>
      <c r="I27" s="129" t="n">
        <f aca="false">B27/$B$32</f>
        <v>0.0304960432348967</v>
      </c>
      <c r="J27" s="129" t="n">
        <f aca="false">I27*D27</f>
        <v>0.00138646032023442</v>
      </c>
      <c r="K27" s="129" t="n">
        <f aca="false">I27*E27</f>
        <v>0.00274355063158896</v>
      </c>
      <c r="L27" s="129" t="n">
        <f aca="false">I27*F27</f>
        <v>0.00140782393790049</v>
      </c>
      <c r="M27" s="129" t="n">
        <f aca="false">I27*G27</f>
        <v>0.00914881297046902</v>
      </c>
    </row>
    <row r="28" s="2" customFormat="true" ht="16" hidden="false" customHeight="false" outlineLevel="0" collapsed="false">
      <c r="A28" s="127" t="s">
        <v>177</v>
      </c>
      <c r="B28" s="125" t="n">
        <v>5.5</v>
      </c>
      <c r="C28" s="42" t="s">
        <v>96</v>
      </c>
      <c r="D28" s="43" t="n">
        <v>0.0537365004429965</v>
      </c>
      <c r="E28" s="128" t="n">
        <v>0.0983645126359329</v>
      </c>
      <c r="F28" s="45" t="n">
        <v>0.0545645126359329</v>
      </c>
      <c r="G28" s="45" t="n">
        <v>0.2825</v>
      </c>
      <c r="H28" s="77" t="s">
        <v>76</v>
      </c>
      <c r="I28" s="129" t="n">
        <f aca="false">B28/$B$32</f>
        <v>0.00265392781316348</v>
      </c>
      <c r="J28" s="129" t="n">
        <f aca="false">I28*D28</f>
        <v>0.00014261279310774</v>
      </c>
      <c r="K28" s="129" t="n">
        <f aca="false">I28*E28</f>
        <v>0.000261052315912773</v>
      </c>
      <c r="L28" s="129" t="n">
        <f aca="false">I28*F28</f>
        <v>0.000144810277696213</v>
      </c>
      <c r="M28" s="129" t="n">
        <f aca="false">I28*G28</f>
        <v>0.000749734607218684</v>
      </c>
    </row>
    <row r="29" s="2" customFormat="true" ht="16" hidden="false" customHeight="false" outlineLevel="0" collapsed="false">
      <c r="A29" s="127" t="s">
        <v>174</v>
      </c>
      <c r="B29" s="125" t="n">
        <v>38.8</v>
      </c>
      <c r="C29" s="42" t="s">
        <v>96</v>
      </c>
      <c r="D29" s="43" t="n">
        <v>0.0537365004429965</v>
      </c>
      <c r="E29" s="128" t="n">
        <v>0.0983645126359329</v>
      </c>
      <c r="F29" s="45" t="n">
        <v>0.0545645126359329</v>
      </c>
      <c r="G29" s="45" t="n">
        <v>0.25</v>
      </c>
      <c r="H29" s="77" t="s">
        <v>76</v>
      </c>
      <c r="I29" s="129" t="n">
        <f aca="false">B29/$B$32</f>
        <v>0.0187222543910442</v>
      </c>
      <c r="J29" s="129" t="n">
        <f aca="false">I29*D29</f>
        <v>0.00100606843137824</v>
      </c>
      <c r="K29" s="129" t="n">
        <f aca="false">I29*E29</f>
        <v>0.00184160542862102</v>
      </c>
      <c r="L29" s="129" t="n">
        <f aca="false">I29*F29</f>
        <v>0.00102157068629328</v>
      </c>
      <c r="M29" s="129" t="n">
        <f aca="false">I29*G29</f>
        <v>0.00468056359776105</v>
      </c>
    </row>
    <row r="30" s="2" customFormat="true" ht="16" hidden="false" customHeight="false" outlineLevel="0" collapsed="false">
      <c r="A30" s="127" t="s">
        <v>175</v>
      </c>
      <c r="B30" s="125" t="n">
        <v>34.4</v>
      </c>
      <c r="C30" s="42" t="s">
        <v>95</v>
      </c>
      <c r="D30" s="43" t="n">
        <v>0.0454636134122439</v>
      </c>
      <c r="E30" s="128" t="n">
        <v>0.0899641507738128</v>
      </c>
      <c r="F30" s="45" t="n">
        <v>0.0461641507738128</v>
      </c>
      <c r="G30" s="45" t="n">
        <v>0.3</v>
      </c>
      <c r="H30" s="77" t="s">
        <v>76</v>
      </c>
      <c r="I30" s="129" t="n">
        <f aca="false">B30/$B$32</f>
        <v>0.0165991121405134</v>
      </c>
      <c r="J30" s="129" t="n">
        <f aca="false">I30*D30</f>
        <v>0.000754655617342786</v>
      </c>
      <c r="K30" s="129" t="n">
        <f aca="false">I30*E30</f>
        <v>0.00149332502732058</v>
      </c>
      <c r="L30" s="129" t="n">
        <f aca="false">I30*F30</f>
        <v>0.000766283915566088</v>
      </c>
      <c r="M30" s="129" t="n">
        <f aca="false">I30*G30</f>
        <v>0.00497973364215402</v>
      </c>
    </row>
    <row r="31" s="2" customFormat="true" ht="16" hidden="false" customHeight="false" outlineLevel="0" collapsed="false">
      <c r="A31" s="127" t="s">
        <v>320</v>
      </c>
      <c r="B31" s="125" t="n">
        <v>23.1</v>
      </c>
      <c r="C31" s="42" t="s">
        <v>104</v>
      </c>
      <c r="D31" s="43" t="n">
        <v>0.0991255833414498</v>
      </c>
      <c r="E31" s="128" t="n">
        <v>0.144452984474051</v>
      </c>
      <c r="F31" s="45" t="n">
        <v>0.100652984474051</v>
      </c>
      <c r="G31" s="45" t="n">
        <v>0.35</v>
      </c>
      <c r="H31" s="77" t="s">
        <v>76</v>
      </c>
      <c r="I31" s="129" t="n">
        <f aca="false">B31/$B$32</f>
        <v>0.0111464968152866</v>
      </c>
      <c r="J31" s="129" t="n">
        <f aca="false">I31*D31</f>
        <v>0.0011049029990289</v>
      </c>
      <c r="K31" s="129" t="n">
        <f aca="false">I31*E31</f>
        <v>0.00161014473139866</v>
      </c>
      <c r="L31" s="129" t="n">
        <f aca="false">I31*F31</f>
        <v>0.0011219281708891</v>
      </c>
      <c r="M31" s="129" t="n">
        <f aca="false">I31*G31</f>
        <v>0.00390127388535032</v>
      </c>
    </row>
    <row r="32" s="1" customFormat="true" ht="16" hidden="false" customHeight="false" outlineLevel="0" collapsed="false">
      <c r="A32" s="130" t="s">
        <v>76</v>
      </c>
      <c r="B32" s="131" t="n">
        <f aca="false">SUM(B2:B31)</f>
        <v>2072.4</v>
      </c>
      <c r="C32" s="132"/>
      <c r="D32" s="133" t="n">
        <f aca="false">SUM(J2:J31)</f>
        <v>0.0428884697972237</v>
      </c>
      <c r="E32" s="133" t="n">
        <f aca="false">SUM(K2:K31)</f>
        <v>0.0873493274198029</v>
      </c>
      <c r="F32" s="133" t="n">
        <f aca="false">SUM(L2:L31)</f>
        <v>0.0435493274198029</v>
      </c>
      <c r="G32" s="133" t="n">
        <f aca="false">SUM(M2:M31)</f>
        <v>0.282229661262305</v>
      </c>
      <c r="H32" s="130"/>
      <c r="I32" s="134" t="n">
        <f aca="false">SUM(I2:I31)</f>
        <v>1</v>
      </c>
    </row>
    <row r="33" s="2" customFormat="true" ht="16" hidden="false" customHeight="false" outlineLevel="0" collapsed="false">
      <c r="A33" s="127" t="s">
        <v>180</v>
      </c>
      <c r="B33" s="125" t="n">
        <v>302.6</v>
      </c>
      <c r="C33" s="42" t="s">
        <v>99</v>
      </c>
      <c r="D33" s="43" t="n">
        <v>0.0297376750024349</v>
      </c>
      <c r="E33" s="128" t="n">
        <v>0.0739958953422153</v>
      </c>
      <c r="F33" s="45" t="n">
        <v>0.0301958953422153</v>
      </c>
      <c r="G33" s="45" t="n">
        <v>0.25</v>
      </c>
      <c r="H33" s="77" t="s">
        <v>179</v>
      </c>
      <c r="I33" s="129" t="n">
        <f aca="false">B33/$B$56</f>
        <v>0.0103818574810444</v>
      </c>
      <c r="J33" s="129" t="n">
        <f aca="false">I33*D33</f>
        <v>0.000308732303692895</v>
      </c>
      <c r="K33" s="129" t="n">
        <f aca="false">I33*E33</f>
        <v>0.000768214839625154</v>
      </c>
      <c r="L33" s="129" t="n">
        <f aca="false">I33*F33</f>
        <v>0.000313489481955411</v>
      </c>
      <c r="M33" s="129" t="n">
        <f aca="false">I33*G33</f>
        <v>0.00259546437026109</v>
      </c>
    </row>
    <row r="34" s="2" customFormat="true" ht="16" hidden="false" customHeight="false" outlineLevel="0" collapsed="false">
      <c r="A34" s="127" t="s">
        <v>181</v>
      </c>
      <c r="B34" s="125" t="n">
        <v>27.1</v>
      </c>
      <c r="C34" s="42" t="s">
        <v>95</v>
      </c>
      <c r="D34" s="43" t="n">
        <v>0.0454636134122439</v>
      </c>
      <c r="E34" s="128" t="n">
        <v>0.0899641507738128</v>
      </c>
      <c r="F34" s="45" t="n">
        <v>0.0461641507738128</v>
      </c>
      <c r="G34" s="45" t="n">
        <v>0.2</v>
      </c>
      <c r="H34" s="77" t="s">
        <v>179</v>
      </c>
      <c r="I34" s="129" t="n">
        <f aca="false">B34/$B$56</f>
        <v>0.000929769787628229</v>
      </c>
      <c r="J34" s="129" t="n">
        <f aca="false">I34*D34</f>
        <v>4.22706941871139E-005</v>
      </c>
      <c r="K34" s="129" t="n">
        <f aca="false">I34*E34</f>
        <v>8.36459493591219E-005</v>
      </c>
      <c r="L34" s="129" t="n">
        <f aca="false">I34*F34</f>
        <v>4.29220326610055E-005</v>
      </c>
      <c r="M34" s="129" t="n">
        <f aca="false">I34*G34</f>
        <v>0.000185953957525646</v>
      </c>
    </row>
    <row r="35" s="2" customFormat="true" ht="16" hidden="false" customHeight="false" outlineLevel="0" collapsed="false">
      <c r="A35" s="127" t="s">
        <v>182</v>
      </c>
      <c r="B35" s="125" t="n">
        <v>14342.9</v>
      </c>
      <c r="C35" s="42" t="s">
        <v>87</v>
      </c>
      <c r="D35" s="43" t="n">
        <v>0.00581338007566397</v>
      </c>
      <c r="E35" s="128" t="n">
        <v>0.0497029569841925</v>
      </c>
      <c r="F35" s="45" t="n">
        <v>0.00590295698419246</v>
      </c>
      <c r="G35" s="45" t="n">
        <v>0.25</v>
      </c>
      <c r="H35" s="77" t="s">
        <v>179</v>
      </c>
      <c r="I35" s="129" t="n">
        <f aca="false">B35/$B$56</f>
        <v>0.492088379593097</v>
      </c>
      <c r="J35" s="129" t="n">
        <f aca="false">I35*D35</f>
        <v>0.00286069678139228</v>
      </c>
      <c r="K35" s="129" t="n">
        <f aca="false">I35*E35</f>
        <v>0.0244582475633367</v>
      </c>
      <c r="L35" s="129" t="n">
        <f aca="false">I35*F35</f>
        <v>0.00290477653715902</v>
      </c>
      <c r="M35" s="129" t="n">
        <f aca="false">I35*G35</f>
        <v>0.123022094898274</v>
      </c>
    </row>
    <row r="36" s="2" customFormat="true" ht="16" hidden="false" customHeight="false" outlineLevel="0" collapsed="false">
      <c r="A36" s="127" t="s">
        <v>183</v>
      </c>
      <c r="B36" s="125" t="n">
        <v>5.5</v>
      </c>
      <c r="C36" s="42" t="s">
        <v>94</v>
      </c>
      <c r="D36" s="43" t="n">
        <v>0.0371907263814913</v>
      </c>
      <c r="E36" s="128" t="n">
        <v>0.0815637889116928</v>
      </c>
      <c r="F36" s="45" t="n">
        <v>0.0377637889116928</v>
      </c>
      <c r="G36" s="45" t="n">
        <v>0.2</v>
      </c>
      <c r="H36" s="77" t="s">
        <v>179</v>
      </c>
      <c r="I36" s="129" t="n">
        <f aca="false">B36/$B$56</f>
        <v>0.000188698665385803</v>
      </c>
      <c r="J36" s="129" t="n">
        <f aca="false">I36*D36</f>
        <v>7.01784043291598E-006</v>
      </c>
      <c r="K36" s="129" t="n">
        <f aca="false">I36*E36</f>
        <v>1.53909781114458E-005</v>
      </c>
      <c r="L36" s="129" t="n">
        <f aca="false">I36*F36</f>
        <v>7.12597656754762E-006</v>
      </c>
      <c r="M36" s="129" t="n">
        <f aca="false">I36*G36</f>
        <v>3.77397330771606E-005</v>
      </c>
    </row>
    <row r="37" s="2" customFormat="true" ht="16" hidden="false" customHeight="false" outlineLevel="0" collapsed="false">
      <c r="A37" s="127" t="s">
        <v>184</v>
      </c>
      <c r="B37" s="125" t="n">
        <v>366</v>
      </c>
      <c r="C37" s="42" t="s">
        <v>92</v>
      </c>
      <c r="D37" s="43" t="n">
        <v>0.00499354442396777</v>
      </c>
      <c r="E37" s="128" t="n">
        <v>0.0488704886915499</v>
      </c>
      <c r="F37" s="45" t="n">
        <v>0.00507048869154994</v>
      </c>
      <c r="G37" s="45" t="n">
        <v>0.165</v>
      </c>
      <c r="H37" s="77" t="s">
        <v>179</v>
      </c>
      <c r="I37" s="129" t="n">
        <f aca="false">B37/$B$56</f>
        <v>0.0125570384602189</v>
      </c>
      <c r="J37" s="129" t="n">
        <f aca="false">I37*D37</f>
        <v>6.27041293845749E-005</v>
      </c>
      <c r="K37" s="129" t="n">
        <f aca="false">I37*E37</f>
        <v>0.000613668606069485</v>
      </c>
      <c r="L37" s="129" t="n">
        <f aca="false">I37*F37</f>
        <v>6.36703215118976E-005</v>
      </c>
      <c r="M37" s="129" t="n">
        <f aca="false">I37*G37</f>
        <v>0.00207191134593612</v>
      </c>
    </row>
    <row r="38" s="2" customFormat="true" ht="16" hidden="false" customHeight="false" outlineLevel="0" collapsed="false">
      <c r="A38" s="127" t="s">
        <v>185</v>
      </c>
      <c r="B38" s="125" t="n">
        <v>2875.1</v>
      </c>
      <c r="C38" s="42" t="s">
        <v>102</v>
      </c>
      <c r="D38" s="43" t="n">
        <v>0.0181854453648976</v>
      </c>
      <c r="E38" s="128" t="n">
        <v>0.0622656603095251</v>
      </c>
      <c r="F38" s="45" t="n">
        <v>0.0184656603095251</v>
      </c>
      <c r="G38" s="45" t="n">
        <v>0.3</v>
      </c>
      <c r="H38" s="77" t="s">
        <v>179</v>
      </c>
      <c r="I38" s="129" t="n">
        <f aca="false">B38/$B$56</f>
        <v>0.0986413696092222</v>
      </c>
      <c r="J38" s="129" t="n">
        <f aca="false">I38*D38</f>
        <v>0.00179383723774718</v>
      </c>
      <c r="K38" s="129" t="n">
        <f aca="false">I38*E38</f>
        <v>0.00614197001255414</v>
      </c>
      <c r="L38" s="129" t="n">
        <f aca="false">I38*F38</f>
        <v>0.00182147802367021</v>
      </c>
      <c r="M38" s="129" t="n">
        <f aca="false">I38*G38</f>
        <v>0.0295924108827667</v>
      </c>
    </row>
    <row r="39" s="2" customFormat="true" ht="16" hidden="false" customHeight="false" outlineLevel="0" collapsed="false">
      <c r="A39" s="127" t="s">
        <v>186</v>
      </c>
      <c r="B39" s="125" t="n">
        <v>1119.2</v>
      </c>
      <c r="C39" s="42" t="s">
        <v>101</v>
      </c>
      <c r="D39" s="43" t="n">
        <v>0.015725938409809</v>
      </c>
      <c r="E39" s="128" t="n">
        <v>0.0597682554315976</v>
      </c>
      <c r="F39" s="45" t="n">
        <v>0.0159682554315976</v>
      </c>
      <c r="G39" s="45" t="n">
        <v>0.15</v>
      </c>
      <c r="H39" s="77" t="s">
        <v>179</v>
      </c>
      <c r="I39" s="129" t="n">
        <f aca="false">B39/$B$56</f>
        <v>0.0383984629635983</v>
      </c>
      <c r="J39" s="129" t="n">
        <f aca="false">I39*D39</f>
        <v>0.000603851863596879</v>
      </c>
      <c r="K39" s="129" t="n">
        <f aca="false">I39*E39</f>
        <v>0.00229500914258908</v>
      </c>
      <c r="L39" s="129" t="n">
        <f aca="false">I39*F39</f>
        <v>0.000613156464783478</v>
      </c>
      <c r="M39" s="129" t="n">
        <f aca="false">I39*G39</f>
        <v>0.00575976944453975</v>
      </c>
    </row>
    <row r="40" s="2" customFormat="true" ht="16" hidden="false" customHeight="false" outlineLevel="0" collapsed="false">
      <c r="A40" s="127" t="s">
        <v>187</v>
      </c>
      <c r="B40" s="125" t="n">
        <v>5081.8</v>
      </c>
      <c r="C40" s="42" t="s">
        <v>87</v>
      </c>
      <c r="D40" s="43" t="n">
        <v>0.00581338007566397</v>
      </c>
      <c r="E40" s="128" t="n">
        <v>0.0497029569841925</v>
      </c>
      <c r="F40" s="45" t="n">
        <v>0.00590295698419246</v>
      </c>
      <c r="G40" s="45" t="n">
        <v>0.3062</v>
      </c>
      <c r="H40" s="77" t="s">
        <v>179</v>
      </c>
      <c r="I40" s="129" t="n">
        <f aca="false">B40/$B$56</f>
        <v>0.174350705046832</v>
      </c>
      <c r="J40" s="129" t="n">
        <f aca="false">I40*D40</f>
        <v>0.00101356691489722</v>
      </c>
      <c r="K40" s="129" t="n">
        <f aca="false">I40*E40</f>
        <v>0.00866574559310631</v>
      </c>
      <c r="L40" s="129" t="n">
        <f aca="false">I40*F40</f>
        <v>0.00102918471205507</v>
      </c>
      <c r="M40" s="129" t="n">
        <f aca="false">I40*G40</f>
        <v>0.0533861858853398</v>
      </c>
    </row>
    <row r="41" s="2" customFormat="true" ht="16" hidden="false" customHeight="false" outlineLevel="0" collapsed="false">
      <c r="A41" s="127" t="s">
        <v>188</v>
      </c>
      <c r="B41" s="125" t="n">
        <v>1642.4</v>
      </c>
      <c r="C41" s="42" t="s">
        <v>91</v>
      </c>
      <c r="D41" s="43" t="n">
        <v>0.00409917825848101</v>
      </c>
      <c r="E41" s="128" t="n">
        <v>0.0479623414632126</v>
      </c>
      <c r="F41" s="45" t="n">
        <v>0.00416234146321263</v>
      </c>
      <c r="G41" s="45" t="n">
        <v>0.25</v>
      </c>
      <c r="H41" s="77" t="s">
        <v>179</v>
      </c>
      <c r="I41" s="129" t="n">
        <f aca="false">B41/$B$56</f>
        <v>0.056348852369026</v>
      </c>
      <c r="J41" s="129" t="n">
        <f aca="false">I41*D41</f>
        <v>0.000230983990521467</v>
      </c>
      <c r="K41" s="129" t="n">
        <f aca="false">I41*E41</f>
        <v>0.00270262289838338</v>
      </c>
      <c r="L41" s="129" t="n">
        <f aca="false">I41*F41</f>
        <v>0.000234543164620044</v>
      </c>
      <c r="M41" s="129" t="n">
        <f aca="false">I41*G41</f>
        <v>0.0140872130922565</v>
      </c>
    </row>
    <row r="42" s="2" customFormat="true" ht="16" hidden="false" customHeight="false" outlineLevel="0" collapsed="false">
      <c r="A42" s="127" t="s">
        <v>201</v>
      </c>
      <c r="B42" s="125" t="n">
        <v>18.2</v>
      </c>
      <c r="C42" s="42" t="s">
        <v>112</v>
      </c>
      <c r="D42" s="43" t="n">
        <v>0.0743814527629827</v>
      </c>
      <c r="E42" s="128" t="n">
        <v>0.119327577823386</v>
      </c>
      <c r="F42" s="45" t="n">
        <v>0.0755275778233856</v>
      </c>
      <c r="G42" s="45" t="n">
        <v>0.2113</v>
      </c>
      <c r="H42" s="77" t="s">
        <v>179</v>
      </c>
      <c r="I42" s="129" t="n">
        <f aca="false">B42/$B$56</f>
        <v>0.000624421038185748</v>
      </c>
      <c r="J42" s="129" t="n">
        <f aca="false">I42*D42</f>
        <v>4.64453439560258E-005</v>
      </c>
      <c r="K42" s="129" t="n">
        <f aca="false">I42*E42</f>
        <v>7.45106500286693E-005</v>
      </c>
      <c r="L42" s="129" t="n">
        <f aca="false">I42*F42</f>
        <v>4.71610085561333E-005</v>
      </c>
      <c r="M42" s="129" t="n">
        <f aca="false">I42*G42</f>
        <v>0.000131940165368649</v>
      </c>
    </row>
    <row r="43" s="2" customFormat="true" ht="16" hidden="false" customHeight="false" outlineLevel="0" collapsed="false">
      <c r="A43" s="127" t="s">
        <v>189</v>
      </c>
      <c r="B43" s="125" t="n">
        <v>53.9</v>
      </c>
      <c r="C43" s="42" t="s">
        <v>92</v>
      </c>
      <c r="D43" s="43" t="n">
        <v>0.00499354442396777</v>
      </c>
      <c r="E43" s="128" t="n">
        <v>0.0488704886915499</v>
      </c>
      <c r="F43" s="45" t="n">
        <v>0.00507048869154994</v>
      </c>
      <c r="G43" s="45" t="n">
        <v>0.12</v>
      </c>
      <c r="H43" s="77" t="s">
        <v>179</v>
      </c>
      <c r="I43" s="129" t="n">
        <f aca="false">B43/$B$56</f>
        <v>0.00184924692078087</v>
      </c>
      <c r="J43" s="129" t="n">
        <f aca="false">I43*D43</f>
        <v>9.23429664980488E-006</v>
      </c>
      <c r="K43" s="129" t="n">
        <f aca="false">I43*E43</f>
        <v>9.0373600729905E-005</v>
      </c>
      <c r="L43" s="129" t="n">
        <f aca="false">I43*F43</f>
        <v>9.37658559970295E-006</v>
      </c>
      <c r="M43" s="129" t="n">
        <f aca="false">I43*G43</f>
        <v>0.000221909630493704</v>
      </c>
    </row>
    <row r="44" s="2" customFormat="true" ht="16" hidden="false" customHeight="false" outlineLevel="0" collapsed="false">
      <c r="A44" s="127" t="s">
        <v>190</v>
      </c>
      <c r="B44" s="125" t="n">
        <v>364.7</v>
      </c>
      <c r="C44" s="42" t="s">
        <v>89</v>
      </c>
      <c r="D44" s="43" t="n">
        <v>0.00991255833414498</v>
      </c>
      <c r="E44" s="128" t="n">
        <v>0.0538652984474051</v>
      </c>
      <c r="F44" s="45" t="n">
        <v>0.0100652984474051</v>
      </c>
      <c r="G44" s="45" t="n">
        <v>0.24</v>
      </c>
      <c r="H44" s="77" t="s">
        <v>179</v>
      </c>
      <c r="I44" s="129" t="n">
        <f aca="false">B44/$B$56</f>
        <v>0.0125124369574913</v>
      </c>
      <c r="J44" s="129" t="n">
        <f aca="false">I44*D44</f>
        <v>0.000124030261243444</v>
      </c>
      <c r="K44" s="129" t="n">
        <f aca="false">I44*E44</f>
        <v>0.000673986151019612</v>
      </c>
      <c r="L44" s="129" t="n">
        <f aca="false">I44*F44</f>
        <v>0.000125941412281492</v>
      </c>
      <c r="M44" s="129" t="n">
        <f aca="false">I44*G44</f>
        <v>0.00300298486979792</v>
      </c>
    </row>
    <row r="45" s="2" customFormat="true" ht="16" hidden="false" customHeight="false" outlineLevel="0" collapsed="false">
      <c r="A45" s="127" t="s">
        <v>191</v>
      </c>
      <c r="B45" s="125" t="n">
        <v>5.7</v>
      </c>
      <c r="C45" s="42" t="s">
        <v>96</v>
      </c>
      <c r="D45" s="43" t="n">
        <v>0.0537365004429965</v>
      </c>
      <c r="E45" s="128" t="n">
        <v>0.0983645126359329</v>
      </c>
      <c r="F45" s="45" t="n">
        <v>0.0545645126359329</v>
      </c>
      <c r="G45" s="45" t="n">
        <v>0.2113</v>
      </c>
      <c r="H45" s="77" t="s">
        <v>179</v>
      </c>
      <c r="I45" s="129" t="n">
        <f aca="false">B45/$B$56</f>
        <v>0.000195560435036196</v>
      </c>
      <c r="J45" s="129" t="n">
        <f aca="false">I45*D45</f>
        <v>1.05087334039551E-005</v>
      </c>
      <c r="K45" s="129" t="n">
        <f aca="false">I45*E45</f>
        <v>1.92362068832064E-005</v>
      </c>
      <c r="L45" s="129" t="n">
        <f aca="false">I45*F45</f>
        <v>1.0670659828621E-005</v>
      </c>
      <c r="M45" s="129" t="n">
        <f aca="false">I45*G45</f>
        <v>4.13219199231482E-005</v>
      </c>
    </row>
    <row r="46" s="2" customFormat="true" ht="16" hidden="false" customHeight="false" outlineLevel="0" collapsed="false">
      <c r="A46" s="127" t="s">
        <v>192</v>
      </c>
      <c r="B46" s="125" t="n">
        <v>13.9</v>
      </c>
      <c r="C46" s="42" t="s">
        <v>96</v>
      </c>
      <c r="D46" s="43" t="n">
        <v>0.0537365004429965</v>
      </c>
      <c r="E46" s="128" t="n">
        <v>0.0983645126359329</v>
      </c>
      <c r="F46" s="45" t="n">
        <v>0.0545645126359329</v>
      </c>
      <c r="G46" s="45" t="n">
        <v>0.25</v>
      </c>
      <c r="H46" s="77" t="s">
        <v>179</v>
      </c>
      <c r="I46" s="129" t="n">
        <f aca="false">B46/$B$56</f>
        <v>0.000476892990702302</v>
      </c>
      <c r="J46" s="129" t="n">
        <f aca="false">I46*D46</f>
        <v>2.56265604061362E-005</v>
      </c>
      <c r="K46" s="129" t="n">
        <f aca="false">I46*E46</f>
        <v>4.69093466099244E-005</v>
      </c>
      <c r="L46" s="129" t="n">
        <f aca="false">I46*F46</f>
        <v>2.60214336171636E-005</v>
      </c>
      <c r="M46" s="129" t="n">
        <f aca="false">I46*G46</f>
        <v>0.000119223247675576</v>
      </c>
    </row>
    <row r="47" s="2" customFormat="true" ht="16" hidden="false" customHeight="false" outlineLevel="0" collapsed="false">
      <c r="A47" s="127" t="s">
        <v>193</v>
      </c>
      <c r="B47" s="125" t="n">
        <v>278.2</v>
      </c>
      <c r="C47" s="42" t="s">
        <v>96</v>
      </c>
      <c r="D47" s="43" t="n">
        <v>0.0537365004429965</v>
      </c>
      <c r="E47" s="128" t="n">
        <v>0.0983645126359329</v>
      </c>
      <c r="F47" s="45" t="n">
        <v>0.0545645126359329</v>
      </c>
      <c r="G47" s="45" t="n">
        <v>0.35</v>
      </c>
      <c r="H47" s="77" t="s">
        <v>179</v>
      </c>
      <c r="I47" s="129" t="n">
        <f aca="false">B47/$B$56</f>
        <v>0.00954472158369644</v>
      </c>
      <c r="J47" s="129" t="n">
        <f aca="false">I47*D47</f>
        <v>0.000512899935610582</v>
      </c>
      <c r="K47" s="129" t="n">
        <f aca="false">I47*E47</f>
        <v>0.000938861886825969</v>
      </c>
      <c r="L47" s="129" t="n">
        <f aca="false">I47*F47</f>
        <v>0.000520803081460066</v>
      </c>
      <c r="M47" s="129" t="n">
        <f aca="false">I47*G47</f>
        <v>0.00334065255429375</v>
      </c>
    </row>
    <row r="48" s="2" customFormat="true" ht="16" hidden="false" customHeight="false" outlineLevel="0" collapsed="false">
      <c r="A48" s="127" t="s">
        <v>194</v>
      </c>
      <c r="B48" s="125" t="n">
        <v>25</v>
      </c>
      <c r="C48" s="42" t="s">
        <v>95</v>
      </c>
      <c r="D48" s="43" t="n">
        <v>0.0454636134122439</v>
      </c>
      <c r="E48" s="128" t="n">
        <v>0.0899641507738128</v>
      </c>
      <c r="F48" s="45" t="n">
        <v>0.0461641507738128</v>
      </c>
      <c r="G48" s="45" t="n">
        <v>0.3</v>
      </c>
      <c r="H48" s="77" t="s">
        <v>179</v>
      </c>
      <c r="I48" s="129" t="n">
        <f aca="false">B48/$B$56</f>
        <v>0.000857721206299105</v>
      </c>
      <c r="J48" s="129" t="n">
        <f aca="false">I48*D48</f>
        <v>3.8995105338666E-005</v>
      </c>
      <c r="K48" s="129" t="n">
        <f aca="false">I48*E48</f>
        <v>7.71641599253892E-005</v>
      </c>
      <c r="L48" s="129" t="n">
        <f aca="false">I48*F48</f>
        <v>3.95959710894885E-005</v>
      </c>
      <c r="M48" s="129" t="n">
        <f aca="false">I48*G48</f>
        <v>0.000257316361889731</v>
      </c>
    </row>
    <row r="49" s="2" customFormat="true" ht="16" hidden="false" customHeight="false" outlineLevel="0" collapsed="false">
      <c r="A49" s="127" t="s">
        <v>195</v>
      </c>
      <c r="B49" s="125" t="n">
        <v>376.8</v>
      </c>
      <c r="C49" s="42" t="s">
        <v>101</v>
      </c>
      <c r="D49" s="43" t="n">
        <v>0.015725938409809</v>
      </c>
      <c r="E49" s="128" t="n">
        <v>0.0597682554315976</v>
      </c>
      <c r="F49" s="45" t="n">
        <v>0.0159682554315976</v>
      </c>
      <c r="G49" s="45" t="n">
        <v>0.3</v>
      </c>
      <c r="H49" s="77" t="s">
        <v>179</v>
      </c>
      <c r="I49" s="129" t="n">
        <f aca="false">B49/$B$56</f>
        <v>0.0129275740213401</v>
      </c>
      <c r="J49" s="129" t="n">
        <f aca="false">I49*D49</f>
        <v>0.000203298232847841</v>
      </c>
      <c r="K49" s="129" t="n">
        <f aca="false">I49*E49</f>
        <v>0.000772658546218341</v>
      </c>
      <c r="L49" s="129" t="n">
        <f aca="false">I49*F49</f>
        <v>0.000206430804083644</v>
      </c>
      <c r="M49" s="129" t="n">
        <f aca="false">I49*G49</f>
        <v>0.00387827220640203</v>
      </c>
    </row>
    <row r="50" s="2" customFormat="true" ht="16" hidden="false" customHeight="false" outlineLevel="0" collapsed="false">
      <c r="A50" s="127" t="s">
        <v>196</v>
      </c>
      <c r="B50" s="125" t="n">
        <v>372.1</v>
      </c>
      <c r="C50" s="42" t="s">
        <v>93</v>
      </c>
      <c r="D50" s="43" t="n">
        <v>0</v>
      </c>
      <c r="E50" s="128" t="n">
        <v>0.0438</v>
      </c>
      <c r="F50" s="45" t="n">
        <v>0</v>
      </c>
      <c r="G50" s="45" t="n">
        <v>0.17</v>
      </c>
      <c r="H50" s="77" t="s">
        <v>179</v>
      </c>
      <c r="I50" s="129" t="n">
        <f aca="false">B50/$B$56</f>
        <v>0.0127663224345559</v>
      </c>
      <c r="J50" s="129" t="n">
        <f aca="false">I50*D50</f>
        <v>0</v>
      </c>
      <c r="K50" s="129" t="n">
        <f aca="false">I50*E50</f>
        <v>0.000559164922633547</v>
      </c>
      <c r="L50" s="129" t="n">
        <f aca="false">I50*F50</f>
        <v>0</v>
      </c>
      <c r="M50" s="129" t="n">
        <f aca="false">I50*G50</f>
        <v>0.0021702748138745</v>
      </c>
    </row>
    <row r="51" s="2" customFormat="true" ht="16" hidden="false" customHeight="false" outlineLevel="0" collapsed="false">
      <c r="A51" s="127" t="s">
        <v>197</v>
      </c>
      <c r="B51" s="125" t="n">
        <v>1.4</v>
      </c>
      <c r="C51" s="42" t="s">
        <v>96</v>
      </c>
      <c r="D51" s="43" t="n">
        <v>0.0537365004429965</v>
      </c>
      <c r="E51" s="128" t="n">
        <v>0.0983645126359329</v>
      </c>
      <c r="F51" s="45" t="n">
        <v>0.0545645126359329</v>
      </c>
      <c r="G51" s="45" t="n">
        <v>0.3</v>
      </c>
      <c r="H51" s="77" t="s">
        <v>179</v>
      </c>
      <c r="I51" s="129" t="n">
        <f aca="false">B51/$B$56</f>
        <v>4.80323875527499E-005</v>
      </c>
      <c r="J51" s="129" t="n">
        <f aca="false">I51*D51</f>
        <v>2.58109241500652E-006</v>
      </c>
      <c r="K51" s="129" t="n">
        <f aca="false">I51*E51</f>
        <v>4.72468239236649E-006</v>
      </c>
      <c r="L51" s="129" t="n">
        <f aca="false">I51*F51</f>
        <v>2.62086381755605E-006</v>
      </c>
      <c r="M51" s="129" t="n">
        <f aca="false">I51*G51</f>
        <v>1.4409716265825E-005</v>
      </c>
    </row>
    <row r="52" s="2" customFormat="true" ht="16" hidden="false" customHeight="false" outlineLevel="0" collapsed="false">
      <c r="A52" s="127" t="s">
        <v>198</v>
      </c>
      <c r="B52" s="125" t="n">
        <v>84</v>
      </c>
      <c r="C52" s="42" t="s">
        <v>111</v>
      </c>
      <c r="D52" s="43" t="n">
        <v>0.0619348569599585</v>
      </c>
      <c r="E52" s="128" t="n">
        <v>0.106689195562358</v>
      </c>
      <c r="F52" s="45" t="n">
        <v>0.0628891955623582</v>
      </c>
      <c r="G52" s="45" t="n">
        <v>0.28</v>
      </c>
      <c r="H52" s="77" t="s">
        <v>179</v>
      </c>
      <c r="I52" s="129" t="n">
        <f aca="false">B52/$B$56</f>
        <v>0.00288194325316499</v>
      </c>
      <c r="J52" s="129" t="n">
        <f aca="false">I52*D52</f>
        <v>0.000178492743151491</v>
      </c>
      <c r="K52" s="129" t="n">
        <f aca="false">I52*E52</f>
        <v>0.000307472207336538</v>
      </c>
      <c r="L52" s="129" t="n">
        <f aca="false">I52*F52</f>
        <v>0.000181243092847912</v>
      </c>
      <c r="M52" s="129" t="n">
        <f aca="false">I52*G52</f>
        <v>0.000806944110886198</v>
      </c>
    </row>
    <row r="53" s="2" customFormat="true" ht="16" hidden="false" customHeight="false" outlineLevel="0" collapsed="false">
      <c r="A53" s="127" t="s">
        <v>199</v>
      </c>
      <c r="B53" s="125" t="n">
        <v>985</v>
      </c>
      <c r="C53" s="42" t="s">
        <v>92</v>
      </c>
      <c r="D53" s="43" t="n">
        <v>0.00499354442396777</v>
      </c>
      <c r="E53" s="128" t="n">
        <v>0.0488704886915499</v>
      </c>
      <c r="F53" s="45" t="n">
        <v>0.00507048869154994</v>
      </c>
      <c r="G53" s="45" t="n">
        <v>0.2</v>
      </c>
      <c r="H53" s="77" t="s">
        <v>179</v>
      </c>
      <c r="I53" s="129" t="n">
        <f aca="false">B53/$B$56</f>
        <v>0.0337942155281847</v>
      </c>
      <c r="J53" s="129" t="n">
        <f aca="false">I53*D53</f>
        <v>0.000168752916513132</v>
      </c>
      <c r="K53" s="129" t="n">
        <f aca="false">I53*E53</f>
        <v>0.00165153982780995</v>
      </c>
      <c r="L53" s="129" t="n">
        <f aca="false">I53*F53</f>
        <v>0.000171353187675462</v>
      </c>
      <c r="M53" s="129" t="n">
        <f aca="false">I53*G53</f>
        <v>0.00675884310563694</v>
      </c>
    </row>
    <row r="54" s="2" customFormat="true" ht="16" hidden="false" customHeight="false" outlineLevel="0" collapsed="false">
      <c r="A54" s="127" t="s">
        <v>200</v>
      </c>
      <c r="B54" s="125" t="n">
        <v>543.6</v>
      </c>
      <c r="C54" s="42" t="s">
        <v>100</v>
      </c>
      <c r="D54" s="43" t="n">
        <v>0.0131919009409298</v>
      </c>
      <c r="E54" s="128" t="n">
        <v>0.0571951716179752</v>
      </c>
      <c r="F54" s="45" t="n">
        <v>0.0133951716179752</v>
      </c>
      <c r="G54" s="45" t="n">
        <v>0.2</v>
      </c>
      <c r="H54" s="77" t="s">
        <v>179</v>
      </c>
      <c r="I54" s="129" t="n">
        <f aca="false">B54/$B$56</f>
        <v>0.0186502899097677</v>
      </c>
      <c r="J54" s="129" t="n">
        <f aca="false">I54*D54</f>
        <v>0.000246032777009278</v>
      </c>
      <c r="K54" s="129" t="n">
        <f aca="false">I54*E54</f>
        <v>0.00106670653211416</v>
      </c>
      <c r="L54" s="129" t="n">
        <f aca="false">I54*F54</f>
        <v>0.00024982383406633</v>
      </c>
      <c r="M54" s="129" t="n">
        <f aca="false">I54*G54</f>
        <v>0.00373005798195355</v>
      </c>
    </row>
    <row r="55" s="2" customFormat="true" ht="16" hidden="false" customHeight="false" outlineLevel="0" collapsed="false">
      <c r="A55" s="127" t="s">
        <v>321</v>
      </c>
      <c r="B55" s="125" t="n">
        <v>261.9</v>
      </c>
      <c r="C55" s="42" t="s">
        <v>99</v>
      </c>
      <c r="D55" s="43" t="n">
        <v>0.0297376750024349</v>
      </c>
      <c r="E55" s="128" t="n">
        <v>0.0739958953422153</v>
      </c>
      <c r="F55" s="45" t="n">
        <v>0.0301958953422153</v>
      </c>
      <c r="G55" s="45" t="n">
        <v>0.2</v>
      </c>
      <c r="H55" s="77" t="s">
        <v>179</v>
      </c>
      <c r="I55" s="129" t="n">
        <f aca="false">B55/$B$56</f>
        <v>0.00898548735718942</v>
      </c>
      <c r="J55" s="129" t="n">
        <f aca="false">I55*D55</f>
        <v>0.000267207502766587</v>
      </c>
      <c r="K55" s="129" t="n">
        <f aca="false">I55*E55</f>
        <v>0.000664889182081387</v>
      </c>
      <c r="L55" s="129" t="n">
        <f aca="false">I55*F55</f>
        <v>0.00027132483583649</v>
      </c>
      <c r="M55" s="129" t="n">
        <f aca="false">I55*G55</f>
        <v>0.00179709747143788</v>
      </c>
    </row>
    <row r="56" s="1" customFormat="true" ht="16" hidden="false" customHeight="false" outlineLevel="0" collapsed="false">
      <c r="A56" s="130" t="s">
        <v>179</v>
      </c>
      <c r="B56" s="132" t="n">
        <f aca="false">SUM(B33:B55)</f>
        <v>29147</v>
      </c>
      <c r="C56" s="132"/>
      <c r="D56" s="133" t="n">
        <f aca="false">SUM(J33:J55)</f>
        <v>0.00875776725716447</v>
      </c>
      <c r="E56" s="133" t="n">
        <f aca="false">SUM(K33:K55)</f>
        <v>0.0526927134857438</v>
      </c>
      <c r="F56" s="135" t="n">
        <f aca="false">SUM(L33:L55)</f>
        <v>0.00889271348574375</v>
      </c>
      <c r="G56" s="135" t="n">
        <f aca="false">SUM(M33:M55)</f>
        <v>0.257009991765876</v>
      </c>
      <c r="H56" s="130"/>
      <c r="I56" s="134" t="n">
        <f aca="false">SUM(I33:I55)</f>
        <v>1</v>
      </c>
    </row>
    <row r="57" s="2" customFormat="true" ht="16" hidden="false" customHeight="false" outlineLevel="0" collapsed="false">
      <c r="A57" s="127" t="s">
        <v>203</v>
      </c>
      <c r="B57" s="125" t="n">
        <v>1392.7</v>
      </c>
      <c r="C57" s="42" t="s">
        <v>93</v>
      </c>
      <c r="D57" s="43" t="n">
        <v>0</v>
      </c>
      <c r="E57" s="128" t="n">
        <v>0.0438</v>
      </c>
      <c r="F57" s="45" t="n">
        <v>0</v>
      </c>
      <c r="G57" s="45" t="n">
        <v>0.3</v>
      </c>
      <c r="H57" s="77" t="s">
        <v>202</v>
      </c>
      <c r="I57" s="129" t="n">
        <f aca="false">B57/$B$60</f>
        <v>0.870002498750625</v>
      </c>
      <c r="J57" s="129" t="n">
        <f aca="false">I57*D57</f>
        <v>0</v>
      </c>
      <c r="K57" s="129" t="n">
        <f aca="false">I57*E57</f>
        <v>0.0381061094452774</v>
      </c>
      <c r="L57" s="129" t="n">
        <f aca="false">I57*F57</f>
        <v>0</v>
      </c>
      <c r="M57" s="129" t="n">
        <f aca="false">I57*G57</f>
        <v>0.261000749625187</v>
      </c>
    </row>
    <row r="58" s="2" customFormat="true" ht="16" hidden="false" customHeight="false" outlineLevel="0" collapsed="false">
      <c r="A58" s="127" t="s">
        <v>204</v>
      </c>
      <c r="B58" s="125" t="n">
        <v>1.2</v>
      </c>
      <c r="C58" s="42" t="s">
        <v>111</v>
      </c>
      <c r="D58" s="43" t="n">
        <v>0.0619348569599585</v>
      </c>
      <c r="E58" s="128" t="n">
        <v>0.106689195562358</v>
      </c>
      <c r="F58" s="45" t="n">
        <v>0.0628891955623582</v>
      </c>
      <c r="G58" s="45" t="n">
        <v>0.2843</v>
      </c>
      <c r="H58" s="77" t="s">
        <v>202</v>
      </c>
      <c r="I58" s="129" t="n">
        <f aca="false">B58/$B$60</f>
        <v>0.000749625187406297</v>
      </c>
      <c r="J58" s="129" t="n">
        <f aca="false">I58*D58</f>
        <v>4.64279287555911E-005</v>
      </c>
      <c r="K58" s="129" t="n">
        <f aca="false">I58*E58</f>
        <v>7.99769082176597E-005</v>
      </c>
      <c r="L58" s="129" t="n">
        <f aca="false">I58*F58</f>
        <v>4.7143325009264E-005</v>
      </c>
      <c r="M58" s="129" t="n">
        <f aca="false">I58*G58</f>
        <v>0.00021311844077961</v>
      </c>
    </row>
    <row r="59" s="2" customFormat="true" ht="16" hidden="false" customHeight="false" outlineLevel="0" collapsed="false">
      <c r="A59" s="127" t="s">
        <v>205</v>
      </c>
      <c r="B59" s="125" t="n">
        <v>206.9</v>
      </c>
      <c r="C59" s="42" t="s">
        <v>93</v>
      </c>
      <c r="D59" s="43" t="n">
        <v>0</v>
      </c>
      <c r="E59" s="128" t="n">
        <v>0.0438</v>
      </c>
      <c r="F59" s="45" t="n">
        <v>0</v>
      </c>
      <c r="G59" s="45" t="n">
        <v>0.28</v>
      </c>
      <c r="H59" s="77" t="s">
        <v>202</v>
      </c>
      <c r="I59" s="129" t="n">
        <f aca="false">B59/$B$60</f>
        <v>0.129247876061969</v>
      </c>
      <c r="J59" s="129" t="n">
        <f aca="false">I59*D59</f>
        <v>0</v>
      </c>
      <c r="K59" s="129" t="n">
        <f aca="false">I59*E59</f>
        <v>0.00566105697151424</v>
      </c>
      <c r="L59" s="129" t="n">
        <f aca="false">I59*F59</f>
        <v>0</v>
      </c>
      <c r="M59" s="129" t="n">
        <f aca="false">I59*G59</f>
        <v>0.0361894052973513</v>
      </c>
    </row>
    <row r="60" s="1" customFormat="true" ht="16" hidden="false" customHeight="false" outlineLevel="0" collapsed="false">
      <c r="A60" s="130" t="s">
        <v>202</v>
      </c>
      <c r="B60" s="132" t="n">
        <f aca="false">SUM(B57:B59)</f>
        <v>1600.8</v>
      </c>
      <c r="C60" s="132"/>
      <c r="D60" s="133" t="n">
        <f aca="false">SUM(J57:J59)</f>
        <v>4.64279287555911E-005</v>
      </c>
      <c r="E60" s="133" t="n">
        <f aca="false">SUM(K57:K59)</f>
        <v>0.0438471433250093</v>
      </c>
      <c r="F60" s="133" t="n">
        <f aca="false">SUM(L57:L59)</f>
        <v>4.7143325009264E-005</v>
      </c>
      <c r="G60" s="133" t="n">
        <f aca="false">SUM(M57:M59)</f>
        <v>0.297403273363318</v>
      </c>
      <c r="H60" s="130"/>
      <c r="I60" s="134" t="n">
        <f aca="false">SUM(I57:I59)</f>
        <v>1</v>
      </c>
    </row>
    <row r="61" s="2" customFormat="true" ht="16" hidden="false" customHeight="false" outlineLevel="0" collapsed="false">
      <c r="A61" s="127" t="s">
        <v>206</v>
      </c>
      <c r="B61" s="125" t="n">
        <v>3.1</v>
      </c>
      <c r="C61" s="42" t="s">
        <v>101</v>
      </c>
      <c r="D61" s="43" t="n">
        <v>0.015725938409809</v>
      </c>
      <c r="E61" s="128" t="n">
        <v>0.0597682554315976</v>
      </c>
      <c r="F61" s="45" t="n">
        <v>0.0159682554315976</v>
      </c>
      <c r="G61" s="45" t="n">
        <v>0.25</v>
      </c>
      <c r="H61" s="77" t="s">
        <v>59</v>
      </c>
      <c r="I61" s="129" t="n">
        <f aca="false">B61/$B$75</f>
        <v>0.0114942528735632</v>
      </c>
      <c r="J61" s="129" t="n">
        <f aca="false">I61*D61</f>
        <v>0.000180757912756425</v>
      </c>
      <c r="K61" s="129" t="n">
        <f aca="false">I61*E61</f>
        <v>0.000686991441742501</v>
      </c>
      <c r="L61" s="129" t="n">
        <f aca="false">I61*F61</f>
        <v>0.000183543165880432</v>
      </c>
      <c r="M61" s="129" t="n">
        <f aca="false">I61*G61</f>
        <v>0.0028735632183908</v>
      </c>
    </row>
    <row r="62" s="2" customFormat="true" ht="16" hidden="false" customHeight="false" outlineLevel="0" collapsed="false">
      <c r="A62" s="127" t="s">
        <v>207</v>
      </c>
      <c r="B62" s="125" t="n">
        <v>12.8</v>
      </c>
      <c r="C62" s="42" t="s">
        <v>98</v>
      </c>
      <c r="D62" s="43" t="n">
        <v>0.0248186610922577</v>
      </c>
      <c r="E62" s="128" t="n">
        <v>0.0690010855863601</v>
      </c>
      <c r="F62" s="45" t="n">
        <v>0.0252010855863601</v>
      </c>
      <c r="G62" s="45" t="n">
        <v>0</v>
      </c>
      <c r="H62" s="77" t="s">
        <v>59</v>
      </c>
      <c r="I62" s="129" t="n">
        <f aca="false">B62/$B$75</f>
        <v>0.0474601408972933</v>
      </c>
      <c r="J62" s="129" t="n">
        <f aca="false">I62*D62</f>
        <v>0.00117789715232072</v>
      </c>
      <c r="K62" s="129" t="n">
        <f aca="false">I62*E62</f>
        <v>0.00327480124399484</v>
      </c>
      <c r="L62" s="129" t="n">
        <f aca="false">I62*F62</f>
        <v>0.0011960470726934</v>
      </c>
      <c r="M62" s="129" t="n">
        <f aca="false">I62*G62</f>
        <v>0</v>
      </c>
    </row>
    <row r="63" s="2" customFormat="true" ht="16" hidden="false" customHeight="false" outlineLevel="0" collapsed="false">
      <c r="A63" s="127" t="s">
        <v>208</v>
      </c>
      <c r="B63" s="125" t="n">
        <v>5.2</v>
      </c>
      <c r="C63" s="42" t="s">
        <v>111</v>
      </c>
      <c r="D63" s="43" t="n">
        <v>0.0619348569599585</v>
      </c>
      <c r="E63" s="128" t="n">
        <v>0.106689195562358</v>
      </c>
      <c r="F63" s="45" t="n">
        <v>0.0628891955623582</v>
      </c>
      <c r="G63" s="45" t="n">
        <v>0.055</v>
      </c>
      <c r="H63" s="77" t="s">
        <v>59</v>
      </c>
      <c r="I63" s="129" t="n">
        <f aca="false">B63/$B$75</f>
        <v>0.0192806822395254</v>
      </c>
      <c r="J63" s="129" t="n">
        <f aca="false">I63*D63</f>
        <v>0.00119414629659542</v>
      </c>
      <c r="K63" s="129" t="n">
        <f aca="false">I63*E63</f>
        <v>0.00205704047802841</v>
      </c>
      <c r="L63" s="129" t="n">
        <f aca="false">I63*F63</f>
        <v>0.0012125465959372</v>
      </c>
      <c r="M63" s="129" t="n">
        <f aca="false">I63*G63</f>
        <v>0.0010604375231739</v>
      </c>
    </row>
    <row r="64" s="2" customFormat="true" ht="16" hidden="false" customHeight="false" outlineLevel="0" collapsed="false">
      <c r="A64" s="127" t="s">
        <v>209</v>
      </c>
      <c r="B64" s="125" t="n">
        <v>5.7</v>
      </c>
      <c r="C64" s="42" t="s">
        <v>88</v>
      </c>
      <c r="D64" s="43" t="n">
        <v>0.00700586829631299</v>
      </c>
      <c r="E64" s="128" t="n">
        <v>0.0509138199553089</v>
      </c>
      <c r="F64" s="45" t="n">
        <v>0.00711381995530887</v>
      </c>
      <c r="G64" s="45" t="n">
        <v>0</v>
      </c>
      <c r="H64" s="77" t="s">
        <v>59</v>
      </c>
      <c r="I64" s="129" t="n">
        <f aca="false">B64/$B$75</f>
        <v>0.0211345939933259</v>
      </c>
      <c r="J64" s="129" t="n">
        <f aca="false">I64*D64</f>
        <v>0.000148066182013289</v>
      </c>
      <c r="K64" s="129" t="n">
        <f aca="false">I64*E64</f>
        <v>0.00107604291340475</v>
      </c>
      <c r="L64" s="129" t="n">
        <f aca="false">I64*F64</f>
        <v>0.000150347696497073</v>
      </c>
      <c r="M64" s="129" t="n">
        <f aca="false">I64*G64</f>
        <v>0</v>
      </c>
    </row>
    <row r="65" s="2" customFormat="true" ht="16" hidden="false" customHeight="false" outlineLevel="0" collapsed="false">
      <c r="A65" s="127" t="s">
        <v>210</v>
      </c>
      <c r="B65" s="125" t="n">
        <v>5.5</v>
      </c>
      <c r="C65" s="42" t="s">
        <v>92</v>
      </c>
      <c r="D65" s="43" t="n">
        <v>0.00499354442396777</v>
      </c>
      <c r="E65" s="128" t="n">
        <v>0.0488704886915499</v>
      </c>
      <c r="F65" s="45" t="n">
        <v>0.00507048869154994</v>
      </c>
      <c r="G65" s="45" t="n">
        <v>0</v>
      </c>
      <c r="H65" s="77" t="s">
        <v>59</v>
      </c>
      <c r="I65" s="129" t="n">
        <f aca="false">B65/$B$75</f>
        <v>0.0203930292918057</v>
      </c>
      <c r="J65" s="129" t="n">
        <f aca="false">I65*D65</f>
        <v>0.000101833497707908</v>
      </c>
      <c r="K65" s="129" t="n">
        <f aca="false">I65*E65</f>
        <v>0.000996617307391636</v>
      </c>
      <c r="L65" s="129" t="n">
        <f aca="false">I65*F65</f>
        <v>0.000103402624410548</v>
      </c>
      <c r="M65" s="129" t="n">
        <f aca="false">I65*G65</f>
        <v>0</v>
      </c>
    </row>
    <row r="66" s="2" customFormat="true" ht="16" hidden="false" customHeight="false" outlineLevel="0" collapsed="false">
      <c r="A66" s="127" t="s">
        <v>211</v>
      </c>
      <c r="B66" s="125" t="n">
        <v>100</v>
      </c>
      <c r="C66" s="42" t="s">
        <v>112</v>
      </c>
      <c r="D66" s="43" t="n">
        <v>0.0743814527629827</v>
      </c>
      <c r="E66" s="128" t="n">
        <v>0.119327577823386</v>
      </c>
      <c r="F66" s="45" t="n">
        <v>0.0755275778233856</v>
      </c>
      <c r="G66" s="45" t="n">
        <v>0.2736</v>
      </c>
      <c r="H66" s="77" t="s">
        <v>59</v>
      </c>
      <c r="I66" s="129" t="n">
        <f aca="false">B66/$B$75</f>
        <v>0.370782350760104</v>
      </c>
      <c r="J66" s="129" t="n">
        <f aca="false">I66*D66</f>
        <v>0.0275793299084103</v>
      </c>
      <c r="K66" s="129" t="n">
        <f aca="false">I66*E66</f>
        <v>0.0442445598158643</v>
      </c>
      <c r="L66" s="129" t="n">
        <f aca="false">I66*F66</f>
        <v>0.0280042928525716</v>
      </c>
      <c r="M66" s="129" t="n">
        <f aca="false">I66*G66</f>
        <v>0.101446051167964</v>
      </c>
    </row>
    <row r="67" s="2" customFormat="true" ht="16" hidden="false" customHeight="false" outlineLevel="0" collapsed="false">
      <c r="A67" s="127" t="s">
        <v>212</v>
      </c>
      <c r="B67" s="125" t="n">
        <v>3.1</v>
      </c>
      <c r="C67" s="42" t="s">
        <v>101</v>
      </c>
      <c r="D67" s="43" t="n">
        <v>0.015725938409809</v>
      </c>
      <c r="E67" s="128" t="n">
        <v>0.0597682554315976</v>
      </c>
      <c r="F67" s="45" t="n">
        <v>0.0159682554315976</v>
      </c>
      <c r="G67" s="45" t="n">
        <v>0.22</v>
      </c>
      <c r="H67" s="77" t="s">
        <v>59</v>
      </c>
      <c r="I67" s="129" t="n">
        <f aca="false">B67/$B$75</f>
        <v>0.0114942528735632</v>
      </c>
      <c r="J67" s="129" t="n">
        <f aca="false">I67*D67</f>
        <v>0.000180757912756425</v>
      </c>
      <c r="K67" s="129" t="n">
        <f aca="false">I67*E67</f>
        <v>0.000686991441742501</v>
      </c>
      <c r="L67" s="129" t="n">
        <f aca="false">I67*F67</f>
        <v>0.000183543165880432</v>
      </c>
      <c r="M67" s="129" t="n">
        <f aca="false">I67*G67</f>
        <v>0.00252873563218391</v>
      </c>
    </row>
    <row r="68" s="2" customFormat="true" ht="16" hidden="false" customHeight="false" outlineLevel="0" collapsed="false">
      <c r="A68" s="127" t="s">
        <v>213</v>
      </c>
      <c r="B68" s="125" t="n">
        <v>88.9</v>
      </c>
      <c r="C68" s="42" t="s">
        <v>99</v>
      </c>
      <c r="D68" s="43" t="n">
        <v>0.0297376750024349</v>
      </c>
      <c r="E68" s="128" t="n">
        <v>0.0739958953422153</v>
      </c>
      <c r="F68" s="45" t="n">
        <v>0.0301958953422153</v>
      </c>
      <c r="G68" s="45" t="n">
        <v>0.27</v>
      </c>
      <c r="H68" s="77" t="s">
        <v>59</v>
      </c>
      <c r="I68" s="129" t="n">
        <f aca="false">B68/$B$75</f>
        <v>0.329625509825732</v>
      </c>
      <c r="J68" s="129" t="n">
        <f aca="false">I68*D68</f>
        <v>0.00980229628370954</v>
      </c>
      <c r="K68" s="129" t="n">
        <f aca="false">I68*E68</f>
        <v>0.0243909347271892</v>
      </c>
      <c r="L68" s="129" t="n">
        <f aca="false">I68*F68</f>
        <v>0.00995333739682217</v>
      </c>
      <c r="M68" s="129" t="n">
        <f aca="false">I68*G68</f>
        <v>0.0889988876529477</v>
      </c>
    </row>
    <row r="69" s="2" customFormat="true" ht="16" hidden="false" customHeight="false" outlineLevel="0" collapsed="false">
      <c r="A69" s="127" t="s">
        <v>214</v>
      </c>
      <c r="B69" s="125" t="n">
        <v>16.5</v>
      </c>
      <c r="C69" s="42" t="s">
        <v>95</v>
      </c>
      <c r="D69" s="43" t="n">
        <v>0.0454636134122439</v>
      </c>
      <c r="E69" s="128" t="n">
        <v>0.0899641507738128</v>
      </c>
      <c r="F69" s="45" t="n">
        <v>0.0461641507738128</v>
      </c>
      <c r="G69" s="45" t="n">
        <v>0.25</v>
      </c>
      <c r="H69" s="77" t="s">
        <v>59</v>
      </c>
      <c r="I69" s="129" t="n">
        <f aca="false">B69/$B$75</f>
        <v>0.0611790878754171</v>
      </c>
      <c r="J69" s="129" t="n">
        <f aca="false">I69*D69</f>
        <v>0.00278142240008166</v>
      </c>
      <c r="K69" s="129" t="n">
        <f aca="false">I69*E69</f>
        <v>0.00550392468582837</v>
      </c>
      <c r="L69" s="129" t="n">
        <f aca="false">I69*F69</f>
        <v>0.0028242806368851</v>
      </c>
      <c r="M69" s="129" t="n">
        <f aca="false">I69*G69</f>
        <v>0.0152947719688543</v>
      </c>
    </row>
    <row r="70" s="2" customFormat="true" ht="16" hidden="false" customHeight="false" outlineLevel="0" collapsed="false">
      <c r="A70" s="127" t="s">
        <v>215</v>
      </c>
      <c r="B70" s="125" t="n">
        <v>1.5</v>
      </c>
      <c r="C70" s="42" t="s">
        <v>102</v>
      </c>
      <c r="D70" s="43" t="n">
        <v>0.0181854453648976</v>
      </c>
      <c r="E70" s="128" t="n">
        <v>0.0622656603095251</v>
      </c>
      <c r="F70" s="45" t="n">
        <v>0.0184656603095251</v>
      </c>
      <c r="G70" s="45" t="n">
        <v>0.2113</v>
      </c>
      <c r="H70" s="77" t="s">
        <v>59</v>
      </c>
      <c r="I70" s="129" t="n">
        <f aca="false">B70/$B$75</f>
        <v>0.00556173526140156</v>
      </c>
      <c r="J70" s="129" t="n">
        <f aca="false">I70*D70</f>
        <v>0.000101142632730242</v>
      </c>
      <c r="K70" s="129" t="n">
        <f aca="false">I70*E70</f>
        <v>0.000346305118517937</v>
      </c>
      <c r="L70" s="129" t="n">
        <f aca="false">I70*F70</f>
        <v>0.000102701114068549</v>
      </c>
      <c r="M70" s="129" t="n">
        <f aca="false">I70*G70</f>
        <v>0.00117519466073415</v>
      </c>
    </row>
    <row r="71" s="2" customFormat="true" ht="16" hidden="false" customHeight="false" outlineLevel="0" collapsed="false">
      <c r="A71" s="127" t="s">
        <v>216</v>
      </c>
      <c r="B71" s="125" t="n">
        <v>1.5</v>
      </c>
      <c r="C71" s="42" t="s">
        <v>98</v>
      </c>
      <c r="D71" s="43" t="n">
        <v>0.0248186610922577</v>
      </c>
      <c r="E71" s="128" t="n">
        <v>0.0690010855863601</v>
      </c>
      <c r="F71" s="45" t="n">
        <v>0.0252010855863601</v>
      </c>
      <c r="G71" s="45" t="n">
        <v>0.2736</v>
      </c>
      <c r="H71" s="77" t="s">
        <v>59</v>
      </c>
      <c r="I71" s="129" t="n">
        <f aca="false">B71/$B$75</f>
        <v>0.00556173526140156</v>
      </c>
      <c r="J71" s="129" t="n">
        <f aca="false">I71*D71</f>
        <v>0.000138034822537584</v>
      </c>
      <c r="K71" s="129" t="n">
        <f aca="false">I71*E71</f>
        <v>0.000383765770780646</v>
      </c>
      <c r="L71" s="129" t="n">
        <f aca="false">I71*F71</f>
        <v>0.000140161766331257</v>
      </c>
      <c r="M71" s="129" t="n">
        <f aca="false">I71*G71</f>
        <v>0.00152169076751947</v>
      </c>
    </row>
    <row r="72" s="2" customFormat="true" ht="16" hidden="false" customHeight="false" outlineLevel="0" collapsed="false">
      <c r="A72" s="127" t="s">
        <v>217</v>
      </c>
      <c r="B72" s="125" t="n">
        <v>0.8</v>
      </c>
      <c r="C72" s="42" t="s">
        <v>96</v>
      </c>
      <c r="D72" s="43" t="n">
        <v>0.0537365004429965</v>
      </c>
      <c r="E72" s="128" t="n">
        <v>0.0983645126359329</v>
      </c>
      <c r="F72" s="45" t="n">
        <v>0.0545645126359329</v>
      </c>
      <c r="G72" s="45" t="n">
        <v>0.2736</v>
      </c>
      <c r="H72" s="77" t="s">
        <v>59</v>
      </c>
      <c r="I72" s="129" t="n">
        <f aca="false">B72/$B$75</f>
        <v>0.00296625880608083</v>
      </c>
      <c r="J72" s="129" t="n">
        <f aca="false">I72*D72</f>
        <v>0.000159396367647005</v>
      </c>
      <c r="K72" s="129" t="n">
        <f aca="false">I72*E72</f>
        <v>0.000291774601812185</v>
      </c>
      <c r="L72" s="129" t="n">
        <f aca="false">I72*F72</f>
        <v>0.000161852466105845</v>
      </c>
      <c r="M72" s="129" t="n">
        <f aca="false">I72*G72</f>
        <v>0.000811568409343715</v>
      </c>
    </row>
    <row r="73" s="2" customFormat="true" ht="16" hidden="false" customHeight="false" outlineLevel="0" collapsed="false">
      <c r="A73" s="127" t="s">
        <v>218</v>
      </c>
      <c r="B73" s="125" t="n">
        <v>24.1</v>
      </c>
      <c r="C73" s="42" t="s">
        <v>97</v>
      </c>
      <c r="D73" s="43" t="n">
        <v>0.0206449523199862</v>
      </c>
      <c r="E73" s="128" t="n">
        <v>0.0647630651874527</v>
      </c>
      <c r="F73" s="45" t="n">
        <v>0.0209630651874527</v>
      </c>
      <c r="G73" s="45" t="n">
        <v>0.3</v>
      </c>
      <c r="H73" s="77" t="s">
        <v>59</v>
      </c>
      <c r="I73" s="129" t="n">
        <f aca="false">B73/$B$75</f>
        <v>0.089358546533185</v>
      </c>
      <c r="J73" s="129" t="n">
        <f aca="false">I73*D73</f>
        <v>0.00184480293256087</v>
      </c>
      <c r="K73" s="129" t="n">
        <f aca="false">I73*E73</f>
        <v>0.00578713337418469</v>
      </c>
      <c r="L73" s="129" t="n">
        <f aca="false">I73*F73</f>
        <v>0.00187322903603118</v>
      </c>
      <c r="M73" s="129" t="n">
        <f aca="false">I73*G73</f>
        <v>0.0268075639599555</v>
      </c>
    </row>
    <row r="74" s="2" customFormat="true" ht="16" hidden="false" customHeight="false" outlineLevel="0" collapsed="false">
      <c r="A74" s="127" t="s">
        <v>322</v>
      </c>
      <c r="B74" s="125" t="n">
        <v>1</v>
      </c>
      <c r="C74" s="42" t="s">
        <v>100</v>
      </c>
      <c r="D74" s="43" t="n">
        <v>0.0131919009409298</v>
      </c>
      <c r="E74" s="128" t="n">
        <v>0.0571951716179752</v>
      </c>
      <c r="F74" s="45" t="n">
        <v>0.0133951716179752</v>
      </c>
      <c r="G74" s="45" t="n">
        <v>0</v>
      </c>
      <c r="H74" s="77" t="s">
        <v>59</v>
      </c>
      <c r="I74" s="129" t="n">
        <f aca="false">B74/$B$75</f>
        <v>0.00370782350760104</v>
      </c>
      <c r="J74" s="129" t="n">
        <f aca="false">I74*D74</f>
        <v>4.89132404187237E-005</v>
      </c>
      <c r="K74" s="129" t="n">
        <f aca="false">I74*E74</f>
        <v>0.000212069601846404</v>
      </c>
      <c r="L74" s="129" t="n">
        <f aca="false">I74*F74</f>
        <v>4.96669322134787E-005</v>
      </c>
      <c r="M74" s="129" t="n">
        <f aca="false">I74*G74</f>
        <v>0</v>
      </c>
    </row>
    <row r="75" s="1" customFormat="true" ht="16" hidden="false" customHeight="false" outlineLevel="0" collapsed="false">
      <c r="A75" s="130" t="s">
        <v>59</v>
      </c>
      <c r="B75" s="132" t="n">
        <f aca="false">SUM(B61:B74)</f>
        <v>269.7</v>
      </c>
      <c r="C75" s="132"/>
      <c r="D75" s="133" t="n">
        <f aca="false">SUM(J61:J74)</f>
        <v>0.0454387975422461</v>
      </c>
      <c r="E75" s="133" t="n">
        <f aca="false">SUM(K61:K74)</f>
        <v>0.0899389525223284</v>
      </c>
      <c r="F75" s="133" t="n">
        <f aca="false">SUM(L61:L74)</f>
        <v>0.0461389525223282</v>
      </c>
      <c r="G75" s="133" t="n">
        <f aca="false">SUM(M61:M74)</f>
        <v>0.242518464961068</v>
      </c>
      <c r="H75" s="130"/>
      <c r="I75" s="134" t="n">
        <f aca="false">SUM(I61:I74)</f>
        <v>1</v>
      </c>
      <c r="J75" s="134"/>
      <c r="K75" s="134"/>
      <c r="L75" s="134" t="n">
        <f aca="false">SUM(L61:L74)</f>
        <v>0.0461389525223282</v>
      </c>
    </row>
    <row r="76" s="2" customFormat="true" ht="16" hidden="false" customHeight="false" outlineLevel="0" collapsed="false">
      <c r="A76" s="127" t="s">
        <v>221</v>
      </c>
      <c r="B76" s="125" t="n">
        <v>449.7</v>
      </c>
      <c r="C76" s="42" t="s">
        <v>104</v>
      </c>
      <c r="D76" s="43" t="n">
        <v>0.0991255833414498</v>
      </c>
      <c r="E76" s="128" t="n">
        <v>0.144452984474051</v>
      </c>
      <c r="F76" s="45" t="n">
        <v>0.100652984474051</v>
      </c>
      <c r="G76" s="45" t="n">
        <v>0.3</v>
      </c>
      <c r="H76" s="77" t="s">
        <v>220</v>
      </c>
      <c r="I76" s="129" t="n">
        <f aca="false">B76/$B$95</f>
        <v>0.0878509054679716</v>
      </c>
      <c r="J76" s="129" t="n">
        <f aca="false">I76*D76</f>
        <v>0.00870827225158725</v>
      </c>
      <c r="K76" s="129" t="n">
        <f aca="false">I76*E76</f>
        <v>0.0126903254835962</v>
      </c>
      <c r="L76" s="129" t="n">
        <f aca="false">I76*F76</f>
        <v>0.00884245582409907</v>
      </c>
      <c r="M76" s="129" t="n">
        <f aca="false">I76*G76</f>
        <v>0.0263552716403915</v>
      </c>
    </row>
    <row r="77" s="2" customFormat="true" ht="16" hidden="false" customHeight="false" outlineLevel="0" collapsed="false">
      <c r="A77" s="127" t="s">
        <v>44</v>
      </c>
      <c r="B77" s="125" t="n">
        <v>1.9</v>
      </c>
      <c r="C77" s="42" t="s">
        <v>113</v>
      </c>
      <c r="D77" s="43" t="n">
        <v>0.0825798092799447</v>
      </c>
      <c r="E77" s="128" t="n">
        <v>0.127652260749811</v>
      </c>
      <c r="F77" s="45" t="n">
        <v>0.0838522607498109</v>
      </c>
      <c r="G77" s="45" t="n">
        <v>0.2825</v>
      </c>
      <c r="H77" s="77" t="s">
        <v>220</v>
      </c>
      <c r="I77" s="129" t="n">
        <f aca="false">B77/$B$95</f>
        <v>0.000371173494305417</v>
      </c>
      <c r="J77" s="129" t="n">
        <f aca="false">I77*D77</f>
        <v>3.0651436369512E-005</v>
      </c>
      <c r="K77" s="129" t="n">
        <f aca="false">I77*E77</f>
        <v>4.73811356784936E-005</v>
      </c>
      <c r="L77" s="129" t="n">
        <f aca="false">I77*F77</f>
        <v>3.11237366279163E-005</v>
      </c>
      <c r="M77" s="129" t="n">
        <f aca="false">I77*G77</f>
        <v>0.00010485651214128</v>
      </c>
    </row>
    <row r="78" s="2" customFormat="true" ht="16" hidden="false" customHeight="false" outlineLevel="0" collapsed="false">
      <c r="A78" s="127" t="s">
        <v>222</v>
      </c>
      <c r="B78" s="125" t="n">
        <v>40.9</v>
      </c>
      <c r="C78" s="42" t="s">
        <v>95</v>
      </c>
      <c r="D78" s="43" t="n">
        <v>0.0454636134122439</v>
      </c>
      <c r="E78" s="128" t="n">
        <v>0.0899641507738128</v>
      </c>
      <c r="F78" s="45" t="n">
        <v>0.0461641507738128</v>
      </c>
      <c r="G78" s="45" t="n">
        <v>0.25</v>
      </c>
      <c r="H78" s="77" t="s">
        <v>220</v>
      </c>
      <c r="I78" s="129" t="n">
        <f aca="false">B78/$B$95</f>
        <v>0.00798999785110082</v>
      </c>
      <c r="J78" s="129" t="n">
        <f aca="false">I78*D78</f>
        <v>0.000363254173467107</v>
      </c>
      <c r="K78" s="129" t="n">
        <f aca="false">I78*E78</f>
        <v>0.000718813371358875</v>
      </c>
      <c r="L78" s="129" t="n">
        <f aca="false">I78*F78</f>
        <v>0.000368851465480659</v>
      </c>
      <c r="M78" s="129" t="n">
        <f aca="false">I78*G78</f>
        <v>0.00199749946277521</v>
      </c>
    </row>
    <row r="79" s="2" customFormat="true" ht="16" hidden="false" customHeight="false" outlineLevel="0" collapsed="false">
      <c r="A79" s="127" t="s">
        <v>223</v>
      </c>
      <c r="B79" s="125" t="n">
        <v>1839.8</v>
      </c>
      <c r="C79" s="42" t="s">
        <v>98</v>
      </c>
      <c r="D79" s="43" t="n">
        <v>0.0248186610922577</v>
      </c>
      <c r="E79" s="128" t="n">
        <v>0.0690010855863601</v>
      </c>
      <c r="F79" s="45" t="n">
        <v>0.0252010855863601</v>
      </c>
      <c r="G79" s="45" t="n">
        <v>0.34</v>
      </c>
      <c r="H79" s="77" t="s">
        <v>220</v>
      </c>
      <c r="I79" s="129" t="n">
        <f aca="false">B79/$B$95</f>
        <v>0.359413155170056</v>
      </c>
      <c r="J79" s="129" t="n">
        <f aca="false">I79*D79</f>
        <v>0.00892015329026465</v>
      </c>
      <c r="K79" s="129" t="n">
        <f aca="false">I79*E79</f>
        <v>0.0247998978807528</v>
      </c>
      <c r="L79" s="129" t="n">
        <f aca="false">I79*F79</f>
        <v>0.00905760168430431</v>
      </c>
      <c r="M79" s="129" t="n">
        <f aca="false">I79*G79</f>
        <v>0.122200472757819</v>
      </c>
    </row>
    <row r="80" s="2" customFormat="true" ht="16" hidden="false" customHeight="false" outlineLevel="0" collapsed="false">
      <c r="A80" s="127" t="s">
        <v>224</v>
      </c>
      <c r="B80" s="125" t="n">
        <v>282.3</v>
      </c>
      <c r="C80" s="42" t="s">
        <v>87</v>
      </c>
      <c r="D80" s="43" t="n">
        <v>0.00581338007566397</v>
      </c>
      <c r="E80" s="128" t="n">
        <v>0.0497029569841925</v>
      </c>
      <c r="F80" s="45" t="n">
        <v>0.00590295698419246</v>
      </c>
      <c r="G80" s="45" t="n">
        <v>0.27</v>
      </c>
      <c r="H80" s="77" t="s">
        <v>220</v>
      </c>
      <c r="I80" s="129" t="n">
        <f aca="false">B80/$B$95</f>
        <v>0.0551485670749575</v>
      </c>
      <c r="J80" s="129" t="n">
        <f aca="false">I80*D80</f>
        <v>0.000320599581034976</v>
      </c>
      <c r="K80" s="129" t="n">
        <f aca="false">I80*E80</f>
        <v>0.00274104685706647</v>
      </c>
      <c r="L80" s="129" t="n">
        <f aca="false">I80*F80</f>
        <v>0.000325539619183327</v>
      </c>
      <c r="M80" s="129" t="n">
        <f aca="false">I80*G80</f>
        <v>0.0148901131102385</v>
      </c>
    </row>
    <row r="81" s="2" customFormat="true" ht="16" hidden="false" customHeight="false" outlineLevel="0" collapsed="false">
      <c r="A81" s="127" t="s">
        <v>225</v>
      </c>
      <c r="B81" s="125" t="n">
        <v>323.8</v>
      </c>
      <c r="C81" s="42" t="s">
        <v>101</v>
      </c>
      <c r="D81" s="43" t="n">
        <v>0.015725938409809</v>
      </c>
      <c r="E81" s="128" t="n">
        <v>0.0597682554315976</v>
      </c>
      <c r="F81" s="45" t="n">
        <v>0.0159682554315976</v>
      </c>
      <c r="G81" s="45" t="n">
        <v>0.32</v>
      </c>
      <c r="H81" s="77" t="s">
        <v>220</v>
      </c>
      <c r="I81" s="129" t="n">
        <f aca="false">B81/$B$95</f>
        <v>0.0632557776084706</v>
      </c>
      <c r="J81" s="129" t="n">
        <f aca="false">I81*D81</f>
        <v>0.000994756462735384</v>
      </c>
      <c r="K81" s="129" t="n">
        <f aca="false">I81*E81</f>
        <v>0.0037806874736274</v>
      </c>
      <c r="L81" s="129" t="n">
        <f aca="false">I81*F81</f>
        <v>0.00101008441437639</v>
      </c>
      <c r="M81" s="129" t="n">
        <f aca="false">I81*G81</f>
        <v>0.0202418488347106</v>
      </c>
    </row>
    <row r="82" s="2" customFormat="true" ht="16" hidden="false" customHeight="false" outlineLevel="0" collapsed="false">
      <c r="A82" s="127" t="s">
        <v>226</v>
      </c>
      <c r="B82" s="125" t="n">
        <v>61.8</v>
      </c>
      <c r="C82" s="42" t="s">
        <v>95</v>
      </c>
      <c r="D82" s="43" t="n">
        <v>0.0454636134122439</v>
      </c>
      <c r="E82" s="128" t="n">
        <v>0.0899641507738128</v>
      </c>
      <c r="F82" s="45" t="n">
        <v>0.0461641507738128</v>
      </c>
      <c r="G82" s="45" t="n">
        <v>0.3</v>
      </c>
      <c r="H82" s="77" t="s">
        <v>220</v>
      </c>
      <c r="I82" s="129" t="n">
        <f aca="false">B82/$B$95</f>
        <v>0.0120729062884604</v>
      </c>
      <c r="J82" s="129" t="n">
        <f aca="false">I82*D82</f>
        <v>0.000548877944260812</v>
      </c>
      <c r="K82" s="129" t="n">
        <f aca="false">I82*E82</f>
        <v>0.00108612876161317</v>
      </c>
      <c r="L82" s="129" t="n">
        <f aca="false">I82*F82</f>
        <v>0.000557335466178599</v>
      </c>
      <c r="M82" s="129" t="n">
        <f aca="false">I82*G82</f>
        <v>0.00362187188653812</v>
      </c>
    </row>
    <row r="83" s="2" customFormat="true" ht="16" hidden="false" customHeight="false" outlineLevel="0" collapsed="false">
      <c r="A83" s="127" t="s">
        <v>227</v>
      </c>
      <c r="B83" s="125" t="n">
        <v>107.4</v>
      </c>
      <c r="C83" s="42" t="s">
        <v>113</v>
      </c>
      <c r="D83" s="43" t="n">
        <v>0.0825798092799447</v>
      </c>
      <c r="E83" s="128" t="n">
        <v>0.127652260749811</v>
      </c>
      <c r="F83" s="45" t="n">
        <v>0.0838522607498109</v>
      </c>
      <c r="G83" s="45" t="n">
        <v>0.25</v>
      </c>
      <c r="H83" s="77" t="s">
        <v>220</v>
      </c>
      <c r="I83" s="129" t="n">
        <f aca="false">B83/$B$95</f>
        <v>0.0209810701517904</v>
      </c>
      <c r="J83" s="129" t="n">
        <f aca="false">I83*D83</f>
        <v>0.00173261277162399</v>
      </c>
      <c r="K83" s="129" t="n">
        <f aca="false">I83*E83</f>
        <v>0.00267828103782643</v>
      </c>
      <c r="L83" s="129" t="n">
        <f aca="false">I83*F83</f>
        <v>0.00175931016517801</v>
      </c>
      <c r="M83" s="129" t="n">
        <f aca="false">I83*G83</f>
        <v>0.00524526753794761</v>
      </c>
    </row>
    <row r="84" s="2" customFormat="true" ht="16" hidden="false" customHeight="false" outlineLevel="0" collapsed="false">
      <c r="A84" s="127" t="s">
        <v>228</v>
      </c>
      <c r="B84" s="125" t="n">
        <v>27</v>
      </c>
      <c r="C84" s="42" t="s">
        <v>96</v>
      </c>
      <c r="D84" s="43" t="n">
        <v>0.0537365004429965</v>
      </c>
      <c r="E84" s="128" t="n">
        <v>0.0983645126359329</v>
      </c>
      <c r="F84" s="45" t="n">
        <v>0.0545645126359329</v>
      </c>
      <c r="G84" s="45" t="n">
        <v>0.3</v>
      </c>
      <c r="H84" s="77" t="s">
        <v>220</v>
      </c>
      <c r="I84" s="129" t="n">
        <f aca="false">B84/$B$95</f>
        <v>0.00527457070855067</v>
      </c>
      <c r="J84" s="129" t="n">
        <f aca="false">I84*D84</f>
        <v>0.000283436971216649</v>
      </c>
      <c r="K84" s="129" t="n">
        <f aca="false">I84*E84</f>
        <v>0.000518830577110353</v>
      </c>
      <c r="L84" s="129" t="n">
        <f aca="false">I84*F84</f>
        <v>0.000287804380075834</v>
      </c>
      <c r="M84" s="129" t="n">
        <f aca="false">I84*G84</f>
        <v>0.0015823712125652</v>
      </c>
    </row>
    <row r="85" s="2" customFormat="true" ht="16" hidden="false" customHeight="false" outlineLevel="0" collapsed="false">
      <c r="A85" s="127" t="s">
        <v>229</v>
      </c>
      <c r="B85" s="125" t="n">
        <v>76.7</v>
      </c>
      <c r="C85" s="42" t="s">
        <v>97</v>
      </c>
      <c r="D85" s="43" t="n">
        <v>0.0206449523199862</v>
      </c>
      <c r="E85" s="128" t="n">
        <v>0.0647630651874527</v>
      </c>
      <c r="F85" s="45" t="n">
        <v>0.0209630651874527</v>
      </c>
      <c r="G85" s="45" t="n">
        <v>0.25</v>
      </c>
      <c r="H85" s="77" t="s">
        <v>220</v>
      </c>
      <c r="I85" s="129" t="n">
        <f aca="false">B85/$B$95</f>
        <v>0.0149836879016976</v>
      </c>
      <c r="J85" s="129" t="n">
        <f aca="false">I85*D85</f>
        <v>0.000309337522308102</v>
      </c>
      <c r="K85" s="129" t="n">
        <f aca="false">I85*E85</f>
        <v>0.00097038955632609</v>
      </c>
      <c r="L85" s="129" t="n">
        <f aca="false">I85*F85</f>
        <v>0.000314104026231734</v>
      </c>
      <c r="M85" s="129" t="n">
        <f aca="false">I85*G85</f>
        <v>0.00374592197542441</v>
      </c>
    </row>
    <row r="86" s="2" customFormat="true" ht="16" hidden="false" customHeight="false" outlineLevel="0" collapsed="false">
      <c r="A86" s="127" t="s">
        <v>230</v>
      </c>
      <c r="B86" s="125" t="n">
        <v>25.1</v>
      </c>
      <c r="C86" s="42" t="s">
        <v>94</v>
      </c>
      <c r="D86" s="43" t="n">
        <v>0.0371907263814913</v>
      </c>
      <c r="E86" s="128" t="n">
        <v>0.0815637889116928</v>
      </c>
      <c r="F86" s="45" t="n">
        <v>0.0377637889116928</v>
      </c>
      <c r="G86" s="45" t="n">
        <v>0.25</v>
      </c>
      <c r="H86" s="77" t="s">
        <v>220</v>
      </c>
      <c r="I86" s="129" t="n">
        <f aca="false">B86/$B$95</f>
        <v>0.00490339721424525</v>
      </c>
      <c r="J86" s="129" t="n">
        <f aca="false">I86*D86</f>
        <v>0.000182360904134762</v>
      </c>
      <c r="K86" s="129" t="n">
        <f aca="false">I86*E86</f>
        <v>0.000399939655332882</v>
      </c>
      <c r="L86" s="129" t="n">
        <f aca="false">I86*F86</f>
        <v>0.00018517085734894</v>
      </c>
      <c r="M86" s="129" t="n">
        <f aca="false">I86*G86</f>
        <v>0.00122584930356131</v>
      </c>
    </row>
    <row r="87" s="2" customFormat="true" ht="16" hidden="false" customHeight="false" outlineLevel="0" collapsed="false">
      <c r="A87" s="127" t="s">
        <v>231</v>
      </c>
      <c r="B87" s="125" t="n">
        <v>1258.3</v>
      </c>
      <c r="C87" s="42" t="s">
        <v>100</v>
      </c>
      <c r="D87" s="43" t="n">
        <v>0.0131919009409298</v>
      </c>
      <c r="E87" s="128" t="n">
        <v>0.0571951716179752</v>
      </c>
      <c r="F87" s="45" t="n">
        <v>0.0133951716179752</v>
      </c>
      <c r="G87" s="45" t="n">
        <v>0.3</v>
      </c>
      <c r="H87" s="77" t="s">
        <v>220</v>
      </c>
      <c r="I87" s="129" t="n">
        <f aca="false">B87/$B$95</f>
        <v>0.24581453046553</v>
      </c>
      <c r="J87" s="129" t="n">
        <f aca="false">I87*D87</f>
        <v>0.00324276093574244</v>
      </c>
      <c r="K87" s="129" t="n">
        <f aca="false">I87*E87</f>
        <v>0.014059404256168</v>
      </c>
      <c r="L87" s="129" t="n">
        <f aca="false">I87*F87</f>
        <v>0.00329272782177776</v>
      </c>
      <c r="M87" s="129" t="n">
        <f aca="false">I87*G87</f>
        <v>0.0737443591396589</v>
      </c>
    </row>
    <row r="88" s="2" customFormat="true" ht="16" hidden="false" customHeight="false" outlineLevel="0" collapsed="false">
      <c r="A88" s="127" t="s">
        <v>232</v>
      </c>
      <c r="B88" s="125" t="n">
        <v>12.5</v>
      </c>
      <c r="C88" s="42" t="s">
        <v>96</v>
      </c>
      <c r="D88" s="43" t="n">
        <v>0.0537365004429965</v>
      </c>
      <c r="E88" s="128" t="n">
        <v>0.0983645126359329</v>
      </c>
      <c r="F88" s="45" t="n">
        <v>0.0545645126359329</v>
      </c>
      <c r="G88" s="45" t="n">
        <v>0.3</v>
      </c>
      <c r="H88" s="77" t="s">
        <v>220</v>
      </c>
      <c r="I88" s="129" t="n">
        <f aca="false">B88/$B$95</f>
        <v>0.00244193088358827</v>
      </c>
      <c r="J88" s="129" t="n">
        <f aca="false">I88*D88</f>
        <v>0.000131220820007708</v>
      </c>
      <c r="K88" s="129" t="n">
        <f aca="false">I88*E88</f>
        <v>0.000240199341254793</v>
      </c>
      <c r="L88" s="129" t="n">
        <f aca="false">I88*F88</f>
        <v>0.000133242768553627</v>
      </c>
      <c r="M88" s="129" t="n">
        <f aca="false">I88*G88</f>
        <v>0.000732579265076481</v>
      </c>
    </row>
    <row r="89" s="2" customFormat="true" ht="16" hidden="false" customHeight="false" outlineLevel="0" collapsed="false">
      <c r="A89" s="127" t="s">
        <v>233</v>
      </c>
      <c r="B89" s="125" t="n">
        <v>66.8</v>
      </c>
      <c r="C89" s="42" t="s">
        <v>101</v>
      </c>
      <c r="D89" s="43" t="n">
        <v>0.015725938409809</v>
      </c>
      <c r="E89" s="128" t="n">
        <v>0.0597682554315976</v>
      </c>
      <c r="F89" s="45" t="n">
        <v>0.0159682554315976</v>
      </c>
      <c r="G89" s="45" t="n">
        <v>0.25</v>
      </c>
      <c r="H89" s="77" t="s">
        <v>220</v>
      </c>
      <c r="I89" s="129" t="n">
        <f aca="false">B89/$B$95</f>
        <v>0.0130496786418957</v>
      </c>
      <c r="J89" s="129" t="n">
        <f aca="false">I89*D89</f>
        <v>0.000205218442590252</v>
      </c>
      <c r="K89" s="129" t="n">
        <f aca="false">I89*E89</f>
        <v>0.000779956526369087</v>
      </c>
      <c r="L89" s="129" t="n">
        <f aca="false">I89*F89</f>
        <v>0.000208380601854055</v>
      </c>
      <c r="M89" s="129" t="n">
        <f aca="false">I89*G89</f>
        <v>0.00326241966047393</v>
      </c>
    </row>
    <row r="90" s="2" customFormat="true" ht="16" hidden="false" customHeight="false" outlineLevel="0" collapsed="false">
      <c r="A90" s="127" t="s">
        <v>234</v>
      </c>
      <c r="B90" s="125" t="n">
        <v>38.1</v>
      </c>
      <c r="C90" s="42" t="s">
        <v>97</v>
      </c>
      <c r="D90" s="43" t="n">
        <v>0.0206449523199862</v>
      </c>
      <c r="E90" s="128" t="n">
        <v>0.0647630651874527</v>
      </c>
      <c r="F90" s="45" t="n">
        <v>0.0209630651874527</v>
      </c>
      <c r="G90" s="45" t="n">
        <v>0.1</v>
      </c>
      <c r="H90" s="77" t="s">
        <v>220</v>
      </c>
      <c r="I90" s="129" t="n">
        <f aca="false">B90/$B$95</f>
        <v>0.00744300533317705</v>
      </c>
      <c r="J90" s="129" t="n">
        <f aca="false">I90*D90</f>
        <v>0.000153660490220843</v>
      </c>
      <c r="K90" s="129" t="n">
        <f aca="false">I90*E90</f>
        <v>0.000482031839583103</v>
      </c>
      <c r="L90" s="129" t="n">
        <f aca="false">I90*F90</f>
        <v>0.000156028205989949</v>
      </c>
      <c r="M90" s="129" t="n">
        <f aca="false">I90*G90</f>
        <v>0.000744300533317705</v>
      </c>
    </row>
    <row r="91" s="2" customFormat="true" ht="16" hidden="false" customHeight="false" outlineLevel="0" collapsed="false">
      <c r="A91" s="127" t="s">
        <v>235</v>
      </c>
      <c r="B91" s="125" t="n">
        <v>226.8</v>
      </c>
      <c r="C91" s="42" t="s">
        <v>89</v>
      </c>
      <c r="D91" s="43" t="n">
        <v>0.00991255833414498</v>
      </c>
      <c r="E91" s="128" t="n">
        <v>0.0538652984474051</v>
      </c>
      <c r="F91" s="45" t="n">
        <v>0.0100652984474051</v>
      </c>
      <c r="G91" s="45" t="n">
        <v>0.295</v>
      </c>
      <c r="H91" s="77" t="s">
        <v>220</v>
      </c>
      <c r="I91" s="129" t="n">
        <f aca="false">B91/$B$95</f>
        <v>0.0443063939518256</v>
      </c>
      <c r="J91" s="129" t="n">
        <f aca="false">I91*D91</f>
        <v>0.00043918971462308</v>
      </c>
      <c r="K91" s="129" t="n">
        <f aca="false">I91*E91</f>
        <v>0.00238657713334339</v>
      </c>
      <c r="L91" s="129" t="n">
        <f aca="false">I91*F91</f>
        <v>0.000445957078253429</v>
      </c>
      <c r="M91" s="129" t="n">
        <f aca="false">I91*G91</f>
        <v>0.0130703862157885</v>
      </c>
    </row>
    <row r="92" s="2" customFormat="true" ht="16" hidden="false" customHeight="false" outlineLevel="0" collapsed="false">
      <c r="A92" s="127" t="s">
        <v>236</v>
      </c>
      <c r="B92" s="125" t="n">
        <v>4</v>
      </c>
      <c r="C92" s="42" t="s">
        <v>113</v>
      </c>
      <c r="D92" s="43" t="n">
        <v>0.0825798092799447</v>
      </c>
      <c r="E92" s="128" t="n">
        <v>0.127652260749811</v>
      </c>
      <c r="F92" s="45" t="n">
        <v>0.0838522607498109</v>
      </c>
      <c r="G92" s="45" t="n">
        <v>0.36</v>
      </c>
      <c r="H92" s="77" t="s">
        <v>220</v>
      </c>
      <c r="I92" s="129" t="n">
        <f aca="false">B92/$B$95</f>
        <v>0.000781417882748247</v>
      </c>
      <c r="J92" s="129" t="n">
        <f aca="false">I92*D92</f>
        <v>6.45293397252884E-005</v>
      </c>
      <c r="K92" s="129" t="n">
        <f aca="false">I92*E92</f>
        <v>9.97497593231444E-005</v>
      </c>
      <c r="L92" s="129" t="n">
        <f aca="false">I92*F92</f>
        <v>6.55236560587711E-005</v>
      </c>
      <c r="M92" s="129" t="n">
        <f aca="false">I92*G92</f>
        <v>0.000281310437789369</v>
      </c>
    </row>
    <row r="93" s="2" customFormat="true" ht="16" hidden="false" customHeight="false" outlineLevel="0" collapsed="false">
      <c r="A93" s="127" t="s">
        <v>237</v>
      </c>
      <c r="B93" s="125" t="n">
        <v>56</v>
      </c>
      <c r="C93" s="42" t="s">
        <v>101</v>
      </c>
      <c r="D93" s="43" t="n">
        <v>0.015725938409809</v>
      </c>
      <c r="E93" s="128" t="n">
        <v>0.0597682554315976</v>
      </c>
      <c r="F93" s="45" t="n">
        <v>0.0159682554315976</v>
      </c>
      <c r="G93" s="45" t="n">
        <v>0.25</v>
      </c>
      <c r="H93" s="77" t="s">
        <v>220</v>
      </c>
      <c r="I93" s="129" t="n">
        <f aca="false">B93/$B$95</f>
        <v>0.0109398503584755</v>
      </c>
      <c r="J93" s="129" t="n">
        <f aca="false">I93*D93</f>
        <v>0.000172039412949912</v>
      </c>
      <c r="K93" s="129" t="n">
        <f aca="false">I93*E93</f>
        <v>0.000653855770608816</v>
      </c>
      <c r="L93" s="129" t="n">
        <f aca="false">I93*F93</f>
        <v>0.000174690324907591</v>
      </c>
      <c r="M93" s="129" t="n">
        <f aca="false">I93*G93</f>
        <v>0.00273496258961886</v>
      </c>
    </row>
    <row r="94" s="2" customFormat="true" ht="16" hidden="false" customHeight="false" outlineLevel="0" collapsed="false">
      <c r="A94" s="127" t="s">
        <v>323</v>
      </c>
      <c r="B94" s="125" t="n">
        <v>220</v>
      </c>
      <c r="C94" s="42" t="s">
        <v>103</v>
      </c>
      <c r="D94" s="43" t="n">
        <v>0.175</v>
      </c>
      <c r="E94" s="128" t="n">
        <v>0.221496530897422</v>
      </c>
      <c r="F94" s="45" t="n">
        <v>0.177696530897422</v>
      </c>
      <c r="G94" s="45" t="n">
        <v>0.34</v>
      </c>
      <c r="H94" s="77" t="s">
        <v>220</v>
      </c>
      <c r="I94" s="129" t="n">
        <f aca="false">B94/$B$95</f>
        <v>0.0429779835511536</v>
      </c>
      <c r="J94" s="129" t="n">
        <f aca="false">I94*D94</f>
        <v>0.00752114712145188</v>
      </c>
      <c r="K94" s="129" t="n">
        <f aca="false">I94*E94</f>
        <v>0.00951947426154698</v>
      </c>
      <c r="L94" s="129" t="n">
        <f aca="false">I94*F94</f>
        <v>0.00763703858200646</v>
      </c>
      <c r="M94" s="129" t="n">
        <f aca="false">I94*G94</f>
        <v>0.0146125144073922</v>
      </c>
    </row>
    <row r="95" s="1" customFormat="true" ht="16" hidden="false" customHeight="false" outlineLevel="0" collapsed="false">
      <c r="A95" s="130" t="s">
        <v>220</v>
      </c>
      <c r="B95" s="132" t="n">
        <f aca="false">SUM(B76:B94)</f>
        <v>5118.9</v>
      </c>
      <c r="C95" s="132"/>
      <c r="D95" s="133" t="n">
        <f aca="false">SUM(J76:J94)</f>
        <v>0.0343240795863146</v>
      </c>
      <c r="E95" s="133" t="n">
        <f aca="false">SUM(K76:K94)</f>
        <v>0.0786529706784864</v>
      </c>
      <c r="F95" s="133" t="n">
        <f aca="false">SUM(L76:L94)</f>
        <v>0.0348529706784864</v>
      </c>
      <c r="G95" s="133" t="n">
        <f aca="false">SUM(M76:M94)</f>
        <v>0.310394176483229</v>
      </c>
      <c r="H95" s="130"/>
      <c r="I95" s="134" t="n">
        <f aca="false">SUM(I76:I94)</f>
        <v>1</v>
      </c>
    </row>
    <row r="96" s="2" customFormat="true" ht="16" hidden="false" customHeight="false" outlineLevel="0" collapsed="false">
      <c r="A96" s="127" t="s">
        <v>239</v>
      </c>
      <c r="B96" s="125" t="n">
        <v>15.3</v>
      </c>
      <c r="C96" s="42" t="s">
        <v>94</v>
      </c>
      <c r="D96" s="43" t="n">
        <v>0.0371907263814913</v>
      </c>
      <c r="E96" s="128" t="n">
        <v>0.0815637889116928</v>
      </c>
      <c r="F96" s="45" t="n">
        <v>0.0377637889116928</v>
      </c>
      <c r="G96" s="45" t="n">
        <v>0.15</v>
      </c>
      <c r="H96" s="77" t="s">
        <v>238</v>
      </c>
      <c r="I96" s="129" t="n">
        <f aca="false">B96/$B$123</f>
        <v>0.0038015255795463</v>
      </c>
      <c r="J96" s="129" t="n">
        <f aca="false">I96*D96</f>
        <v>0.000141381497661147</v>
      </c>
      <c r="K96" s="129" t="n">
        <f aca="false">I96*E96</f>
        <v>0.000310066829912515</v>
      </c>
      <c r="L96" s="129" t="n">
        <f aca="false">I96*F96</f>
        <v>0.000143560009528387</v>
      </c>
      <c r="M96" s="129" t="n">
        <f aca="false">I96*G96</f>
        <v>0.000570228836931945</v>
      </c>
    </row>
    <row r="97" s="2" customFormat="true" ht="16" hidden="false" customHeight="false" outlineLevel="0" collapsed="false">
      <c r="A97" s="127" t="s">
        <v>240</v>
      </c>
      <c r="B97" s="125" t="n">
        <v>13.7</v>
      </c>
      <c r="C97" s="42" t="s">
        <v>99</v>
      </c>
      <c r="D97" s="43" t="n">
        <v>0.0297376750024349</v>
      </c>
      <c r="E97" s="128" t="n">
        <v>0.0739958953422153</v>
      </c>
      <c r="F97" s="45" t="n">
        <v>0.0301958953422153</v>
      </c>
      <c r="G97" s="45" t="n">
        <v>0.18</v>
      </c>
      <c r="H97" s="77" t="s">
        <v>238</v>
      </c>
      <c r="I97" s="129" t="n">
        <f aca="false">B97/$B$123</f>
        <v>0.00340398042090094</v>
      </c>
      <c r="J97" s="129" t="n">
        <f aca="false">I97*D97</f>
        <v>0.000101226463471404</v>
      </c>
      <c r="K97" s="129" t="n">
        <f aca="false">I97*E97</f>
        <v>0.000251880578971936</v>
      </c>
      <c r="L97" s="129" t="n">
        <f aca="false">I97*F97</f>
        <v>0.000102786236536475</v>
      </c>
      <c r="M97" s="129" t="n">
        <f aca="false">I97*G97</f>
        <v>0.000612716475762169</v>
      </c>
    </row>
    <row r="98" s="2" customFormat="true" ht="16" hidden="false" customHeight="false" outlineLevel="0" collapsed="false">
      <c r="A98" s="127" t="s">
        <v>241</v>
      </c>
      <c r="B98" s="125" t="n">
        <v>48</v>
      </c>
      <c r="C98" s="42" t="s">
        <v>98</v>
      </c>
      <c r="D98" s="43" t="n">
        <v>0.0248186610922577</v>
      </c>
      <c r="E98" s="128" t="n">
        <v>0.0690010855863601</v>
      </c>
      <c r="F98" s="45" t="n">
        <v>0.0252010855863601</v>
      </c>
      <c r="G98" s="45" t="n">
        <v>0.2</v>
      </c>
      <c r="H98" s="77" t="s">
        <v>238</v>
      </c>
      <c r="I98" s="129" t="n">
        <f aca="false">B98/$B$123</f>
        <v>0.0119263547593609</v>
      </c>
      <c r="J98" s="129" t="n">
        <f aca="false">I98*D98</f>
        <v>0.000295996156838614</v>
      </c>
      <c r="K98" s="129" t="n">
        <f aca="false">I98*E98</f>
        <v>0.000822931425483958</v>
      </c>
      <c r="L98" s="129" t="n">
        <f aca="false">I98*F98</f>
        <v>0.000300557087023948</v>
      </c>
      <c r="M98" s="129" t="n">
        <f aca="false">I98*G98</f>
        <v>0.00238527095187219</v>
      </c>
    </row>
    <row r="99" s="2" customFormat="true" ht="16" hidden="false" customHeight="false" outlineLevel="0" collapsed="false">
      <c r="A99" s="127" t="s">
        <v>242</v>
      </c>
      <c r="B99" s="125" t="n">
        <v>63.1</v>
      </c>
      <c r="C99" s="42" t="s">
        <v>96</v>
      </c>
      <c r="D99" s="43" t="n">
        <v>0.0537365004429965</v>
      </c>
      <c r="E99" s="128" t="n">
        <v>0.0983645126359329</v>
      </c>
      <c r="F99" s="45" t="n">
        <v>0.0545645126359329</v>
      </c>
      <c r="G99" s="45" t="n">
        <v>0.18</v>
      </c>
      <c r="H99" s="77" t="s">
        <v>238</v>
      </c>
      <c r="I99" s="129" t="n">
        <f aca="false">B99/$B$123</f>
        <v>0.0156781871940766</v>
      </c>
      <c r="J99" s="129" t="n">
        <f aca="false">I99*D99</f>
        <v>0.000842490913099878</v>
      </c>
      <c r="K99" s="129" t="n">
        <f aca="false">I99*E99</f>
        <v>0.00154217724236027</v>
      </c>
      <c r="L99" s="129" t="n">
        <f aca="false">I99*F99</f>
        <v>0.000855472643259713</v>
      </c>
      <c r="M99" s="129" t="n">
        <f aca="false">I99*G99</f>
        <v>0.00282207369493378</v>
      </c>
    </row>
    <row r="100" s="2" customFormat="true" ht="16" hidden="false" customHeight="false" outlineLevel="0" collapsed="false">
      <c r="A100" s="127" t="s">
        <v>243</v>
      </c>
      <c r="B100" s="125" t="n">
        <v>20</v>
      </c>
      <c r="C100" s="42" t="s">
        <v>96</v>
      </c>
      <c r="D100" s="43" t="n">
        <v>0.0537365004429965</v>
      </c>
      <c r="E100" s="128" t="n">
        <v>0.0983645126359329</v>
      </c>
      <c r="F100" s="45" t="n">
        <v>0.0545645126359329</v>
      </c>
      <c r="G100" s="45" t="n">
        <v>0.1</v>
      </c>
      <c r="H100" s="77" t="s">
        <v>238</v>
      </c>
      <c r="I100" s="129" t="n">
        <f aca="false">B100/$B$123</f>
        <v>0.00496931448306706</v>
      </c>
      <c r="J100" s="129" t="n">
        <f aca="false">I100*D100</f>
        <v>0.000267033569920722</v>
      </c>
      <c r="K100" s="129" t="n">
        <f aca="false">I100*E100</f>
        <v>0.000488804197261574</v>
      </c>
      <c r="L100" s="129" t="n">
        <f aca="false">I100*F100</f>
        <v>0.000271148222903237</v>
      </c>
      <c r="M100" s="129" t="n">
        <f aca="false">I100*G100</f>
        <v>0.000496931448306706</v>
      </c>
    </row>
    <row r="101" s="2" customFormat="true" ht="16" hidden="false" customHeight="false" outlineLevel="0" collapsed="false">
      <c r="A101" s="127" t="s">
        <v>244</v>
      </c>
      <c r="B101" s="125" t="n">
        <v>67.9</v>
      </c>
      <c r="C101" s="42" t="s">
        <v>100</v>
      </c>
      <c r="D101" s="43" t="n">
        <v>0.0131919009409298</v>
      </c>
      <c r="E101" s="128" t="n">
        <v>0.0571951716179752</v>
      </c>
      <c r="F101" s="45" t="n">
        <v>0.0133951716179752</v>
      </c>
      <c r="G101" s="45" t="n">
        <v>0.1</v>
      </c>
      <c r="H101" s="77" t="s">
        <v>238</v>
      </c>
      <c r="I101" s="129" t="n">
        <f aca="false">B101/$B$123</f>
        <v>0.0168708226700127</v>
      </c>
      <c r="J101" s="129" t="n">
        <f aca="false">I101*D101</f>
        <v>0.0002225582214548</v>
      </c>
      <c r="K101" s="129" t="n">
        <f aca="false">I101*E101</f>
        <v>0.000964929597947801</v>
      </c>
      <c r="L101" s="129" t="n">
        <f aca="false">I101*F101</f>
        <v>0.000225987565001246</v>
      </c>
      <c r="M101" s="129" t="n">
        <f aca="false">I101*G101</f>
        <v>0.00168708226700127</v>
      </c>
    </row>
    <row r="102" s="2" customFormat="true" ht="16" hidden="false" customHeight="false" outlineLevel="0" collapsed="false">
      <c r="A102" s="127" t="s">
        <v>245</v>
      </c>
      <c r="B102" s="125" t="n">
        <v>60.4</v>
      </c>
      <c r="C102" s="42" t="s">
        <v>97</v>
      </c>
      <c r="D102" s="43" t="n">
        <v>0.0206449523199862</v>
      </c>
      <c r="E102" s="128" t="n">
        <v>0.0647630651874527</v>
      </c>
      <c r="F102" s="45" t="n">
        <v>0.0209630651874527</v>
      </c>
      <c r="G102" s="45" t="n">
        <v>0.18</v>
      </c>
      <c r="H102" s="77" t="s">
        <v>238</v>
      </c>
      <c r="I102" s="129" t="n">
        <f aca="false">B102/$B$123</f>
        <v>0.0150073297388625</v>
      </c>
      <c r="J102" s="129" t="n">
        <f aca="false">I102*D102</f>
        <v>0.000309825606909128</v>
      </c>
      <c r="K102" s="129" t="n">
        <f aca="false">I102*E102</f>
        <v>0.000971920674167551</v>
      </c>
      <c r="L102" s="129" t="n">
        <f aca="false">I102*F102</f>
        <v>0.000314599631605373</v>
      </c>
      <c r="M102" s="129" t="n">
        <f aca="false">I102*G102</f>
        <v>0.00270131935299525</v>
      </c>
    </row>
    <row r="103" s="2" customFormat="true" ht="16" hidden="false" customHeight="false" outlineLevel="0" collapsed="false">
      <c r="A103" s="127" t="s">
        <v>246</v>
      </c>
      <c r="B103" s="125" t="n">
        <v>246.5</v>
      </c>
      <c r="C103" s="42" t="s">
        <v>92</v>
      </c>
      <c r="D103" s="43" t="n">
        <v>0.00499354442396777</v>
      </c>
      <c r="E103" s="128" t="n">
        <v>0.0488704886915499</v>
      </c>
      <c r="F103" s="45" t="n">
        <v>0.00507048869154994</v>
      </c>
      <c r="G103" s="45" t="n">
        <v>0.19</v>
      </c>
      <c r="H103" s="77" t="s">
        <v>238</v>
      </c>
      <c r="I103" s="129" t="n">
        <f aca="false">B103/$B$123</f>
        <v>0.0612468010038015</v>
      </c>
      <c r="J103" s="129" t="n">
        <f aca="false">I103*D103</f>
        <v>0.000305838621638397</v>
      </c>
      <c r="K103" s="129" t="n">
        <f aca="false">I103*E103</f>
        <v>0.00299316109584989</v>
      </c>
      <c r="L103" s="129" t="n">
        <f aca="false">I103*F103</f>
        <v>0.000310551211883385</v>
      </c>
      <c r="M103" s="129" t="n">
        <f aca="false">I103*G103</f>
        <v>0.0116368921907223</v>
      </c>
    </row>
    <row r="104" s="2" customFormat="true" ht="16" hidden="false" customHeight="false" outlineLevel="0" collapsed="false">
      <c r="A104" s="127" t="s">
        <v>247</v>
      </c>
      <c r="B104" s="125" t="n">
        <v>31.4</v>
      </c>
      <c r="C104" s="42" t="s">
        <v>87</v>
      </c>
      <c r="D104" s="43" t="n">
        <v>0.00581338007566397</v>
      </c>
      <c r="E104" s="128" t="n">
        <v>0.0497029569841925</v>
      </c>
      <c r="F104" s="45" t="n">
        <v>0.00590295698419246</v>
      </c>
      <c r="G104" s="45" t="n">
        <v>0.2</v>
      </c>
      <c r="H104" s="77" t="s">
        <v>238</v>
      </c>
      <c r="I104" s="129" t="n">
        <f aca="false">B104/$B$123</f>
        <v>0.00780182373841529</v>
      </c>
      <c r="J104" s="129" t="n">
        <f aca="false">I104*D104</f>
        <v>4.53549666747456E-005</v>
      </c>
      <c r="K104" s="129" t="n">
        <f aca="false">I104*E104</f>
        <v>0.000387773709668707</v>
      </c>
      <c r="L104" s="129" t="n">
        <f aca="false">I104*F104</f>
        <v>4.6053829926117E-005</v>
      </c>
      <c r="M104" s="129" t="n">
        <f aca="false">I104*G104</f>
        <v>0.00156036474768306</v>
      </c>
    </row>
    <row r="105" s="2" customFormat="true" ht="16" hidden="false" customHeight="false" outlineLevel="0" collapsed="false">
      <c r="A105" s="127" t="s">
        <v>248</v>
      </c>
      <c r="B105" s="125" t="n">
        <v>17.7</v>
      </c>
      <c r="C105" s="42" t="s">
        <v>98</v>
      </c>
      <c r="D105" s="43" t="n">
        <v>0.0248186610922577</v>
      </c>
      <c r="E105" s="128" t="n">
        <v>0.0690010855863601</v>
      </c>
      <c r="F105" s="45" t="n">
        <v>0.0252010855863601</v>
      </c>
      <c r="G105" s="45" t="n">
        <v>0.15</v>
      </c>
      <c r="H105" s="77" t="s">
        <v>238</v>
      </c>
      <c r="I105" s="129" t="n">
        <f aca="false">B105/$B$123</f>
        <v>0.00439784331751435</v>
      </c>
      <c r="J105" s="129" t="n">
        <f aca="false">I105*D105</f>
        <v>0.000109148582834239</v>
      </c>
      <c r="K105" s="129" t="n">
        <f aca="false">I105*E105</f>
        <v>0.000303455963147209</v>
      </c>
      <c r="L105" s="129" t="n">
        <f aca="false">I105*F105</f>
        <v>0.000110830425840081</v>
      </c>
      <c r="M105" s="129" t="n">
        <f aca="false">I105*G105</f>
        <v>0.000659676497627152</v>
      </c>
    </row>
    <row r="106" s="2" customFormat="true" ht="16" hidden="false" customHeight="false" outlineLevel="0" collapsed="false">
      <c r="A106" s="127" t="s">
        <v>249</v>
      </c>
      <c r="B106" s="125" t="n">
        <v>161</v>
      </c>
      <c r="C106" s="42" t="s">
        <v>102</v>
      </c>
      <c r="D106" s="43" t="n">
        <v>0.0181854453648976</v>
      </c>
      <c r="E106" s="128" t="n">
        <v>0.0622656603095251</v>
      </c>
      <c r="F106" s="45" t="n">
        <v>0.0184656603095251</v>
      </c>
      <c r="G106" s="45" t="n">
        <v>0.09</v>
      </c>
      <c r="H106" s="77" t="s">
        <v>238</v>
      </c>
      <c r="I106" s="129" t="n">
        <f aca="false">B106/$B$123</f>
        <v>0.0400029815886898</v>
      </c>
      <c r="J106" s="129" t="n">
        <f aca="false">I106*D106</f>
        <v>0.000727472036114124</v>
      </c>
      <c r="K106" s="129" t="n">
        <f aca="false">I106*E106</f>
        <v>0.00249081206296955</v>
      </c>
      <c r="L106" s="129" t="n">
        <f aca="false">I106*F106</f>
        <v>0.000738681469384933</v>
      </c>
      <c r="M106" s="129" t="n">
        <f aca="false">I106*G106</f>
        <v>0.00360026834298209</v>
      </c>
    </row>
    <row r="107" s="2" customFormat="true" ht="16" hidden="false" customHeight="false" outlineLevel="0" collapsed="false">
      <c r="A107" s="127" t="s">
        <v>250</v>
      </c>
      <c r="B107" s="125" t="n">
        <v>180.2</v>
      </c>
      <c r="C107" s="42" t="s">
        <v>102</v>
      </c>
      <c r="D107" s="43" t="n">
        <v>0.0181854453648976</v>
      </c>
      <c r="E107" s="128" t="n">
        <v>0.0622656603095251</v>
      </c>
      <c r="F107" s="45" t="n">
        <v>0.0184656603095251</v>
      </c>
      <c r="G107" s="45" t="n">
        <v>0.2</v>
      </c>
      <c r="H107" s="77" t="s">
        <v>238</v>
      </c>
      <c r="I107" s="129" t="n">
        <f aca="false">B107/$B$123</f>
        <v>0.0447735234924342</v>
      </c>
      <c r="J107" s="129" t="n">
        <f aca="false">I107*D107</f>
        <v>0.000814226465265621</v>
      </c>
      <c r="K107" s="129" t="n">
        <f aca="false">I107*E107</f>
        <v>0.00278785300464045</v>
      </c>
      <c r="L107" s="129" t="n">
        <f aca="false">I107*F107</f>
        <v>0.000826772675671832</v>
      </c>
      <c r="M107" s="129" t="n">
        <f aca="false">I107*G107</f>
        <v>0.00895470469848684</v>
      </c>
    </row>
    <row r="108" s="2" customFormat="true" ht="16" hidden="false" customHeight="false" outlineLevel="0" collapsed="false">
      <c r="A108" s="127" t="s">
        <v>251</v>
      </c>
      <c r="B108" s="125" t="n">
        <v>8.5</v>
      </c>
      <c r="C108" s="42" t="s">
        <v>95</v>
      </c>
      <c r="D108" s="43" t="n">
        <v>0.0454636134122439</v>
      </c>
      <c r="E108" s="128" t="n">
        <v>0.0899641507738128</v>
      </c>
      <c r="F108" s="45" t="n">
        <v>0.0461641507738128</v>
      </c>
      <c r="G108" s="45" t="n">
        <v>0.1</v>
      </c>
      <c r="H108" s="77" t="s">
        <v>238</v>
      </c>
      <c r="I108" s="129" t="n">
        <f aca="false">B108/$B$123</f>
        <v>0.0021119586553035</v>
      </c>
      <c r="J108" s="129" t="n">
        <f aca="false">I108*D108</f>
        <v>9.60172718473608E-005</v>
      </c>
      <c r="K108" s="129" t="n">
        <f aca="false">I108*E108</f>
        <v>0.000190000566893783</v>
      </c>
      <c r="L108" s="129" t="n">
        <f aca="false">I108*F108</f>
        <v>9.74967777914897E-005</v>
      </c>
      <c r="M108" s="129" t="n">
        <f aca="false">I108*G108</f>
        <v>0.00021119586553035</v>
      </c>
    </row>
    <row r="109" s="2" customFormat="true" ht="16" hidden="false" customHeight="false" outlineLevel="0" collapsed="false">
      <c r="A109" s="127" t="s">
        <v>252</v>
      </c>
      <c r="B109" s="125" t="n">
        <v>34.1</v>
      </c>
      <c r="C109" s="42" t="s">
        <v>89</v>
      </c>
      <c r="D109" s="43" t="n">
        <v>0.00991255833414498</v>
      </c>
      <c r="E109" s="128" t="n">
        <v>0.0538652984474051</v>
      </c>
      <c r="F109" s="45" t="n">
        <v>0.0100652984474051</v>
      </c>
      <c r="G109" s="45" t="n">
        <v>0.2</v>
      </c>
      <c r="H109" s="77" t="s">
        <v>238</v>
      </c>
      <c r="I109" s="129" t="n">
        <f aca="false">B109/$B$123</f>
        <v>0.00847268119362934</v>
      </c>
      <c r="J109" s="129" t="n">
        <f aca="false">I109*D109</f>
        <v>8.3985946578464E-005</v>
      </c>
      <c r="K109" s="129" t="n">
        <f aca="false">I109*E109</f>
        <v>0.000456383501144561</v>
      </c>
      <c r="L109" s="129" t="n">
        <f aca="false">I109*F109</f>
        <v>8.52800648635958E-005</v>
      </c>
      <c r="M109" s="129" t="n">
        <f aca="false">I109*G109</f>
        <v>0.00169453623872587</v>
      </c>
    </row>
    <row r="110" s="2" customFormat="true" ht="16" hidden="false" customHeight="false" outlineLevel="0" collapsed="false">
      <c r="A110" s="127" t="s">
        <v>253</v>
      </c>
      <c r="B110" s="125" t="n">
        <v>54.2</v>
      </c>
      <c r="C110" s="42" t="s">
        <v>88</v>
      </c>
      <c r="D110" s="43" t="n">
        <v>0.00700586829631299</v>
      </c>
      <c r="E110" s="128" t="n">
        <v>0.0509138199553089</v>
      </c>
      <c r="F110" s="45" t="n">
        <v>0.00711381995530887</v>
      </c>
      <c r="G110" s="45" t="n">
        <v>0.15</v>
      </c>
      <c r="H110" s="77" t="s">
        <v>238</v>
      </c>
      <c r="I110" s="129" t="n">
        <f aca="false">B110/$B$123</f>
        <v>0.0134668422491117</v>
      </c>
      <c r="J110" s="129" t="n">
        <f aca="false">I110*D110</f>
        <v>9.43469231645002E-005</v>
      </c>
      <c r="K110" s="129" t="n">
        <f aca="false">I110*E110</f>
        <v>0.000685648381637822</v>
      </c>
      <c r="L110" s="129" t="n">
        <f aca="false">I110*F110</f>
        <v>9.58006911267276E-005</v>
      </c>
      <c r="M110" s="129" t="n">
        <f aca="false">I110*G110</f>
        <v>0.00202002633736676</v>
      </c>
    </row>
    <row r="111" s="2" customFormat="true" ht="16" hidden="false" customHeight="false" outlineLevel="0" collapsed="false">
      <c r="A111" s="127" t="s">
        <v>254</v>
      </c>
      <c r="B111" s="125" t="n">
        <v>12.7</v>
      </c>
      <c r="C111" s="42" t="s">
        <v>99</v>
      </c>
      <c r="D111" s="43" t="n">
        <v>0.0297376750024349</v>
      </c>
      <c r="E111" s="128" t="n">
        <v>0.0739958953422153</v>
      </c>
      <c r="F111" s="45" t="n">
        <v>0.0301958953422153</v>
      </c>
      <c r="G111" s="45" t="n">
        <v>0.1</v>
      </c>
      <c r="H111" s="77" t="s">
        <v>238</v>
      </c>
      <c r="I111" s="129" t="n">
        <f aca="false">B111/$B$123</f>
        <v>0.00315551469674758</v>
      </c>
      <c r="J111" s="129" t="n">
        <f aca="false">I111*D111</f>
        <v>9.38376705172865E-005</v>
      </c>
      <c r="K111" s="129" t="n">
        <f aca="false">I111*E111</f>
        <v>0.000233495135251356</v>
      </c>
      <c r="L111" s="129" t="n">
        <f aca="false">I111*F111</f>
        <v>9.52835915338123E-005</v>
      </c>
      <c r="M111" s="129" t="n">
        <f aca="false">I111*G111</f>
        <v>0.000315551469674758</v>
      </c>
    </row>
    <row r="112" s="2" customFormat="true" ht="16" hidden="false" customHeight="false" outlineLevel="0" collapsed="false">
      <c r="A112" s="127" t="s">
        <v>255</v>
      </c>
      <c r="B112" s="125" t="n">
        <v>12</v>
      </c>
      <c r="C112" s="42" t="s">
        <v>96</v>
      </c>
      <c r="D112" s="43" t="n">
        <v>0.0537365004429965</v>
      </c>
      <c r="E112" s="128" t="n">
        <v>0.0983645126359329</v>
      </c>
      <c r="F112" s="45" t="n">
        <v>0.0545645126359329</v>
      </c>
      <c r="G112" s="45" t="n">
        <v>0.12</v>
      </c>
      <c r="H112" s="77" t="s">
        <v>238</v>
      </c>
      <c r="I112" s="129" t="n">
        <f aca="false">B112/$B$123</f>
        <v>0.00298158868984024</v>
      </c>
      <c r="J112" s="129" t="n">
        <f aca="false">I112*D112</f>
        <v>0.000160220141952433</v>
      </c>
      <c r="K112" s="129" t="n">
        <f aca="false">I112*E112</f>
        <v>0.000293282518356945</v>
      </c>
      <c r="L112" s="129" t="n">
        <f aca="false">I112*F112</f>
        <v>0.000162688933741942</v>
      </c>
      <c r="M112" s="129" t="n">
        <f aca="false">I112*G112</f>
        <v>0.000357790642780828</v>
      </c>
    </row>
    <row r="113" s="2" customFormat="true" ht="16" hidden="false" customHeight="false" outlineLevel="0" collapsed="false">
      <c r="A113" s="127" t="s">
        <v>256</v>
      </c>
      <c r="B113" s="125" t="n">
        <v>5.5</v>
      </c>
      <c r="C113" s="42" t="s">
        <v>94</v>
      </c>
      <c r="D113" s="43" t="n">
        <v>0.0371907263814913</v>
      </c>
      <c r="E113" s="128" t="n">
        <v>0.0815637889116928</v>
      </c>
      <c r="F113" s="45" t="n">
        <v>0.0377637889116928</v>
      </c>
      <c r="G113" s="45" t="n">
        <v>0.09</v>
      </c>
      <c r="H113" s="77" t="s">
        <v>238</v>
      </c>
      <c r="I113" s="129" t="n">
        <f aca="false">B113/$B$123</f>
        <v>0.00136656148284344</v>
      </c>
      <c r="J113" s="129" t="n">
        <f aca="false">I113*D113</f>
        <v>5.08234141919155E-005</v>
      </c>
      <c r="K113" s="129" t="n">
        <f aca="false">I113*E113</f>
        <v>0.000111461932321492</v>
      </c>
      <c r="L113" s="129" t="n">
        <f aca="false">I113*F113</f>
        <v>5.16065393729496E-005</v>
      </c>
      <c r="M113" s="129" t="n">
        <f aca="false">I113*G113</f>
        <v>0.00012299053345591</v>
      </c>
    </row>
    <row r="114" s="2" customFormat="true" ht="16" hidden="false" customHeight="false" outlineLevel="0" collapsed="false">
      <c r="A114" s="127" t="s">
        <v>257</v>
      </c>
      <c r="B114" s="125" t="n">
        <v>592.2</v>
      </c>
      <c r="C114" s="42" t="s">
        <v>88</v>
      </c>
      <c r="D114" s="43" t="n">
        <v>0.00700586829631299</v>
      </c>
      <c r="E114" s="128" t="n">
        <v>0.0509138199553089</v>
      </c>
      <c r="F114" s="45" t="n">
        <v>0.00711381995530887</v>
      </c>
      <c r="G114" s="45" t="n">
        <v>0.19</v>
      </c>
      <c r="H114" s="77" t="s">
        <v>238</v>
      </c>
      <c r="I114" s="129" t="n">
        <f aca="false">B114/$B$123</f>
        <v>0.147141401843616</v>
      </c>
      <c r="J114" s="129" t="n">
        <f aca="false">I114*D114</f>
        <v>0.00103085328225124</v>
      </c>
      <c r="K114" s="129" t="n">
        <f aca="false">I114*E114</f>
        <v>0.00749153084143761</v>
      </c>
      <c r="L114" s="129" t="n">
        <f aca="false">I114*F114</f>
        <v>0.00104673744068723</v>
      </c>
      <c r="M114" s="129" t="n">
        <f aca="false">I114*G114</f>
        <v>0.027956866350287</v>
      </c>
    </row>
    <row r="115" s="2" customFormat="true" ht="16" hidden="false" customHeight="false" outlineLevel="0" collapsed="false">
      <c r="A115" s="127" t="s">
        <v>258</v>
      </c>
      <c r="B115" s="125" t="n">
        <v>250.1</v>
      </c>
      <c r="C115" s="42" t="s">
        <v>102</v>
      </c>
      <c r="D115" s="43" t="n">
        <v>0.0181854453648976</v>
      </c>
      <c r="E115" s="128" t="n">
        <v>0.0622656603095251</v>
      </c>
      <c r="F115" s="45" t="n">
        <v>0.0184656603095251</v>
      </c>
      <c r="G115" s="45" t="n">
        <v>0.16</v>
      </c>
      <c r="H115" s="77" t="s">
        <v>238</v>
      </c>
      <c r="I115" s="129" t="n">
        <f aca="false">B115/$B$123</f>
        <v>0.0621412776107536</v>
      </c>
      <c r="J115" s="129" t="n">
        <f aca="false">I115*D115</f>
        <v>0.00113006680889529</v>
      </c>
      <c r="K115" s="129" t="n">
        <f aca="false">I115*E115</f>
        <v>0.00386926768291108</v>
      </c>
      <c r="L115" s="129" t="n">
        <f aca="false">I115*F115</f>
        <v>0.00114747972356007</v>
      </c>
      <c r="M115" s="129" t="n">
        <f aca="false">I115*G115</f>
        <v>0.00994260441772057</v>
      </c>
    </row>
    <row r="116" s="2" customFormat="true" ht="16" hidden="false" customHeight="false" outlineLevel="0" collapsed="false">
      <c r="A116" s="127" t="s">
        <v>259</v>
      </c>
      <c r="B116" s="125" t="n">
        <v>1699.9</v>
      </c>
      <c r="C116" s="42" t="s">
        <v>102</v>
      </c>
      <c r="D116" s="43" t="n">
        <v>0.0181854453648976</v>
      </c>
      <c r="E116" s="128" t="n">
        <v>0.0622656603095251</v>
      </c>
      <c r="F116" s="45" t="n">
        <v>0.0184656603095251</v>
      </c>
      <c r="G116" s="45" t="n">
        <v>0.2</v>
      </c>
      <c r="H116" s="77" t="s">
        <v>238</v>
      </c>
      <c r="I116" s="129" t="n">
        <f aca="false">B116/$B$123</f>
        <v>0.422366884488285</v>
      </c>
      <c r="J116" s="129" t="n">
        <f aca="false">I116*D116</f>
        <v>0.00768092990180372</v>
      </c>
      <c r="K116" s="129" t="n">
        <f aca="false">I116*E116</f>
        <v>0.02629895295554</v>
      </c>
      <c r="L116" s="129" t="n">
        <f aca="false">I116*F116</f>
        <v>0.00779928341495309</v>
      </c>
      <c r="M116" s="129" t="n">
        <f aca="false">I116*G116</f>
        <v>0.084473376897657</v>
      </c>
    </row>
    <row r="117" s="2" customFormat="true" ht="16" hidden="false" customHeight="false" outlineLevel="0" collapsed="false">
      <c r="A117" s="127" t="s">
        <v>260</v>
      </c>
      <c r="B117" s="125" t="n">
        <v>51.4</v>
      </c>
      <c r="C117" s="42" t="s">
        <v>98</v>
      </c>
      <c r="D117" s="43" t="n">
        <v>0.0248186610922577</v>
      </c>
      <c r="E117" s="128" t="n">
        <v>0.0690010855863601</v>
      </c>
      <c r="F117" s="45" t="n">
        <v>0.0252010855863601</v>
      </c>
      <c r="G117" s="45" t="n">
        <v>0.15</v>
      </c>
      <c r="H117" s="77" t="s">
        <v>238</v>
      </c>
      <c r="I117" s="129" t="n">
        <f aca="false">B117/$B$123</f>
        <v>0.0127711382214823</v>
      </c>
      <c r="J117" s="129" t="n">
        <f aca="false">I117*D117</f>
        <v>0.000316962551281349</v>
      </c>
      <c r="K117" s="129" t="n">
        <f aca="false">I117*E117</f>
        <v>0.000881222401455738</v>
      </c>
      <c r="L117" s="129" t="n">
        <f aca="false">I117*F117</f>
        <v>0.000321846547354811</v>
      </c>
      <c r="M117" s="129" t="n">
        <f aca="false">I117*G117</f>
        <v>0.00191567073322235</v>
      </c>
    </row>
    <row r="118" s="2" customFormat="true" ht="16" hidden="false" customHeight="false" outlineLevel="0" collapsed="false">
      <c r="A118" s="127" t="s">
        <v>261</v>
      </c>
      <c r="B118" s="125" t="n">
        <v>105.4</v>
      </c>
      <c r="C118" s="42" t="s">
        <v>88</v>
      </c>
      <c r="D118" s="43" t="n">
        <v>0.00700586829631299</v>
      </c>
      <c r="E118" s="128" t="n">
        <v>0.0509138199553089</v>
      </c>
      <c r="F118" s="45" t="n">
        <v>0.00711381995530887</v>
      </c>
      <c r="G118" s="45" t="n">
        <v>0.21</v>
      </c>
      <c r="H118" s="77" t="s">
        <v>238</v>
      </c>
      <c r="I118" s="129" t="n">
        <f aca="false">B118/$B$123</f>
        <v>0.0261882873257634</v>
      </c>
      <c r="J118" s="129" t="n">
        <f aca="false">I118*D118</f>
        <v>0.000183471691910301</v>
      </c>
      <c r="K118" s="129" t="n">
        <f aca="false">I118*E118</f>
        <v>0.00133334574584182</v>
      </c>
      <c r="L118" s="129" t="n">
        <f aca="false">I118*F118</f>
        <v>0.000186298760973378</v>
      </c>
      <c r="M118" s="129" t="n">
        <f aca="false">I118*G118</f>
        <v>0.00549954033841032</v>
      </c>
    </row>
    <row r="119" s="2" customFormat="true" ht="16" hidden="false" customHeight="false" outlineLevel="0" collapsed="false">
      <c r="A119" s="127" t="s">
        <v>262</v>
      </c>
      <c r="B119" s="125" t="n">
        <v>53.7</v>
      </c>
      <c r="C119" s="42" t="s">
        <v>89</v>
      </c>
      <c r="D119" s="43" t="n">
        <v>0.00991255833414498</v>
      </c>
      <c r="E119" s="128" t="n">
        <v>0.0538652984474051</v>
      </c>
      <c r="F119" s="45" t="n">
        <v>0.0100652984474051</v>
      </c>
      <c r="G119" s="45" t="n">
        <v>0.19</v>
      </c>
      <c r="H119" s="77" t="s">
        <v>238</v>
      </c>
      <c r="I119" s="129" t="n">
        <f aca="false">B119/$B$123</f>
        <v>0.0133426093870351</v>
      </c>
      <c r="J119" s="129" t="n">
        <f aca="false">I119*D119</f>
        <v>0.000132259393878695</v>
      </c>
      <c r="K119" s="129" t="n">
        <f aca="false">I119*E119</f>
        <v>0.000718703636699792</v>
      </c>
      <c r="L119" s="129" t="n">
        <f aca="false">I119*F119</f>
        <v>0.000134297345547657</v>
      </c>
      <c r="M119" s="129" t="n">
        <f aca="false">I119*G119</f>
        <v>0.00253509578353666</v>
      </c>
    </row>
    <row r="120" s="2" customFormat="true" ht="16" hidden="false" customHeight="false" outlineLevel="0" collapsed="false">
      <c r="A120" s="127" t="s">
        <v>263</v>
      </c>
      <c r="B120" s="125" t="n">
        <v>8.1</v>
      </c>
      <c r="C120" s="42" t="s">
        <v>96</v>
      </c>
      <c r="D120" s="43" t="n">
        <v>0.0537365004429965</v>
      </c>
      <c r="E120" s="128" t="n">
        <v>0.0983645126359329</v>
      </c>
      <c r="F120" s="45" t="n">
        <v>0.0545645126359329</v>
      </c>
      <c r="G120" s="45" t="n">
        <v>0.1912</v>
      </c>
      <c r="H120" s="77" t="s">
        <v>238</v>
      </c>
      <c r="I120" s="129" t="n">
        <f aca="false">B120/$B$123</f>
        <v>0.00201257236564216</v>
      </c>
      <c r="J120" s="129" t="n">
        <f aca="false">I120*D120</f>
        <v>0.000108148595817892</v>
      </c>
      <c r="K120" s="129" t="n">
        <f aca="false">I120*E120</f>
        <v>0.000197965699890938</v>
      </c>
      <c r="L120" s="129" t="n">
        <f aca="false">I120*F120</f>
        <v>0.000109815030275811</v>
      </c>
      <c r="M120" s="129" t="n">
        <f aca="false">I120*G120</f>
        <v>0.000384803836310781</v>
      </c>
    </row>
    <row r="121" s="2" customFormat="true" ht="16" hidden="false" customHeight="false" outlineLevel="0" collapsed="false">
      <c r="A121" s="127" t="s">
        <v>264</v>
      </c>
      <c r="B121" s="125" t="n">
        <v>153.8</v>
      </c>
      <c r="C121" s="42" t="s">
        <v>96</v>
      </c>
      <c r="D121" s="43" t="n">
        <v>0.0537365004429965</v>
      </c>
      <c r="E121" s="128" t="n">
        <v>0.0983645126359329</v>
      </c>
      <c r="F121" s="45" t="n">
        <v>0.0545645126359329</v>
      </c>
      <c r="G121" s="45" t="n">
        <v>0.18</v>
      </c>
      <c r="H121" s="77" t="s">
        <v>238</v>
      </c>
      <c r="I121" s="129" t="n">
        <f aca="false">B121/$B$123</f>
        <v>0.0382140283747857</v>
      </c>
      <c r="J121" s="129" t="n">
        <f aca="false">I121*D121</f>
        <v>0.00205348815269035</v>
      </c>
      <c r="K121" s="129" t="n">
        <f aca="false">I121*E121</f>
        <v>0.00375890427694151</v>
      </c>
      <c r="L121" s="129" t="n">
        <f aca="false">I121*F121</f>
        <v>0.00208512983412589</v>
      </c>
      <c r="M121" s="129" t="n">
        <f aca="false">I121*G121</f>
        <v>0.00687852510746143</v>
      </c>
    </row>
    <row r="122" s="2" customFormat="true" ht="16" hidden="false" customHeight="false" outlineLevel="0" collapsed="false">
      <c r="A122" s="127" t="s">
        <v>265</v>
      </c>
      <c r="B122" s="125" t="n">
        <v>57.9</v>
      </c>
      <c r="C122" s="42" t="s">
        <v>94</v>
      </c>
      <c r="D122" s="43" t="n">
        <v>0.0371907263814913</v>
      </c>
      <c r="E122" s="128" t="n">
        <v>0.0815637889116928</v>
      </c>
      <c r="F122" s="45" t="n">
        <v>0.0377637889116928</v>
      </c>
      <c r="G122" s="45" t="n">
        <v>0.075</v>
      </c>
      <c r="H122" s="77" t="s">
        <v>238</v>
      </c>
      <c r="I122" s="129" t="n">
        <f aca="false">B122/$B$123</f>
        <v>0.0143861654284791</v>
      </c>
      <c r="J122" s="129" t="n">
        <f aca="false">I122*D122</f>
        <v>0.000535031942129437</v>
      </c>
      <c r="K122" s="129" t="n">
        <f aca="false">I122*E122</f>
        <v>0.00117339016025717</v>
      </c>
      <c r="L122" s="129" t="n">
        <f aca="false">I122*F122</f>
        <v>0.000543276114489779</v>
      </c>
      <c r="M122" s="129" t="n">
        <f aca="false">I122*G122</f>
        <v>0.00107896240713594</v>
      </c>
    </row>
    <row r="123" s="1" customFormat="true" ht="16" hidden="false" customHeight="false" outlineLevel="0" collapsed="false">
      <c r="A123" s="130" t="s">
        <v>238</v>
      </c>
      <c r="B123" s="131" t="n">
        <f aca="false">SUM(B96:B122)</f>
        <v>4024.7</v>
      </c>
      <c r="C123" s="132"/>
      <c r="D123" s="133" t="n">
        <f aca="false">SUM(J96:J122)</f>
        <v>0.0179329967907931</v>
      </c>
      <c r="E123" s="133" t="n">
        <f aca="false">SUM(K96:K122)</f>
        <v>0.062009321818963</v>
      </c>
      <c r="F123" s="133" t="n">
        <f aca="false">SUM(L96:L122)</f>
        <v>0.018209321818963</v>
      </c>
      <c r="G123" s="133" t="n">
        <f aca="false">SUM(M96:M122)</f>
        <v>0.183075066464581</v>
      </c>
      <c r="H123" s="130"/>
      <c r="I123" s="134" t="n">
        <f aca="false">SUM(I96:I122)</f>
        <v>1</v>
      </c>
    </row>
    <row r="124" s="2" customFormat="true" ht="16" hidden="false" customHeight="false" outlineLevel="0" collapsed="false">
      <c r="A124" s="127" t="s">
        <v>267</v>
      </c>
      <c r="B124" s="125" t="n">
        <v>249</v>
      </c>
      <c r="C124" s="42" t="s">
        <v>91</v>
      </c>
      <c r="D124" s="43" t="n">
        <v>0.00409917825848101</v>
      </c>
      <c r="E124" s="128" t="n">
        <v>0.0479623414632126</v>
      </c>
      <c r="F124" s="45" t="n">
        <v>0.00416234146321263</v>
      </c>
      <c r="G124" s="45" t="n">
        <v>0.55</v>
      </c>
      <c r="H124" s="77" t="s">
        <v>266</v>
      </c>
      <c r="I124" s="129" t="n">
        <f aca="false">B124/$B$137</f>
        <v>0.0945509777862161</v>
      </c>
      <c r="J124" s="129" t="n">
        <f aca="false">I124*D124</f>
        <v>0.000387581312459378</v>
      </c>
      <c r="K124" s="129" t="n">
        <f aca="false">I124*E124</f>
        <v>0.00453488628226312</v>
      </c>
      <c r="L124" s="129" t="n">
        <f aca="false">I124*F124</f>
        <v>0.000393553455226863</v>
      </c>
      <c r="M124" s="129" t="n">
        <f aca="false">I124*G124</f>
        <v>0.0520030377824188</v>
      </c>
    </row>
    <row r="125" s="2" customFormat="true" ht="16" hidden="false" customHeight="false" outlineLevel="0" collapsed="false">
      <c r="A125" s="127" t="s">
        <v>268</v>
      </c>
      <c r="B125" s="125" t="n">
        <v>38.6</v>
      </c>
      <c r="C125" s="42" t="s">
        <v>95</v>
      </c>
      <c r="D125" s="43" t="n">
        <v>0.0454636134122439</v>
      </c>
      <c r="E125" s="128" t="n">
        <v>0.0899641507738128</v>
      </c>
      <c r="F125" s="45" t="n">
        <v>0.0461641507738128</v>
      </c>
      <c r="G125" s="45" t="n">
        <v>0</v>
      </c>
      <c r="H125" s="77" t="s">
        <v>266</v>
      </c>
      <c r="I125" s="129" t="n">
        <f aca="false">B125/$B$137</f>
        <v>0.0146573001708753</v>
      </c>
      <c r="J125" s="129" t="n">
        <f aca="false">I125*D125</f>
        <v>0.000666373828635889</v>
      </c>
      <c r="K125" s="129" t="n">
        <f aca="false">I125*E125</f>
        <v>0.00131863156250965</v>
      </c>
      <c r="L125" s="129" t="n">
        <f aca="false">I125*F125</f>
        <v>0.000676641815025318</v>
      </c>
      <c r="M125" s="129" t="n">
        <f aca="false">I125*G125</f>
        <v>0</v>
      </c>
    </row>
    <row r="126" s="2" customFormat="true" ht="16" hidden="false" customHeight="false" outlineLevel="0" collapsed="false">
      <c r="A126" s="127" t="s">
        <v>269</v>
      </c>
      <c r="B126" s="125" t="n">
        <v>234.1</v>
      </c>
      <c r="C126" s="42" t="s">
        <v>111</v>
      </c>
      <c r="D126" s="43" t="n">
        <v>0.0619348569599585</v>
      </c>
      <c r="E126" s="128" t="n">
        <v>0.106689195562358</v>
      </c>
      <c r="F126" s="45" t="n">
        <v>0.0628891955623582</v>
      </c>
      <c r="G126" s="45" t="n">
        <v>0.15</v>
      </c>
      <c r="H126" s="77" t="s">
        <v>266</v>
      </c>
      <c r="I126" s="129" t="n">
        <f aca="false">B126/$B$137</f>
        <v>0.0888931080311373</v>
      </c>
      <c r="J126" s="129" t="n">
        <f aca="false">I126*D126</f>
        <v>0.00550558193063463</v>
      </c>
      <c r="K126" s="129" t="n">
        <f aca="false">I126*E126</f>
        <v>0.00948393418687982</v>
      </c>
      <c r="L126" s="129" t="n">
        <f aca="false">I126*F126</f>
        <v>0.00559041605511603</v>
      </c>
      <c r="M126" s="129" t="n">
        <f aca="false">I126*G126</f>
        <v>0.0133339662046706</v>
      </c>
    </row>
    <row r="127" s="2" customFormat="true" ht="16" hidden="false" customHeight="false" outlineLevel="0" collapsed="false">
      <c r="A127" s="127" t="s">
        <v>270</v>
      </c>
      <c r="B127" s="125" t="n">
        <v>395.1</v>
      </c>
      <c r="C127" s="42" t="s">
        <v>87</v>
      </c>
      <c r="D127" s="43" t="n">
        <v>0.00581338007566397</v>
      </c>
      <c r="E127" s="128" t="n">
        <v>0.0497029569841925</v>
      </c>
      <c r="F127" s="45" t="n">
        <v>0.00590295698419246</v>
      </c>
      <c r="G127" s="45" t="n">
        <v>0.23</v>
      </c>
      <c r="H127" s="77" t="s">
        <v>266</v>
      </c>
      <c r="I127" s="129" t="n">
        <f aca="false">B127/$B$137</f>
        <v>0.150028479210177</v>
      </c>
      <c r="J127" s="129" t="n">
        <f aca="false">I127*D127</f>
        <v>0.000872172571822607</v>
      </c>
      <c r="K127" s="129" t="n">
        <f aca="false">I127*E127</f>
        <v>0.00745685904858723</v>
      </c>
      <c r="L127" s="129" t="n">
        <f aca="false">I127*F127</f>
        <v>0.000885611659181485</v>
      </c>
      <c r="M127" s="129" t="n">
        <f aca="false">I127*G127</f>
        <v>0.0345065502183406</v>
      </c>
    </row>
    <row r="128" s="2" customFormat="true" ht="16" hidden="false" customHeight="false" outlineLevel="0" collapsed="false">
      <c r="A128" s="127" t="s">
        <v>271</v>
      </c>
      <c r="B128" s="125" t="n">
        <v>43.7</v>
      </c>
      <c r="C128" s="42" t="s">
        <v>94</v>
      </c>
      <c r="D128" s="43" t="n">
        <v>0.0371907263814913</v>
      </c>
      <c r="E128" s="128" t="n">
        <v>0.0815637889116928</v>
      </c>
      <c r="F128" s="45" t="n">
        <v>0.0377637889116928</v>
      </c>
      <c r="G128" s="45" t="n">
        <v>0.2</v>
      </c>
      <c r="H128" s="77" t="s">
        <v>266</v>
      </c>
      <c r="I128" s="129" t="n">
        <f aca="false">B128/$B$137</f>
        <v>0.0165938864628821</v>
      </c>
      <c r="J128" s="129" t="n">
        <f aca="false">I128*D128</f>
        <v>0.00061713869104658</v>
      </c>
      <c r="K128" s="129" t="n">
        <f aca="false">I128*E128</f>
        <v>0.00135346025268311</v>
      </c>
      <c r="L128" s="129" t="n">
        <f aca="false">I128*F128</f>
        <v>0.000626648025608876</v>
      </c>
      <c r="M128" s="129" t="n">
        <f aca="false">I128*G128</f>
        <v>0.00331877729257642</v>
      </c>
    </row>
    <row r="129" s="2" customFormat="true" ht="16" hidden="false" customHeight="false" outlineLevel="0" collapsed="false">
      <c r="A129" s="127" t="s">
        <v>272</v>
      </c>
      <c r="B129" s="125" t="n">
        <v>134.8</v>
      </c>
      <c r="C129" s="42" t="s">
        <v>87</v>
      </c>
      <c r="D129" s="43" t="n">
        <v>0.00581338007566397</v>
      </c>
      <c r="E129" s="128" t="n">
        <v>0.0497029569841925</v>
      </c>
      <c r="F129" s="45" t="n">
        <v>0.00590295698419246</v>
      </c>
      <c r="G129" s="45" t="n">
        <v>0.15</v>
      </c>
      <c r="H129" s="77" t="s">
        <v>266</v>
      </c>
      <c r="I129" s="129" t="n">
        <f aca="false">B129/$B$137</f>
        <v>0.0511866337573571</v>
      </c>
      <c r="J129" s="129" t="n">
        <f aca="false">I129*D129</f>
        <v>0.000297567356825329</v>
      </c>
      <c r="K129" s="129" t="n">
        <f aca="false">I129*E129</f>
        <v>0.00254412705580754</v>
      </c>
      <c r="L129" s="129" t="n">
        <f aca="false">I129*F129</f>
        <v>0.000302152497235293</v>
      </c>
      <c r="M129" s="129" t="n">
        <f aca="false">I129*G129</f>
        <v>0.00767799506360357</v>
      </c>
    </row>
    <row r="130" s="2" customFormat="true" ht="16" hidden="false" customHeight="false" outlineLevel="0" collapsed="false">
      <c r="A130" s="127" t="s">
        <v>273</v>
      </c>
      <c r="B130" s="125" t="n">
        <v>53.4</v>
      </c>
      <c r="C130" s="42" t="s">
        <v>103</v>
      </c>
      <c r="D130" s="43" t="n">
        <v>0.175</v>
      </c>
      <c r="E130" s="128" t="n">
        <v>0.221496530897422</v>
      </c>
      <c r="F130" s="45" t="n">
        <v>0.177696530897422</v>
      </c>
      <c r="G130" s="45" t="n">
        <v>0.17</v>
      </c>
      <c r="H130" s="77" t="s">
        <v>266</v>
      </c>
      <c r="I130" s="129" t="n">
        <f aca="false">B130/$B$137</f>
        <v>0.0202771976457186</v>
      </c>
      <c r="J130" s="129" t="n">
        <f aca="false">I130*D130</f>
        <v>0.00354850958800076</v>
      </c>
      <c r="K130" s="129" t="n">
        <f aca="false">I130*E130</f>
        <v>0.00449132893484805</v>
      </c>
      <c r="L130" s="129" t="n">
        <f aca="false">I130*F130</f>
        <v>0.00360318767796557</v>
      </c>
      <c r="M130" s="129" t="n">
        <f aca="false">I130*G130</f>
        <v>0.00344712359977217</v>
      </c>
    </row>
    <row r="131" s="2" customFormat="true" ht="16" hidden="false" customHeight="false" outlineLevel="0" collapsed="false">
      <c r="A131" s="127" t="s">
        <v>274</v>
      </c>
      <c r="B131" s="125" t="n">
        <v>77</v>
      </c>
      <c r="C131" s="42" t="s">
        <v>99</v>
      </c>
      <c r="D131" s="43" t="n">
        <v>0.0297376750024349</v>
      </c>
      <c r="E131" s="128" t="n">
        <v>0.0739958953422153</v>
      </c>
      <c r="F131" s="45" t="n">
        <v>0.0301958953422153</v>
      </c>
      <c r="G131" s="45" t="n">
        <v>0.15</v>
      </c>
      <c r="H131" s="77" t="s">
        <v>266</v>
      </c>
      <c r="I131" s="129" t="n">
        <f aca="false">B131/$B$137</f>
        <v>0.0292386557812797</v>
      </c>
      <c r="J131" s="129" t="n">
        <f aca="false">I131*D131</f>
        <v>0.000869489643131759</v>
      </c>
      <c r="K131" s="129" t="n">
        <f aca="false">I131*E131</f>
        <v>0.00216354051313863</v>
      </c>
      <c r="L131" s="129" t="n">
        <f aca="false">I131*F131</f>
        <v>0.000882887389918579</v>
      </c>
      <c r="M131" s="129" t="n">
        <f aca="false">I131*G131</f>
        <v>0.00438579836719195</v>
      </c>
    </row>
    <row r="132" s="2" customFormat="true" ht="16" hidden="false" customHeight="false" outlineLevel="0" collapsed="false">
      <c r="A132" s="127" t="s">
        <v>275</v>
      </c>
      <c r="B132" s="125" t="n">
        <v>183.5</v>
      </c>
      <c r="C132" s="42" t="s">
        <v>92</v>
      </c>
      <c r="D132" s="43" t="n">
        <v>0.00499354442396777</v>
      </c>
      <c r="E132" s="128" t="n">
        <v>0.0488704886915499</v>
      </c>
      <c r="F132" s="45" t="n">
        <v>0.00507048869154994</v>
      </c>
      <c r="G132" s="45" t="n">
        <v>0.1</v>
      </c>
      <c r="H132" s="77" t="s">
        <v>266</v>
      </c>
      <c r="I132" s="129" t="n">
        <f aca="false">B132/$B$137</f>
        <v>0.0696791342320106</v>
      </c>
      <c r="J132" s="129" t="n">
        <f aca="false">I132*D132</f>
        <v>0.000347945852211159</v>
      </c>
      <c r="K132" s="129" t="n">
        <f aca="false">I132*E132</f>
        <v>0.00340525334152246</v>
      </c>
      <c r="L132" s="129" t="n">
        <f aca="false">I132*F132</f>
        <v>0.0003533072621604</v>
      </c>
      <c r="M132" s="129" t="n">
        <f aca="false">I132*G132</f>
        <v>0.00696791342320106</v>
      </c>
    </row>
    <row r="133" s="2" customFormat="true" ht="16" hidden="false" customHeight="false" outlineLevel="0" collapsed="false">
      <c r="A133" s="127" t="s">
        <v>324</v>
      </c>
      <c r="B133" s="125" t="n">
        <v>5.2</v>
      </c>
      <c r="C133" s="42" t="s">
        <v>89</v>
      </c>
      <c r="D133" s="43" t="n">
        <v>0.00991255833414498</v>
      </c>
      <c r="E133" s="128" t="n">
        <v>0.0538652984474051</v>
      </c>
      <c r="F133" s="45" t="n">
        <v>0.0100652984474051</v>
      </c>
      <c r="G133" s="45" t="n">
        <v>0</v>
      </c>
      <c r="H133" s="77" t="s">
        <v>266</v>
      </c>
      <c r="I133" s="129" t="n">
        <f aca="false">B133/$B$137</f>
        <v>0.00197455857224226</v>
      </c>
      <c r="J133" s="129" t="n">
        <f aca="false">I133*D133</f>
        <v>1.95729270315375E-005</v>
      </c>
      <c r="K133" s="129" t="n">
        <f aca="false">I133*E133</f>
        <v>0.000106360186795712</v>
      </c>
      <c r="L133" s="129" t="n">
        <f aca="false">I133*F133</f>
        <v>1.98745213315005E-005</v>
      </c>
      <c r="M133" s="129" t="n">
        <f aca="false">I133*G133</f>
        <v>0</v>
      </c>
    </row>
    <row r="134" s="2" customFormat="true" ht="16" hidden="false" customHeight="false" outlineLevel="0" collapsed="false">
      <c r="A134" s="127" t="s">
        <v>276</v>
      </c>
      <c r="B134" s="125" t="n">
        <v>793</v>
      </c>
      <c r="C134" s="42" t="s">
        <v>87</v>
      </c>
      <c r="D134" s="43" t="n">
        <v>0.00581338007566397</v>
      </c>
      <c r="E134" s="128" t="n">
        <v>0.0497029569841925</v>
      </c>
      <c r="F134" s="45" t="n">
        <v>0.00590295698419246</v>
      </c>
      <c r="G134" s="45" t="n">
        <v>0.2</v>
      </c>
      <c r="H134" s="77" t="s">
        <v>266</v>
      </c>
      <c r="I134" s="129" t="n">
        <f aca="false">B134/$B$137</f>
        <v>0.301120182266945</v>
      </c>
      <c r="J134" s="129" t="n">
        <f aca="false">I134*D134</f>
        <v>0.00175052606797096</v>
      </c>
      <c r="K134" s="129" t="n">
        <f aca="false">I134*E134</f>
        <v>0.0149665634662862</v>
      </c>
      <c r="L134" s="129" t="n">
        <f aca="false">I134*F134</f>
        <v>0.00177749948299397</v>
      </c>
      <c r="M134" s="129" t="n">
        <f aca="false">I134*G134</f>
        <v>0.060224036453389</v>
      </c>
    </row>
    <row r="135" s="2" customFormat="true" ht="16" hidden="false" customHeight="false" outlineLevel="0" collapsed="false">
      <c r="A135" s="127" t="s">
        <v>277</v>
      </c>
      <c r="B135" s="125" t="n">
        <v>5</v>
      </c>
      <c r="C135" s="42" t="s">
        <v>102</v>
      </c>
      <c r="D135" s="43" t="n">
        <v>0.0181854453648976</v>
      </c>
      <c r="E135" s="128" t="n">
        <v>0.0622656603095251</v>
      </c>
      <c r="F135" s="45" t="n">
        <v>0.0184656603095251</v>
      </c>
      <c r="G135" s="45" t="n">
        <v>0</v>
      </c>
      <c r="H135" s="77" t="s">
        <v>266</v>
      </c>
      <c r="I135" s="129" t="n">
        <f aca="false">B135/$B$137</f>
        <v>0.00189861401177141</v>
      </c>
      <c r="J135" s="129" t="n">
        <f aca="false">I135*D135</f>
        <v>3.4527141380098E-005</v>
      </c>
      <c r="K135" s="129" t="n">
        <f aca="false">I135*E135</f>
        <v>0.000118218455115863</v>
      </c>
      <c r="L135" s="129" t="n">
        <f aca="false">I135*F135</f>
        <v>3.50591614002755E-005</v>
      </c>
      <c r="M135" s="129" t="n">
        <f aca="false">I135*G135</f>
        <v>0</v>
      </c>
    </row>
    <row r="136" s="2" customFormat="true" ht="16" hidden="false" customHeight="false" outlineLevel="0" collapsed="false">
      <c r="A136" s="127" t="s">
        <v>278</v>
      </c>
      <c r="B136" s="125" t="n">
        <v>421.1</v>
      </c>
      <c r="C136" s="42" t="s">
        <v>91</v>
      </c>
      <c r="D136" s="43" t="n">
        <v>0.00409917825848101</v>
      </c>
      <c r="E136" s="128" t="n">
        <v>0.0479623414632126</v>
      </c>
      <c r="F136" s="45" t="n">
        <v>0.00416234146321263</v>
      </c>
      <c r="G136" s="45" t="n">
        <v>0.55</v>
      </c>
      <c r="H136" s="77" t="s">
        <v>266</v>
      </c>
      <c r="I136" s="129" t="n">
        <f aca="false">B136/$B$137</f>
        <v>0.159901272071388</v>
      </c>
      <c r="J136" s="129" t="n">
        <f aca="false">I136*D136</f>
        <v>0.00065546381797849</v>
      </c>
      <c r="K136" s="129" t="n">
        <f aca="false">I136*E136</f>
        <v>0.00766923941148997</v>
      </c>
      <c r="L136" s="129" t="n">
        <f aca="false">I136*F136</f>
        <v>0.000665563694763182</v>
      </c>
      <c r="M136" s="129" t="n">
        <f aca="false">I136*G136</f>
        <v>0.0879456996392634</v>
      </c>
    </row>
    <row r="137" s="1" customFormat="true" ht="16" hidden="false" customHeight="false" outlineLevel="0" collapsed="false">
      <c r="A137" s="130" t="s">
        <v>266</v>
      </c>
      <c r="B137" s="131" t="n">
        <f aca="false">SUM(B124:B136)</f>
        <v>2633.5</v>
      </c>
      <c r="C137" s="132"/>
      <c r="D137" s="133" t="n">
        <f aca="false">SUM(J124:J136)</f>
        <v>0.0155724507291292</v>
      </c>
      <c r="E137" s="133" t="n">
        <f aca="false">SUM(K124:K136)</f>
        <v>0.0596124026979273</v>
      </c>
      <c r="F137" s="133" t="n">
        <f aca="false">SUM(L124:L136)</f>
        <v>0.0158124026979273</v>
      </c>
      <c r="G137" s="135" t="n">
        <f aca="false">SUM(M124:M136)</f>
        <v>0.273810898044428</v>
      </c>
      <c r="H137" s="130"/>
      <c r="I137" s="134" t="n">
        <f aca="false">SUM(I124:I136)</f>
        <v>1</v>
      </c>
    </row>
    <row r="138" s="2" customFormat="true" ht="16" hidden="false" customHeight="false" outlineLevel="0" collapsed="false">
      <c r="A138" s="127" t="s">
        <v>281</v>
      </c>
      <c r="B138" s="125" t="n">
        <v>1736.4</v>
      </c>
      <c r="C138" s="42" t="s">
        <v>93</v>
      </c>
      <c r="D138" s="43" t="n">
        <v>0</v>
      </c>
      <c r="E138" s="128" t="n">
        <v>0.0438</v>
      </c>
      <c r="F138" s="45" t="n">
        <v>0</v>
      </c>
      <c r="G138" s="45" t="n">
        <v>0.265</v>
      </c>
      <c r="H138" s="77" t="s">
        <v>280</v>
      </c>
      <c r="I138" s="129" t="n">
        <f aca="false">B138/B140</f>
        <v>0.0751337037229347</v>
      </c>
      <c r="J138" s="129" t="n">
        <f aca="false">I138*D138</f>
        <v>0</v>
      </c>
      <c r="K138" s="129" t="n">
        <f aca="false">I138*E138</f>
        <v>0.00329085622306454</v>
      </c>
      <c r="L138" s="129" t="n">
        <f aca="false">I138*F138</f>
        <v>0</v>
      </c>
      <c r="M138" s="129" t="n">
        <f aca="false">I138*G138</f>
        <v>0.0199104314865777</v>
      </c>
    </row>
    <row r="139" s="2" customFormat="true" ht="16" hidden="false" customHeight="false" outlineLevel="0" collapsed="false">
      <c r="A139" s="127" t="s">
        <v>282</v>
      </c>
      <c r="B139" s="125" t="n">
        <v>21374.4</v>
      </c>
      <c r="C139" s="42" t="s">
        <v>93</v>
      </c>
      <c r="D139" s="43" t="n">
        <v>0</v>
      </c>
      <c r="E139" s="128" t="n">
        <v>0.0438</v>
      </c>
      <c r="F139" s="45" t="n">
        <v>0</v>
      </c>
      <c r="G139" s="45" t="n">
        <v>0.27</v>
      </c>
      <c r="H139" s="77" t="s">
        <v>280</v>
      </c>
      <c r="I139" s="129" t="n">
        <f aca="false">B139/B140</f>
        <v>0.924866296277065</v>
      </c>
      <c r="J139" s="129" t="n">
        <f aca="false">I139*D139</f>
        <v>0</v>
      </c>
      <c r="K139" s="129" t="n">
        <f aca="false">I139*E139</f>
        <v>0.0405091437769354</v>
      </c>
      <c r="L139" s="129" t="n">
        <f aca="false">I139*F139</f>
        <v>0</v>
      </c>
      <c r="M139" s="129" t="n">
        <f aca="false">I139*G139</f>
        <v>0.249713899994808</v>
      </c>
    </row>
    <row r="140" s="1" customFormat="true" ht="16" hidden="false" customHeight="false" outlineLevel="0" collapsed="false">
      <c r="A140" s="130" t="s">
        <v>280</v>
      </c>
      <c r="B140" s="132" t="n">
        <f aca="false">SUM(B138:B139)</f>
        <v>23110.8</v>
      </c>
      <c r="C140" s="132"/>
      <c r="D140" s="133" t="n">
        <f aca="false">SUM(J138:J139)</f>
        <v>0</v>
      </c>
      <c r="E140" s="133" t="n">
        <f aca="false">SUM(K138:K139)</f>
        <v>0.0438</v>
      </c>
      <c r="F140" s="133" t="n">
        <f aca="false">SUM(L138:L139)</f>
        <v>0</v>
      </c>
      <c r="G140" s="135" t="n">
        <f aca="false">SUM(M138:M139)</f>
        <v>0.269624331481385</v>
      </c>
      <c r="H140" s="130"/>
    </row>
    <row r="141" s="2" customFormat="true" ht="16" hidden="false" customHeight="false" outlineLevel="0" collapsed="false">
      <c r="A141" s="127" t="s">
        <v>325</v>
      </c>
      <c r="B141" s="125" t="n">
        <v>3.2</v>
      </c>
      <c r="C141" s="42" t="s">
        <v>101</v>
      </c>
      <c r="D141" s="43" t="n">
        <v>0.015725938409809</v>
      </c>
      <c r="E141" s="128" t="n">
        <v>0.0597682554315976</v>
      </c>
      <c r="F141" s="45" t="n">
        <v>0.0159682554315976</v>
      </c>
      <c r="G141" s="45" t="n">
        <v>0.1</v>
      </c>
      <c r="H141" s="77" t="s">
        <v>283</v>
      </c>
      <c r="I141" s="129" t="n">
        <f aca="false">B141/$B$167</f>
        <v>0.000171415409173938</v>
      </c>
      <c r="J141" s="129" t="n">
        <f aca="false">I141*D141</f>
        <v>2.69566816716156E-006</v>
      </c>
      <c r="K141" s="129" t="n">
        <f aca="false">I141*E141</f>
        <v>1.02451999604198E-005</v>
      </c>
      <c r="L141" s="129" t="n">
        <f aca="false">I141*F141</f>
        <v>2.73720503860127E-006</v>
      </c>
      <c r="M141" s="129" t="n">
        <f aca="false">I141*G141</f>
        <v>1.71415409173938E-005</v>
      </c>
    </row>
    <row r="142" s="2" customFormat="true" ht="16" hidden="false" customHeight="false" outlineLevel="0" collapsed="false">
      <c r="A142" s="127" t="s">
        <v>284</v>
      </c>
      <c r="B142" s="125" t="n">
        <v>446.3</v>
      </c>
      <c r="C142" s="42" t="s">
        <v>90</v>
      </c>
      <c r="D142" s="43" t="n">
        <v>0.00327934260678481</v>
      </c>
      <c r="E142" s="128" t="n">
        <v>0.0471298731705701</v>
      </c>
      <c r="F142" s="45" t="n">
        <v>0.00332987317057011</v>
      </c>
      <c r="G142" s="45" t="n">
        <v>0.25</v>
      </c>
      <c r="H142" s="77" t="s">
        <v>283</v>
      </c>
      <c r="I142" s="129" t="n">
        <f aca="false">B142/$B$167</f>
        <v>0.0239070928482277</v>
      </c>
      <c r="J142" s="129" t="n">
        <f aca="false">I142*D142</f>
        <v>7.83995481815536E-005</v>
      </c>
      <c r="K142" s="129" t="n">
        <f aca="false">I142*E142</f>
        <v>0.00112673825381402</v>
      </c>
      <c r="L142" s="129" t="n">
        <f aca="false">I142*F142</f>
        <v>7.9607587061642E-005</v>
      </c>
      <c r="M142" s="129" t="n">
        <f aca="false">I142*G142</f>
        <v>0.00597677321205693</v>
      </c>
    </row>
    <row r="143" s="2" customFormat="true" ht="16" hidden="false" customHeight="false" outlineLevel="0" collapsed="false">
      <c r="A143" s="127" t="s">
        <v>285</v>
      </c>
      <c r="B143" s="125" t="n">
        <v>529.6</v>
      </c>
      <c r="C143" s="42" t="s">
        <v>92</v>
      </c>
      <c r="D143" s="43" t="n">
        <v>0.00499354442396777</v>
      </c>
      <c r="E143" s="128" t="n">
        <v>0.0488704886915499</v>
      </c>
      <c r="F143" s="45" t="n">
        <v>0.00507048869154994</v>
      </c>
      <c r="G143" s="45" t="n">
        <v>0.29</v>
      </c>
      <c r="H143" s="77" t="s">
        <v>283</v>
      </c>
      <c r="I143" s="129" t="n">
        <f aca="false">B143/$B$167</f>
        <v>0.0283692502182868</v>
      </c>
      <c r="J143" s="129" t="n">
        <f aca="false">I143*D143</f>
        <v>0.000141663111239673</v>
      </c>
      <c r="K143" s="129" t="n">
        <f aca="false">I143*E143</f>
        <v>0.00138641912198053</v>
      </c>
      <c r="L143" s="129" t="n">
        <f aca="false">I143*F143</f>
        <v>0.000143845962419574</v>
      </c>
      <c r="M143" s="129" t="n">
        <f aca="false">I143*G143</f>
        <v>0.00822708256330317</v>
      </c>
    </row>
    <row r="144" s="2" customFormat="true" ht="16" hidden="false" customHeight="false" outlineLevel="0" collapsed="false">
      <c r="A144" s="127" t="s">
        <v>286</v>
      </c>
      <c r="B144" s="125" t="n">
        <v>24.6</v>
      </c>
      <c r="C144" s="42" t="s">
        <v>98</v>
      </c>
      <c r="D144" s="43" t="n">
        <v>0.0248186610922577</v>
      </c>
      <c r="E144" s="128" t="n">
        <v>0.0690010855863601</v>
      </c>
      <c r="F144" s="45" t="n">
        <v>0.0252010855863601</v>
      </c>
      <c r="G144" s="45" t="n">
        <v>0.125</v>
      </c>
      <c r="H144" s="77" t="s">
        <v>283</v>
      </c>
      <c r="I144" s="129" t="n">
        <f aca="false">B144/$B$167</f>
        <v>0.00131775595802465</v>
      </c>
      <c r="J144" s="129" t="n">
        <f aca="false">I144*D144</f>
        <v>3.27049385245172E-005</v>
      </c>
      <c r="K144" s="129" t="n">
        <f aca="false">I144*E144</f>
        <v>9.09265916415949E-005</v>
      </c>
      <c r="L144" s="129" t="n">
        <f aca="false">I144*F144</f>
        <v>3.32088806801152E-005</v>
      </c>
      <c r="M144" s="129" t="n">
        <f aca="false">I144*G144</f>
        <v>0.000164719494753081</v>
      </c>
    </row>
    <row r="145" s="2" customFormat="true" ht="16" hidden="false" customHeight="false" outlineLevel="0" collapsed="false">
      <c r="A145" s="127" t="s">
        <v>287</v>
      </c>
      <c r="B145" s="125" t="n">
        <v>348.1</v>
      </c>
      <c r="C145" s="42" t="s">
        <v>93</v>
      </c>
      <c r="D145" s="43" t="n">
        <v>0</v>
      </c>
      <c r="E145" s="128" t="n">
        <v>0.0438</v>
      </c>
      <c r="F145" s="45" t="n">
        <v>0</v>
      </c>
      <c r="G145" s="45" t="n">
        <v>0.22</v>
      </c>
      <c r="H145" s="77" t="s">
        <v>283</v>
      </c>
      <c r="I145" s="129" t="n">
        <f aca="false">B145/$B$167</f>
        <v>0.0186467824792025</v>
      </c>
      <c r="J145" s="129" t="n">
        <f aca="false">I145*D145</f>
        <v>0</v>
      </c>
      <c r="K145" s="129" t="n">
        <f aca="false">I145*E145</f>
        <v>0.000816729072589069</v>
      </c>
      <c r="L145" s="129" t="n">
        <f aca="false">I145*F145</f>
        <v>0</v>
      </c>
      <c r="M145" s="129" t="n">
        <f aca="false">I145*G145</f>
        <v>0.00410229214542455</v>
      </c>
    </row>
    <row r="146" s="2" customFormat="true" ht="16" hidden="false" customHeight="false" outlineLevel="0" collapsed="false">
      <c r="A146" s="127" t="s">
        <v>288</v>
      </c>
      <c r="B146" s="125" t="n">
        <v>268.8</v>
      </c>
      <c r="C146" s="42" t="s">
        <v>90</v>
      </c>
      <c r="D146" s="43" t="n">
        <v>0.00327934260678481</v>
      </c>
      <c r="E146" s="128" t="n">
        <v>0.0471298731705701</v>
      </c>
      <c r="F146" s="45" t="n">
        <v>0.00332987317057011</v>
      </c>
      <c r="G146" s="45" t="n">
        <v>0.2</v>
      </c>
      <c r="H146" s="77" t="s">
        <v>283</v>
      </c>
      <c r="I146" s="129" t="n">
        <f aca="false">B146/$B$167</f>
        <v>0.0143988943706108</v>
      </c>
      <c r="J146" s="129" t="n">
        <f aca="false">I146*D146</f>
        <v>4.7218907800138E-005</v>
      </c>
      <c r="K146" s="129" t="n">
        <f aca="false">I146*E146</f>
        <v>0.000678618065483324</v>
      </c>
      <c r="L146" s="129" t="n">
        <f aca="false">I146*F146</f>
        <v>4.794649205057E-005</v>
      </c>
      <c r="M146" s="129" t="n">
        <f aca="false">I146*G146</f>
        <v>0.00287977887412217</v>
      </c>
    </row>
    <row r="147" s="2" customFormat="true" ht="16" hidden="false" customHeight="false" outlineLevel="0" collapsed="false">
      <c r="A147" s="127" t="s">
        <v>289</v>
      </c>
      <c r="B147" s="125" t="n">
        <v>2715.5</v>
      </c>
      <c r="C147" s="42" t="s">
        <v>91</v>
      </c>
      <c r="D147" s="43" t="n">
        <v>0.00409917825848101</v>
      </c>
      <c r="E147" s="128" t="n">
        <v>0.0479623414632126</v>
      </c>
      <c r="F147" s="45" t="n">
        <v>0.00416234146321263</v>
      </c>
      <c r="G147" s="45" t="n">
        <v>0.28</v>
      </c>
      <c r="H147" s="77" t="s">
        <v>283</v>
      </c>
      <c r="I147" s="129" t="n">
        <f aca="false">B147/$B$167</f>
        <v>0.145462044878697</v>
      </c>
      <c r="J147" s="129" t="n">
        <f aca="false">I147*D147</f>
        <v>0.000596274851800943</v>
      </c>
      <c r="K147" s="129" t="n">
        <f aca="false">I147*E147</f>
        <v>0.00697670026640921</v>
      </c>
      <c r="L147" s="129" t="n">
        <f aca="false">I147*F147</f>
        <v>0.000605462700722296</v>
      </c>
      <c r="M147" s="129" t="n">
        <f aca="false">I147*G147</f>
        <v>0.0407293725660351</v>
      </c>
    </row>
    <row r="148" s="2" customFormat="true" ht="16" hidden="false" customHeight="false" outlineLevel="0" collapsed="false">
      <c r="A148" s="127" t="s">
        <v>290</v>
      </c>
      <c r="B148" s="125" t="n">
        <v>3845.6</v>
      </c>
      <c r="C148" s="42" t="s">
        <v>93</v>
      </c>
      <c r="D148" s="43" t="n">
        <v>0</v>
      </c>
      <c r="E148" s="128" t="n">
        <v>0.0438</v>
      </c>
      <c r="F148" s="45" t="n">
        <v>0</v>
      </c>
      <c r="G148" s="45" t="n">
        <v>0.3</v>
      </c>
      <c r="H148" s="77" t="s">
        <v>283</v>
      </c>
      <c r="I148" s="129" t="n">
        <f aca="false">B148/$B$167</f>
        <v>0.20599846797478</v>
      </c>
      <c r="J148" s="129" t="n">
        <f aca="false">I148*D148</f>
        <v>0</v>
      </c>
      <c r="K148" s="129" t="n">
        <f aca="false">I148*E148</f>
        <v>0.00902273289729538</v>
      </c>
      <c r="L148" s="129" t="n">
        <f aca="false">I148*F148</f>
        <v>0</v>
      </c>
      <c r="M148" s="129" t="n">
        <f aca="false">I148*G148</f>
        <v>0.0617995403924341</v>
      </c>
    </row>
    <row r="149" s="2" customFormat="true" ht="16" hidden="false" customHeight="false" outlineLevel="0" collapsed="false">
      <c r="A149" s="127" t="s">
        <v>291</v>
      </c>
      <c r="B149" s="125" t="n">
        <v>209.9</v>
      </c>
      <c r="C149" s="42" t="s">
        <v>99</v>
      </c>
      <c r="D149" s="43" t="n">
        <v>0.0297376750024349</v>
      </c>
      <c r="E149" s="128" t="n">
        <v>0.0739958953422153</v>
      </c>
      <c r="F149" s="45" t="n">
        <v>0.0301958953422153</v>
      </c>
      <c r="G149" s="45" t="n">
        <v>0.24</v>
      </c>
      <c r="H149" s="77" t="s">
        <v>283</v>
      </c>
      <c r="I149" s="129" t="n">
        <f aca="false">B149/$B$167</f>
        <v>0.011243779495503</v>
      </c>
      <c r="J149" s="129" t="n">
        <f aca="false">I149*D149</f>
        <v>0.00033436386043631</v>
      </c>
      <c r="K149" s="129" t="n">
        <f aca="false">I149*E149</f>
        <v>0.000831993530800188</v>
      </c>
      <c r="L149" s="129" t="n">
        <f aca="false">I149*F149</f>
        <v>0.000339515988897156</v>
      </c>
      <c r="M149" s="129" t="n">
        <f aca="false">I149*G149</f>
        <v>0.00269850707892073</v>
      </c>
    </row>
    <row r="150" s="2" customFormat="true" ht="16" hidden="false" customHeight="false" outlineLevel="0" collapsed="false">
      <c r="A150" s="127" t="s">
        <v>292</v>
      </c>
      <c r="B150" s="125" t="n">
        <v>2.5</v>
      </c>
      <c r="C150" s="42" t="s">
        <v>92</v>
      </c>
      <c r="D150" s="43" t="n">
        <v>0.00499354442396777</v>
      </c>
      <c r="E150" s="128" t="n">
        <v>0.0488704886915499</v>
      </c>
      <c r="F150" s="45" t="n">
        <v>0.00507048869154994</v>
      </c>
      <c r="G150" s="45" t="n">
        <v>0</v>
      </c>
      <c r="H150" s="77" t="s">
        <v>283</v>
      </c>
      <c r="I150" s="129" t="n">
        <f aca="false">B150/$B$167</f>
        <v>0.000133918288417139</v>
      </c>
      <c r="J150" s="129" t="n">
        <f aca="false">I150*D150</f>
        <v>6.68726922392714E-007</v>
      </c>
      <c r="K150" s="129" t="n">
        <f aca="false">I150*E150</f>
        <v>6.54465219968153E-006</v>
      </c>
      <c r="L150" s="129" t="n">
        <f aca="false">I150*F150</f>
        <v>6.79031167010829E-007</v>
      </c>
      <c r="M150" s="129" t="n">
        <f aca="false">I150*G150</f>
        <v>0</v>
      </c>
    </row>
    <row r="151" s="2" customFormat="true" ht="16" hidden="false" customHeight="false" outlineLevel="0" collapsed="false">
      <c r="A151" s="127" t="s">
        <v>293</v>
      </c>
      <c r="B151" s="125" t="n">
        <v>24.2</v>
      </c>
      <c r="C151" s="42" t="s">
        <v>88</v>
      </c>
      <c r="D151" s="43" t="n">
        <v>0.00700586829631299</v>
      </c>
      <c r="E151" s="128" t="n">
        <v>0.0509138199553089</v>
      </c>
      <c r="F151" s="45" t="n">
        <v>0.00711381995530887</v>
      </c>
      <c r="G151" s="45" t="n">
        <v>0.2</v>
      </c>
      <c r="H151" s="77" t="s">
        <v>283</v>
      </c>
      <c r="I151" s="129" t="n">
        <f aca="false">B151/$B$167</f>
        <v>0.00129632903187791</v>
      </c>
      <c r="J151" s="129" t="n">
        <f aca="false">I151*D151</f>
        <v>9.08191046602356E-006</v>
      </c>
      <c r="K151" s="129" t="n">
        <f aca="false">I151*E151</f>
        <v>6.60010629318718E-005</v>
      </c>
      <c r="L151" s="129" t="n">
        <f aca="false">I151*F151</f>
        <v>9.2218513356193E-006</v>
      </c>
      <c r="M151" s="129" t="n">
        <f aca="false">I151*G151</f>
        <v>0.000259265806375582</v>
      </c>
    </row>
    <row r="152" s="2" customFormat="true" ht="16" hidden="false" customHeight="false" outlineLevel="0" collapsed="false">
      <c r="A152" s="127" t="s">
        <v>294</v>
      </c>
      <c r="B152" s="125" t="n">
        <v>388.7</v>
      </c>
      <c r="C152" s="42" t="s">
        <v>88</v>
      </c>
      <c r="D152" s="43" t="n">
        <v>0.00700586829631299</v>
      </c>
      <c r="E152" s="128" t="n">
        <v>0.0509138199553089</v>
      </c>
      <c r="F152" s="45" t="n">
        <v>0.00711381995530887</v>
      </c>
      <c r="G152" s="45" t="n">
        <v>0.125</v>
      </c>
      <c r="H152" s="77" t="s">
        <v>283</v>
      </c>
      <c r="I152" s="129" t="n">
        <f aca="false">B152/$B$167</f>
        <v>0.0208216154830968</v>
      </c>
      <c r="J152" s="129" t="n">
        <f aca="false">I152*D152</f>
        <v>0.000145873495791048</v>
      </c>
      <c r="K152" s="129" t="n">
        <f aca="false">I152*E152</f>
        <v>0.00106010798188506</v>
      </c>
      <c r="L152" s="129" t="n">
        <f aca="false">I152*F152</f>
        <v>0.000148121223725422</v>
      </c>
      <c r="M152" s="129" t="n">
        <f aca="false">I152*G152</f>
        <v>0.0026027019353871</v>
      </c>
    </row>
    <row r="153" s="2" customFormat="true" ht="16" hidden="false" customHeight="false" outlineLevel="0" collapsed="false">
      <c r="A153" s="127" t="s">
        <v>295</v>
      </c>
      <c r="B153" s="125" t="n">
        <v>6.8</v>
      </c>
      <c r="C153" s="42" t="s">
        <v>92</v>
      </c>
      <c r="D153" s="43" t="n">
        <v>0.00499354442396777</v>
      </c>
      <c r="E153" s="128" t="n">
        <v>0.0488704886915499</v>
      </c>
      <c r="F153" s="45" t="n">
        <v>0.00507048869154994</v>
      </c>
      <c r="G153" s="45" t="n">
        <v>0</v>
      </c>
      <c r="H153" s="77" t="s">
        <v>283</v>
      </c>
      <c r="I153" s="129" t="n">
        <f aca="false">B153/$B$167</f>
        <v>0.000364257744494619</v>
      </c>
      <c r="J153" s="129" t="n">
        <f aca="false">I153*D153</f>
        <v>1.81893722890818E-006</v>
      </c>
      <c r="K153" s="129" t="n">
        <f aca="false">I153*E153</f>
        <v>1.78014539831338E-005</v>
      </c>
      <c r="L153" s="129" t="n">
        <f aca="false">I153*F153</f>
        <v>1.84696477426945E-006</v>
      </c>
      <c r="M153" s="129" t="n">
        <f aca="false">I153*G153</f>
        <v>0</v>
      </c>
    </row>
    <row r="154" s="2" customFormat="true" ht="16" hidden="false" customHeight="false" outlineLevel="0" collapsed="false">
      <c r="A154" s="127" t="s">
        <v>296</v>
      </c>
      <c r="B154" s="125" t="n">
        <v>2001.2</v>
      </c>
      <c r="C154" s="42" t="s">
        <v>102</v>
      </c>
      <c r="D154" s="43" t="n">
        <v>0.0181854453648976</v>
      </c>
      <c r="E154" s="128" t="n">
        <v>0.0622656603095251</v>
      </c>
      <c r="F154" s="45" t="n">
        <v>0.0184656603095251</v>
      </c>
      <c r="G154" s="45" t="n">
        <v>0.24</v>
      </c>
      <c r="H154" s="77" t="s">
        <v>283</v>
      </c>
      <c r="I154" s="129" t="n">
        <f aca="false">B154/$B$167</f>
        <v>0.107198911512152</v>
      </c>
      <c r="J154" s="129" t="n">
        <f aca="false">I154*D154</f>
        <v>0.00194945994848073</v>
      </c>
      <c r="K154" s="129" t="n">
        <f aca="false">I154*E154</f>
        <v>0.00667481100976648</v>
      </c>
      <c r="L154" s="129" t="n">
        <f aca="false">I154*F154</f>
        <v>0.00197949868553423</v>
      </c>
      <c r="M154" s="129" t="n">
        <f aca="false">I154*G154</f>
        <v>0.0257277387629164</v>
      </c>
    </row>
    <row r="155" s="2" customFormat="true" ht="16" hidden="false" customHeight="false" outlineLevel="0" collapsed="false">
      <c r="A155" s="127" t="s">
        <v>297</v>
      </c>
      <c r="B155" s="125" t="n">
        <v>1</v>
      </c>
      <c r="C155" s="42" t="s">
        <v>91</v>
      </c>
      <c r="D155" s="43" t="n">
        <v>0.00409917825848101</v>
      </c>
      <c r="E155" s="128" t="n">
        <v>0.0479623414632126</v>
      </c>
      <c r="F155" s="45" t="n">
        <v>0.00416234146321263</v>
      </c>
      <c r="G155" s="45" t="n">
        <v>0</v>
      </c>
      <c r="H155" s="77" t="s">
        <v>283</v>
      </c>
      <c r="I155" s="129" t="n">
        <f aca="false">B155/$B$167</f>
        <v>5.35673153668558E-005</v>
      </c>
      <c r="J155" s="129" t="n">
        <f aca="false">I155*D155</f>
        <v>2.19581974517011E-007</v>
      </c>
      <c r="K155" s="129" t="n">
        <f aca="false">I155*E155</f>
        <v>2.56921387089273E-006</v>
      </c>
      <c r="L155" s="129" t="n">
        <f aca="false">I155*F155</f>
        <v>2.22965457824451E-007</v>
      </c>
      <c r="M155" s="129" t="n">
        <f aca="false">I155*G155</f>
        <v>0</v>
      </c>
    </row>
    <row r="156" s="2" customFormat="true" ht="16" hidden="false" customHeight="false" outlineLevel="0" collapsed="false">
      <c r="A156" s="127" t="s">
        <v>298</v>
      </c>
      <c r="B156" s="125" t="n">
        <v>6.6</v>
      </c>
      <c r="C156" s="42" t="s">
        <v>93</v>
      </c>
      <c r="D156" s="43" t="n">
        <v>0</v>
      </c>
      <c r="E156" s="128" t="n">
        <v>0.0438</v>
      </c>
      <c r="F156" s="45" t="n">
        <v>0</v>
      </c>
      <c r="G156" s="45" t="n">
        <v>0.125</v>
      </c>
      <c r="H156" s="77" t="s">
        <v>283</v>
      </c>
      <c r="I156" s="129" t="n">
        <f aca="false">B156/$B$167</f>
        <v>0.000353544281421248</v>
      </c>
      <c r="J156" s="129" t="n">
        <f aca="false">I156*D156</f>
        <v>0</v>
      </c>
      <c r="K156" s="129" t="n">
        <f aca="false">I156*E156</f>
        <v>1.54852395262507E-005</v>
      </c>
      <c r="L156" s="129" t="n">
        <f aca="false">I156*F156</f>
        <v>0</v>
      </c>
      <c r="M156" s="129" t="n">
        <f aca="false">I156*G156</f>
        <v>4.4193035177656E-005</v>
      </c>
    </row>
    <row r="157" s="2" customFormat="true" ht="16" hidden="false" customHeight="false" outlineLevel="0" collapsed="false">
      <c r="A157" s="127" t="s">
        <v>299</v>
      </c>
      <c r="B157" s="125" t="n">
        <v>71.1</v>
      </c>
      <c r="C157" s="42" t="s">
        <v>93</v>
      </c>
      <c r="D157" s="43" t="n">
        <v>0</v>
      </c>
      <c r="E157" s="128" t="n">
        <v>0.0438</v>
      </c>
      <c r="F157" s="45" t="n">
        <v>0</v>
      </c>
      <c r="G157" s="45" t="n">
        <v>0.2494</v>
      </c>
      <c r="H157" s="77" t="s">
        <v>283</v>
      </c>
      <c r="I157" s="129" t="n">
        <f aca="false">B157/$B$167</f>
        <v>0.00380863612258344</v>
      </c>
      <c r="J157" s="129" t="n">
        <f aca="false">I157*D157</f>
        <v>0</v>
      </c>
      <c r="K157" s="129" t="n">
        <f aca="false">I157*E157</f>
        <v>0.000166818262169155</v>
      </c>
      <c r="L157" s="129" t="n">
        <f aca="false">I157*F157</f>
        <v>0</v>
      </c>
      <c r="M157" s="129" t="n">
        <f aca="false">I157*G157</f>
        <v>0.000949873848972311</v>
      </c>
    </row>
    <row r="158" s="2" customFormat="true" ht="16" hidden="false" customHeight="false" outlineLevel="0" collapsed="false">
      <c r="A158" s="127" t="s">
        <v>300</v>
      </c>
      <c r="B158" s="125" t="n">
        <v>14.8</v>
      </c>
      <c r="C158" s="42" t="s">
        <v>88</v>
      </c>
      <c r="D158" s="43" t="n">
        <v>0.00700586829631299</v>
      </c>
      <c r="E158" s="128" t="n">
        <v>0.0509138199553089</v>
      </c>
      <c r="F158" s="45" t="n">
        <v>0.00711381995530887</v>
      </c>
      <c r="G158" s="45" t="n">
        <v>0.35</v>
      </c>
      <c r="H158" s="77" t="s">
        <v>283</v>
      </c>
      <c r="I158" s="129" t="n">
        <f aca="false">B158/$B$167</f>
        <v>0.000792796267429465</v>
      </c>
      <c r="J158" s="129" t="n">
        <f aca="false">I158*D158</f>
        <v>5.55422623541937E-006</v>
      </c>
      <c r="K158" s="129" t="n">
        <f aca="false">I158*E158</f>
        <v>4.03642864211447E-005</v>
      </c>
      <c r="L158" s="129" t="n">
        <f aca="false">I158*F158</f>
        <v>5.63980990773412E-006</v>
      </c>
      <c r="M158" s="129" t="n">
        <f aca="false">I158*G158</f>
        <v>0.000277478693600313</v>
      </c>
    </row>
    <row r="159" s="2" customFormat="true" ht="16" hidden="false" customHeight="false" outlineLevel="0" collapsed="false">
      <c r="A159" s="127" t="s">
        <v>301</v>
      </c>
      <c r="B159" s="125" t="n">
        <v>909.1</v>
      </c>
      <c r="C159" s="42" t="s">
        <v>93</v>
      </c>
      <c r="D159" s="43" t="n">
        <v>0</v>
      </c>
      <c r="E159" s="128" t="n">
        <v>0.0438</v>
      </c>
      <c r="F159" s="45" t="n">
        <v>0</v>
      </c>
      <c r="G159" s="45" t="n">
        <v>0.25</v>
      </c>
      <c r="H159" s="77" t="s">
        <v>283</v>
      </c>
      <c r="I159" s="129" t="n">
        <f aca="false">B159/$B$167</f>
        <v>0.0486980464000086</v>
      </c>
      <c r="J159" s="129" t="n">
        <f aca="false">I159*D159</f>
        <v>0</v>
      </c>
      <c r="K159" s="129" t="n">
        <f aca="false">I159*E159</f>
        <v>0.00213297443232038</v>
      </c>
      <c r="L159" s="129" t="n">
        <f aca="false">I159*F159</f>
        <v>0</v>
      </c>
      <c r="M159" s="129" t="n">
        <f aca="false">I159*G159</f>
        <v>0.0121745116000021</v>
      </c>
    </row>
    <row r="160" s="2" customFormat="true" ht="16" hidden="false" customHeight="false" outlineLevel="0" collapsed="false">
      <c r="A160" s="127" t="s">
        <v>302</v>
      </c>
      <c r="B160" s="125" t="n">
        <v>403.3</v>
      </c>
      <c r="C160" s="42" t="s">
        <v>93</v>
      </c>
      <c r="D160" s="43" t="n">
        <v>0</v>
      </c>
      <c r="E160" s="128" t="n">
        <v>0.0438</v>
      </c>
      <c r="F160" s="45" t="n">
        <v>0</v>
      </c>
      <c r="G160" s="45" t="n">
        <v>0.22</v>
      </c>
      <c r="H160" s="77" t="s">
        <v>283</v>
      </c>
      <c r="I160" s="129" t="n">
        <f aca="false">B160/$B$167</f>
        <v>0.0216036982874529</v>
      </c>
      <c r="J160" s="129" t="n">
        <f aca="false">I160*D160</f>
        <v>0</v>
      </c>
      <c r="K160" s="129" t="n">
        <f aca="false">I160*E160</f>
        <v>0.000946241984990438</v>
      </c>
      <c r="L160" s="129" t="n">
        <f aca="false">I160*F160</f>
        <v>0</v>
      </c>
      <c r="M160" s="129" t="n">
        <f aca="false">I160*G160</f>
        <v>0.00475281362323964</v>
      </c>
    </row>
    <row r="161" s="2" customFormat="true" ht="16" hidden="false" customHeight="false" outlineLevel="0" collapsed="false">
      <c r="A161" s="127" t="s">
        <v>303</v>
      </c>
      <c r="B161" s="125" t="n">
        <v>237.7</v>
      </c>
      <c r="C161" s="42" t="s">
        <v>102</v>
      </c>
      <c r="D161" s="43" t="n">
        <v>0.0181854453648976</v>
      </c>
      <c r="E161" s="128" t="n">
        <v>0.0622656603095251</v>
      </c>
      <c r="F161" s="45" t="n">
        <v>0.0184656603095251</v>
      </c>
      <c r="G161" s="45" t="n">
        <v>0.21</v>
      </c>
      <c r="H161" s="77" t="s">
        <v>283</v>
      </c>
      <c r="I161" s="129" t="n">
        <f aca="false">B161/$B$167</f>
        <v>0.0127329508627016</v>
      </c>
      <c r="J161" s="129" t="n">
        <f aca="false">I161*D161</f>
        <v>0.000231554382247586</v>
      </c>
      <c r="K161" s="129" t="n">
        <f aca="false">I161*E161</f>
        <v>0.000792825593154853</v>
      </c>
      <c r="L161" s="129" t="n">
        <f aca="false">I161*F161</f>
        <v>0.000235122345368522</v>
      </c>
      <c r="M161" s="129" t="n">
        <f aca="false">I161*G161</f>
        <v>0.00267391968116734</v>
      </c>
    </row>
    <row r="162" s="2" customFormat="true" ht="16" hidden="false" customHeight="false" outlineLevel="0" collapsed="false">
      <c r="A162" s="127" t="s">
        <v>304</v>
      </c>
      <c r="B162" s="125" t="n">
        <v>1394.1</v>
      </c>
      <c r="C162" s="42" t="s">
        <v>100</v>
      </c>
      <c r="D162" s="43" t="n">
        <v>0.0131919009409298</v>
      </c>
      <c r="E162" s="128" t="n">
        <v>0.0571951716179752</v>
      </c>
      <c r="F162" s="45" t="n">
        <v>0.0133951716179752</v>
      </c>
      <c r="G162" s="45" t="n">
        <v>0.25</v>
      </c>
      <c r="H162" s="77" t="s">
        <v>283</v>
      </c>
      <c r="I162" s="129" t="n">
        <f aca="false">B162/$B$167</f>
        <v>0.0746781943529336</v>
      </c>
      <c r="J162" s="129" t="n">
        <f aca="false">I162*D162</f>
        <v>0.000985147342351403</v>
      </c>
      <c r="K162" s="129" t="n">
        <f aca="false">I162*E162</f>
        <v>0.00427123214213654</v>
      </c>
      <c r="L162" s="129" t="n">
        <f aca="false">I162*F162</f>
        <v>0.00100032722947805</v>
      </c>
      <c r="M162" s="129" t="n">
        <f aca="false">I162*G162</f>
        <v>0.0186695485882334</v>
      </c>
    </row>
    <row r="163" s="2" customFormat="true" ht="16" hidden="false" customHeight="false" outlineLevel="0" collapsed="false">
      <c r="A163" s="127" t="s">
        <v>305</v>
      </c>
      <c r="B163" s="125" t="n">
        <v>530.8</v>
      </c>
      <c r="C163" s="42" t="s">
        <v>93</v>
      </c>
      <c r="D163" s="43" t="n">
        <v>0</v>
      </c>
      <c r="E163" s="128" t="n">
        <v>0.0438</v>
      </c>
      <c r="F163" s="45" t="n">
        <v>0</v>
      </c>
      <c r="G163" s="45" t="n">
        <v>0.214</v>
      </c>
      <c r="H163" s="77" t="s">
        <v>283</v>
      </c>
      <c r="I163" s="129" t="n">
        <f aca="false">B163/$B$167</f>
        <v>0.028433530996727</v>
      </c>
      <c r="J163" s="129" t="n">
        <f aca="false">I163*D163</f>
        <v>0</v>
      </c>
      <c r="K163" s="129" t="n">
        <f aca="false">I163*E163</f>
        <v>0.00124538865765664</v>
      </c>
      <c r="L163" s="129" t="n">
        <f aca="false">I163*F163</f>
        <v>0</v>
      </c>
      <c r="M163" s="129" t="n">
        <f aca="false">I163*G163</f>
        <v>0.00608477563329959</v>
      </c>
    </row>
    <row r="164" s="2" customFormat="true" ht="16" hidden="false" customHeight="false" outlineLevel="0" collapsed="false">
      <c r="A164" s="127" t="s">
        <v>306</v>
      </c>
      <c r="B164" s="125" t="n">
        <v>703.1</v>
      </c>
      <c r="C164" s="42" t="s">
        <v>93</v>
      </c>
      <c r="D164" s="43" t="n">
        <v>0</v>
      </c>
      <c r="E164" s="128" t="n">
        <v>0.0438</v>
      </c>
      <c r="F164" s="45" t="n">
        <v>0</v>
      </c>
      <c r="G164" s="45" t="n">
        <v>0.1484</v>
      </c>
      <c r="H164" s="77" t="s">
        <v>283</v>
      </c>
      <c r="I164" s="129" t="n">
        <f aca="false">B164/$B$167</f>
        <v>0.0376631794344363</v>
      </c>
      <c r="J164" s="129" t="n">
        <f aca="false">I164*D164</f>
        <v>0</v>
      </c>
      <c r="K164" s="129" t="n">
        <f aca="false">I164*E164</f>
        <v>0.00164964725922831</v>
      </c>
      <c r="L164" s="129" t="n">
        <f aca="false">I164*F164</f>
        <v>0</v>
      </c>
      <c r="M164" s="129" t="n">
        <f aca="false">I164*G164</f>
        <v>0.00558921582807035</v>
      </c>
    </row>
    <row r="165" s="2" customFormat="true" ht="16" hidden="false" customHeight="false" outlineLevel="0" collapsed="false">
      <c r="A165" s="127" t="s">
        <v>307</v>
      </c>
      <c r="B165" s="125" t="n">
        <v>754.4</v>
      </c>
      <c r="C165" s="42" t="s">
        <v>95</v>
      </c>
      <c r="D165" s="43" t="n">
        <v>0.0454636134122439</v>
      </c>
      <c r="E165" s="128" t="n">
        <v>0.0899641507738128</v>
      </c>
      <c r="F165" s="45" t="n">
        <v>0.0461641507738128</v>
      </c>
      <c r="G165" s="45" t="n">
        <v>0.22</v>
      </c>
      <c r="H165" s="77" t="s">
        <v>283</v>
      </c>
      <c r="I165" s="129" t="n">
        <f aca="false">B165/$B$167</f>
        <v>0.040411182712756</v>
      </c>
      <c r="J165" s="129" t="n">
        <f aca="false">I165*D165</f>
        <v>0.00183723838838429</v>
      </c>
      <c r="K165" s="129" t="n">
        <f aca="false">I165*E165</f>
        <v>0.00363555773451848</v>
      </c>
      <c r="L165" s="129" t="n">
        <f aca="false">I165*F165</f>
        <v>0.00186554793169976</v>
      </c>
      <c r="M165" s="129" t="n">
        <f aca="false">I165*G165</f>
        <v>0.00889046019680631</v>
      </c>
    </row>
    <row r="166" s="2" customFormat="true" ht="16" hidden="false" customHeight="false" outlineLevel="0" collapsed="false">
      <c r="A166" s="127" t="s">
        <v>308</v>
      </c>
      <c r="B166" s="125" t="n">
        <v>2827.1</v>
      </c>
      <c r="C166" s="42" t="s">
        <v>92</v>
      </c>
      <c r="D166" s="43" t="n">
        <v>0.00499354442396777</v>
      </c>
      <c r="E166" s="128" t="n">
        <v>0.0488704886915499</v>
      </c>
      <c r="F166" s="45" t="n">
        <v>0.00507048869154994</v>
      </c>
      <c r="G166" s="45" t="n">
        <v>0.19</v>
      </c>
      <c r="H166" s="77" t="s">
        <v>283</v>
      </c>
      <c r="I166" s="129" t="n">
        <f aca="false">B166/$B$167</f>
        <v>0.151440157273638</v>
      </c>
      <c r="J166" s="129" t="n">
        <f aca="false">I166*D166</f>
        <v>0.000756223152918577</v>
      </c>
      <c r="K166" s="129" t="n">
        <f aca="false">I166*E166</f>
        <v>0.00740095449348786</v>
      </c>
      <c r="L166" s="129" t="n">
        <f aca="false">I166*F166</f>
        <v>0.000767875604902525</v>
      </c>
      <c r="M166" s="129" t="n">
        <f aca="false">I166*G166</f>
        <v>0.0287736298819912</v>
      </c>
    </row>
    <row r="167" s="1" customFormat="true" ht="16" hidden="false" customHeight="false" outlineLevel="0" collapsed="false">
      <c r="A167" s="130" t="s">
        <v>283</v>
      </c>
      <c r="B167" s="132" t="n">
        <f aca="false">SUM(B141:B166)</f>
        <v>18668.1</v>
      </c>
      <c r="C167" s="132"/>
      <c r="D167" s="136" t="n">
        <f aca="false">SUM(J141:J166)</f>
        <v>0.00715616097915119</v>
      </c>
      <c r="E167" s="136" t="n">
        <f aca="false">SUM(K141:K166)</f>
        <v>0.0510664284602209</v>
      </c>
      <c r="F167" s="136" t="n">
        <f aca="false">SUM(L141:L166)</f>
        <v>0.00726642846022093</v>
      </c>
      <c r="G167" s="135" t="n">
        <f aca="false">SUM(M141:M166)</f>
        <v>0.244065334983207</v>
      </c>
      <c r="H167" s="130"/>
      <c r="I167" s="134" t="n">
        <f aca="false">SUM(I141:I166)</f>
        <v>1</v>
      </c>
    </row>
    <row r="170" customFormat="false" ht="13" hidden="false" customHeight="false" outlineLevel="0" collapsed="false">
      <c r="A170" s="137" t="s">
        <v>58</v>
      </c>
      <c r="B170" s="46" t="s">
        <v>326</v>
      </c>
      <c r="C170" s="46" t="s">
        <v>327</v>
      </c>
      <c r="D170" s="46" t="s">
        <v>328</v>
      </c>
      <c r="E170" s="46" t="s">
        <v>329</v>
      </c>
      <c r="F170" s="138" t="s">
        <v>330</v>
      </c>
      <c r="G170" s="138" t="s">
        <v>331</v>
      </c>
      <c r="H170" s="123" t="s">
        <v>332</v>
      </c>
      <c r="I170" s="123" t="s">
        <v>318</v>
      </c>
      <c r="J170" s="123" t="s">
        <v>316</v>
      </c>
      <c r="K170" s="123" t="s">
        <v>333</v>
      </c>
    </row>
    <row r="171" customFormat="false" ht="13" hidden="false" customHeight="false" outlineLevel="0" collapsed="false">
      <c r="A171" s="77" t="str">
        <f aca="false">A32</f>
        <v>Africa</v>
      </c>
      <c r="B171" s="139" t="n">
        <f aca="false">E32</f>
        <v>0.0873493274198029</v>
      </c>
      <c r="C171" s="139" t="n">
        <f aca="false">F32</f>
        <v>0.0435493274198029</v>
      </c>
      <c r="D171" s="139" t="n">
        <f aca="false">D32</f>
        <v>0.0428884697972237</v>
      </c>
      <c r="E171" s="139" t="n">
        <f aca="false">G32</f>
        <v>0.282229661262305</v>
      </c>
      <c r="F171" s="138" t="n">
        <f aca="false">B32</f>
        <v>2072.4</v>
      </c>
      <c r="G171" s="140" t="n">
        <f aca="false">F171/$F$180</f>
        <v>0.0239180388223794</v>
      </c>
      <c r="H171" s="141" t="n">
        <f aca="false">G171*B171</f>
        <v>0.00208922460433557</v>
      </c>
      <c r="I171" s="141" t="n">
        <f aca="false">G171*C171</f>
        <v>0.00104161450391536</v>
      </c>
      <c r="J171" s="141" t="n">
        <f aca="false">G171*D171</f>
        <v>0.00102580808564244</v>
      </c>
      <c r="K171" s="141" t="n">
        <f aca="false">G171*E171</f>
        <v>0.00675037999489878</v>
      </c>
    </row>
    <row r="172" customFormat="false" ht="13" hidden="false" customHeight="false" outlineLevel="0" collapsed="false">
      <c r="A172" s="77" t="str">
        <f aca="false">A56</f>
        <v>Asia</v>
      </c>
      <c r="B172" s="139" t="n">
        <f aca="false">E56</f>
        <v>0.0526927134857438</v>
      </c>
      <c r="C172" s="139" t="n">
        <f aca="false">F56</f>
        <v>0.00889271348574375</v>
      </c>
      <c r="D172" s="139" t="n">
        <f aca="false">D56</f>
        <v>0.00875776725716447</v>
      </c>
      <c r="E172" s="139" t="n">
        <f aca="false">G56</f>
        <v>0.257009991765876</v>
      </c>
      <c r="F172" s="138" t="n">
        <f aca="false">B56</f>
        <v>29147</v>
      </c>
      <c r="G172" s="140" t="n">
        <f aca="false">F172/$F$180</f>
        <v>0.336392143194312</v>
      </c>
      <c r="H172" s="141" t="n">
        <f aca="false">G172*B172</f>
        <v>0.0177254148201932</v>
      </c>
      <c r="I172" s="141" t="n">
        <f aca="false">G172*C172</f>
        <v>0.0029914389482823</v>
      </c>
      <c r="J172" s="141" t="n">
        <f aca="false">G172*D172</f>
        <v>0.00294604409723452</v>
      </c>
      <c r="K172" s="141" t="n">
        <f aca="false">G172*E172</f>
        <v>0.0864561419524755</v>
      </c>
    </row>
    <row r="173" customFormat="false" ht="13" hidden="false" customHeight="false" outlineLevel="0" collapsed="false">
      <c r="A173" s="77" t="str">
        <f aca="false">A60</f>
        <v>Australia &amp; New Zealand</v>
      </c>
      <c r="B173" s="139" t="n">
        <f aca="false">E60</f>
        <v>0.0438471433250093</v>
      </c>
      <c r="C173" s="139" t="n">
        <f aca="false">F60</f>
        <v>4.7143325009264E-005</v>
      </c>
      <c r="D173" s="139" t="n">
        <f aca="false">D60</f>
        <v>4.64279287555911E-005</v>
      </c>
      <c r="E173" s="139" t="n">
        <f aca="false">G60</f>
        <v>0.297403273363318</v>
      </c>
      <c r="F173" s="138" t="n">
        <f aca="false">B60</f>
        <v>1600.8</v>
      </c>
      <c r="G173" s="140" t="n">
        <f aca="false">F173/$F$180</f>
        <v>0.0184751961720058</v>
      </c>
      <c r="H173" s="141" t="n">
        <f aca="false">G173*B173</f>
        <v>0.000810084574511602</v>
      </c>
      <c r="I173" s="141" t="n">
        <f aca="false">G173*C173</f>
        <v>8.70982177746781E-007</v>
      </c>
      <c r="J173" s="141" t="n">
        <f aca="false">G173*D173</f>
        <v>8.57765091619456E-007</v>
      </c>
      <c r="K173" s="141" t="n">
        <f aca="false">G173*E173</f>
        <v>0.00549458381758398</v>
      </c>
    </row>
    <row r="174" customFormat="false" ht="13" hidden="false" customHeight="false" outlineLevel="0" collapsed="false">
      <c r="A174" s="77" t="str">
        <f aca="false">A75</f>
        <v>Caribbean</v>
      </c>
      <c r="B174" s="139" t="n">
        <f aca="false">E75</f>
        <v>0.0899389525223284</v>
      </c>
      <c r="C174" s="139" t="n">
        <f aca="false">F75</f>
        <v>0.0461389525223282</v>
      </c>
      <c r="D174" s="139" t="n">
        <f aca="false">D75</f>
        <v>0.0454387975422461</v>
      </c>
      <c r="E174" s="139" t="n">
        <f aca="false">G75</f>
        <v>0.242518464961068</v>
      </c>
      <c r="F174" s="138" t="n">
        <f aca="false">B75</f>
        <v>269.7</v>
      </c>
      <c r="G174" s="140" t="n">
        <f aca="false">F174/$F$180</f>
        <v>0.00311266892028359</v>
      </c>
      <c r="H174" s="141" t="n">
        <f aca="false">G174*B174</f>
        <v>0.000279950182239113</v>
      </c>
      <c r="I174" s="141" t="n">
        <f aca="false">G174*C174</f>
        <v>0.000143615283530691</v>
      </c>
      <c r="J174" s="141" t="n">
        <f aca="false">G174*D174</f>
        <v>0.000141435932884808</v>
      </c>
      <c r="K174" s="141" t="n">
        <f aca="false">G174*E174</f>
        <v>0.000754879688479201</v>
      </c>
    </row>
    <row r="175" customFormat="false" ht="13" hidden="false" customHeight="false" outlineLevel="0" collapsed="false">
      <c r="A175" s="77" t="str">
        <f aca="false">A95</f>
        <v>Central and South America</v>
      </c>
      <c r="B175" s="139" t="n">
        <f aca="false">E95</f>
        <v>0.0786529706784864</v>
      </c>
      <c r="C175" s="139" t="n">
        <f aca="false">F95</f>
        <v>0.0348529706784864</v>
      </c>
      <c r="D175" s="139" t="n">
        <f aca="false">D95</f>
        <v>0.0343240795863146</v>
      </c>
      <c r="E175" s="139" t="n">
        <f aca="false">G95</f>
        <v>0.310394176483229</v>
      </c>
      <c r="F175" s="138" t="n">
        <f aca="false">B95</f>
        <v>5118.9</v>
      </c>
      <c r="G175" s="140" t="n">
        <f aca="false">F175/$F$180</f>
        <v>0.0590783868596206</v>
      </c>
      <c r="H175" s="141" t="n">
        <f aca="false">G175*B175</f>
        <v>0.00464669062940202</v>
      </c>
      <c r="I175" s="141" t="n">
        <f aca="false">G175*C175</f>
        <v>0.00205905728495063</v>
      </c>
      <c r="J175" s="141" t="n">
        <f aca="false">G175*D175</f>
        <v>0.0020278112524007</v>
      </c>
      <c r="K175" s="141" t="n">
        <f aca="false">G175*E175</f>
        <v>0.0183375872372495</v>
      </c>
    </row>
    <row r="176" customFormat="false" ht="13" hidden="false" customHeight="false" outlineLevel="0" collapsed="false">
      <c r="A176" s="77" t="str">
        <f aca="false">A123</f>
        <v>Eastern Europe &amp; Russia</v>
      </c>
      <c r="B176" s="139" t="n">
        <f aca="false">E123</f>
        <v>0.062009321818963</v>
      </c>
      <c r="C176" s="139" t="n">
        <f aca="false">F123</f>
        <v>0.018209321818963</v>
      </c>
      <c r="D176" s="139" t="n">
        <f aca="false">D123</f>
        <v>0.0179329967907931</v>
      </c>
      <c r="E176" s="139" t="n">
        <f aca="false">G123</f>
        <v>0.183075066464581</v>
      </c>
      <c r="F176" s="138" t="n">
        <f aca="false">B123</f>
        <v>4024.7</v>
      </c>
      <c r="G176" s="140" t="n">
        <f aca="false">F176/$F$180</f>
        <v>0.0464499762827785</v>
      </c>
      <c r="H176" s="141" t="n">
        <f aca="false">G176*B176</f>
        <v>0.00288033152780201</v>
      </c>
      <c r="I176" s="141" t="n">
        <f aca="false">G176*C176</f>
        <v>0.000845822566616312</v>
      </c>
      <c r="J176" s="141" t="n">
        <f aca="false">G176*D176</f>
        <v>0.000832987275611481</v>
      </c>
      <c r="K176" s="141" t="n">
        <f aca="false">G176*E176</f>
        <v>0.0085038324952479</v>
      </c>
    </row>
    <row r="177" customFormat="false" ht="13" hidden="false" customHeight="false" outlineLevel="0" collapsed="false">
      <c r="A177" s="77" t="str">
        <f aca="false">A137</f>
        <v>Middle East</v>
      </c>
      <c r="B177" s="139" t="n">
        <f aca="false">E137</f>
        <v>0.0596124026979273</v>
      </c>
      <c r="C177" s="139" t="n">
        <f aca="false">F137</f>
        <v>0.0158124026979273</v>
      </c>
      <c r="D177" s="139" t="n">
        <f aca="false">D137</f>
        <v>0.0155724507291292</v>
      </c>
      <c r="E177" s="139" t="n">
        <f aca="false">G137</f>
        <v>0.273810898044428</v>
      </c>
      <c r="F177" s="138" t="n">
        <f aca="false">B137</f>
        <v>2633.5</v>
      </c>
      <c r="G177" s="140" t="n">
        <f aca="false">F177/$F$180</f>
        <v>0.0303938212887165</v>
      </c>
      <c r="H177" s="141" t="n">
        <f aca="false">G177*B177</f>
        <v>0.0018118487141918</v>
      </c>
      <c r="I177" s="141" t="n">
        <f aca="false">G177*C177</f>
        <v>0.000480599341746022</v>
      </c>
      <c r="J177" s="141" t="n">
        <f aca="false">G177*D177</f>
        <v>0.000473306284488495</v>
      </c>
      <c r="K177" s="141" t="n">
        <f aca="false">G177*E177</f>
        <v>0.0083221595020653</v>
      </c>
    </row>
    <row r="178" customFormat="false" ht="13" hidden="false" customHeight="false" outlineLevel="0" collapsed="false">
      <c r="A178" s="77" t="str">
        <f aca="false">A140</f>
        <v>North America</v>
      </c>
      <c r="B178" s="139" t="n">
        <f aca="false">E140</f>
        <v>0.0438</v>
      </c>
      <c r="C178" s="139" t="n">
        <f aca="false">F140</f>
        <v>0</v>
      </c>
      <c r="D178" s="139" t="n">
        <f aca="false">D140</f>
        <v>0</v>
      </c>
      <c r="E178" s="139" t="n">
        <f aca="false">G140</f>
        <v>0.269624331481385</v>
      </c>
      <c r="F178" s="138" t="n">
        <f aca="false">B140</f>
        <v>23110.8</v>
      </c>
      <c r="G178" s="140" t="n">
        <f aca="false">F178/$F$180</f>
        <v>0.266726988813089</v>
      </c>
      <c r="H178" s="141" t="n">
        <f aca="false">G178*B178</f>
        <v>0.0116826421100133</v>
      </c>
      <c r="I178" s="141" t="n">
        <f aca="false">G178*C178</f>
        <v>0</v>
      </c>
      <c r="J178" s="141" t="n">
        <f aca="false">G178*D178</f>
        <v>0</v>
      </c>
      <c r="K178" s="141" t="n">
        <f aca="false">G178*E178</f>
        <v>0.071916086046772</v>
      </c>
    </row>
    <row r="179" customFormat="false" ht="13" hidden="false" customHeight="false" outlineLevel="0" collapsed="false">
      <c r="A179" s="77" t="str">
        <f aca="false">A167</f>
        <v>Western Europe</v>
      </c>
      <c r="B179" s="139" t="n">
        <f aca="false">E167</f>
        <v>0.0510664284602209</v>
      </c>
      <c r="C179" s="139" t="n">
        <f aca="false">F167</f>
        <v>0.00726642846022093</v>
      </c>
      <c r="D179" s="139" t="n">
        <f aca="false">D167</f>
        <v>0.00715616097915119</v>
      </c>
      <c r="E179" s="139" t="n">
        <f aca="false">G167</f>
        <v>0.244065334983207</v>
      </c>
      <c r="F179" s="138" t="n">
        <f aca="false">B167</f>
        <v>18668.1</v>
      </c>
      <c r="G179" s="140" t="n">
        <f aca="false">F179/$F$180</f>
        <v>0.215452779646815</v>
      </c>
      <c r="H179" s="141" t="n">
        <f aca="false">G179*B179</f>
        <v>0.0110024039583898</v>
      </c>
      <c r="I179" s="141" t="n">
        <f aca="false">G179*C179</f>
        <v>0.00156557220985933</v>
      </c>
      <c r="J179" s="141" t="n">
        <f aca="false">G179*D179</f>
        <v>0.0015418147745582</v>
      </c>
      <c r="K179" s="141" t="n">
        <f aca="false">G179*E179</f>
        <v>0.052584554837563</v>
      </c>
    </row>
    <row r="180" customFormat="false" ht="13" hidden="false" customHeight="false" outlineLevel="0" collapsed="false">
      <c r="A180" s="77" t="s">
        <v>334</v>
      </c>
      <c r="B180" s="139" t="n">
        <f aca="false">SUM(H171:H179)</f>
        <v>0.0529285911210784</v>
      </c>
      <c r="C180" s="139" t="n">
        <f aca="false">SUM(I171:I179)</f>
        <v>0.00912859112107839</v>
      </c>
      <c r="D180" s="139" t="n">
        <f aca="false">SUM(J171:J179)</f>
        <v>0.00899006546791227</v>
      </c>
      <c r="E180" s="139" t="n">
        <f aca="false">SUM(K171:K179)</f>
        <v>0.259120205572335</v>
      </c>
      <c r="F180" s="123" t="n">
        <f aca="false">SUM(F171:F179)</f>
        <v>86645.9</v>
      </c>
      <c r="H180" s="142"/>
    </row>
    <row r="181" customFormat="false" ht="13" hidden="false" customHeight="false" outlineLevel="0" collapsed="false">
      <c r="A181" s="22"/>
      <c r="B181" s="143"/>
      <c r="C181" s="143"/>
    </row>
    <row r="182" customFormat="false" ht="13" hidden="false" customHeight="false" outlineLevel="0" collapsed="false">
      <c r="A182" s="144" t="s">
        <v>335</v>
      </c>
      <c r="B182" s="144"/>
      <c r="C182" s="144"/>
    </row>
    <row r="183" customFormat="false" ht="13" hidden="false" customHeight="false" outlineLevel="0" collapsed="false">
      <c r="A183" s="46"/>
      <c r="B183" s="46" t="s">
        <v>108</v>
      </c>
      <c r="C183" s="46" t="s">
        <v>110</v>
      </c>
      <c r="D183" s="47" t="s">
        <v>336</v>
      </c>
    </row>
    <row r="184" customFormat="false" ht="13" hidden="false" customHeight="false" outlineLevel="0" collapsed="false">
      <c r="A184" s="77" t="s">
        <v>337</v>
      </c>
      <c r="B184" s="145" t="n">
        <f aca="false">(B171*F171+B177*F176)/(F171+F176)</f>
        <v>0.0690401638948267</v>
      </c>
      <c r="C184" s="145" t="n">
        <f aca="false">(D171*F171+D177*F176)/(F171+F176)</f>
        <v>0.0248571463904631</v>
      </c>
      <c r="D184" s="139" t="n">
        <f aca="false">(E171*F171+E177*F176)/(F171+F176)</f>
        <v>0.276672429738631</v>
      </c>
    </row>
    <row r="185" customFormat="false" ht="13" hidden="false" customHeight="false" outlineLevel="0" collapsed="false">
      <c r="A185" s="77" t="s">
        <v>338</v>
      </c>
      <c r="B185" s="145" t="n">
        <f aca="false">(B173*F173+E138*B138)/(F173+B138)</f>
        <v>0.0438226138783036</v>
      </c>
      <c r="C185" s="145" t="n">
        <f aca="false">(D173*F173+D138*B138)/(F173+B138)</f>
        <v>2.2270714476792E-005</v>
      </c>
      <c r="D185" s="139" t="n">
        <f aca="false">(E173*F173+G138*B138)/(F173+B138)</f>
        <v>0.280543317751408</v>
      </c>
    </row>
    <row r="186" customFormat="false" ht="13" hidden="false" customHeight="false" outlineLevel="0" collapsed="false">
      <c r="A186" s="77" t="s">
        <v>339</v>
      </c>
      <c r="B186" s="145" t="n">
        <f aca="false">B175*(F175/(F175+F174))+B174*F174/(F174+F175)</f>
        <v>0.0792178352635891</v>
      </c>
      <c r="C186" s="145" t="n">
        <f aca="false">(B186-0.0472)/1.1</f>
        <v>0.0291071229668992</v>
      </c>
      <c r="D186" s="139" t="n">
        <f aca="false">(B95*G95+B75*G75)/(B75+B95)</f>
        <v>0.306996989941729</v>
      </c>
    </row>
    <row r="187" customFormat="false" ht="13" hidden="false" customHeight="false" outlineLevel="0" collapsed="false">
      <c r="A187" s="77" t="s">
        <v>187</v>
      </c>
      <c r="B187" s="139" t="n">
        <f aca="false">E40</f>
        <v>0.0497029569841925</v>
      </c>
      <c r="C187" s="139" t="n">
        <f aca="false">D40</f>
        <v>0.00581338007566397</v>
      </c>
      <c r="D187" s="139" t="n">
        <f aca="false">G40</f>
        <v>0.3062</v>
      </c>
    </row>
    <row r="188" customFormat="false" ht="13" hidden="false" customHeight="false" outlineLevel="0" collapsed="false">
      <c r="A188" s="77" t="s">
        <v>340</v>
      </c>
      <c r="B188" s="139" t="n">
        <f aca="false">E139</f>
        <v>0.0438</v>
      </c>
      <c r="C188" s="139" t="n">
        <f aca="false">F139</f>
        <v>0</v>
      </c>
      <c r="D188" s="139" t="n">
        <f aca="false">G139</f>
        <v>0.27</v>
      </c>
    </row>
    <row r="189" customFormat="false" ht="13" hidden="false" customHeight="false" outlineLevel="0" collapsed="false">
      <c r="A189" s="77" t="s">
        <v>341</v>
      </c>
      <c r="B189" s="139" t="n">
        <f aca="false">E167</f>
        <v>0.0510664284602209</v>
      </c>
      <c r="C189" s="139" t="n">
        <f aca="false">D167</f>
        <v>0.00715616097915119</v>
      </c>
      <c r="D189" s="139" t="n">
        <f aca="false">E179</f>
        <v>0.244065334983207</v>
      </c>
    </row>
    <row r="190" customFormat="false" ht="13" hidden="false" customHeight="false" outlineLevel="0" collapsed="false">
      <c r="A190" s="77" t="s">
        <v>342</v>
      </c>
      <c r="B190" s="145" t="n">
        <f aca="false">(B171*F171+B172*F172+B174*F174+B175*F175+B176*F176+B177*F177-B187*B40)/(F171+F172+F174+F175+F176+F177-B40)</f>
        <v>0.0601740026409385</v>
      </c>
      <c r="C190" s="145" t="n">
        <f aca="false">(B190-4.72%)/1.1</f>
        <v>0.0117945478553987</v>
      </c>
      <c r="D190" s="139" t="n">
        <f aca="false">(E172*G172+E171*G171+E174*G174+E175*G175+E176*G176+E177*G177)/(G171+G172+G174+G175+G176+G177)</f>
        <v>0.258588694639233</v>
      </c>
    </row>
    <row r="191" customFormat="false" ht="13" hidden="false" customHeight="false" outlineLevel="0" collapsed="false">
      <c r="A191" s="77" t="s">
        <v>343</v>
      </c>
      <c r="B191" s="145" t="n">
        <f aca="false">(B172*F172-B35*E35-B38*E38-B40*E40)/(F172-(B35+B38+B40))</f>
        <v>0.0571546751200805</v>
      </c>
      <c r="C191" s="145" t="n">
        <f aca="false">(B191-4.72%)/1.1</f>
        <v>0.0090497046546186</v>
      </c>
      <c r="D191" s="139" t="n">
        <f aca="false">(G33*B33+G34*B34+G36*B36+G39*B39+G41*B41+G42*B42+G43*B43+G44*B44+G45*B45+G46*B46+G47*B47+G48*B48+G49*B49+G50*B50+G51*B51+G52*B52+G53*B53+G54*B54+G55*B55)/(B56-B35-B37-B38-B40)</f>
        <v>0.220079317101771</v>
      </c>
    </row>
    <row r="192" customFormat="false" ht="13" hidden="false" customHeight="false" outlineLevel="0" collapsed="false">
      <c r="A192" s="77" t="s">
        <v>185</v>
      </c>
      <c r="B192" s="145" t="n">
        <f aca="false">E38</f>
        <v>0.0622656603095251</v>
      </c>
      <c r="C192" s="145" t="n">
        <f aca="false">D38</f>
        <v>0.0181854453648976</v>
      </c>
      <c r="D192" s="139" t="n">
        <f aca="false">G38</f>
        <v>0.3</v>
      </c>
    </row>
    <row r="193" customFormat="false" ht="13" hidden="false" customHeight="false" outlineLevel="0" collapsed="false">
      <c r="A193" s="77" t="s">
        <v>182</v>
      </c>
      <c r="B193" s="139" t="n">
        <f aca="false">E35</f>
        <v>0.0497029569841925</v>
      </c>
      <c r="C193" s="139" t="n">
        <f aca="false">D35</f>
        <v>0.00581338007566397</v>
      </c>
      <c r="D193" s="139" t="n">
        <f aca="false">G35</f>
        <v>0.25</v>
      </c>
    </row>
    <row r="194" customFormat="false" ht="13" hidden="false" customHeight="false" outlineLevel="0" collapsed="false">
      <c r="A194" s="77" t="s">
        <v>334</v>
      </c>
      <c r="B194" s="139" t="n">
        <f aca="false">B180</f>
        <v>0.0529285911210784</v>
      </c>
      <c r="C194" s="139" t="n">
        <f aca="false">D180</f>
        <v>0.00899006546791227</v>
      </c>
      <c r="D194" s="139" t="n">
        <f aca="false">E180</f>
        <v>0.259120205572335</v>
      </c>
    </row>
  </sheetData>
  <mergeCells count="1">
    <mergeCell ref="A182:C18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RowHeight="13" zeroHeight="false" outlineLevelRow="0" outlineLevelCol="0"/>
  <cols>
    <col collapsed="false" customWidth="true" hidden="false" outlineLevel="0" max="1" min="1" style="146" width="23.32"/>
    <col collapsed="false" customWidth="true" hidden="false" outlineLevel="0" max="2" min="2" style="147" width="23.32"/>
    <col collapsed="false" customWidth="true" hidden="false" outlineLevel="0" max="4" min="3" style="148" width="16.33"/>
    <col collapsed="false" customWidth="true" hidden="false" outlineLevel="0" max="5" min="5" style="0" width="17.5"/>
    <col collapsed="false" customWidth="true" hidden="false" outlineLevel="0" max="6" min="6" style="0" width="17.33"/>
    <col collapsed="false" customWidth="true" hidden="false" outlineLevel="0" max="8" min="7" style="0" width="20.16"/>
    <col collapsed="false" customWidth="true" hidden="false" outlineLevel="0" max="9" min="9" style="32" width="20.83"/>
    <col collapsed="false" customWidth="true" hidden="false" outlineLevel="0" max="1025" min="10" style="0" width="10.65"/>
  </cols>
  <sheetData>
    <row r="1" s="7" customFormat="true" ht="16" hidden="false" customHeight="false" outlineLevel="0" collapsed="false">
      <c r="A1" s="124" t="str">
        <f aca="false">'Sovereign Ratings (Moody''s,S&amp;P)'!A1</f>
        <v>Country</v>
      </c>
      <c r="B1" s="125" t="str">
        <f aca="false">'Country GDP'!B1</f>
        <v>GDP (in billions) in 2019</v>
      </c>
      <c r="C1" s="42" t="str">
        <f aca="false">'Sovereign Ratings (Moody''s,S&amp;P)'!C1</f>
        <v>Moody's rating</v>
      </c>
      <c r="D1" s="42" t="s">
        <v>344</v>
      </c>
      <c r="E1" s="124" t="s">
        <v>312</v>
      </c>
      <c r="F1" s="124" t="s">
        <v>313</v>
      </c>
      <c r="G1" s="126" t="s">
        <v>80</v>
      </c>
      <c r="H1" s="126" t="s">
        <v>314</v>
      </c>
      <c r="I1" s="124" t="s">
        <v>58</v>
      </c>
    </row>
    <row r="2" customFormat="false" ht="16" hidden="false" customHeight="false" outlineLevel="0" collapsed="false">
      <c r="A2" s="127" t="str">
        <f aca="false">'Sovereign Ratings (Moody''s,S&amp;P)'!A2</f>
        <v>Abu Dhabi</v>
      </c>
      <c r="B2" s="125" t="n">
        <f aca="false">'Country GDP'!B2</f>
        <v>249</v>
      </c>
      <c r="C2" s="42" t="str">
        <f aca="false">'Sovereign Ratings (Moody''s,S&amp;P)'!C2</f>
        <v>Aa2</v>
      </c>
      <c r="D2" s="44" t="n">
        <f aca="false">'10-year CDS Spreads'!C2</f>
        <v>0.0073</v>
      </c>
      <c r="E2" s="43" t="n">
        <f aca="false">'ERPs by country'!D8</f>
        <v>0.00409917825848101</v>
      </c>
      <c r="F2" s="128" t="n">
        <f aca="false">'ERPs by country'!E8</f>
        <v>0.047962341463213</v>
      </c>
      <c r="G2" s="45" t="n">
        <f aca="false">'ERPs by country'!F8</f>
        <v>0.00416234146321301</v>
      </c>
      <c r="H2" s="45" t="n">
        <f aca="false">'Country Tax Rates'!C2</f>
        <v>0.55</v>
      </c>
      <c r="I2" s="77" t="str">
        <f aca="false">VLOOKUP(A2,'Regional lookup table'!$A$2:$B$161,2)</f>
        <v>Middle East</v>
      </c>
    </row>
    <row r="3" customFormat="false" ht="16" hidden="false" customHeight="false" outlineLevel="0" collapsed="false">
      <c r="A3" s="127" t="str">
        <f aca="false">'Sovereign Ratings (Moody''s,S&amp;P)'!A3</f>
        <v>Albania</v>
      </c>
      <c r="B3" s="125" t="n">
        <f aca="false">'Country GDP'!B3</f>
        <v>15.3</v>
      </c>
      <c r="C3" s="42" t="str">
        <f aca="false">'Sovereign Ratings (Moody''s,S&amp;P)'!C3</f>
        <v>B1</v>
      </c>
      <c r="D3" s="44" t="str">
        <f aca="false">'10-year CDS Spreads'!C3</f>
        <v>NA</v>
      </c>
      <c r="E3" s="43" t="n">
        <f aca="false">'ERPs by country'!D9</f>
        <v>0.0371907263814913</v>
      </c>
      <c r="F3" s="128" t="n">
        <f aca="false">'ERPs by country'!E9</f>
        <v>0.0815637889116962</v>
      </c>
      <c r="G3" s="45" t="n">
        <f aca="false">'ERPs by country'!F9</f>
        <v>0.0377637889116962</v>
      </c>
      <c r="H3" s="45" t="n">
        <f aca="false">'Country Tax Rates'!C3</f>
        <v>0.15</v>
      </c>
      <c r="I3" s="77" t="str">
        <f aca="false">VLOOKUP(A3,'Regional lookup table'!$A$2:$B$161,2)</f>
        <v>Eastern Europe &amp; Russia</v>
      </c>
    </row>
    <row r="4" customFormat="false" ht="16" hidden="false" customHeight="false" outlineLevel="0" collapsed="false">
      <c r="A4" s="127" t="str">
        <f aca="false">'Sovereign Ratings (Moody''s,S&amp;P)'!A4</f>
        <v>Andorra</v>
      </c>
      <c r="B4" s="125" t="n">
        <f aca="false">'Country GDP'!B4</f>
        <v>3.2</v>
      </c>
      <c r="C4" s="42" t="str">
        <f aca="false">'Sovereign Ratings (Moody''s,S&amp;P)'!C4</f>
        <v>Baa2</v>
      </c>
      <c r="D4" s="44" t="str">
        <f aca="false">'10-year CDS Spreads'!C4</f>
        <v>NA</v>
      </c>
      <c r="E4" s="43" t="n">
        <f aca="false">'ERPs by country'!D10</f>
        <v>0.015725938409809</v>
      </c>
      <c r="F4" s="128" t="n">
        <f aca="false">'ERPs by country'!E10</f>
        <v>0.059768255431599</v>
      </c>
      <c r="G4" s="45" t="n">
        <f aca="false">'ERPs by country'!F10</f>
        <v>0.015968255431599</v>
      </c>
      <c r="H4" s="45" t="n">
        <f aca="false">'Country Tax Rates'!C4</f>
        <v>0.1</v>
      </c>
      <c r="I4" s="77" t="str">
        <f aca="false">VLOOKUP(A4,'Regional lookup table'!$A$2:$B$161,2)</f>
        <v>Western Europe</v>
      </c>
    </row>
    <row r="5" customFormat="false" ht="16" hidden="false" customHeight="false" outlineLevel="0" collapsed="false">
      <c r="A5" s="127" t="str">
        <f aca="false">'Sovereign Ratings (Moody''s,S&amp;P)'!A5</f>
        <v>Angola</v>
      </c>
      <c r="B5" s="125" t="n">
        <f aca="false">'Country GDP'!B5</f>
        <v>94.6</v>
      </c>
      <c r="C5" s="42" t="str">
        <f aca="false">'Sovereign Ratings (Moody''s,S&amp;P)'!C5</f>
        <v>Caa1</v>
      </c>
      <c r="D5" s="44" t="n">
        <f aca="false">'10-year CDS Spreads'!C5</f>
        <v>0.0569</v>
      </c>
      <c r="E5" s="43" t="n">
        <f aca="false">'ERPs by country'!D11</f>
        <v>0.0619348569599585</v>
      </c>
      <c r="F5" s="128" t="n">
        <f aca="false">'ERPs by country'!E11</f>
        <v>0.106689195562364</v>
      </c>
      <c r="G5" s="45" t="n">
        <f aca="false">'ERPs by country'!F11</f>
        <v>0.0628891955623639</v>
      </c>
      <c r="H5" s="45" t="n">
        <f aca="false">'Country Tax Rates'!C5</f>
        <v>0.3</v>
      </c>
      <c r="I5" s="77" t="str">
        <f aca="false">VLOOKUP(A5,'Regional lookup table'!$A$2:$B$161,2)</f>
        <v>Africa</v>
      </c>
    </row>
    <row r="6" customFormat="false" ht="16" hidden="false" customHeight="false" outlineLevel="0" collapsed="false">
      <c r="A6" s="127" t="str">
        <f aca="false">'Sovereign Ratings (Moody''s,S&amp;P)'!A6</f>
        <v>Argentina</v>
      </c>
      <c r="B6" s="125" t="n">
        <f aca="false">'Country GDP'!B6</f>
        <v>449.7</v>
      </c>
      <c r="C6" s="42" t="str">
        <f aca="false">'Sovereign Ratings (Moody''s,S&amp;P)'!C6</f>
        <v>Ca</v>
      </c>
      <c r="D6" s="44" t="n">
        <f aca="false">'10-year CDS Spreads'!C6</f>
        <v>0.1943</v>
      </c>
      <c r="E6" s="43" t="n">
        <f aca="false">'ERPs by country'!D12</f>
        <v>0.0991255833414496</v>
      </c>
      <c r="F6" s="128" t="n">
        <f aca="false">'ERPs by country'!E12</f>
        <v>0.14445298447406</v>
      </c>
      <c r="G6" s="45" t="n">
        <f aca="false">'ERPs by country'!F12</f>
        <v>0.10065298447406</v>
      </c>
      <c r="H6" s="45" t="n">
        <f aca="false">'Country Tax Rates'!C6</f>
        <v>0.3</v>
      </c>
      <c r="I6" s="77" t="str">
        <f aca="false">VLOOKUP(A6,'Regional lookup table'!$A$2:$B$161,2)</f>
        <v>Central and South America</v>
      </c>
    </row>
    <row r="7" customFormat="false" ht="16" hidden="false" customHeight="false" outlineLevel="0" collapsed="false">
      <c r="A7" s="127" t="str">
        <f aca="false">'Sovereign Ratings (Moody''s,S&amp;P)'!A7</f>
        <v>Armenia</v>
      </c>
      <c r="B7" s="125" t="n">
        <f aca="false">'Country GDP'!B7</f>
        <v>13.7</v>
      </c>
      <c r="C7" s="42" t="str">
        <f aca="false">'Sovereign Ratings (Moody''s,S&amp;P)'!C7</f>
        <v>Ba3</v>
      </c>
      <c r="D7" s="44" t="str">
        <f aca="false">'10-year CDS Spreads'!C7</f>
        <v>NA</v>
      </c>
      <c r="E7" s="43" t="n">
        <f aca="false">'ERPs by country'!D13</f>
        <v>0.029737675002435</v>
      </c>
      <c r="F7" s="128" t="n">
        <f aca="false">'ERPs by country'!E13</f>
        <v>0.073995895342218</v>
      </c>
      <c r="G7" s="45" t="n">
        <f aca="false">'ERPs by country'!F13</f>
        <v>0.030195895342218</v>
      </c>
      <c r="H7" s="45" t="n">
        <f aca="false">'Country Tax Rates'!C7</f>
        <v>0.18</v>
      </c>
      <c r="I7" s="77" t="str">
        <f aca="false">VLOOKUP(A7,'Regional lookup table'!$A$2:$B$161,2)</f>
        <v>Eastern Europe &amp; Russia</v>
      </c>
    </row>
    <row r="8" customFormat="false" ht="16" hidden="false" customHeight="false" outlineLevel="0" collapsed="false">
      <c r="A8" s="127" t="str">
        <f aca="false">'Sovereign Ratings (Moody''s,S&amp;P)'!A8</f>
        <v>Aruba</v>
      </c>
      <c r="B8" s="125" t="n">
        <f aca="false">'Country GDP'!B8</f>
        <v>3.1</v>
      </c>
      <c r="C8" s="42" t="str">
        <f aca="false">'Sovereign Ratings (Moody''s,S&amp;P)'!C8</f>
        <v>Baa2</v>
      </c>
      <c r="D8" s="44" t="str">
        <f aca="false">'10-year CDS Spreads'!C8</f>
        <v>NA</v>
      </c>
      <c r="E8" s="43" t="n">
        <f aca="false">'ERPs by country'!D14</f>
        <v>0.015725938409809</v>
      </c>
      <c r="F8" s="128" t="n">
        <f aca="false">'ERPs by country'!E14</f>
        <v>0.059768255431599</v>
      </c>
      <c r="G8" s="45" t="n">
        <f aca="false">'ERPs by country'!F14</f>
        <v>0.015968255431599</v>
      </c>
      <c r="H8" s="45" t="n">
        <f aca="false">'Country Tax Rates'!C8</f>
        <v>0.25</v>
      </c>
      <c r="I8" s="77" t="str">
        <f aca="false">VLOOKUP(A8,'Regional lookup table'!$A$2:$B$161,2)</f>
        <v>Caribbean</v>
      </c>
    </row>
    <row r="9" customFormat="false" ht="16" hidden="false" customHeight="false" outlineLevel="0" collapsed="false">
      <c r="A9" s="127" t="str">
        <f aca="false">'Sovereign Ratings (Moody''s,S&amp;P)'!A9</f>
        <v>Australia</v>
      </c>
      <c r="B9" s="125" t="n">
        <f aca="false">'Country GDP'!B9</f>
        <v>1392.7</v>
      </c>
      <c r="C9" s="42" t="str">
        <f aca="false">'Sovereign Ratings (Moody''s,S&amp;P)'!C9</f>
        <v>Aaa</v>
      </c>
      <c r="D9" s="44" t="n">
        <f aca="false">'10-year CDS Spreads'!C9</f>
        <v>0.0023</v>
      </c>
      <c r="E9" s="43" t="n">
        <f aca="false">'ERPs by country'!D15</f>
        <v>0</v>
      </c>
      <c r="F9" s="128" t="n">
        <f aca="false">'ERPs by country'!E15</f>
        <v>0.0438</v>
      </c>
      <c r="G9" s="45" t="n">
        <f aca="false">'ERPs by country'!F15</f>
        <v>0</v>
      </c>
      <c r="H9" s="45" t="n">
        <f aca="false">'Country Tax Rates'!C9</f>
        <v>0.3</v>
      </c>
      <c r="I9" s="77" t="str">
        <f aca="false">VLOOKUP(A9,'Regional lookup table'!$A$2:$B$161,2)</f>
        <v>Australia &amp; New Zealand</v>
      </c>
    </row>
    <row r="10" customFormat="false" ht="16" hidden="false" customHeight="false" outlineLevel="0" collapsed="false">
      <c r="A10" s="127" t="str">
        <f aca="false">'Sovereign Ratings (Moody''s,S&amp;P)'!A10</f>
        <v>Austria</v>
      </c>
      <c r="B10" s="125" t="n">
        <f aca="false">'Country GDP'!B10</f>
        <v>446.3</v>
      </c>
      <c r="C10" s="42" t="str">
        <f aca="false">'Sovereign Ratings (Moody''s,S&amp;P)'!C10</f>
        <v>Aa1</v>
      </c>
      <c r="D10" s="44" t="n">
        <f aca="false">'10-year CDS Spreads'!C10</f>
        <v>0.0018</v>
      </c>
      <c r="E10" s="43" t="n">
        <f aca="false">'ERPs by country'!D16</f>
        <v>0.0032793426067848</v>
      </c>
      <c r="F10" s="128" t="n">
        <f aca="false">'ERPs by country'!E16</f>
        <v>0.0471298731705704</v>
      </c>
      <c r="G10" s="45" t="n">
        <f aca="false">'ERPs by country'!F16</f>
        <v>0.00332987317057041</v>
      </c>
      <c r="H10" s="45" t="n">
        <f aca="false">'Country Tax Rates'!C10</f>
        <v>0.25</v>
      </c>
      <c r="I10" s="77" t="str">
        <f aca="false">VLOOKUP(A10,'Regional lookup table'!$A$2:$B$161,2)</f>
        <v>Western Europe</v>
      </c>
    </row>
    <row r="11" customFormat="false" ht="16" hidden="false" customHeight="false" outlineLevel="0" collapsed="false">
      <c r="A11" s="127" t="str">
        <f aca="false">'Sovereign Ratings (Moody''s,S&amp;P)'!A11</f>
        <v>Azerbaijan</v>
      </c>
      <c r="B11" s="125" t="n">
        <f aca="false">'Country GDP'!B11</f>
        <v>48</v>
      </c>
      <c r="C11" s="42" t="str">
        <f aca="false">'Sovereign Ratings (Moody''s,S&amp;P)'!C11</f>
        <v>Ba2</v>
      </c>
      <c r="D11" s="44" t="str">
        <f aca="false">'10-year CDS Spreads'!C11</f>
        <v>NA</v>
      </c>
      <c r="E11" s="43" t="n">
        <f aca="false">'ERPs by country'!D17</f>
        <v>0.0248186610922578</v>
      </c>
      <c r="F11" s="128" t="n">
        <f aca="false">'ERPs by country'!E17</f>
        <v>0.0690010855863624</v>
      </c>
      <c r="G11" s="45" t="n">
        <f aca="false">'ERPs by country'!F17</f>
        <v>0.0252010855863624</v>
      </c>
      <c r="H11" s="45" t="n">
        <f aca="false">'Country Tax Rates'!C11</f>
        <v>0.2</v>
      </c>
      <c r="I11" s="77" t="str">
        <f aca="false">VLOOKUP(A11,'Regional lookup table'!$A$2:$B$161,2)</f>
        <v>Eastern Europe &amp; Russia</v>
      </c>
    </row>
    <row r="12" customFormat="false" ht="16" hidden="false" customHeight="false" outlineLevel="0" collapsed="false">
      <c r="A12" s="127" t="str">
        <f aca="false">'Sovereign Ratings (Moody''s,S&amp;P)'!A12</f>
        <v>Bahamas</v>
      </c>
      <c r="B12" s="125" t="n">
        <f aca="false">'Country GDP'!B12</f>
        <v>12.8</v>
      </c>
      <c r="C12" s="42" t="str">
        <f aca="false">'Sovereign Ratings (Moody''s,S&amp;P)'!C12</f>
        <v>Ba2</v>
      </c>
      <c r="D12" s="44" t="str">
        <f aca="false">'10-year CDS Spreads'!C12</f>
        <v>NA</v>
      </c>
      <c r="E12" s="43" t="n">
        <f aca="false">'ERPs by country'!D18</f>
        <v>0.0248186610922578</v>
      </c>
      <c r="F12" s="128" t="n">
        <f aca="false">'ERPs by country'!E18</f>
        <v>0.0690010855863624</v>
      </c>
      <c r="G12" s="45" t="n">
        <f aca="false">'ERPs by country'!F18</f>
        <v>0.0252010855863624</v>
      </c>
      <c r="H12" s="45" t="n">
        <f aca="false">'Country Tax Rates'!C12</f>
        <v>0</v>
      </c>
      <c r="I12" s="77" t="str">
        <f aca="false">VLOOKUP(A12,'Regional lookup table'!$A$2:$B$161,2)</f>
        <v>Caribbean</v>
      </c>
    </row>
    <row r="13" customFormat="false" ht="16" hidden="false" customHeight="false" outlineLevel="0" collapsed="false">
      <c r="A13" s="127" t="str">
        <f aca="false">'Sovereign Ratings (Moody''s,S&amp;P)'!A13</f>
        <v>Bahrain</v>
      </c>
      <c r="B13" s="125" t="n">
        <f aca="false">'Country GDP'!B13</f>
        <v>38.6</v>
      </c>
      <c r="C13" s="42" t="str">
        <f aca="false">'Sovereign Ratings (Moody''s,S&amp;P)'!C13</f>
        <v>B2</v>
      </c>
      <c r="D13" s="44" t="n">
        <f aca="false">'10-year CDS Spreads'!C13</f>
        <v>0.0267</v>
      </c>
      <c r="E13" s="43" t="n">
        <f aca="false">'ERPs by country'!D19</f>
        <v>0.0454636134122439</v>
      </c>
      <c r="F13" s="128" t="n">
        <f aca="false">'ERPs by country'!E19</f>
        <v>0.0899641507738171</v>
      </c>
      <c r="G13" s="45" t="n">
        <f aca="false">'ERPs by country'!F19</f>
        <v>0.0461641507738171</v>
      </c>
      <c r="H13" s="45" t="n">
        <f aca="false">'Country Tax Rates'!C13</f>
        <v>0</v>
      </c>
      <c r="I13" s="77" t="str">
        <f aca="false">VLOOKUP(A13,'Regional lookup table'!$A$2:$B$161,2)</f>
        <v>Middle East</v>
      </c>
    </row>
    <row r="14" customFormat="false" ht="16" hidden="false" customHeight="false" outlineLevel="0" collapsed="false">
      <c r="A14" s="127" t="str">
        <f aca="false">'Sovereign Ratings (Moody''s,S&amp;P)'!A14</f>
        <v>Bangladesh</v>
      </c>
      <c r="B14" s="125" t="n">
        <f aca="false">'Country GDP'!B14</f>
        <v>302.6</v>
      </c>
      <c r="C14" s="42" t="str">
        <f aca="false">'Sovereign Ratings (Moody''s,S&amp;P)'!C14</f>
        <v>Ba3</v>
      </c>
      <c r="D14" s="44" t="str">
        <f aca="false">'10-year CDS Spreads'!C14</f>
        <v>NA</v>
      </c>
      <c r="E14" s="43" t="n">
        <f aca="false">'ERPs by country'!D20</f>
        <v>0.029737675002435</v>
      </c>
      <c r="F14" s="128" t="n">
        <f aca="false">'ERPs by country'!E20</f>
        <v>0.073995895342218</v>
      </c>
      <c r="G14" s="45" t="n">
        <f aca="false">'ERPs by country'!F20</f>
        <v>0.030195895342218</v>
      </c>
      <c r="H14" s="45" t="n">
        <f aca="false">'Country Tax Rates'!C14</f>
        <v>0.25</v>
      </c>
      <c r="I14" s="77" t="str">
        <f aca="false">VLOOKUP(A14,'Regional lookup table'!$A$2:$B$161,2)</f>
        <v>Asia</v>
      </c>
    </row>
    <row r="15" customFormat="false" ht="16" hidden="false" customHeight="false" outlineLevel="0" collapsed="false">
      <c r="A15" s="127" t="str">
        <f aca="false">'Sovereign Ratings (Moody''s,S&amp;P)'!A15</f>
        <v>Barbados</v>
      </c>
      <c r="B15" s="125" t="n">
        <f aca="false">'Country GDP'!B15</f>
        <v>5.2</v>
      </c>
      <c r="C15" s="42" t="str">
        <f aca="false">'Sovereign Ratings (Moody''s,S&amp;P)'!C15</f>
        <v>Caa1</v>
      </c>
      <c r="D15" s="44" t="str">
        <f aca="false">'10-year CDS Spreads'!C15</f>
        <v>NA</v>
      </c>
      <c r="E15" s="43" t="n">
        <f aca="false">'ERPs by country'!D21</f>
        <v>0.0619348569599585</v>
      </c>
      <c r="F15" s="128" t="n">
        <f aca="false">'ERPs by country'!E21</f>
        <v>0.106689195562364</v>
      </c>
      <c r="G15" s="45" t="n">
        <f aca="false">'ERPs by country'!F21</f>
        <v>0.0628891955623639</v>
      </c>
      <c r="H15" s="45" t="n">
        <f aca="false">'Country Tax Rates'!C15</f>
        <v>0.055</v>
      </c>
      <c r="I15" s="77" t="str">
        <f aca="false">VLOOKUP(A15,'Regional lookup table'!$A$2:$B$161,2)</f>
        <v>Caribbean</v>
      </c>
    </row>
    <row r="16" customFormat="false" ht="16" hidden="false" customHeight="false" outlineLevel="0" collapsed="false">
      <c r="A16" s="127" t="str">
        <f aca="false">'Sovereign Ratings (Moody''s,S&amp;P)'!A16</f>
        <v>Belarus</v>
      </c>
      <c r="B16" s="125" t="n">
        <f aca="false">'Country GDP'!B16</f>
        <v>63.1</v>
      </c>
      <c r="C16" s="42" t="str">
        <f aca="false">'Sovereign Ratings (Moody''s,S&amp;P)'!C16</f>
        <v>B3</v>
      </c>
      <c r="D16" s="44" t="str">
        <f aca="false">'10-year CDS Spreads'!C16</f>
        <v>NA</v>
      </c>
      <c r="E16" s="43" t="n">
        <f aca="false">'ERPs by country'!D22</f>
        <v>0.0537365004429965</v>
      </c>
      <c r="F16" s="128" t="n">
        <f aca="false">'ERPs by country'!E22</f>
        <v>0.0983645126359378</v>
      </c>
      <c r="G16" s="45" t="n">
        <f aca="false">'ERPs by country'!F22</f>
        <v>0.0545645126359378</v>
      </c>
      <c r="H16" s="45" t="n">
        <f aca="false">'Country Tax Rates'!C16</f>
        <v>0.18</v>
      </c>
      <c r="I16" s="77" t="str">
        <f aca="false">VLOOKUP(A16,'Regional lookup table'!$A$2:$B$161,2)</f>
        <v>Eastern Europe &amp; Russia</v>
      </c>
    </row>
    <row r="17" customFormat="false" ht="16" hidden="false" customHeight="false" outlineLevel="0" collapsed="false">
      <c r="A17" s="127" t="str">
        <f aca="false">'Sovereign Ratings (Moody''s,S&amp;P)'!A17</f>
        <v>Belgium</v>
      </c>
      <c r="B17" s="125" t="n">
        <f aca="false">'Country GDP'!B17</f>
        <v>529.6</v>
      </c>
      <c r="C17" s="42" t="str">
        <f aca="false">'Sovereign Ratings (Moody''s,S&amp;P)'!C17</f>
        <v>Aa3</v>
      </c>
      <c r="D17" s="44" t="n">
        <f aca="false">'10-year CDS Spreads'!C17</f>
        <v>0.0021</v>
      </c>
      <c r="E17" s="43" t="n">
        <f aca="false">'ERPs by country'!D23</f>
        <v>0.00499354442396778</v>
      </c>
      <c r="F17" s="128" t="n">
        <f aca="false">'ERPs by country'!E23</f>
        <v>0.0488704886915504</v>
      </c>
      <c r="G17" s="45" t="n">
        <f aca="false">'ERPs by country'!F23</f>
        <v>0.0050704886915504</v>
      </c>
      <c r="H17" s="45" t="n">
        <f aca="false">'Country Tax Rates'!C17</f>
        <v>0.29</v>
      </c>
      <c r="I17" s="77" t="str">
        <f aca="false">VLOOKUP(A17,'Regional lookup table'!$A$2:$B$161,2)</f>
        <v>Western Europe</v>
      </c>
    </row>
    <row r="18" customFormat="false" ht="16" hidden="false" customHeight="false" outlineLevel="0" collapsed="false">
      <c r="A18" s="127" t="str">
        <f aca="false">'Sovereign Ratings (Moody''s,S&amp;P)'!A18</f>
        <v>Belize</v>
      </c>
      <c r="B18" s="125" t="n">
        <f aca="false">'Country GDP'!B18</f>
        <v>1.9</v>
      </c>
      <c r="C18" s="42" t="str">
        <f aca="false">'Sovereign Ratings (Moody''s,S&amp;P)'!C18</f>
        <v>Caa3</v>
      </c>
      <c r="D18" s="44" t="str">
        <f aca="false">'10-year CDS Spreads'!C18</f>
        <v>NA</v>
      </c>
      <c r="E18" s="43" t="n">
        <f aca="false">'ERPs by country'!D24</f>
        <v>0.0825798092799447</v>
      </c>
      <c r="F18" s="128" t="n">
        <f aca="false">'ERPs by country'!E24</f>
        <v>0.127652260749818</v>
      </c>
      <c r="G18" s="45" t="n">
        <f aca="false">'ERPs by country'!F24</f>
        <v>0.0838522607498185</v>
      </c>
      <c r="H18" s="45" t="n">
        <f aca="false">'Country Tax Rates'!C18</f>
        <v>0.2825</v>
      </c>
      <c r="I18" s="77" t="str">
        <f aca="false">VLOOKUP(A18,'Regional lookup table'!$A$2:$B$161,2)</f>
        <v>Central and South America</v>
      </c>
    </row>
    <row r="19" customFormat="false" ht="16" hidden="false" customHeight="false" outlineLevel="0" collapsed="false">
      <c r="A19" s="127" t="str">
        <f aca="false">'Sovereign Ratings (Moody''s,S&amp;P)'!A19</f>
        <v>Benin</v>
      </c>
      <c r="B19" s="125" t="n">
        <f aca="false">'Country GDP'!B19</f>
        <v>14.4</v>
      </c>
      <c r="C19" s="42" t="str">
        <f aca="false">'Sovereign Ratings (Moody''s,S&amp;P)'!C19</f>
        <v>B1</v>
      </c>
      <c r="D19" s="44" t="str">
        <f aca="false">'10-year CDS Spreads'!C19</f>
        <v>NA</v>
      </c>
      <c r="E19" s="43" t="n">
        <f aca="false">'ERPs by country'!D25</f>
        <v>0.0371907263814913</v>
      </c>
      <c r="F19" s="128" t="n">
        <f aca="false">'ERPs by country'!E25</f>
        <v>0.0815637889116962</v>
      </c>
      <c r="G19" s="45" t="n">
        <f aca="false">'ERPs by country'!F25</f>
        <v>0.0377637889116962</v>
      </c>
      <c r="H19" s="45" t="n">
        <f aca="false">'Country Tax Rates'!C19</f>
        <v>0.3</v>
      </c>
      <c r="I19" s="77" t="str">
        <f aca="false">VLOOKUP(A19,'Regional lookup table'!$A$2:$B$161,2)</f>
        <v>Africa</v>
      </c>
    </row>
    <row r="20" customFormat="false" ht="16" hidden="false" customHeight="false" outlineLevel="0" collapsed="false">
      <c r="A20" s="127" t="str">
        <f aca="false">'Sovereign Ratings (Moody''s,S&amp;P)'!A20</f>
        <v>Bermuda</v>
      </c>
      <c r="B20" s="125" t="n">
        <f aca="false">'Country GDP'!B20</f>
        <v>5.7</v>
      </c>
      <c r="C20" s="42" t="str">
        <f aca="false">'Sovereign Ratings (Moody''s,S&amp;P)'!C20</f>
        <v>A2</v>
      </c>
      <c r="D20" s="44" t="str">
        <f aca="false">'10-year CDS Spreads'!C20</f>
        <v>NA</v>
      </c>
      <c r="E20" s="43" t="n">
        <f aca="false">'ERPs by country'!D26</f>
        <v>0.00700586829631299</v>
      </c>
      <c r="F20" s="128" t="n">
        <f aca="false">'ERPs by country'!E26</f>
        <v>0.0509138199553095</v>
      </c>
      <c r="G20" s="45" t="n">
        <f aca="false">'ERPs by country'!F26</f>
        <v>0.00711381995530951</v>
      </c>
      <c r="H20" s="45" t="n">
        <f aca="false">'Country Tax Rates'!C20</f>
        <v>0</v>
      </c>
      <c r="I20" s="77" t="str">
        <f aca="false">VLOOKUP(A20,'Regional lookup table'!$A$2:$B$161,2)</f>
        <v>Caribbean</v>
      </c>
    </row>
    <row r="21" customFormat="false" ht="16" hidden="false" customHeight="false" outlineLevel="0" collapsed="false">
      <c r="A21" s="127" t="str">
        <f aca="false">'Sovereign Ratings (Moody''s,S&amp;P)'!A21</f>
        <v>Bolivia</v>
      </c>
      <c r="B21" s="125" t="n">
        <f aca="false">'Country GDP'!B21</f>
        <v>40.9</v>
      </c>
      <c r="C21" s="42" t="str">
        <f aca="false">'Sovereign Ratings (Moody''s,S&amp;P)'!C21</f>
        <v>B2</v>
      </c>
      <c r="D21" s="44" t="str">
        <f aca="false">'10-year CDS Spreads'!C21</f>
        <v>NA</v>
      </c>
      <c r="E21" s="43" t="n">
        <f aca="false">'ERPs by country'!D27</f>
        <v>0.0454636134122439</v>
      </c>
      <c r="F21" s="128" t="n">
        <f aca="false">'ERPs by country'!E27</f>
        <v>0.0899641507738171</v>
      </c>
      <c r="G21" s="45" t="n">
        <f aca="false">'ERPs by country'!F27</f>
        <v>0.0461641507738171</v>
      </c>
      <c r="H21" s="45" t="n">
        <f aca="false">'Country Tax Rates'!C21</f>
        <v>0.25</v>
      </c>
      <c r="I21" s="77" t="str">
        <f aca="false">VLOOKUP(A21,'Regional lookup table'!$A$2:$B$161,2)</f>
        <v>Central and South America</v>
      </c>
    </row>
    <row r="22" customFormat="false" ht="16" hidden="false" customHeight="false" outlineLevel="0" collapsed="false">
      <c r="A22" s="127" t="str">
        <f aca="false">'Sovereign Ratings (Moody''s,S&amp;P)'!A22</f>
        <v>Bosnia and Herzegovina</v>
      </c>
      <c r="B22" s="125" t="n">
        <f aca="false">'Country GDP'!B22</f>
        <v>20</v>
      </c>
      <c r="C22" s="42" t="str">
        <f aca="false">'Sovereign Ratings (Moody''s,S&amp;P)'!C22</f>
        <v>B3</v>
      </c>
      <c r="D22" s="44" t="str">
        <f aca="false">'10-year CDS Spreads'!C22</f>
        <v>NA</v>
      </c>
      <c r="E22" s="43" t="n">
        <f aca="false">'ERPs by country'!D28</f>
        <v>0.0537365004429965</v>
      </c>
      <c r="F22" s="128" t="n">
        <f aca="false">'ERPs by country'!E28</f>
        <v>0.0983645126359378</v>
      </c>
      <c r="G22" s="45" t="n">
        <f aca="false">'ERPs by country'!F28</f>
        <v>0.0545645126359378</v>
      </c>
      <c r="H22" s="45" t="n">
        <f aca="false">'Country Tax Rates'!C22</f>
        <v>0.1</v>
      </c>
      <c r="I22" s="77" t="str">
        <f aca="false">VLOOKUP(A22,'Regional lookup table'!$A$2:$B$161,2)</f>
        <v>Eastern Europe &amp; Russia</v>
      </c>
    </row>
    <row r="23" customFormat="false" ht="16" hidden="false" customHeight="false" outlineLevel="0" collapsed="false">
      <c r="A23" s="127" t="str">
        <f aca="false">'Sovereign Ratings (Moody''s,S&amp;P)'!A23</f>
        <v>Botswana</v>
      </c>
      <c r="B23" s="125" t="n">
        <f aca="false">'Country GDP'!B23</f>
        <v>18.3</v>
      </c>
      <c r="C23" s="42" t="str">
        <f aca="false">'Sovereign Ratings (Moody''s,S&amp;P)'!C23</f>
        <v>A3</v>
      </c>
      <c r="D23" s="44" t="str">
        <f aca="false">'10-year CDS Spreads'!C23</f>
        <v>NA</v>
      </c>
      <c r="E23" s="43" t="n">
        <f aca="false">'ERPs by country'!D29</f>
        <v>0.00991255833414496</v>
      </c>
      <c r="F23" s="128" t="n">
        <f aca="false">'ERPs by country'!E29</f>
        <v>0.053865298447406</v>
      </c>
      <c r="G23" s="45" t="n">
        <f aca="false">'ERPs by country'!F29</f>
        <v>0.010065298447406</v>
      </c>
      <c r="H23" s="45" t="n">
        <f aca="false">'Country Tax Rates'!C23</f>
        <v>0.22</v>
      </c>
      <c r="I23" s="77" t="str">
        <f aca="false">VLOOKUP(A23,'Regional lookup table'!$A$2:$B$161,2)</f>
        <v>Africa</v>
      </c>
    </row>
    <row r="24" customFormat="false" ht="16" hidden="false" customHeight="false" outlineLevel="0" collapsed="false">
      <c r="A24" s="127" t="str">
        <f aca="false">'Sovereign Ratings (Moody''s,S&amp;P)'!A24</f>
        <v>Brazil</v>
      </c>
      <c r="B24" s="125" t="n">
        <f aca="false">'Country GDP'!B24</f>
        <v>1839.8</v>
      </c>
      <c r="C24" s="42" t="str">
        <f aca="false">'Sovereign Ratings (Moody''s,S&amp;P)'!C24</f>
        <v>Ba2</v>
      </c>
      <c r="D24" s="44" t="n">
        <f aca="false">'10-year CDS Spreads'!C24</f>
        <v>0.0252</v>
      </c>
      <c r="E24" s="43" t="n">
        <f aca="false">'ERPs by country'!D30</f>
        <v>0.0248186610922578</v>
      </c>
      <c r="F24" s="128" t="n">
        <f aca="false">'ERPs by country'!E30</f>
        <v>0.0690010855863624</v>
      </c>
      <c r="G24" s="45" t="n">
        <f aca="false">'ERPs by country'!F30</f>
        <v>0.0252010855863624</v>
      </c>
      <c r="H24" s="45" t="n">
        <f aca="false">'Country Tax Rates'!C24</f>
        <v>0.34</v>
      </c>
      <c r="I24" s="77" t="str">
        <f aca="false">VLOOKUP(A24,'Regional lookup table'!$A$2:$B$161,2)</f>
        <v>Central and South America</v>
      </c>
    </row>
    <row r="25" customFormat="false" ht="16" hidden="false" customHeight="false" outlineLevel="0" collapsed="false">
      <c r="A25" s="127" t="str">
        <f aca="false">'Sovereign Ratings (Moody''s,S&amp;P)'!A25</f>
        <v>Bulgaria</v>
      </c>
      <c r="B25" s="125" t="n">
        <f aca="false">'Country GDP'!B25</f>
        <v>67.9</v>
      </c>
      <c r="C25" s="42" t="str">
        <f aca="false">'Sovereign Ratings (Moody''s,S&amp;P)'!C25</f>
        <v>Baa1</v>
      </c>
      <c r="D25" s="44" t="n">
        <f aca="false">'10-year CDS Spreads'!C25</f>
        <v>0.0065</v>
      </c>
      <c r="E25" s="43" t="n">
        <f aca="false">'ERPs by country'!D31</f>
        <v>0.0131919009409298</v>
      </c>
      <c r="F25" s="128" t="n">
        <f aca="false">'ERPs by country'!E31</f>
        <v>0.0571951716179764</v>
      </c>
      <c r="G25" s="45" t="n">
        <f aca="false">'ERPs by country'!F31</f>
        <v>0.0133951716179764</v>
      </c>
      <c r="H25" s="45" t="n">
        <f aca="false">'Country Tax Rates'!C25</f>
        <v>0.1</v>
      </c>
      <c r="I25" s="77" t="str">
        <f aca="false">VLOOKUP(A25,'Regional lookup table'!$A$2:$B$161,2)</f>
        <v>Eastern Europe &amp; Russia</v>
      </c>
    </row>
    <row r="26" customFormat="false" ht="16" hidden="false" customHeight="false" outlineLevel="0" collapsed="false">
      <c r="A26" s="127" t="str">
        <f aca="false">'Sovereign Ratings (Moody''s,S&amp;P)'!A26</f>
        <v>Burkina Faso</v>
      </c>
      <c r="B26" s="125" t="n">
        <f aca="false">'Country GDP'!B26</f>
        <v>15.7</v>
      </c>
      <c r="C26" s="42" t="str">
        <f aca="false">'Sovereign Ratings (Moody''s,S&amp;P)'!C26</f>
        <v>B2</v>
      </c>
      <c r="D26" s="44" t="str">
        <f aca="false">'10-year CDS Spreads'!C26</f>
        <v>NA</v>
      </c>
      <c r="E26" s="43" t="n">
        <f aca="false">'ERPs by country'!D32</f>
        <v>0.0454636134122439</v>
      </c>
      <c r="F26" s="128" t="n">
        <f aca="false">'ERPs by country'!E32</f>
        <v>0.0899641507738171</v>
      </c>
      <c r="G26" s="45" t="n">
        <f aca="false">'ERPs by country'!F32</f>
        <v>0.0461641507738171</v>
      </c>
      <c r="H26" s="45" t="n">
        <f aca="false">'Country Tax Rates'!C26</f>
        <v>0.28</v>
      </c>
      <c r="I26" s="77" t="str">
        <f aca="false">VLOOKUP(A26,'Regional lookup table'!$A$2:$B$161,2)</f>
        <v>Africa</v>
      </c>
    </row>
    <row r="27" customFormat="false" ht="16" hidden="false" customHeight="false" outlineLevel="0" collapsed="false">
      <c r="A27" s="127" t="str">
        <f aca="false">'Sovereign Ratings (Moody''s,S&amp;P)'!A27</f>
        <v>Cambodia</v>
      </c>
      <c r="B27" s="125" t="n">
        <f aca="false">'Country GDP'!B27</f>
        <v>27.1</v>
      </c>
      <c r="C27" s="42" t="str">
        <f aca="false">'Sovereign Ratings (Moody''s,S&amp;P)'!C27</f>
        <v>B2</v>
      </c>
      <c r="D27" s="44" t="str">
        <f aca="false">'10-year CDS Spreads'!C27</f>
        <v>NA</v>
      </c>
      <c r="E27" s="43" t="n">
        <f aca="false">'ERPs by country'!D33</f>
        <v>0.0454636134122439</v>
      </c>
      <c r="F27" s="128" t="n">
        <f aca="false">'ERPs by country'!E33</f>
        <v>0.0899641507738171</v>
      </c>
      <c r="G27" s="45" t="n">
        <f aca="false">'ERPs by country'!F33</f>
        <v>0.0461641507738171</v>
      </c>
      <c r="H27" s="45" t="n">
        <f aca="false">'Country Tax Rates'!C27</f>
        <v>0.2</v>
      </c>
      <c r="I27" s="77" t="str">
        <f aca="false">VLOOKUP(A27,'Regional lookup table'!$A$2:$B$161,2)</f>
        <v>Asia</v>
      </c>
    </row>
    <row r="28" customFormat="false" ht="16" hidden="false" customHeight="false" outlineLevel="0" collapsed="false">
      <c r="A28" s="127" t="str">
        <f aca="false">'Sovereign Ratings (Moody''s,S&amp;P)'!A28</f>
        <v>Cameroon</v>
      </c>
      <c r="B28" s="125" t="n">
        <f aca="false">'Country GDP'!B28</f>
        <v>38.8</v>
      </c>
      <c r="C28" s="42" t="str">
        <f aca="false">'Sovereign Ratings (Moody''s,S&amp;P)'!C28</f>
        <v>B2</v>
      </c>
      <c r="D28" s="44" t="n">
        <f aca="false">'10-year CDS Spreads'!C28</f>
        <v>0.039</v>
      </c>
      <c r="E28" s="43" t="n">
        <f aca="false">'ERPs by country'!D34</f>
        <v>0.0454636134122439</v>
      </c>
      <c r="F28" s="128" t="n">
        <f aca="false">'ERPs by country'!E34</f>
        <v>0.0899641507738171</v>
      </c>
      <c r="G28" s="45" t="n">
        <f aca="false">'ERPs by country'!F34</f>
        <v>0.0461641507738171</v>
      </c>
      <c r="H28" s="45" t="n">
        <f aca="false">'Country Tax Rates'!C28</f>
        <v>0.33</v>
      </c>
      <c r="I28" s="77" t="str">
        <f aca="false">VLOOKUP(A28,'Regional lookup table'!$A$2:$B$161,2)</f>
        <v>Africa</v>
      </c>
    </row>
    <row r="29" customFormat="false" ht="16" hidden="false" customHeight="false" outlineLevel="0" collapsed="false">
      <c r="A29" s="127" t="str">
        <f aca="false">'Sovereign Ratings (Moody''s,S&amp;P)'!A29</f>
        <v>Canada</v>
      </c>
      <c r="B29" s="125" t="n">
        <f aca="false">'Country GDP'!B29</f>
        <v>1736.4</v>
      </c>
      <c r="C29" s="42" t="str">
        <f aca="false">'Sovereign Ratings (Moody''s,S&amp;P)'!C29</f>
        <v>Aaa</v>
      </c>
      <c r="D29" s="44" t="n">
        <f aca="false">'10-year CDS Spreads'!C29</f>
        <v>0.0031</v>
      </c>
      <c r="E29" s="43" t="n">
        <f aca="false">'ERPs by country'!D35</f>
        <v>0</v>
      </c>
      <c r="F29" s="128" t="n">
        <f aca="false">'ERPs by country'!E35</f>
        <v>0.0438</v>
      </c>
      <c r="G29" s="45" t="n">
        <f aca="false">'ERPs by country'!F35</f>
        <v>0</v>
      </c>
      <c r="H29" s="45" t="n">
        <f aca="false">'Country Tax Rates'!C29</f>
        <v>0.265</v>
      </c>
      <c r="I29" s="77" t="str">
        <f aca="false">VLOOKUP(A29,'Regional lookup table'!$A$2:$B$161,2)</f>
        <v>North America</v>
      </c>
    </row>
    <row r="30" customFormat="false" ht="16" hidden="false" customHeight="false" outlineLevel="0" collapsed="false">
      <c r="A30" s="127" t="str">
        <f aca="false">'Sovereign Ratings (Moody''s,S&amp;P)'!A30</f>
        <v>Cape Verde</v>
      </c>
      <c r="B30" s="125" t="n">
        <f aca="false">'Country GDP'!B30</f>
        <v>2</v>
      </c>
      <c r="C30" s="42" t="str">
        <f aca="false">'Sovereign Ratings (Moody''s,S&amp;P)'!C30</f>
        <v>B3</v>
      </c>
      <c r="D30" s="44" t="str">
        <f aca="false">'10-year CDS Spreads'!C30</f>
        <v>NA</v>
      </c>
      <c r="E30" s="43" t="n">
        <f aca="false">'ERPs by country'!D36</f>
        <v>0.0537365004429965</v>
      </c>
      <c r="F30" s="128" t="n">
        <f aca="false">'ERPs by country'!E36</f>
        <v>0.0983645126359378</v>
      </c>
      <c r="G30" s="45" t="n">
        <f aca="false">'ERPs by country'!F36</f>
        <v>0.0545645126359378</v>
      </c>
      <c r="H30" s="45" t="n">
        <f aca="false">'Country Tax Rates'!C30</f>
        <v>0</v>
      </c>
      <c r="I30" s="77" t="str">
        <f aca="false">VLOOKUP(A30,'Regional lookup table'!$A$2:$B$161,2)</f>
        <v>Africa</v>
      </c>
    </row>
    <row r="31" customFormat="false" ht="16" hidden="false" customHeight="false" outlineLevel="0" collapsed="false">
      <c r="A31" s="127" t="str">
        <f aca="false">'Sovereign Ratings (Moody''s,S&amp;P)'!A31</f>
        <v>Cayman Islands</v>
      </c>
      <c r="B31" s="125" t="n">
        <f aca="false">'Country GDP'!B31</f>
        <v>5.5</v>
      </c>
      <c r="C31" s="42" t="str">
        <f aca="false">'Sovereign Ratings (Moody''s,S&amp;P)'!C31</f>
        <v>Aa3</v>
      </c>
      <c r="D31" s="44" t="str">
        <f aca="false">'10-year CDS Spreads'!C31</f>
        <v>NA</v>
      </c>
      <c r="E31" s="43" t="n">
        <f aca="false">'ERPs by country'!D37</f>
        <v>0.00499354442396778</v>
      </c>
      <c r="F31" s="128" t="n">
        <f aca="false">'ERPs by country'!E37</f>
        <v>0.0488704886915504</v>
      </c>
      <c r="G31" s="45" t="n">
        <f aca="false">'ERPs by country'!F37</f>
        <v>0.0050704886915504</v>
      </c>
      <c r="H31" s="45" t="n">
        <f aca="false">'Country Tax Rates'!C31</f>
        <v>0</v>
      </c>
      <c r="I31" s="77" t="str">
        <f aca="false">VLOOKUP(A31,'Regional lookup table'!$A$2:$B$161,2)</f>
        <v>Caribbean</v>
      </c>
    </row>
    <row r="32" customFormat="false" ht="16" hidden="false" customHeight="false" outlineLevel="0" collapsed="false">
      <c r="A32" s="127" t="str">
        <f aca="false">'Sovereign Ratings (Moody''s,S&amp;P)'!A32</f>
        <v>Chile</v>
      </c>
      <c r="B32" s="125" t="n">
        <f aca="false">'Country GDP'!B32</f>
        <v>282.3</v>
      </c>
      <c r="C32" s="42" t="str">
        <f aca="false">'Sovereign Ratings (Moody''s,S&amp;P)'!C32</f>
        <v>A1</v>
      </c>
      <c r="D32" s="44" t="n">
        <f aca="false">'10-year CDS Spreads'!C32</f>
        <v>0.0104</v>
      </c>
      <c r="E32" s="43" t="n">
        <f aca="false">'ERPs by country'!D38</f>
        <v>0.00581338007566397</v>
      </c>
      <c r="F32" s="128" t="n">
        <f aca="false">'ERPs by country'!E38</f>
        <v>0.049702956984193</v>
      </c>
      <c r="G32" s="45" t="n">
        <f aca="false">'ERPs by country'!F38</f>
        <v>0.00590295698419299</v>
      </c>
      <c r="H32" s="45" t="n">
        <f aca="false">'Country Tax Rates'!C32</f>
        <v>0.27</v>
      </c>
      <c r="I32" s="77" t="str">
        <f aca="false">VLOOKUP(A32,'Regional lookup table'!$A$2:$B$161,2)</f>
        <v>Central and South America</v>
      </c>
    </row>
    <row r="33" customFormat="false" ht="16" hidden="false" customHeight="false" outlineLevel="0" collapsed="false">
      <c r="A33" s="127" t="str">
        <f aca="false">'Sovereign Ratings (Moody''s,S&amp;P)'!A33</f>
        <v>China</v>
      </c>
      <c r="B33" s="125" t="n">
        <f aca="false">'Country GDP'!B33</f>
        <v>14342.9</v>
      </c>
      <c r="C33" s="42" t="str">
        <f aca="false">'Sovereign Ratings (Moody''s,S&amp;P)'!C33</f>
        <v>A1</v>
      </c>
      <c r="D33" s="44" t="n">
        <f aca="false">'10-year CDS Spreads'!C33</f>
        <v>0.0068</v>
      </c>
      <c r="E33" s="43" t="n">
        <f aca="false">'ERPs by country'!D39</f>
        <v>0.00581338007566397</v>
      </c>
      <c r="F33" s="128" t="n">
        <f aca="false">'ERPs by country'!E39</f>
        <v>0.049702956984193</v>
      </c>
      <c r="G33" s="45" t="n">
        <f aca="false">'ERPs by country'!F39</f>
        <v>0.00590295698419299</v>
      </c>
      <c r="H33" s="45" t="n">
        <f aca="false">'Country Tax Rates'!C33</f>
        <v>0.25</v>
      </c>
      <c r="I33" s="77" t="str">
        <f aca="false">VLOOKUP(A33,'Regional lookup table'!$A$2:$B$161,2)</f>
        <v>Asia</v>
      </c>
    </row>
    <row r="34" customFormat="false" ht="16" hidden="false" customHeight="false" outlineLevel="0" collapsed="false">
      <c r="A34" s="127" t="str">
        <f aca="false">'Sovereign Ratings (Moody''s,S&amp;P)'!A34</f>
        <v>Colombia</v>
      </c>
      <c r="B34" s="125" t="n">
        <f aca="false">'Country GDP'!B34</f>
        <v>323.8</v>
      </c>
      <c r="C34" s="42" t="str">
        <f aca="false">'Sovereign Ratings (Moody''s,S&amp;P)'!C34</f>
        <v>Baa2</v>
      </c>
      <c r="D34" s="44" t="n">
        <f aca="false">'10-year CDS Spreads'!C34</f>
        <v>0.0205</v>
      </c>
      <c r="E34" s="43" t="n">
        <f aca="false">'ERPs by country'!D40</f>
        <v>0.015725938409809</v>
      </c>
      <c r="F34" s="128" t="n">
        <f aca="false">'ERPs by country'!E40</f>
        <v>0.059768255431599</v>
      </c>
      <c r="G34" s="45" t="n">
        <f aca="false">'ERPs by country'!F40</f>
        <v>0.015968255431599</v>
      </c>
      <c r="H34" s="45" t="n">
        <f aca="false">'Country Tax Rates'!C34</f>
        <v>0.32</v>
      </c>
      <c r="I34" s="77" t="str">
        <f aca="false">VLOOKUP(A34,'Regional lookup table'!$A$2:$B$161,2)</f>
        <v>Central and South America</v>
      </c>
    </row>
    <row r="35" customFormat="false" ht="16" hidden="false" customHeight="false" outlineLevel="0" collapsed="false">
      <c r="A35" s="127" t="str">
        <f aca="false">'Sovereign Ratings (Moody''s,S&amp;P)'!A35</f>
        <v>Congo (Democratic Republic of)</v>
      </c>
      <c r="B35" s="125" t="n">
        <f aca="false">'Country GDP'!B35</f>
        <v>47.3</v>
      </c>
      <c r="C35" s="42" t="str">
        <f aca="false">'Sovereign Ratings (Moody''s,S&amp;P)'!C35</f>
        <v>Caa1</v>
      </c>
      <c r="D35" s="44" t="str">
        <f aca="false">'10-year CDS Spreads'!C35</f>
        <v>NA</v>
      </c>
      <c r="E35" s="43" t="n">
        <f aca="false">'ERPs by country'!D41</f>
        <v>0.0619348569599585</v>
      </c>
      <c r="F35" s="128" t="n">
        <f aca="false">'ERPs by country'!E41</f>
        <v>0.106689195562364</v>
      </c>
      <c r="G35" s="45" t="n">
        <f aca="false">'ERPs by country'!F41</f>
        <v>0.0628891955623639</v>
      </c>
      <c r="H35" s="45" t="n">
        <f aca="false">'Country Tax Rates'!C35</f>
        <v>0.35</v>
      </c>
      <c r="I35" s="77" t="str">
        <f aca="false">VLOOKUP(A35,'Regional lookup table'!$A$2:$B$161,2)</f>
        <v>Africa</v>
      </c>
    </row>
    <row r="36" customFormat="false" ht="16" hidden="false" customHeight="false" outlineLevel="0" collapsed="false">
      <c r="A36" s="127" t="str">
        <f aca="false">'Sovereign Ratings (Moody''s,S&amp;P)'!A36</f>
        <v>Congo (Republic of)</v>
      </c>
      <c r="B36" s="125" t="n">
        <f aca="false">'Country GDP'!B36</f>
        <v>10.8</v>
      </c>
      <c r="C36" s="42" t="str">
        <f aca="false">'Sovereign Ratings (Moody''s,S&amp;P)'!C36</f>
        <v>Caa2</v>
      </c>
      <c r="D36" s="44" t="str">
        <f aca="false">'10-year CDS Spreads'!C36</f>
        <v>NA</v>
      </c>
      <c r="E36" s="43" t="n">
        <f aca="false">'ERPs by country'!D42</f>
        <v>0.0743814527629826</v>
      </c>
      <c r="F36" s="128" t="n">
        <f aca="false">'ERPs by country'!E42</f>
        <v>0.119327577823392</v>
      </c>
      <c r="G36" s="45" t="n">
        <f aca="false">'ERPs by country'!F42</f>
        <v>0.0755275778233924</v>
      </c>
      <c r="H36" s="45" t="n">
        <f aca="false">'Country Tax Rates'!C36</f>
        <v>0.3</v>
      </c>
      <c r="I36" s="77" t="str">
        <f aca="false">VLOOKUP(A36,'Regional lookup table'!$A$2:$B$161,2)</f>
        <v>Africa</v>
      </c>
    </row>
    <row r="37" customFormat="false" ht="16" hidden="false" customHeight="false" outlineLevel="0" collapsed="false">
      <c r="A37" s="127" t="str">
        <f aca="false">'Sovereign Ratings (Moody''s,S&amp;P)'!A37</f>
        <v>Cook Islands</v>
      </c>
      <c r="B37" s="125" t="n">
        <f aca="false">'Country GDP'!B37</f>
        <v>1.2</v>
      </c>
      <c r="C37" s="42" t="str">
        <f aca="false">'Sovereign Ratings (Moody''s,S&amp;P)'!C37</f>
        <v>Caa1</v>
      </c>
      <c r="D37" s="44" t="str">
        <f aca="false">'10-year CDS Spreads'!C37</f>
        <v>NA</v>
      </c>
      <c r="E37" s="43" t="n">
        <f aca="false">'ERPs by country'!D43</f>
        <v>0.0619348569599585</v>
      </c>
      <c r="F37" s="128" t="n">
        <f aca="false">'ERPs by country'!E43</f>
        <v>0.106689195562364</v>
      </c>
      <c r="G37" s="45" t="n">
        <f aca="false">'ERPs by country'!F43</f>
        <v>0.0628891955623639</v>
      </c>
      <c r="H37" s="45" t="n">
        <f aca="false">'Country Tax Rates'!C37</f>
        <v>0.2843</v>
      </c>
      <c r="I37" s="77" t="str">
        <f aca="false">VLOOKUP(A37,'Regional lookup table'!$A$2:$B$161,2)</f>
        <v>Australia &amp; New Zealand</v>
      </c>
    </row>
    <row r="38" customFormat="false" ht="16" hidden="false" customHeight="false" outlineLevel="0" collapsed="false">
      <c r="A38" s="127" t="str">
        <f aca="false">'Sovereign Ratings (Moody''s,S&amp;P)'!A38</f>
        <v>Costa Rica</v>
      </c>
      <c r="B38" s="125" t="n">
        <f aca="false">'Country GDP'!B38</f>
        <v>61.8</v>
      </c>
      <c r="C38" s="42" t="str">
        <f aca="false">'Sovereign Ratings (Moody''s,S&amp;P)'!C38</f>
        <v>B2</v>
      </c>
      <c r="D38" s="44" t="n">
        <f aca="false">'10-year CDS Spreads'!C38</f>
        <v>0.0463</v>
      </c>
      <c r="E38" s="43" t="n">
        <f aca="false">'ERPs by country'!D44</f>
        <v>0.0454636134122439</v>
      </c>
      <c r="F38" s="128" t="n">
        <f aca="false">'ERPs by country'!E44</f>
        <v>0.0899641507738171</v>
      </c>
      <c r="G38" s="45" t="n">
        <f aca="false">'ERPs by country'!F44</f>
        <v>0.0461641507738171</v>
      </c>
      <c r="H38" s="45" t="n">
        <f aca="false">'Country Tax Rates'!C38</f>
        <v>0.3</v>
      </c>
      <c r="I38" s="77" t="str">
        <f aca="false">VLOOKUP(A38,'Regional lookup table'!$A$2:$B$161,2)</f>
        <v>Central and South America</v>
      </c>
    </row>
    <row r="39" customFormat="false" ht="16" hidden="false" customHeight="false" outlineLevel="0" collapsed="false">
      <c r="A39" s="127" t="str">
        <f aca="false">'Sovereign Ratings (Moody''s,S&amp;P)'!A39</f>
        <v>Côte d'Ivoire</v>
      </c>
      <c r="B39" s="125" t="n">
        <f aca="false">'Country GDP'!B39</f>
        <v>58.8</v>
      </c>
      <c r="C39" s="42" t="str">
        <f aca="false">'Sovereign Ratings (Moody''s,S&amp;P)'!C39</f>
        <v>Ba3</v>
      </c>
      <c r="D39" s="44" t="str">
        <f aca="false">'10-year CDS Spreads'!C39</f>
        <v>NA</v>
      </c>
      <c r="E39" s="43" t="n">
        <f aca="false">'ERPs by country'!D45</f>
        <v>0.029737675002435</v>
      </c>
      <c r="F39" s="128" t="n">
        <f aca="false">'ERPs by country'!E45</f>
        <v>0.073995895342218</v>
      </c>
      <c r="G39" s="45" t="n">
        <f aca="false">'ERPs by country'!F45</f>
        <v>0.030195895342218</v>
      </c>
      <c r="H39" s="45" t="n">
        <f aca="false">'Country Tax Rates'!C39</f>
        <v>0.25</v>
      </c>
      <c r="I39" s="77" t="str">
        <f aca="false">VLOOKUP(A39,'Regional lookup table'!$A$2:$B$161,2)</f>
        <v>Africa</v>
      </c>
    </row>
    <row r="40" customFormat="false" ht="16" hidden="false" customHeight="false" outlineLevel="0" collapsed="false">
      <c r="A40" s="127" t="str">
        <f aca="false">'Sovereign Ratings (Moody''s,S&amp;P)'!A40</f>
        <v>Croatia</v>
      </c>
      <c r="B40" s="125" t="n">
        <f aca="false">'Country GDP'!B40</f>
        <v>60.4</v>
      </c>
      <c r="C40" s="42" t="str">
        <f aca="false">'Sovereign Ratings (Moody''s,S&amp;P)'!C40</f>
        <v>Ba1</v>
      </c>
      <c r="D40" s="44" t="n">
        <f aca="false">'10-year CDS Spreads'!C40</f>
        <v>0.0124</v>
      </c>
      <c r="E40" s="43" t="n">
        <f aca="false">'ERPs by country'!D46</f>
        <v>0.0206449523199862</v>
      </c>
      <c r="F40" s="128" t="n">
        <f aca="false">'ERPs by country'!E46</f>
        <v>0.0647630651874546</v>
      </c>
      <c r="G40" s="45" t="n">
        <f aca="false">'ERPs by country'!F46</f>
        <v>0.0209630651874546</v>
      </c>
      <c r="H40" s="45" t="n">
        <f aca="false">'Country Tax Rates'!C40</f>
        <v>0.18</v>
      </c>
      <c r="I40" s="77" t="str">
        <f aca="false">VLOOKUP(A40,'Regional lookup table'!$A$2:$B$161,2)</f>
        <v>Eastern Europe &amp; Russia</v>
      </c>
    </row>
    <row r="41" customFormat="false" ht="16" hidden="false" customHeight="false" outlineLevel="0" collapsed="false">
      <c r="A41" s="127" t="str">
        <f aca="false">'Sovereign Ratings (Moody''s,S&amp;P)'!A41</f>
        <v>Cuba</v>
      </c>
      <c r="B41" s="125" t="n">
        <f aca="false">'Country GDP'!B41</f>
        <v>100</v>
      </c>
      <c r="C41" s="42" t="str">
        <f aca="false">'Sovereign Ratings (Moody''s,S&amp;P)'!C41</f>
        <v>Caa2</v>
      </c>
      <c r="D41" s="44" t="str">
        <f aca="false">'10-year CDS Spreads'!C41</f>
        <v>NA</v>
      </c>
      <c r="E41" s="43" t="n">
        <f aca="false">'ERPs by country'!D47</f>
        <v>0.0743814527629826</v>
      </c>
      <c r="F41" s="128" t="n">
        <f aca="false">'ERPs by country'!E47</f>
        <v>0.119327577823392</v>
      </c>
      <c r="G41" s="45" t="n">
        <f aca="false">'ERPs by country'!F47</f>
        <v>0.0755275778233924</v>
      </c>
      <c r="H41" s="45" t="n">
        <f aca="false">'Country Tax Rates'!C41</f>
        <v>0.2736</v>
      </c>
      <c r="I41" s="77" t="str">
        <f aca="false">VLOOKUP(A41,'Regional lookup table'!$A$2:$B$161,2)</f>
        <v>Caribbean</v>
      </c>
    </row>
    <row r="42" customFormat="false" ht="16" hidden="false" customHeight="false" outlineLevel="0" collapsed="false">
      <c r="A42" s="127" t="str">
        <f aca="false">'Sovereign Ratings (Moody''s,S&amp;P)'!A42</f>
        <v>Curacao</v>
      </c>
      <c r="B42" s="125" t="n">
        <f aca="false">'Country GDP'!B42</f>
        <v>3.1</v>
      </c>
      <c r="C42" s="42" t="str">
        <f aca="false">'Sovereign Ratings (Moody''s,S&amp;P)'!C42</f>
        <v>Baa2</v>
      </c>
      <c r="D42" s="44" t="str">
        <f aca="false">'10-year CDS Spreads'!C42</f>
        <v>NA</v>
      </c>
      <c r="E42" s="43" t="n">
        <f aca="false">'ERPs by country'!D48</f>
        <v>0.015725938409809</v>
      </c>
      <c r="F42" s="128" t="n">
        <f aca="false">'ERPs by country'!E48</f>
        <v>0.059768255431599</v>
      </c>
      <c r="G42" s="45" t="n">
        <f aca="false">'ERPs by country'!F48</f>
        <v>0.015968255431599</v>
      </c>
      <c r="H42" s="45" t="n">
        <f aca="false">'Country Tax Rates'!C42</f>
        <v>0.22</v>
      </c>
      <c r="I42" s="77" t="str">
        <f aca="false">VLOOKUP(A42,'Regional lookup table'!$A$2:$B$161,2)</f>
        <v>Caribbean</v>
      </c>
    </row>
    <row r="43" customFormat="false" ht="16" hidden="false" customHeight="false" outlineLevel="0" collapsed="false">
      <c r="A43" s="127" t="str">
        <f aca="false">'Sovereign Ratings (Moody''s,S&amp;P)'!A43</f>
        <v>Cyprus</v>
      </c>
      <c r="B43" s="125" t="n">
        <f aca="false">'Country GDP'!B43</f>
        <v>24.6</v>
      </c>
      <c r="C43" s="42" t="str">
        <f aca="false">'Sovereign Ratings (Moody''s,S&amp;P)'!C43</f>
        <v>Ba2</v>
      </c>
      <c r="D43" s="44" t="n">
        <f aca="false">'10-year CDS Spreads'!C43</f>
        <v>0.0056</v>
      </c>
      <c r="E43" s="43" t="n">
        <f aca="false">'ERPs by country'!D49</f>
        <v>0.0248186610922578</v>
      </c>
      <c r="F43" s="128" t="n">
        <f aca="false">'ERPs by country'!E49</f>
        <v>0.0690010855863624</v>
      </c>
      <c r="G43" s="45" t="n">
        <f aca="false">'ERPs by country'!F49</f>
        <v>0.0252010855863624</v>
      </c>
      <c r="H43" s="45" t="n">
        <f aca="false">'Country Tax Rates'!C43</f>
        <v>0.125</v>
      </c>
      <c r="I43" s="77" t="str">
        <f aca="false">VLOOKUP(A43,'Regional lookup table'!$A$2:$B$161,2)</f>
        <v>Western Europe</v>
      </c>
    </row>
    <row r="44" customFormat="false" ht="16" hidden="false" customHeight="false" outlineLevel="0" collapsed="false">
      <c r="A44" s="127" t="str">
        <f aca="false">'Sovereign Ratings (Moody''s,S&amp;P)'!A44</f>
        <v>Czech Republic</v>
      </c>
      <c r="B44" s="125" t="n">
        <f aca="false">'Country GDP'!B44</f>
        <v>246.5</v>
      </c>
      <c r="C44" s="42" t="str">
        <f aca="false">'Sovereign Ratings (Moody''s,S&amp;P)'!C44</f>
        <v>Aa3</v>
      </c>
      <c r="D44" s="44" t="n">
        <f aca="false">'10-year CDS Spreads'!C44</f>
        <v>0.0047</v>
      </c>
      <c r="E44" s="43" t="n">
        <f aca="false">'ERPs by country'!D50</f>
        <v>0.00499354442396778</v>
      </c>
      <c r="F44" s="128" t="n">
        <f aca="false">'ERPs by country'!E50</f>
        <v>0.0488704886915504</v>
      </c>
      <c r="G44" s="45" t="n">
        <f aca="false">'ERPs by country'!F50</f>
        <v>0.0050704886915504</v>
      </c>
      <c r="H44" s="45" t="n">
        <f aca="false">'Country Tax Rates'!C44</f>
        <v>0.19</v>
      </c>
      <c r="I44" s="77" t="str">
        <f aca="false">VLOOKUP(A44,'Regional lookup table'!$A$2:$B$161,2)</f>
        <v>Eastern Europe &amp; Russia</v>
      </c>
    </row>
    <row r="45" customFormat="false" ht="16" hidden="false" customHeight="false" outlineLevel="0" collapsed="false">
      <c r="A45" s="127" t="str">
        <f aca="false">'Sovereign Ratings (Moody''s,S&amp;P)'!A45</f>
        <v>Denmark</v>
      </c>
      <c r="B45" s="125" t="n">
        <f aca="false">'Country GDP'!B45</f>
        <v>348.1</v>
      </c>
      <c r="C45" s="42" t="str">
        <f aca="false">'Sovereign Ratings (Moody''s,S&amp;P)'!C45</f>
        <v>Aaa</v>
      </c>
      <c r="D45" s="44" t="n">
        <f aca="false">'10-year CDS Spreads'!C45</f>
        <v>0.0015</v>
      </c>
      <c r="E45" s="43" t="n">
        <f aca="false">'ERPs by country'!D51</f>
        <v>0</v>
      </c>
      <c r="F45" s="128" t="n">
        <f aca="false">'ERPs by country'!E51</f>
        <v>0.0438</v>
      </c>
      <c r="G45" s="45" t="n">
        <f aca="false">'ERPs by country'!F51</f>
        <v>0</v>
      </c>
      <c r="H45" s="45" t="n">
        <f aca="false">'Country Tax Rates'!C45</f>
        <v>0.22</v>
      </c>
      <c r="I45" s="77" t="str">
        <f aca="false">VLOOKUP(A45,'Regional lookup table'!$A$2:$B$161,2)</f>
        <v>Western Europe</v>
      </c>
    </row>
    <row r="46" customFormat="false" ht="16" hidden="false" customHeight="false" outlineLevel="0" collapsed="false">
      <c r="A46" s="127" t="str">
        <f aca="false">'Sovereign Ratings (Moody''s,S&amp;P)'!A46</f>
        <v>Dominican Republic</v>
      </c>
      <c r="B46" s="125" t="n">
        <f aca="false">'Country GDP'!B46</f>
        <v>88.9</v>
      </c>
      <c r="C46" s="42" t="str">
        <f aca="false">'Sovereign Ratings (Moody''s,S&amp;P)'!C46</f>
        <v>Ba3</v>
      </c>
      <c r="D46" s="44" t="str">
        <f aca="false">'10-year CDS Spreads'!C46</f>
        <v>NA</v>
      </c>
      <c r="E46" s="43" t="n">
        <f aca="false">'ERPs by country'!D52</f>
        <v>0.029737675002435</v>
      </c>
      <c r="F46" s="128" t="n">
        <f aca="false">'ERPs by country'!E52</f>
        <v>0.073995895342218</v>
      </c>
      <c r="G46" s="45" t="n">
        <f aca="false">'ERPs by country'!F52</f>
        <v>0.030195895342218</v>
      </c>
      <c r="H46" s="45" t="n">
        <f aca="false">'Country Tax Rates'!C46</f>
        <v>0.27</v>
      </c>
      <c r="I46" s="77" t="str">
        <f aca="false">VLOOKUP(A46,'Regional lookup table'!$A$2:$B$161,2)</f>
        <v>Caribbean</v>
      </c>
    </row>
    <row r="47" customFormat="false" ht="16" hidden="false" customHeight="false" outlineLevel="0" collapsed="false">
      <c r="A47" s="127" t="str">
        <f aca="false">'Sovereign Ratings (Moody''s,S&amp;P)'!A47</f>
        <v>Ecuador</v>
      </c>
      <c r="B47" s="125" t="n">
        <f aca="false">'Country GDP'!B47</f>
        <v>107.4</v>
      </c>
      <c r="C47" s="42" t="str">
        <f aca="false">'Sovereign Ratings (Moody''s,S&amp;P)'!C47</f>
        <v>Caa3</v>
      </c>
      <c r="D47" s="44" t="n">
        <f aca="false">'10-year CDS Spreads'!C47</f>
        <v>0.0735</v>
      </c>
      <c r="E47" s="43" t="n">
        <f aca="false">'ERPs by country'!D53</f>
        <v>0.0825798092799447</v>
      </c>
      <c r="F47" s="128" t="n">
        <f aca="false">'ERPs by country'!E53</f>
        <v>0.127652260749818</v>
      </c>
      <c r="G47" s="45" t="n">
        <f aca="false">'ERPs by country'!F53</f>
        <v>0.0838522607498185</v>
      </c>
      <c r="H47" s="45" t="n">
        <f aca="false">'Country Tax Rates'!C47</f>
        <v>0.25</v>
      </c>
      <c r="I47" s="77" t="str">
        <f aca="false">VLOOKUP(A47,'Regional lookup table'!$A$2:$B$161,2)</f>
        <v>Central and South America</v>
      </c>
    </row>
    <row r="48" customFormat="false" ht="16" hidden="false" customHeight="false" outlineLevel="0" collapsed="false">
      <c r="A48" s="127" t="str">
        <f aca="false">'Sovereign Ratings (Moody''s,S&amp;P)'!A48</f>
        <v>Egypt</v>
      </c>
      <c r="B48" s="125" t="n">
        <f aca="false">'Country GDP'!B48</f>
        <v>303.2</v>
      </c>
      <c r="C48" s="42" t="str">
        <f aca="false">'Sovereign Ratings (Moody''s,S&amp;P)'!C48</f>
        <v>B2</v>
      </c>
      <c r="D48" s="44" t="n">
        <f aca="false">'10-year CDS Spreads'!C48</f>
        <v>0.0391</v>
      </c>
      <c r="E48" s="43" t="n">
        <f aca="false">'ERPs by country'!D54</f>
        <v>0.0454636134122439</v>
      </c>
      <c r="F48" s="128" t="n">
        <f aca="false">'ERPs by country'!E54</f>
        <v>0.0899641507738171</v>
      </c>
      <c r="G48" s="45" t="n">
        <f aca="false">'ERPs by country'!F54</f>
        <v>0.0461641507738171</v>
      </c>
      <c r="H48" s="45" t="n">
        <f aca="false">'Country Tax Rates'!C48</f>
        <v>0.225</v>
      </c>
      <c r="I48" s="77" t="str">
        <f aca="false">VLOOKUP(A48,'Regional lookup table'!$A$2:$B$161,2)</f>
        <v>Africa</v>
      </c>
    </row>
    <row r="49" customFormat="false" ht="16" hidden="false" customHeight="false" outlineLevel="0" collapsed="false">
      <c r="A49" s="127" t="str">
        <f aca="false">'Sovereign Ratings (Moody''s,S&amp;P)'!A49</f>
        <v>El Salvador</v>
      </c>
      <c r="B49" s="125" t="n">
        <f aca="false">'Country GDP'!B49</f>
        <v>27</v>
      </c>
      <c r="C49" s="42" t="str">
        <f aca="false">'Sovereign Ratings (Moody''s,S&amp;P)'!C49</f>
        <v>B3</v>
      </c>
      <c r="D49" s="44" t="n">
        <f aca="false">'10-year CDS Spreads'!C49</f>
        <v>0.049</v>
      </c>
      <c r="E49" s="43" t="n">
        <f aca="false">'ERPs by country'!D55</f>
        <v>0.0537365004429965</v>
      </c>
      <c r="F49" s="128" t="n">
        <f aca="false">'ERPs by country'!E55</f>
        <v>0.0983645126359378</v>
      </c>
      <c r="G49" s="45" t="n">
        <f aca="false">'ERPs by country'!F55</f>
        <v>0.0545645126359378</v>
      </c>
      <c r="H49" s="45" t="n">
        <f aca="false">'Country Tax Rates'!C49</f>
        <v>0.3</v>
      </c>
      <c r="I49" s="77" t="str">
        <f aca="false">VLOOKUP(A49,'Regional lookup table'!$A$2:$B$161,2)</f>
        <v>Central and South America</v>
      </c>
    </row>
    <row r="50" customFormat="false" ht="16" hidden="false" customHeight="false" outlineLevel="0" collapsed="false">
      <c r="A50" s="127" t="str">
        <f aca="false">'Sovereign Ratings (Moody''s,S&amp;P)'!A50</f>
        <v>Estonia</v>
      </c>
      <c r="B50" s="125" t="n">
        <f aca="false">'Country GDP'!B50</f>
        <v>31.4</v>
      </c>
      <c r="C50" s="42" t="str">
        <f aca="false">'Sovereign Ratings (Moody''s,S&amp;P)'!C50</f>
        <v>A1</v>
      </c>
      <c r="D50" s="44" t="n">
        <f aca="false">'10-year CDS Spreads'!C50</f>
        <v>0.0081</v>
      </c>
      <c r="E50" s="43" t="n">
        <f aca="false">'ERPs by country'!D56</f>
        <v>0.00581338007566397</v>
      </c>
      <c r="F50" s="128" t="n">
        <f aca="false">'ERPs by country'!E56</f>
        <v>0.049702956984193</v>
      </c>
      <c r="G50" s="45" t="n">
        <f aca="false">'ERPs by country'!F56</f>
        <v>0.00590295698419299</v>
      </c>
      <c r="H50" s="45" t="n">
        <f aca="false">'Country Tax Rates'!C50</f>
        <v>0.2</v>
      </c>
      <c r="I50" s="77" t="str">
        <f aca="false">VLOOKUP(A50,'Regional lookup table'!$A$2:$B$161,2)</f>
        <v>Eastern Europe &amp; Russia</v>
      </c>
    </row>
    <row r="51" customFormat="false" ht="16" hidden="false" customHeight="false" outlineLevel="0" collapsed="false">
      <c r="A51" s="127" t="str">
        <f aca="false">'Sovereign Ratings (Moody''s,S&amp;P)'!A51</f>
        <v>Ethiopia</v>
      </c>
      <c r="B51" s="125" t="n">
        <f aca="false">'Country GDP'!B51</f>
        <v>96.1</v>
      </c>
      <c r="C51" s="42" t="str">
        <f aca="false">'Sovereign Ratings (Moody''s,S&amp;P)'!C51</f>
        <v>Caa1</v>
      </c>
      <c r="D51" s="44" t="str">
        <f aca="false">'10-year CDS Spreads'!C51</f>
        <v>NA</v>
      </c>
      <c r="E51" s="43" t="n">
        <f aca="false">'ERPs by country'!D57</f>
        <v>0.0619348569599585</v>
      </c>
      <c r="F51" s="128" t="n">
        <f aca="false">'ERPs by country'!E57</f>
        <v>0.106689195562364</v>
      </c>
      <c r="G51" s="45" t="n">
        <f aca="false">'ERPs by country'!F57</f>
        <v>0.0628891955623639</v>
      </c>
      <c r="H51" s="45" t="n">
        <f aca="false">'Country Tax Rates'!C51</f>
        <v>0.3</v>
      </c>
      <c r="I51" s="77" t="str">
        <f aca="false">VLOOKUP(A51,'Regional lookup table'!$A$2:$B$161,2)</f>
        <v>Africa</v>
      </c>
    </row>
    <row r="52" customFormat="false" ht="16" hidden="false" customHeight="false" outlineLevel="0" collapsed="false">
      <c r="A52" s="127" t="str">
        <f aca="false">'Sovereign Ratings (Moody''s,S&amp;P)'!A52</f>
        <v>Fiji</v>
      </c>
      <c r="B52" s="125" t="n">
        <f aca="false">'Country GDP'!B52</f>
        <v>5.5</v>
      </c>
      <c r="C52" s="42" t="str">
        <f aca="false">'Sovereign Ratings (Moody''s,S&amp;P)'!C52</f>
        <v>B1</v>
      </c>
      <c r="D52" s="44" t="str">
        <f aca="false">'10-year CDS Spreads'!C52</f>
        <v>NA</v>
      </c>
      <c r="E52" s="43" t="n">
        <f aca="false">'ERPs by country'!D58</f>
        <v>0.0371907263814913</v>
      </c>
      <c r="F52" s="128" t="n">
        <f aca="false">'ERPs by country'!E58</f>
        <v>0.0815637889116962</v>
      </c>
      <c r="G52" s="45" t="n">
        <f aca="false">'ERPs by country'!F58</f>
        <v>0.0377637889116962</v>
      </c>
      <c r="H52" s="45" t="n">
        <f aca="false">'Country Tax Rates'!C52</f>
        <v>0.2</v>
      </c>
      <c r="I52" s="77" t="str">
        <f aca="false">VLOOKUP(A52,'Regional lookup table'!$A$2:$B$161,2)</f>
        <v>Asia</v>
      </c>
    </row>
    <row r="53" customFormat="false" ht="16" hidden="false" customHeight="false" outlineLevel="0" collapsed="false">
      <c r="A53" s="127" t="str">
        <f aca="false">'Sovereign Ratings (Moody''s,S&amp;P)'!A53</f>
        <v>Finland</v>
      </c>
      <c r="B53" s="125" t="n">
        <f aca="false">'Country GDP'!B53</f>
        <v>268.8</v>
      </c>
      <c r="C53" s="42" t="str">
        <f aca="false">'Sovereign Ratings (Moody''s,S&amp;P)'!C53</f>
        <v>Aa1</v>
      </c>
      <c r="D53" s="44" t="n">
        <f aca="false">'10-year CDS Spreads'!C53</f>
        <v>0.0017</v>
      </c>
      <c r="E53" s="43" t="n">
        <f aca="false">'ERPs by country'!D59</f>
        <v>0.0032793426067848</v>
      </c>
      <c r="F53" s="128" t="n">
        <f aca="false">'ERPs by country'!E59</f>
        <v>0.0471298731705704</v>
      </c>
      <c r="G53" s="45" t="n">
        <f aca="false">'ERPs by country'!F59</f>
        <v>0.00332987317057041</v>
      </c>
      <c r="H53" s="45" t="n">
        <f aca="false">'Country Tax Rates'!C53</f>
        <v>0.2</v>
      </c>
      <c r="I53" s="77" t="str">
        <f aca="false">VLOOKUP(A53,'Regional lookup table'!$A$2:$B$161,2)</f>
        <v>Western Europe</v>
      </c>
    </row>
    <row r="54" customFormat="false" ht="16" hidden="false" customHeight="false" outlineLevel="0" collapsed="false">
      <c r="A54" s="127" t="str">
        <f aca="false">'Sovereign Ratings (Moody''s,S&amp;P)'!A54</f>
        <v>France</v>
      </c>
      <c r="B54" s="125" t="n">
        <f aca="false">'Country GDP'!B54</f>
        <v>2715.5</v>
      </c>
      <c r="C54" s="42" t="str">
        <f aca="false">'Sovereign Ratings (Moody''s,S&amp;P)'!C54</f>
        <v>Aa2</v>
      </c>
      <c r="D54" s="44" t="n">
        <f aca="false">'10-year CDS Spreads'!C54</f>
        <v>0.0038</v>
      </c>
      <c r="E54" s="43" t="n">
        <f aca="false">'ERPs by country'!D60</f>
        <v>0.00409917825848101</v>
      </c>
      <c r="F54" s="128" t="n">
        <f aca="false">'ERPs by country'!E60</f>
        <v>0.047962341463213</v>
      </c>
      <c r="G54" s="45" t="n">
        <f aca="false">'ERPs by country'!F60</f>
        <v>0.00416234146321301</v>
      </c>
      <c r="H54" s="45" t="n">
        <f aca="false">'Country Tax Rates'!C54</f>
        <v>0.28</v>
      </c>
      <c r="I54" s="77" t="str">
        <f aca="false">VLOOKUP(A54,'Regional lookup table'!$A$2:$B$161,2)</f>
        <v>Western Europe</v>
      </c>
    </row>
    <row r="55" customFormat="false" ht="16" hidden="false" customHeight="false" outlineLevel="0" collapsed="false">
      <c r="A55" s="127" t="str">
        <f aca="false">'Sovereign Ratings (Moody''s,S&amp;P)'!A55</f>
        <v>Gabon</v>
      </c>
      <c r="B55" s="125" t="n">
        <f aca="false">'Country GDP'!B55</f>
        <v>16.7</v>
      </c>
      <c r="C55" s="42" t="str">
        <f aca="false">'Sovereign Ratings (Moody''s,S&amp;P)'!C55</f>
        <v>Caa1</v>
      </c>
      <c r="D55" s="44" t="str">
        <f aca="false">'10-year CDS Spreads'!C55</f>
        <v>NA</v>
      </c>
      <c r="E55" s="43" t="n">
        <f aca="false">'ERPs by country'!D61</f>
        <v>0.0619348569599585</v>
      </c>
      <c r="F55" s="128" t="n">
        <f aca="false">'ERPs by country'!E61</f>
        <v>0.106689195562364</v>
      </c>
      <c r="G55" s="45" t="n">
        <f aca="false">'ERPs by country'!F61</f>
        <v>0.0628891955623639</v>
      </c>
      <c r="H55" s="45" t="n">
        <f aca="false">'Country Tax Rates'!C55</f>
        <v>0.3</v>
      </c>
      <c r="I55" s="77" t="str">
        <f aca="false">VLOOKUP(A55,'Regional lookup table'!$A$2:$B$161,2)</f>
        <v>Africa</v>
      </c>
    </row>
    <row r="56" customFormat="false" ht="16" hidden="false" customHeight="false" outlineLevel="0" collapsed="false">
      <c r="A56" s="127" t="str">
        <f aca="false">'Sovereign Ratings (Moody''s,S&amp;P)'!A56</f>
        <v>Georgia</v>
      </c>
      <c r="B56" s="125" t="n">
        <f aca="false">'Country GDP'!B56</f>
        <v>17.7</v>
      </c>
      <c r="C56" s="42" t="str">
        <f aca="false">'Sovereign Ratings (Moody''s,S&amp;P)'!C56</f>
        <v>Ba2</v>
      </c>
      <c r="D56" s="44" t="str">
        <f aca="false">'10-year CDS Spreads'!C56</f>
        <v>NA</v>
      </c>
      <c r="E56" s="43" t="n">
        <f aca="false">'ERPs by country'!D62</f>
        <v>0.0248186610922578</v>
      </c>
      <c r="F56" s="128" t="n">
        <f aca="false">'ERPs by country'!E62</f>
        <v>0.0690010855863624</v>
      </c>
      <c r="G56" s="45" t="n">
        <f aca="false">'ERPs by country'!F62</f>
        <v>0.0252010855863624</v>
      </c>
      <c r="H56" s="45" t="n">
        <f aca="false">'Country Tax Rates'!C56</f>
        <v>0.15</v>
      </c>
      <c r="I56" s="77" t="str">
        <f aca="false">VLOOKUP(A56,'Regional lookup table'!$A$2:$B$161,2)</f>
        <v>Eastern Europe &amp; Russia</v>
      </c>
    </row>
    <row r="57" customFormat="false" ht="16" hidden="false" customHeight="false" outlineLevel="0" collapsed="false">
      <c r="A57" s="127" t="str">
        <f aca="false">'Sovereign Ratings (Moody''s,S&amp;P)'!A57</f>
        <v>Germany</v>
      </c>
      <c r="B57" s="125" t="n">
        <f aca="false">'Country GDP'!B57</f>
        <v>3845.6</v>
      </c>
      <c r="C57" s="42" t="str">
        <f aca="false">'Sovereign Ratings (Moody''s,S&amp;P)'!C57</f>
        <v>Aaa</v>
      </c>
      <c r="D57" s="44" t="n">
        <f aca="false">'10-year CDS Spreads'!C57</f>
        <v>0.002</v>
      </c>
      <c r="E57" s="43" t="n">
        <f aca="false">'ERPs by country'!D63</f>
        <v>0</v>
      </c>
      <c r="F57" s="128" t="n">
        <f aca="false">'ERPs by country'!E63</f>
        <v>0.0438</v>
      </c>
      <c r="G57" s="45" t="n">
        <f aca="false">'ERPs by country'!F63</f>
        <v>0</v>
      </c>
      <c r="H57" s="45" t="n">
        <f aca="false">'Country Tax Rates'!C57</f>
        <v>0.3</v>
      </c>
      <c r="I57" s="77" t="str">
        <f aca="false">VLOOKUP(A57,'Regional lookup table'!$A$2:$B$161,2)</f>
        <v>Western Europe</v>
      </c>
    </row>
    <row r="58" customFormat="false" ht="16" hidden="false" customHeight="false" outlineLevel="0" collapsed="false">
      <c r="A58" s="127" t="str">
        <f aca="false">'Sovereign Ratings (Moody''s,S&amp;P)'!A58</f>
        <v>Ghana</v>
      </c>
      <c r="B58" s="125" t="n">
        <f aca="false">'Country GDP'!B58</f>
        <v>67</v>
      </c>
      <c r="C58" s="42" t="str">
        <f aca="false">'Sovereign Ratings (Moody''s,S&amp;P)'!C58</f>
        <v>B3</v>
      </c>
      <c r="D58" s="44" t="str">
        <f aca="false">'10-year CDS Spreads'!C58</f>
        <v>NA</v>
      </c>
      <c r="E58" s="43" t="n">
        <f aca="false">'ERPs by country'!D64</f>
        <v>0.0537365004429965</v>
      </c>
      <c r="F58" s="128" t="n">
        <f aca="false">'ERPs by country'!E64</f>
        <v>0.0983645126359378</v>
      </c>
      <c r="G58" s="45" t="n">
        <f aca="false">'ERPs by country'!F64</f>
        <v>0.0545645126359378</v>
      </c>
      <c r="H58" s="45" t="n">
        <f aca="false">'Country Tax Rates'!C58</f>
        <v>0.25</v>
      </c>
      <c r="I58" s="77" t="str">
        <f aca="false">VLOOKUP(A58,'Regional lookup table'!$A$2:$B$161,2)</f>
        <v>Africa</v>
      </c>
    </row>
    <row r="59" customFormat="false" ht="16" hidden="false" customHeight="false" outlineLevel="0" collapsed="false">
      <c r="A59" s="127" t="str">
        <f aca="false">'Sovereign Ratings (Moody''s,S&amp;P)'!A59</f>
        <v>Greece</v>
      </c>
      <c r="B59" s="125" t="n">
        <f aca="false">'Country GDP'!B59</f>
        <v>209.9</v>
      </c>
      <c r="C59" s="42" t="str">
        <f aca="false">'Sovereign Ratings (Moody''s,S&amp;P)'!C59</f>
        <v>Ba3</v>
      </c>
      <c r="D59" s="44" t="n">
        <f aca="false">'10-year CDS Spreads'!C59</f>
        <v>0.0118</v>
      </c>
      <c r="E59" s="43" t="n">
        <f aca="false">'ERPs by country'!D65</f>
        <v>0.029737675002435</v>
      </c>
      <c r="F59" s="128" t="n">
        <f aca="false">'ERPs by country'!E65</f>
        <v>0.073995895342218</v>
      </c>
      <c r="G59" s="45" t="n">
        <f aca="false">'ERPs by country'!F65</f>
        <v>0.030195895342218</v>
      </c>
      <c r="H59" s="45" t="n">
        <f aca="false">'Country Tax Rates'!C59</f>
        <v>0.24</v>
      </c>
      <c r="I59" s="77" t="str">
        <f aca="false">VLOOKUP(A59,'Regional lookup table'!$A$2:$B$161,2)</f>
        <v>Western Europe</v>
      </c>
    </row>
    <row r="60" customFormat="false" ht="16" hidden="false" customHeight="false" outlineLevel="0" collapsed="false">
      <c r="A60" s="127" t="str">
        <f aca="false">'Sovereign Ratings (Moody''s,S&amp;P)'!A60</f>
        <v>Guatemala</v>
      </c>
      <c r="B60" s="125" t="n">
        <f aca="false">'Country GDP'!B60</f>
        <v>76.7</v>
      </c>
      <c r="C60" s="42" t="str">
        <f aca="false">'Sovereign Ratings (Moody''s,S&amp;P)'!C60</f>
        <v>Ba1</v>
      </c>
      <c r="D60" s="44" t="str">
        <f aca="false">'10-year CDS Spreads'!C60</f>
        <v>NA</v>
      </c>
      <c r="E60" s="43" t="n">
        <f aca="false">'ERPs by country'!D66</f>
        <v>0.0206449523199862</v>
      </c>
      <c r="F60" s="128" t="n">
        <f aca="false">'ERPs by country'!E66</f>
        <v>0.0647630651874546</v>
      </c>
      <c r="G60" s="45" t="n">
        <f aca="false">'ERPs by country'!F66</f>
        <v>0.0209630651874546</v>
      </c>
      <c r="H60" s="45" t="n">
        <f aca="false">'Country Tax Rates'!C60</f>
        <v>0.25</v>
      </c>
      <c r="I60" s="77" t="str">
        <f aca="false">VLOOKUP(A60,'Regional lookup table'!$A$2:$B$161,2)</f>
        <v>Central and South America</v>
      </c>
    </row>
    <row r="61" customFormat="false" ht="16" hidden="false" customHeight="false" outlineLevel="0" collapsed="false">
      <c r="A61" s="127" t="str">
        <f aca="false">'Sovereign Ratings (Moody''s,S&amp;P)'!A61</f>
        <v>Guernsey (States of)</v>
      </c>
      <c r="B61" s="125" t="n">
        <f aca="false">'Country GDP'!B61</f>
        <v>2.5</v>
      </c>
      <c r="C61" s="42" t="str">
        <f aca="false">'Sovereign Ratings (Moody''s,S&amp;P)'!C61</f>
        <v>Aa3</v>
      </c>
      <c r="D61" s="44" t="str">
        <f aca="false">'10-year CDS Spreads'!C61</f>
        <v>NA</v>
      </c>
      <c r="E61" s="43" t="n">
        <f aca="false">'ERPs by country'!D67</f>
        <v>0.00499354442396778</v>
      </c>
      <c r="F61" s="128" t="n">
        <f aca="false">'ERPs by country'!E67</f>
        <v>0.0488704886915504</v>
      </c>
      <c r="G61" s="45" t="n">
        <f aca="false">'ERPs by country'!F67</f>
        <v>0.0050704886915504</v>
      </c>
      <c r="H61" s="45" t="n">
        <f aca="false">'Country Tax Rates'!C61</f>
        <v>0</v>
      </c>
      <c r="I61" s="77" t="str">
        <f aca="false">VLOOKUP(A61,'Regional lookup table'!$A$2:$B$161,2)</f>
        <v>Western Europe</v>
      </c>
    </row>
    <row r="62" customFormat="false" ht="16" hidden="false" customHeight="false" outlineLevel="0" collapsed="false">
      <c r="A62" s="127" t="str">
        <f aca="false">'Sovereign Ratings (Moody''s,S&amp;P)'!A62</f>
        <v>Honduras</v>
      </c>
      <c r="B62" s="125" t="n">
        <f aca="false">'Country GDP'!B62</f>
        <v>25.1</v>
      </c>
      <c r="C62" s="42" t="str">
        <f aca="false">'Sovereign Ratings (Moody''s,S&amp;P)'!C62</f>
        <v>B1</v>
      </c>
      <c r="D62" s="44" t="str">
        <f aca="false">'10-year CDS Spreads'!C62</f>
        <v>NA</v>
      </c>
      <c r="E62" s="43" t="n">
        <f aca="false">'ERPs by country'!D68</f>
        <v>0.0371907263814913</v>
      </c>
      <c r="F62" s="128" t="n">
        <f aca="false">'ERPs by country'!E68</f>
        <v>0.0815637889116962</v>
      </c>
      <c r="G62" s="45" t="n">
        <f aca="false">'ERPs by country'!F68</f>
        <v>0.0377637889116962</v>
      </c>
      <c r="H62" s="45" t="n">
        <f aca="false">'Country Tax Rates'!C62</f>
        <v>0.25</v>
      </c>
      <c r="I62" s="77" t="str">
        <f aca="false">VLOOKUP(A62,'Regional lookup table'!$A$2:$B$161,2)</f>
        <v>Central and South America</v>
      </c>
    </row>
    <row r="63" customFormat="false" ht="16" hidden="false" customHeight="false" outlineLevel="0" collapsed="false">
      <c r="A63" s="127" t="str">
        <f aca="false">'Sovereign Ratings (Moody''s,S&amp;P)'!A63</f>
        <v>Hong Kong</v>
      </c>
      <c r="B63" s="125" t="n">
        <f aca="false">'Country GDP'!B63</f>
        <v>366</v>
      </c>
      <c r="C63" s="42" t="str">
        <f aca="false">'Sovereign Ratings (Moody''s,S&amp;P)'!C63</f>
        <v>Aa3</v>
      </c>
      <c r="D63" s="44" t="n">
        <f aca="false">'10-year CDS Spreads'!C63</f>
        <v>0.0042</v>
      </c>
      <c r="E63" s="43" t="n">
        <f aca="false">'ERPs by country'!D69</f>
        <v>0.00499354442396778</v>
      </c>
      <c r="F63" s="128" t="n">
        <f aca="false">'ERPs by country'!E69</f>
        <v>0.0488704886915504</v>
      </c>
      <c r="G63" s="45" t="n">
        <f aca="false">'ERPs by country'!F69</f>
        <v>0.0050704886915504</v>
      </c>
      <c r="H63" s="45" t="n">
        <f aca="false">'Country Tax Rates'!C63</f>
        <v>0.165</v>
      </c>
      <c r="I63" s="77" t="str">
        <f aca="false">VLOOKUP(A63,'Regional lookup table'!$A$2:$B$161,2)</f>
        <v>Asia</v>
      </c>
    </row>
    <row r="64" customFormat="false" ht="16" hidden="false" customHeight="false" outlineLevel="0" collapsed="false">
      <c r="A64" s="127" t="str">
        <f aca="false">'Sovereign Ratings (Moody''s,S&amp;P)'!A64</f>
        <v>Hungary</v>
      </c>
      <c r="B64" s="125" t="n">
        <f aca="false">'Country GDP'!B64</f>
        <v>161</v>
      </c>
      <c r="C64" s="42" t="str">
        <f aca="false">'Sovereign Ratings (Moody''s,S&amp;P)'!C64</f>
        <v>Baa3</v>
      </c>
      <c r="D64" s="44" t="n">
        <f aca="false">'10-year CDS Spreads'!C64</f>
        <v>0.0086</v>
      </c>
      <c r="E64" s="43" t="n">
        <f aca="false">'ERPs by country'!D70</f>
        <v>0.0181854453648976</v>
      </c>
      <c r="F64" s="128" t="n">
        <f aca="false">'ERPs by country'!E70</f>
        <v>0.0622656603095268</v>
      </c>
      <c r="G64" s="45" t="n">
        <f aca="false">'ERPs by country'!F70</f>
        <v>0.0184656603095268</v>
      </c>
      <c r="H64" s="45" t="n">
        <f aca="false">'Country Tax Rates'!C64</f>
        <v>0.09</v>
      </c>
      <c r="I64" s="77" t="str">
        <f aca="false">VLOOKUP(A64,'Regional lookup table'!$A$2:$B$161,2)</f>
        <v>Eastern Europe &amp; Russia</v>
      </c>
    </row>
    <row r="65" customFormat="false" ht="16" hidden="false" customHeight="false" outlineLevel="0" collapsed="false">
      <c r="A65" s="127" t="str">
        <f aca="false">'Sovereign Ratings (Moody''s,S&amp;P)'!A65</f>
        <v>Iceland</v>
      </c>
      <c r="B65" s="125" t="n">
        <f aca="false">'Country GDP'!B65</f>
        <v>24.2</v>
      </c>
      <c r="C65" s="42" t="str">
        <f aca="false">'Sovereign Ratings (Moody''s,S&amp;P)'!C65</f>
        <v>A2</v>
      </c>
      <c r="D65" s="44" t="n">
        <f aca="false">'10-year CDS Spreads'!C65</f>
        <v>0.0068</v>
      </c>
      <c r="E65" s="43" t="n">
        <f aca="false">'ERPs by country'!D71</f>
        <v>0.00700586829631299</v>
      </c>
      <c r="F65" s="128" t="n">
        <f aca="false">'ERPs by country'!E71</f>
        <v>0.0509138199553095</v>
      </c>
      <c r="G65" s="45" t="n">
        <f aca="false">'ERPs by country'!F71</f>
        <v>0.00711381995530951</v>
      </c>
      <c r="H65" s="45" t="n">
        <f aca="false">'Country Tax Rates'!C65</f>
        <v>0.2</v>
      </c>
      <c r="I65" s="77" t="str">
        <f aca="false">VLOOKUP(A65,'Regional lookup table'!$A$2:$B$161,2)</f>
        <v>Western Europe</v>
      </c>
    </row>
    <row r="66" customFormat="false" ht="16" hidden="false" customHeight="false" outlineLevel="0" collapsed="false">
      <c r="A66" s="127" t="str">
        <f aca="false">'Sovereign Ratings (Moody''s,S&amp;P)'!A66</f>
        <v>India</v>
      </c>
      <c r="B66" s="125" t="n">
        <f aca="false">'Country GDP'!B66</f>
        <v>2875.1</v>
      </c>
      <c r="C66" s="42" t="str">
        <f aca="false">'Sovereign Ratings (Moody''s,S&amp;P)'!C66</f>
        <v>Baa3</v>
      </c>
      <c r="D66" s="44" t="n">
        <f aca="false">'10-year CDS Spreads'!C66</f>
        <v>0.0128</v>
      </c>
      <c r="E66" s="43" t="n">
        <f aca="false">'ERPs by country'!D72</f>
        <v>0.0181854453648976</v>
      </c>
      <c r="F66" s="128" t="n">
        <f aca="false">'ERPs by country'!E72</f>
        <v>0.0622656603095268</v>
      </c>
      <c r="G66" s="45" t="n">
        <f aca="false">'ERPs by country'!F72</f>
        <v>0.0184656603095268</v>
      </c>
      <c r="H66" s="45" t="n">
        <f aca="false">'Country Tax Rates'!C66</f>
        <v>0.3</v>
      </c>
      <c r="I66" s="77" t="str">
        <f aca="false">VLOOKUP(A66,'Regional lookup table'!$A$2:$B$161,2)</f>
        <v>Asia</v>
      </c>
    </row>
    <row r="67" customFormat="false" ht="16" hidden="false" customHeight="false" outlineLevel="0" collapsed="false">
      <c r="A67" s="127" t="str">
        <f aca="false">'Sovereign Ratings (Moody''s,S&amp;P)'!A67</f>
        <v>Indonesia</v>
      </c>
      <c r="B67" s="125" t="n">
        <f aca="false">'Country GDP'!B67</f>
        <v>1119.2</v>
      </c>
      <c r="C67" s="42" t="str">
        <f aca="false">'Sovereign Ratings (Moody''s,S&amp;P)'!C67</f>
        <v>Baa2</v>
      </c>
      <c r="D67" s="44" t="n">
        <f aca="false">'10-year CDS Spreads'!C67</f>
        <v>0.0138</v>
      </c>
      <c r="E67" s="43" t="n">
        <f aca="false">'ERPs by country'!D73</f>
        <v>0.015725938409809</v>
      </c>
      <c r="F67" s="128" t="n">
        <f aca="false">'ERPs by country'!E73</f>
        <v>0.059768255431599</v>
      </c>
      <c r="G67" s="45" t="n">
        <f aca="false">'ERPs by country'!F73</f>
        <v>0.015968255431599</v>
      </c>
      <c r="H67" s="45" t="n">
        <f aca="false">'Country Tax Rates'!C67</f>
        <v>0.25</v>
      </c>
      <c r="I67" s="77" t="str">
        <f aca="false">VLOOKUP(A67,'Regional lookup table'!$A$2:$B$161,2)</f>
        <v>Asia</v>
      </c>
    </row>
    <row r="68" customFormat="false" ht="16" hidden="false" customHeight="false" outlineLevel="0" collapsed="false">
      <c r="A68" s="127" t="str">
        <f aca="false">'Sovereign Ratings (Moody''s,S&amp;P)'!A68</f>
        <v>Iraq</v>
      </c>
      <c r="B68" s="125" t="n">
        <f aca="false">'Country GDP'!B68</f>
        <v>234.1</v>
      </c>
      <c r="C68" s="42" t="str">
        <f aca="false">'Sovereign Ratings (Moody''s,S&amp;P)'!C68</f>
        <v>Caa1</v>
      </c>
      <c r="D68" s="44" t="n">
        <f aca="false">'10-year CDS Spreads'!C68</f>
        <v>0.0555</v>
      </c>
      <c r="E68" s="43" t="n">
        <f aca="false">'ERPs by country'!D74</f>
        <v>0.0619348569599585</v>
      </c>
      <c r="F68" s="128" t="n">
        <f aca="false">'ERPs by country'!E74</f>
        <v>0.106689195562364</v>
      </c>
      <c r="G68" s="45" t="n">
        <f aca="false">'ERPs by country'!F74</f>
        <v>0.0628891955623639</v>
      </c>
      <c r="H68" s="45" t="n">
        <f aca="false">'Country Tax Rates'!C68</f>
        <v>0.15</v>
      </c>
      <c r="I68" s="77" t="str">
        <f aca="false">VLOOKUP(A68,'Regional lookup table'!$A$2:$B$161,2)</f>
        <v>Middle East</v>
      </c>
    </row>
    <row r="69" customFormat="false" ht="16" hidden="false" customHeight="false" outlineLevel="0" collapsed="false">
      <c r="A69" s="127" t="str">
        <f aca="false">'Sovereign Ratings (Moody''s,S&amp;P)'!A69</f>
        <v>Ireland</v>
      </c>
      <c r="B69" s="125" t="n">
        <f aca="false">'Country GDP'!B69</f>
        <v>388.7</v>
      </c>
      <c r="C69" s="42" t="str">
        <f aca="false">'Sovereign Ratings (Moody''s,S&amp;P)'!C69</f>
        <v>A2</v>
      </c>
      <c r="D69" s="44" t="n">
        <f aca="false">'10-year CDS Spreads'!C69</f>
        <v>0.0028</v>
      </c>
      <c r="E69" s="43" t="n">
        <f aca="false">'ERPs by country'!D75</f>
        <v>0.00700586829631299</v>
      </c>
      <c r="F69" s="128" t="n">
        <f aca="false">'ERPs by country'!E75</f>
        <v>0.0509138199553095</v>
      </c>
      <c r="G69" s="45" t="n">
        <f aca="false">'ERPs by country'!F75</f>
        <v>0.00711381995530951</v>
      </c>
      <c r="H69" s="45" t="n">
        <f aca="false">'Country Tax Rates'!C69</f>
        <v>0.125</v>
      </c>
      <c r="I69" s="77" t="str">
        <f aca="false">VLOOKUP(A69,'Regional lookup table'!$A$2:$B$161,2)</f>
        <v>Western Europe</v>
      </c>
    </row>
    <row r="70" customFormat="false" ht="16" hidden="false" customHeight="false" outlineLevel="0" collapsed="false">
      <c r="A70" s="127" t="str">
        <f aca="false">'Sovereign Ratings (Moody''s,S&amp;P)'!A70</f>
        <v>Isle of Man</v>
      </c>
      <c r="B70" s="125" t="n">
        <f aca="false">'Country GDP'!B70</f>
        <v>6.8</v>
      </c>
      <c r="C70" s="42" t="str">
        <f aca="false">'Sovereign Ratings (Moody''s,S&amp;P)'!C70</f>
        <v>Aa3</v>
      </c>
      <c r="D70" s="44" t="str">
        <f aca="false">'10-year CDS Spreads'!C70</f>
        <v>NA</v>
      </c>
      <c r="E70" s="43" t="n">
        <f aca="false">'ERPs by country'!D76</f>
        <v>0.00499354442396778</v>
      </c>
      <c r="F70" s="128" t="n">
        <f aca="false">'ERPs by country'!E76</f>
        <v>0.0488704886915504</v>
      </c>
      <c r="G70" s="45" t="n">
        <f aca="false">'ERPs by country'!F76</f>
        <v>0.0050704886915504</v>
      </c>
      <c r="H70" s="45" t="n">
        <f aca="false">'Country Tax Rates'!C70</f>
        <v>0</v>
      </c>
      <c r="I70" s="77" t="str">
        <f aca="false">VLOOKUP(A70,'Regional lookup table'!$A$2:$B$161,2)</f>
        <v>Western Europe</v>
      </c>
    </row>
    <row r="71" customFormat="false" ht="16" hidden="false" customHeight="false" outlineLevel="0" collapsed="false">
      <c r="A71" s="127" t="str">
        <f aca="false">'Sovereign Ratings (Moody''s,S&amp;P)'!A71</f>
        <v>Israel</v>
      </c>
      <c r="B71" s="125" t="n">
        <f aca="false">'Country GDP'!B71</f>
        <v>395.1</v>
      </c>
      <c r="C71" s="42" t="str">
        <f aca="false">'Sovereign Ratings (Moody''s,S&amp;P)'!C71</f>
        <v>A1</v>
      </c>
      <c r="D71" s="44" t="n">
        <f aca="false">'10-year CDS Spreads'!C71</f>
        <v>0.007</v>
      </c>
      <c r="E71" s="43" t="n">
        <f aca="false">'ERPs by country'!D77</f>
        <v>0.00581338007566397</v>
      </c>
      <c r="F71" s="128" t="n">
        <f aca="false">'ERPs by country'!E77</f>
        <v>0.049702956984193</v>
      </c>
      <c r="G71" s="45" t="n">
        <f aca="false">'ERPs by country'!F77</f>
        <v>0.00590295698419299</v>
      </c>
      <c r="H71" s="45" t="n">
        <f aca="false">'Country Tax Rates'!C71</f>
        <v>0.23</v>
      </c>
      <c r="I71" s="77" t="str">
        <f aca="false">VLOOKUP(A71,'Regional lookup table'!$A$2:$B$161,2)</f>
        <v>Middle East</v>
      </c>
    </row>
    <row r="72" customFormat="false" ht="16" hidden="false" customHeight="false" outlineLevel="0" collapsed="false">
      <c r="A72" s="127" t="str">
        <f aca="false">'Sovereign Ratings (Moody''s,S&amp;P)'!A72</f>
        <v>Italy</v>
      </c>
      <c r="B72" s="125" t="n">
        <f aca="false">'Country GDP'!B72</f>
        <v>2001.2</v>
      </c>
      <c r="C72" s="42" t="str">
        <f aca="false">'Sovereign Ratings (Moody''s,S&amp;P)'!C72</f>
        <v>Baa3</v>
      </c>
      <c r="D72" s="44" t="n">
        <f aca="false">'10-year CDS Spreads'!C72</f>
        <v>0.0119</v>
      </c>
      <c r="E72" s="43" t="n">
        <f aca="false">'ERPs by country'!D78</f>
        <v>0.0181854453648976</v>
      </c>
      <c r="F72" s="128" t="n">
        <f aca="false">'ERPs by country'!E78</f>
        <v>0.0622656603095268</v>
      </c>
      <c r="G72" s="45" t="n">
        <f aca="false">'ERPs by country'!F78</f>
        <v>0.0184656603095268</v>
      </c>
      <c r="H72" s="45" t="n">
        <f aca="false">'Country Tax Rates'!C72</f>
        <v>0.24</v>
      </c>
      <c r="I72" s="77" t="str">
        <f aca="false">VLOOKUP(A72,'Regional lookup table'!$A$2:$B$161,2)</f>
        <v>Western Europe</v>
      </c>
    </row>
    <row r="73" customFormat="false" ht="16" hidden="false" customHeight="false" outlineLevel="0" collapsed="false">
      <c r="A73" s="127" t="str">
        <f aca="false">'Sovereign Ratings (Moody''s,S&amp;P)'!A73</f>
        <v>Jamaica</v>
      </c>
      <c r="B73" s="125" t="n">
        <f aca="false">'Country GDP'!B73</f>
        <v>16.5</v>
      </c>
      <c r="C73" s="42" t="str">
        <f aca="false">'Sovereign Ratings (Moody''s,S&amp;P)'!C73</f>
        <v>B2</v>
      </c>
      <c r="D73" s="44" t="str">
        <f aca="false">'10-year CDS Spreads'!C73</f>
        <v>NA</v>
      </c>
      <c r="E73" s="43" t="n">
        <f aca="false">'ERPs by country'!D79</f>
        <v>0.0454636134122439</v>
      </c>
      <c r="F73" s="128" t="n">
        <f aca="false">'ERPs by country'!E79</f>
        <v>0.0899641507738171</v>
      </c>
      <c r="G73" s="45" t="n">
        <f aca="false">'ERPs by country'!F79</f>
        <v>0.0461641507738171</v>
      </c>
      <c r="H73" s="45" t="n">
        <f aca="false">'Country Tax Rates'!C73</f>
        <v>0.25</v>
      </c>
      <c r="I73" s="77" t="str">
        <f aca="false">VLOOKUP(A73,'Regional lookup table'!$A$2:$B$161,2)</f>
        <v>Caribbean</v>
      </c>
    </row>
    <row r="74" customFormat="false" ht="16" hidden="false" customHeight="false" outlineLevel="0" collapsed="false">
      <c r="A74" s="127" t="str">
        <f aca="false">'Sovereign Ratings (Moody''s,S&amp;P)'!A74</f>
        <v>Japan</v>
      </c>
      <c r="B74" s="125" t="n">
        <f aca="false">'Country GDP'!B74</f>
        <v>5081.8</v>
      </c>
      <c r="C74" s="42" t="str">
        <f aca="false">'Sovereign Ratings (Moody''s,S&amp;P)'!C74</f>
        <v>A1</v>
      </c>
      <c r="D74" s="44" t="n">
        <f aca="false">'10-year CDS Spreads'!C74</f>
        <v>0.0033</v>
      </c>
      <c r="E74" s="43" t="n">
        <f aca="false">'ERPs by country'!D80</f>
        <v>0.00581338007566397</v>
      </c>
      <c r="F74" s="128" t="n">
        <f aca="false">'ERPs by country'!E80</f>
        <v>0.049702956984193</v>
      </c>
      <c r="G74" s="45" t="n">
        <f aca="false">'ERPs by country'!F80</f>
        <v>0.00590295698419299</v>
      </c>
      <c r="H74" s="45" t="n">
        <f aca="false">'Country Tax Rates'!C74</f>
        <v>0.3062</v>
      </c>
      <c r="I74" s="77" t="str">
        <f aca="false">VLOOKUP(A74,'Regional lookup table'!$A$2:$B$161,2)</f>
        <v>Asia</v>
      </c>
    </row>
    <row r="75" customFormat="false" ht="16" hidden="false" customHeight="false" outlineLevel="0" collapsed="false">
      <c r="A75" s="127" t="str">
        <f aca="false">'Sovereign Ratings (Moody''s,S&amp;P)'!A75</f>
        <v>Jersey (States of)</v>
      </c>
      <c r="B75" s="125" t="n">
        <f aca="false">'Country GDP'!B75</f>
        <v>1</v>
      </c>
      <c r="C75" s="42" t="str">
        <f aca="false">'Sovereign Ratings (Moody''s,S&amp;P)'!C75</f>
        <v>Aa2</v>
      </c>
      <c r="D75" s="44" t="str">
        <f aca="false">'10-year CDS Spreads'!C75</f>
        <v>NA</v>
      </c>
      <c r="E75" s="43" t="n">
        <f aca="false">'ERPs by country'!D81</f>
        <v>0.00409917825848101</v>
      </c>
      <c r="F75" s="128" t="n">
        <f aca="false">'ERPs by country'!E81</f>
        <v>0.047962341463213</v>
      </c>
      <c r="G75" s="45" t="n">
        <f aca="false">'ERPs by country'!F81</f>
        <v>0.00416234146321301</v>
      </c>
      <c r="H75" s="45" t="n">
        <f aca="false">'Country Tax Rates'!C75</f>
        <v>0</v>
      </c>
      <c r="I75" s="77" t="str">
        <f aca="false">VLOOKUP(A75,'Regional lookup table'!$A$2:$B$161,2)</f>
        <v>Western Europe</v>
      </c>
    </row>
    <row r="76" customFormat="false" ht="16" hidden="false" customHeight="false" outlineLevel="0" collapsed="false">
      <c r="A76" s="127" t="str">
        <f aca="false">'Sovereign Ratings (Moody''s,S&amp;P)'!A76</f>
        <v>Jordan</v>
      </c>
      <c r="B76" s="125" t="n">
        <f aca="false">'Country GDP'!B76</f>
        <v>43.7</v>
      </c>
      <c r="C76" s="42" t="str">
        <f aca="false">'Sovereign Ratings (Moody''s,S&amp;P)'!C76</f>
        <v>B1</v>
      </c>
      <c r="D76" s="44" t="str">
        <f aca="false">'10-year CDS Spreads'!C76</f>
        <v>NA</v>
      </c>
      <c r="E76" s="43" t="n">
        <f aca="false">'ERPs by country'!D82</f>
        <v>0.0371907263814913</v>
      </c>
      <c r="F76" s="128" t="n">
        <f aca="false">'ERPs by country'!E82</f>
        <v>0.0815637889116962</v>
      </c>
      <c r="G76" s="45" t="n">
        <f aca="false">'ERPs by country'!F82</f>
        <v>0.0377637889116962</v>
      </c>
      <c r="H76" s="45" t="n">
        <f aca="false">'Country Tax Rates'!C76</f>
        <v>0.2</v>
      </c>
      <c r="I76" s="77" t="str">
        <f aca="false">VLOOKUP(A76,'Regional lookup table'!$A$2:$B$161,2)</f>
        <v>Middle East</v>
      </c>
    </row>
    <row r="77" customFormat="false" ht="16" hidden="false" customHeight="false" outlineLevel="0" collapsed="false">
      <c r="A77" s="127" t="str">
        <f aca="false">'Sovereign Ratings (Moody''s,S&amp;P)'!A77</f>
        <v>Kazakhstan</v>
      </c>
      <c r="B77" s="125" t="n">
        <f aca="false">'Country GDP'!B77</f>
        <v>180.2</v>
      </c>
      <c r="C77" s="42" t="str">
        <f aca="false">'Sovereign Ratings (Moody''s,S&amp;P)'!C77</f>
        <v>Baa3</v>
      </c>
      <c r="D77" s="44" t="n">
        <f aca="false">'10-year CDS Spreads'!C77</f>
        <v>0.0097</v>
      </c>
      <c r="E77" s="43" t="n">
        <f aca="false">'ERPs by country'!D83</f>
        <v>0.0181854453648976</v>
      </c>
      <c r="F77" s="128" t="n">
        <f aca="false">'ERPs by country'!E83</f>
        <v>0.0622656603095268</v>
      </c>
      <c r="G77" s="45" t="n">
        <f aca="false">'ERPs by country'!F83</f>
        <v>0.0184656603095268</v>
      </c>
      <c r="H77" s="45" t="n">
        <f aca="false">'Country Tax Rates'!C77</f>
        <v>0.2</v>
      </c>
      <c r="I77" s="77" t="str">
        <f aca="false">VLOOKUP(A77,'Regional lookup table'!$A$2:$B$161,2)</f>
        <v>Eastern Europe &amp; Russia</v>
      </c>
    </row>
    <row r="78" customFormat="false" ht="16" hidden="false" customHeight="false" outlineLevel="0" collapsed="false">
      <c r="A78" s="127" t="str">
        <f aca="false">'Sovereign Ratings (Moody''s,S&amp;P)'!A78</f>
        <v>Kenya</v>
      </c>
      <c r="B78" s="125" t="n">
        <f aca="false">'Country GDP'!B78</f>
        <v>95.5</v>
      </c>
      <c r="C78" s="42" t="str">
        <f aca="false">'Sovereign Ratings (Moody''s,S&amp;P)'!C78</f>
        <v>B2</v>
      </c>
      <c r="D78" s="44" t="n">
        <f aca="false">'10-year CDS Spreads'!C78</f>
        <v>0.034</v>
      </c>
      <c r="E78" s="43" t="n">
        <f aca="false">'ERPs by country'!D84</f>
        <v>0.0454636134122439</v>
      </c>
      <c r="F78" s="128" t="n">
        <f aca="false">'ERPs by country'!E84</f>
        <v>0.0899641507738171</v>
      </c>
      <c r="G78" s="45" t="n">
        <f aca="false">'ERPs by country'!F84</f>
        <v>0.0461641507738171</v>
      </c>
      <c r="H78" s="45" t="n">
        <f aca="false">'Country Tax Rates'!C78</f>
        <v>0.3</v>
      </c>
      <c r="I78" s="77" t="str">
        <f aca="false">VLOOKUP(A78,'Regional lookup table'!$A$2:$B$161,2)</f>
        <v>Africa</v>
      </c>
    </row>
    <row r="79" customFormat="false" ht="16" hidden="false" customHeight="false" outlineLevel="0" collapsed="false">
      <c r="A79" s="127" t="str">
        <f aca="false">'Sovereign Ratings (Moody''s,S&amp;P)'!A79</f>
        <v>Korea</v>
      </c>
      <c r="B79" s="125" t="n">
        <f aca="false">'Country GDP'!B79</f>
        <v>1642.4</v>
      </c>
      <c r="C79" s="42" t="str">
        <f aca="false">'Sovereign Ratings (Moody''s,S&amp;P)'!C79</f>
        <v>Aa2</v>
      </c>
      <c r="D79" s="44" t="n">
        <f aca="false">'10-year CDS Spreads'!C79</f>
        <v>0.0034</v>
      </c>
      <c r="E79" s="43" t="n">
        <f aca="false">'ERPs by country'!D85</f>
        <v>0.00409917825848101</v>
      </c>
      <c r="F79" s="128" t="n">
        <f aca="false">'ERPs by country'!E85</f>
        <v>0.047962341463213</v>
      </c>
      <c r="G79" s="45" t="n">
        <f aca="false">'ERPs by country'!F85</f>
        <v>0.00416234146321301</v>
      </c>
      <c r="H79" s="45" t="n">
        <f aca="false">'Country Tax Rates'!C79</f>
        <v>0.25</v>
      </c>
      <c r="I79" s="77" t="str">
        <f aca="false">VLOOKUP(A79,'Regional lookup table'!$A$2:$B$161,2)</f>
        <v>Asia</v>
      </c>
    </row>
    <row r="80" customFormat="false" ht="16" hidden="false" customHeight="false" outlineLevel="0" collapsed="false">
      <c r="A80" s="127" t="str">
        <f aca="false">'Sovereign Ratings (Moody''s,S&amp;P)'!A80</f>
        <v>Kuwait</v>
      </c>
      <c r="B80" s="125" t="n">
        <f aca="false">'Country GDP'!B80</f>
        <v>134.8</v>
      </c>
      <c r="C80" s="42" t="str">
        <f aca="false">'Sovereign Ratings (Moody''s,S&amp;P)'!C80</f>
        <v>A1</v>
      </c>
      <c r="D80" s="44" t="n">
        <f aca="false">'10-year CDS Spreads'!C80</f>
        <v>0.0094</v>
      </c>
      <c r="E80" s="43" t="n">
        <f aca="false">'ERPs by country'!D86</f>
        <v>0.00581338007566397</v>
      </c>
      <c r="F80" s="128" t="n">
        <f aca="false">'ERPs by country'!E86</f>
        <v>0.049702956984193</v>
      </c>
      <c r="G80" s="45" t="n">
        <f aca="false">'ERPs by country'!F86</f>
        <v>0.00590295698419299</v>
      </c>
      <c r="H80" s="45" t="n">
        <f aca="false">'Country Tax Rates'!C80</f>
        <v>0.15</v>
      </c>
      <c r="I80" s="77" t="str">
        <f aca="false">VLOOKUP(A80,'Regional lookup table'!$A$2:$B$161,2)</f>
        <v>Middle East</v>
      </c>
    </row>
    <row r="81" customFormat="false" ht="16" hidden="false" customHeight="false" outlineLevel="0" collapsed="false">
      <c r="A81" s="127" t="str">
        <f aca="false">'Sovereign Ratings (Moody''s,S&amp;P)'!A81</f>
        <v>Kyrgyzstan</v>
      </c>
      <c r="B81" s="125" t="n">
        <f aca="false">'Country GDP'!B81</f>
        <v>8.5</v>
      </c>
      <c r="C81" s="42" t="str">
        <f aca="false">'Sovereign Ratings (Moody''s,S&amp;P)'!C81</f>
        <v>B2</v>
      </c>
      <c r="D81" s="44" t="str">
        <f aca="false">'10-year CDS Spreads'!C81</f>
        <v>NA</v>
      </c>
      <c r="E81" s="43" t="n">
        <f aca="false">'ERPs by country'!D87</f>
        <v>0.0454636134122439</v>
      </c>
      <c r="F81" s="128" t="n">
        <f aca="false">'ERPs by country'!E87</f>
        <v>0.0899641507738171</v>
      </c>
      <c r="G81" s="45" t="n">
        <f aca="false">'ERPs by country'!F87</f>
        <v>0.0461641507738171</v>
      </c>
      <c r="H81" s="45" t="n">
        <f aca="false">'Country Tax Rates'!C81</f>
        <v>0.1</v>
      </c>
      <c r="I81" s="77" t="str">
        <f aca="false">VLOOKUP(A81,'Regional lookup table'!$A$2:$B$161,2)</f>
        <v>Eastern Europe &amp; Russia</v>
      </c>
    </row>
    <row r="82" customFormat="false" ht="16" hidden="false" customHeight="false" outlineLevel="0" collapsed="false">
      <c r="A82" s="127" t="str">
        <f aca="false">'Sovereign Ratings (Moody''s,S&amp;P)'!A82</f>
        <v>Laos</v>
      </c>
      <c r="B82" s="125" t="n">
        <f aca="false">'Country GDP'!B82</f>
        <v>18.2</v>
      </c>
      <c r="C82" s="42" t="str">
        <f aca="false">'Sovereign Ratings (Moody''s,S&amp;P)'!C82</f>
        <v>Caa2</v>
      </c>
      <c r="D82" s="44" t="str">
        <f aca="false">'10-year CDS Spreads'!C82</f>
        <v>NA</v>
      </c>
      <c r="E82" s="43" t="n">
        <f aca="false">'ERPs by country'!D88</f>
        <v>0.0743814527629826</v>
      </c>
      <c r="F82" s="128" t="n">
        <f aca="false">'ERPs by country'!E88</f>
        <v>0.119327577823392</v>
      </c>
      <c r="G82" s="45" t="n">
        <f aca="false">'ERPs by country'!F88</f>
        <v>0.0755275778233924</v>
      </c>
      <c r="H82" s="45" t="n">
        <f aca="false">'Country Tax Rates'!C82</f>
        <v>0.2113</v>
      </c>
      <c r="I82" s="77" t="str">
        <f aca="false">VLOOKUP(A82,'Regional lookup table'!$A$2:$B$161,2)</f>
        <v>Asia</v>
      </c>
    </row>
    <row r="83" customFormat="false" ht="16" hidden="false" customHeight="false" outlineLevel="0" collapsed="false">
      <c r="A83" s="127" t="str">
        <f aca="false">'Sovereign Ratings (Moody''s,S&amp;P)'!A83</f>
        <v>Latvia</v>
      </c>
      <c r="B83" s="125" t="n">
        <f aca="false">'Country GDP'!B83</f>
        <v>34.1</v>
      </c>
      <c r="C83" s="42" t="str">
        <f aca="false">'Sovereign Ratings (Moody''s,S&amp;P)'!C83</f>
        <v>A3</v>
      </c>
      <c r="D83" s="44" t="n">
        <f aca="false">'10-year CDS Spreads'!C83</f>
        <v>0.009</v>
      </c>
      <c r="E83" s="43" t="n">
        <f aca="false">'ERPs by country'!D89</f>
        <v>0.00991255833414496</v>
      </c>
      <c r="F83" s="128" t="n">
        <f aca="false">'ERPs by country'!E89</f>
        <v>0.053865298447406</v>
      </c>
      <c r="G83" s="45" t="n">
        <f aca="false">'ERPs by country'!F89</f>
        <v>0.010065298447406</v>
      </c>
      <c r="H83" s="45" t="n">
        <f aca="false">'Country Tax Rates'!C83</f>
        <v>0.2</v>
      </c>
      <c r="I83" s="77" t="str">
        <f aca="false">VLOOKUP(A83,'Regional lookup table'!$A$2:$B$161,2)</f>
        <v>Eastern Europe &amp; Russia</v>
      </c>
    </row>
    <row r="84" customFormat="false" ht="16" hidden="false" customHeight="false" outlineLevel="0" collapsed="false">
      <c r="A84" s="127" t="str">
        <f aca="false">'Sovereign Ratings (Moody''s,S&amp;P)'!A84</f>
        <v>Lebanon</v>
      </c>
      <c r="B84" s="125" t="n">
        <f aca="false">'Country GDP'!B84</f>
        <v>53.4</v>
      </c>
      <c r="C84" s="42" t="str">
        <f aca="false">'Sovereign Ratings (Moody''s,S&amp;P)'!C84</f>
        <v>C</v>
      </c>
      <c r="D84" s="44" t="str">
        <f aca="false">'10-year CDS Spreads'!C84</f>
        <v>NA</v>
      </c>
      <c r="E84" s="43" t="n">
        <f aca="false">'ERPs by country'!D90</f>
        <v>0.175</v>
      </c>
      <c r="F84" s="128" t="n">
        <f aca="false">'ERPs by country'!E90</f>
        <v>0.221496530897438</v>
      </c>
      <c r="G84" s="45" t="n">
        <f aca="false">'ERPs by country'!F90</f>
        <v>0.177696530897438</v>
      </c>
      <c r="H84" s="45" t="n">
        <f aca="false">'Country Tax Rates'!C84</f>
        <v>0.17</v>
      </c>
      <c r="I84" s="77" t="str">
        <f aca="false">VLOOKUP(A84,'Regional lookup table'!$A$2:$B$161,2)</f>
        <v>Middle East</v>
      </c>
    </row>
    <row r="85" customFormat="false" ht="16" hidden="false" customHeight="false" outlineLevel="0" collapsed="false">
      <c r="A85" s="127" t="str">
        <f aca="false">'Sovereign Ratings (Moody''s,S&amp;P)'!A85</f>
        <v>Liechtenstein</v>
      </c>
      <c r="B85" s="125" t="n">
        <f aca="false">'Country GDP'!B85</f>
        <v>6.6</v>
      </c>
      <c r="C85" s="42" t="str">
        <f aca="false">'Sovereign Ratings (Moody''s,S&amp;P)'!C85</f>
        <v>Aaa</v>
      </c>
      <c r="D85" s="44" t="str">
        <f aca="false">'10-year CDS Spreads'!C85</f>
        <v>NA</v>
      </c>
      <c r="E85" s="43" t="n">
        <f aca="false">'ERPs by country'!D91</f>
        <v>0</v>
      </c>
      <c r="F85" s="128" t="n">
        <f aca="false">'ERPs by country'!E91</f>
        <v>0.0438</v>
      </c>
      <c r="G85" s="45" t="n">
        <f aca="false">'ERPs by country'!F91</f>
        <v>0</v>
      </c>
      <c r="H85" s="45" t="n">
        <f aca="false">'Country Tax Rates'!C85</f>
        <v>0.125</v>
      </c>
      <c r="I85" s="77" t="str">
        <f aca="false">VLOOKUP(A85,'Regional lookup table'!$A$2:$B$161,2)</f>
        <v>Western Europe</v>
      </c>
    </row>
    <row r="86" customFormat="false" ht="16" hidden="false" customHeight="false" outlineLevel="0" collapsed="false">
      <c r="A86" s="127" t="str">
        <f aca="false">'Sovereign Ratings (Moody''s,S&amp;P)'!A86</f>
        <v>Lithuania</v>
      </c>
      <c r="B86" s="125" t="n">
        <f aca="false">'Country GDP'!B86</f>
        <v>54.2</v>
      </c>
      <c r="C86" s="42" t="str">
        <f aca="false">'Sovereign Ratings (Moody''s,S&amp;P)'!C86</f>
        <v>A2</v>
      </c>
      <c r="D86" s="44" t="n">
        <f aca="false">'10-year CDS Spreads'!C86</f>
        <v>0.0086</v>
      </c>
      <c r="E86" s="43" t="n">
        <f aca="false">'ERPs by country'!D92</f>
        <v>0.00700586829631299</v>
      </c>
      <c r="F86" s="128" t="n">
        <f aca="false">'ERPs by country'!E92</f>
        <v>0.0509138199553095</v>
      </c>
      <c r="G86" s="45" t="n">
        <f aca="false">'ERPs by country'!F92</f>
        <v>0.00711381995530951</v>
      </c>
      <c r="H86" s="45" t="n">
        <f aca="false">'Country Tax Rates'!C86</f>
        <v>0.15</v>
      </c>
      <c r="I86" s="77" t="str">
        <f aca="false">VLOOKUP(A86,'Regional lookup table'!$A$2:$B$161,2)</f>
        <v>Eastern Europe &amp; Russia</v>
      </c>
    </row>
    <row r="87" customFormat="false" ht="16" hidden="false" customHeight="false" outlineLevel="0" collapsed="false">
      <c r="A87" s="127" t="str">
        <f aca="false">'Sovereign Ratings (Moody''s,S&amp;P)'!A87</f>
        <v>Luxembourg</v>
      </c>
      <c r="B87" s="125" t="n">
        <f aca="false">'Country GDP'!B87</f>
        <v>71.1</v>
      </c>
      <c r="C87" s="42" t="str">
        <f aca="false">'Sovereign Ratings (Moody''s,S&amp;P)'!C87</f>
        <v>Aaa</v>
      </c>
      <c r="D87" s="44" t="str">
        <f aca="false">'10-year CDS Spreads'!C87</f>
        <v>NA</v>
      </c>
      <c r="E87" s="43" t="n">
        <f aca="false">'ERPs by country'!D93</f>
        <v>0</v>
      </c>
      <c r="F87" s="128" t="n">
        <f aca="false">'ERPs by country'!E93</f>
        <v>0.0438</v>
      </c>
      <c r="G87" s="45" t="n">
        <f aca="false">'ERPs by country'!F93</f>
        <v>0</v>
      </c>
      <c r="H87" s="45" t="n">
        <f aca="false">'Country Tax Rates'!C87</f>
        <v>0.2494</v>
      </c>
      <c r="I87" s="77" t="str">
        <f aca="false">VLOOKUP(A87,'Regional lookup table'!$A$2:$B$161,2)</f>
        <v>Western Europe</v>
      </c>
    </row>
    <row r="88" customFormat="false" ht="16" hidden="false" customHeight="false" outlineLevel="0" collapsed="false">
      <c r="A88" s="127" t="str">
        <f aca="false">'Sovereign Ratings (Moody''s,S&amp;P)'!A88</f>
        <v>Macao</v>
      </c>
      <c r="B88" s="125" t="n">
        <f aca="false">'Country GDP'!B88</f>
        <v>53.9</v>
      </c>
      <c r="C88" s="42" t="str">
        <f aca="false">'Sovereign Ratings (Moody''s,S&amp;P)'!C88</f>
        <v>Aa3</v>
      </c>
      <c r="D88" s="44" t="str">
        <f aca="false">'10-year CDS Spreads'!C88</f>
        <v>NA</v>
      </c>
      <c r="E88" s="43" t="n">
        <f aca="false">'ERPs by country'!D94</f>
        <v>0.00499354442396778</v>
      </c>
      <c r="F88" s="128" t="n">
        <f aca="false">'ERPs by country'!E94</f>
        <v>0.0488704886915504</v>
      </c>
      <c r="G88" s="45" t="n">
        <f aca="false">'ERPs by country'!F94</f>
        <v>0.0050704886915504</v>
      </c>
      <c r="H88" s="45" t="n">
        <f aca="false">'Country Tax Rates'!C88</f>
        <v>0.12</v>
      </c>
      <c r="I88" s="77" t="str">
        <f aca="false">VLOOKUP(A88,'Regional lookup table'!$A$2:$B$161,2)</f>
        <v>Asia</v>
      </c>
    </row>
    <row r="89" customFormat="false" ht="16" hidden="false" customHeight="false" outlineLevel="0" collapsed="false">
      <c r="A89" s="127" t="str">
        <f aca="false">'Sovereign Ratings (Moody''s,S&amp;P)'!A89</f>
        <v>Macedonia</v>
      </c>
      <c r="B89" s="125" t="n">
        <f aca="false">'Country GDP'!B89</f>
        <v>12.7</v>
      </c>
      <c r="C89" s="42" t="str">
        <f aca="false">'Sovereign Ratings (Moody''s,S&amp;P)'!C89</f>
        <v>Ba3</v>
      </c>
      <c r="D89" s="44" t="str">
        <f aca="false">'10-year CDS Spreads'!C89</f>
        <v>NA</v>
      </c>
      <c r="E89" s="43" t="n">
        <f aca="false">'ERPs by country'!D95</f>
        <v>0.029737675002435</v>
      </c>
      <c r="F89" s="128" t="n">
        <f aca="false">'ERPs by country'!E95</f>
        <v>0.073995895342218</v>
      </c>
      <c r="G89" s="45" t="n">
        <f aca="false">'ERPs by country'!F95</f>
        <v>0.030195895342218</v>
      </c>
      <c r="H89" s="45" t="n">
        <f aca="false">'Country Tax Rates'!C89</f>
        <v>0.1</v>
      </c>
      <c r="I89" s="77" t="str">
        <f aca="false">VLOOKUP(A89,'Regional lookup table'!$A$2:$B$161,2)</f>
        <v>Eastern Europe &amp; Russia</v>
      </c>
    </row>
    <row r="90" customFormat="false" ht="16" hidden="false" customHeight="false" outlineLevel="0" collapsed="false">
      <c r="A90" s="127" t="str">
        <f aca="false">'Sovereign Ratings (Moody''s,S&amp;P)'!A90</f>
        <v>Malaysia</v>
      </c>
      <c r="B90" s="125" t="n">
        <f aca="false">'Country GDP'!B90</f>
        <v>364.7</v>
      </c>
      <c r="C90" s="42" t="str">
        <f aca="false">'Sovereign Ratings (Moody''s,S&amp;P)'!C90</f>
        <v>A3</v>
      </c>
      <c r="D90" s="44" t="n">
        <f aca="false">'10-year CDS Spreads'!C90</f>
        <v>0.0079</v>
      </c>
      <c r="E90" s="43" t="n">
        <f aca="false">'ERPs by country'!D96</f>
        <v>0.00991255833414496</v>
      </c>
      <c r="F90" s="128" t="n">
        <f aca="false">'ERPs by country'!E96</f>
        <v>0.053865298447406</v>
      </c>
      <c r="G90" s="45" t="n">
        <f aca="false">'ERPs by country'!F96</f>
        <v>0.010065298447406</v>
      </c>
      <c r="H90" s="45" t="n">
        <f aca="false">'Country Tax Rates'!C90</f>
        <v>0.24</v>
      </c>
      <c r="I90" s="77" t="str">
        <f aca="false">VLOOKUP(A90,'Regional lookup table'!$A$2:$B$161,2)</f>
        <v>Asia</v>
      </c>
    </row>
    <row r="91" customFormat="false" ht="16" hidden="false" customHeight="false" outlineLevel="0" collapsed="false">
      <c r="A91" s="127" t="str">
        <f aca="false">'Sovereign Ratings (Moody''s,S&amp;P)'!A91</f>
        <v>Maldives</v>
      </c>
      <c r="B91" s="125" t="n">
        <f aca="false">'Country GDP'!B91</f>
        <v>5.7</v>
      </c>
      <c r="C91" s="42" t="str">
        <f aca="false">'Sovereign Ratings (Moody''s,S&amp;P)'!C91</f>
        <v>B3</v>
      </c>
      <c r="D91" s="44" t="str">
        <f aca="false">'10-year CDS Spreads'!C91</f>
        <v>NA</v>
      </c>
      <c r="E91" s="43" t="n">
        <f aca="false">'ERPs by country'!D97</f>
        <v>0.0537365004429965</v>
      </c>
      <c r="F91" s="128" t="n">
        <f aca="false">'ERPs by country'!E97</f>
        <v>0.0983645126359378</v>
      </c>
      <c r="G91" s="45" t="n">
        <f aca="false">'ERPs by country'!F97</f>
        <v>0.0545645126359378</v>
      </c>
      <c r="H91" s="45" t="n">
        <f aca="false">'Country Tax Rates'!C91</f>
        <v>0.2113</v>
      </c>
      <c r="I91" s="77" t="str">
        <f aca="false">VLOOKUP(A91,'Regional lookup table'!$A$2:$B$161,2)</f>
        <v>Asia</v>
      </c>
    </row>
    <row r="92" customFormat="false" ht="16" hidden="false" customHeight="false" outlineLevel="0" collapsed="false">
      <c r="A92" s="127" t="str">
        <f aca="false">'Sovereign Ratings (Moody''s,S&amp;P)'!A92</f>
        <v>Mali</v>
      </c>
      <c r="B92" s="125" t="n">
        <f aca="false">'Country GDP'!B92</f>
        <v>17.5</v>
      </c>
      <c r="C92" s="42" t="str">
        <f aca="false">'Sovereign Ratings (Moody''s,S&amp;P)'!C92</f>
        <v>Caa1</v>
      </c>
      <c r="D92" s="44" t="str">
        <f aca="false">'10-year CDS Spreads'!C92</f>
        <v>NA</v>
      </c>
      <c r="E92" s="43" t="n">
        <f aca="false">'ERPs by country'!D98</f>
        <v>0.0619348569599585</v>
      </c>
      <c r="F92" s="128" t="n">
        <f aca="false">'ERPs by country'!E98</f>
        <v>0.106689195562364</v>
      </c>
      <c r="G92" s="45" t="n">
        <f aca="false">'ERPs by country'!F98</f>
        <v>0.0628891955623639</v>
      </c>
      <c r="H92" s="45" t="n">
        <f aca="false">'Country Tax Rates'!C92</f>
        <v>0.2825</v>
      </c>
      <c r="I92" s="77" t="str">
        <f aca="false">VLOOKUP(A92,'Regional lookup table'!$A$2:$B$161,2)</f>
        <v>Africa</v>
      </c>
    </row>
    <row r="93" customFormat="false" ht="16" hidden="false" customHeight="false" outlineLevel="0" collapsed="false">
      <c r="A93" s="127" t="str">
        <f aca="false">'Sovereign Ratings (Moody''s,S&amp;P)'!A93</f>
        <v>Malta</v>
      </c>
      <c r="B93" s="125" t="n">
        <f aca="false">'Country GDP'!B93</f>
        <v>14.8</v>
      </c>
      <c r="C93" s="42" t="str">
        <f aca="false">'Sovereign Ratings (Moody''s,S&amp;P)'!C93</f>
        <v>A2</v>
      </c>
      <c r="D93" s="44" t="str">
        <f aca="false">'10-year CDS Spreads'!C93</f>
        <v>NA</v>
      </c>
      <c r="E93" s="43" t="n">
        <f aca="false">'ERPs by country'!D99</f>
        <v>0.00700586829631299</v>
      </c>
      <c r="F93" s="128" t="n">
        <f aca="false">'ERPs by country'!E99</f>
        <v>0.0509138199553095</v>
      </c>
      <c r="G93" s="45" t="n">
        <f aca="false">'ERPs by country'!F99</f>
        <v>0.00711381995530951</v>
      </c>
      <c r="H93" s="45" t="n">
        <f aca="false">'Country Tax Rates'!C93</f>
        <v>0.35</v>
      </c>
      <c r="I93" s="77" t="str">
        <f aca="false">VLOOKUP(A93,'Regional lookup table'!$A$2:$B$161,2)</f>
        <v>Western Europe</v>
      </c>
    </row>
    <row r="94" customFormat="false" ht="16" hidden="false" customHeight="false" outlineLevel="0" collapsed="false">
      <c r="A94" s="127" t="str">
        <f aca="false">'Sovereign Ratings (Moody''s,S&amp;P)'!A94</f>
        <v>Mauritius</v>
      </c>
      <c r="B94" s="125" t="n">
        <f aca="false">'Country GDP'!B94</f>
        <v>14.2</v>
      </c>
      <c r="C94" s="42" t="str">
        <f aca="false">'Sovereign Ratings (Moody''s,S&amp;P)'!C94</f>
        <v>Baa2</v>
      </c>
      <c r="D94" s="44" t="str">
        <f aca="false">'10-year CDS Spreads'!C94</f>
        <v>NA</v>
      </c>
      <c r="E94" s="43" t="n">
        <f aca="false">'ERPs by country'!D100</f>
        <v>0.015725938409809</v>
      </c>
      <c r="F94" s="128" t="n">
        <f aca="false">'ERPs by country'!E100</f>
        <v>0.059768255431599</v>
      </c>
      <c r="G94" s="45" t="n">
        <f aca="false">'ERPs by country'!F100</f>
        <v>0.015968255431599</v>
      </c>
      <c r="H94" s="45" t="n">
        <f aca="false">'Country Tax Rates'!C94</f>
        <v>0.15</v>
      </c>
      <c r="I94" s="77" t="str">
        <f aca="false">VLOOKUP(A94,'Regional lookup table'!$A$2:$B$161,2)</f>
        <v>Africa</v>
      </c>
    </row>
    <row r="95" customFormat="false" ht="16" hidden="false" customHeight="false" outlineLevel="0" collapsed="false">
      <c r="A95" s="127" t="str">
        <f aca="false">'Sovereign Ratings (Moody''s,S&amp;P)'!A95</f>
        <v>Mexico</v>
      </c>
      <c r="B95" s="125" t="n">
        <f aca="false">'Country GDP'!B95</f>
        <v>1258.3</v>
      </c>
      <c r="C95" s="42" t="str">
        <f aca="false">'Sovereign Ratings (Moody''s,S&amp;P)'!C95</f>
        <v>Baa1</v>
      </c>
      <c r="D95" s="44" t="n">
        <f aca="false">'10-year CDS Spreads'!C95</f>
        <v>0.0158</v>
      </c>
      <c r="E95" s="43" t="n">
        <f aca="false">'ERPs by country'!D101</f>
        <v>0.0131919009409298</v>
      </c>
      <c r="F95" s="128" t="n">
        <f aca="false">'ERPs by country'!E101</f>
        <v>0.0571951716179764</v>
      </c>
      <c r="G95" s="45" t="n">
        <f aca="false">'ERPs by country'!F101</f>
        <v>0.0133951716179764</v>
      </c>
      <c r="H95" s="45" t="n">
        <f aca="false">'Country Tax Rates'!C95</f>
        <v>0.3</v>
      </c>
      <c r="I95" s="77" t="str">
        <f aca="false">VLOOKUP(A95,'Regional lookup table'!$A$2:$B$161,2)</f>
        <v>Central and South America</v>
      </c>
    </row>
    <row r="96" customFormat="false" ht="16" hidden="false" customHeight="false" outlineLevel="0" collapsed="false">
      <c r="A96" s="127" t="str">
        <f aca="false">'Sovereign Ratings (Moody''s,S&amp;P)'!A96</f>
        <v>Moldova</v>
      </c>
      <c r="B96" s="125" t="n">
        <f aca="false">'Country GDP'!B96</f>
        <v>12</v>
      </c>
      <c r="C96" s="42" t="str">
        <f aca="false">'Sovereign Ratings (Moody''s,S&amp;P)'!C96</f>
        <v>B3</v>
      </c>
      <c r="D96" s="44" t="str">
        <f aca="false">'10-year CDS Spreads'!C96</f>
        <v>NA</v>
      </c>
      <c r="E96" s="43" t="n">
        <f aca="false">'ERPs by country'!D102</f>
        <v>0.0537365004429965</v>
      </c>
      <c r="F96" s="128" t="n">
        <f aca="false">'ERPs by country'!E102</f>
        <v>0.0983645126359378</v>
      </c>
      <c r="G96" s="45" t="n">
        <f aca="false">'ERPs by country'!F102</f>
        <v>0.0545645126359378</v>
      </c>
      <c r="H96" s="45" t="n">
        <f aca="false">'Country Tax Rates'!C96</f>
        <v>0.12</v>
      </c>
      <c r="I96" s="77" t="str">
        <f aca="false">VLOOKUP(A96,'Regional lookup table'!$A$2:$B$161,2)</f>
        <v>Eastern Europe &amp; Russia</v>
      </c>
    </row>
    <row r="97" customFormat="false" ht="16" hidden="false" customHeight="false" outlineLevel="0" collapsed="false">
      <c r="A97" s="127" t="str">
        <f aca="false">'Sovereign Ratings (Moody''s,S&amp;P)'!A97</f>
        <v>Mongolia</v>
      </c>
      <c r="B97" s="125" t="n">
        <f aca="false">'Country GDP'!B97</f>
        <v>13.9</v>
      </c>
      <c r="C97" s="42" t="str">
        <f aca="false">'Sovereign Ratings (Moody''s,S&amp;P)'!C97</f>
        <v>B3</v>
      </c>
      <c r="D97" s="44" t="str">
        <f aca="false">'10-year CDS Spreads'!C97</f>
        <v>NA</v>
      </c>
      <c r="E97" s="43" t="n">
        <f aca="false">'ERPs by country'!D103</f>
        <v>0.0537365004429965</v>
      </c>
      <c r="F97" s="128" t="n">
        <f aca="false">'ERPs by country'!E103</f>
        <v>0.0983645126359378</v>
      </c>
      <c r="G97" s="45" t="n">
        <f aca="false">'ERPs by country'!F103</f>
        <v>0.0545645126359378</v>
      </c>
      <c r="H97" s="45" t="n">
        <f aca="false">'Country Tax Rates'!C97</f>
        <v>0.25</v>
      </c>
      <c r="I97" s="77" t="str">
        <f aca="false">VLOOKUP(A97,'Regional lookup table'!$A$2:$B$161,2)</f>
        <v>Asia</v>
      </c>
    </row>
    <row r="98" customFormat="false" ht="16" hidden="false" customHeight="false" outlineLevel="0" collapsed="false">
      <c r="A98" s="127" t="str">
        <f aca="false">'Sovereign Ratings (Moody''s,S&amp;P)'!A98</f>
        <v>Montenegro</v>
      </c>
      <c r="B98" s="125" t="n">
        <f aca="false">'Country GDP'!B98</f>
        <v>5.5</v>
      </c>
      <c r="C98" s="42" t="str">
        <f aca="false">'Sovereign Ratings (Moody''s,S&amp;P)'!C98</f>
        <v>B1</v>
      </c>
      <c r="D98" s="44" t="str">
        <f aca="false">'10-year CDS Spreads'!C98</f>
        <v>NA</v>
      </c>
      <c r="E98" s="43" t="n">
        <f aca="false">'ERPs by country'!D104</f>
        <v>0.0371907263814913</v>
      </c>
      <c r="F98" s="128" t="n">
        <f aca="false">'ERPs by country'!E104</f>
        <v>0.0815637889116962</v>
      </c>
      <c r="G98" s="45" t="n">
        <f aca="false">'ERPs by country'!F104</f>
        <v>0.0377637889116962</v>
      </c>
      <c r="H98" s="45" t="n">
        <f aca="false">'Country Tax Rates'!C98</f>
        <v>0.09</v>
      </c>
      <c r="I98" s="77" t="str">
        <f aca="false">VLOOKUP(A98,'Regional lookup table'!$A$2:$B$161,2)</f>
        <v>Eastern Europe &amp; Russia</v>
      </c>
    </row>
    <row r="99" customFormat="false" ht="16" hidden="false" customHeight="false" outlineLevel="0" collapsed="false">
      <c r="A99" s="127" t="str">
        <f aca="false">'Sovereign Ratings (Moody''s,S&amp;P)'!A99</f>
        <v>Montserrat</v>
      </c>
      <c r="B99" s="125" t="n">
        <f aca="false">'Country GDP'!B99</f>
        <v>1.5</v>
      </c>
      <c r="C99" s="42" t="str">
        <f aca="false">'Sovereign Ratings (Moody''s,S&amp;P)'!C99</f>
        <v>Baa3</v>
      </c>
      <c r="D99" s="44" t="str">
        <f aca="false">'10-year CDS Spreads'!C99</f>
        <v>NA</v>
      </c>
      <c r="E99" s="43" t="n">
        <f aca="false">'ERPs by country'!D105</f>
        <v>0.0181854453648976</v>
      </c>
      <c r="F99" s="128" t="n">
        <f aca="false">'ERPs by country'!E105</f>
        <v>0.0622656603095268</v>
      </c>
      <c r="G99" s="45" t="n">
        <f aca="false">'ERPs by country'!F105</f>
        <v>0.0184656603095268</v>
      </c>
      <c r="H99" s="45" t="n">
        <f aca="false">'Country Tax Rates'!C99</f>
        <v>0.2113</v>
      </c>
      <c r="I99" s="77" t="str">
        <f aca="false">VLOOKUP(A99,'Regional lookup table'!$A$2:$B$161,2)</f>
        <v>Caribbean</v>
      </c>
    </row>
    <row r="100" customFormat="false" ht="16" hidden="false" customHeight="false" outlineLevel="0" collapsed="false">
      <c r="A100" s="127" t="str">
        <f aca="false">'Sovereign Ratings (Moody''s,S&amp;P)'!A100</f>
        <v>Morocco</v>
      </c>
      <c r="B100" s="125" t="n">
        <f aca="false">'Country GDP'!B100</f>
        <v>118.7</v>
      </c>
      <c r="C100" s="42" t="str">
        <f aca="false">'Sovereign Ratings (Moody''s,S&amp;P)'!C100</f>
        <v>Ba1</v>
      </c>
      <c r="D100" s="44" t="n">
        <f aca="false">'10-year CDS Spreads'!C100</f>
        <v>0.0133</v>
      </c>
      <c r="E100" s="43" t="n">
        <f aca="false">'ERPs by country'!D106</f>
        <v>0.0206449523199862</v>
      </c>
      <c r="F100" s="128" t="n">
        <f aca="false">'ERPs by country'!E106</f>
        <v>0.0647630651874546</v>
      </c>
      <c r="G100" s="45" t="n">
        <f aca="false">'ERPs by country'!F106</f>
        <v>0.0209630651874546</v>
      </c>
      <c r="H100" s="45" t="n">
        <f aca="false">'Country Tax Rates'!C100</f>
        <v>0.31</v>
      </c>
      <c r="I100" s="77" t="str">
        <f aca="false">VLOOKUP(A100,'Regional lookup table'!$A$2:$B$161,2)</f>
        <v>Africa</v>
      </c>
    </row>
    <row r="101" customFormat="false" ht="16" hidden="false" customHeight="false" outlineLevel="0" collapsed="false">
      <c r="A101" s="127" t="str">
        <f aca="false">'Sovereign Ratings (Moody''s,S&amp;P)'!A101</f>
        <v>Mozambique</v>
      </c>
      <c r="B101" s="125" t="n">
        <f aca="false">'Country GDP'!B101</f>
        <v>14.9</v>
      </c>
      <c r="C101" s="42" t="str">
        <f aca="false">'Sovereign Ratings (Moody''s,S&amp;P)'!C101</f>
        <v>Caa2</v>
      </c>
      <c r="D101" s="44" t="str">
        <f aca="false">'10-year CDS Spreads'!C101</f>
        <v>NA</v>
      </c>
      <c r="E101" s="43" t="n">
        <f aca="false">'ERPs by country'!D107</f>
        <v>0.0743814527629826</v>
      </c>
      <c r="F101" s="128" t="n">
        <f aca="false">'ERPs by country'!E107</f>
        <v>0.119327577823392</v>
      </c>
      <c r="G101" s="45" t="n">
        <f aca="false">'ERPs by country'!F107</f>
        <v>0.0755275778233924</v>
      </c>
      <c r="H101" s="45" t="n">
        <f aca="false">'Country Tax Rates'!C101</f>
        <v>0.32</v>
      </c>
      <c r="I101" s="77" t="str">
        <f aca="false">VLOOKUP(A101,'Regional lookup table'!$A$2:$B$161,2)</f>
        <v>Africa</v>
      </c>
    </row>
    <row r="102" customFormat="false" ht="16" hidden="false" customHeight="false" outlineLevel="0" collapsed="false">
      <c r="A102" s="127" t="str">
        <f aca="false">'Sovereign Ratings (Moody''s,S&amp;P)'!A102</f>
        <v>Namibia</v>
      </c>
      <c r="B102" s="125" t="n">
        <f aca="false">'Country GDP'!B102</f>
        <v>12.4</v>
      </c>
      <c r="C102" s="42" t="str">
        <f aca="false">'Sovereign Ratings (Moody''s,S&amp;P)'!C102</f>
        <v>Ba3</v>
      </c>
      <c r="D102" s="44" t="str">
        <f aca="false">'10-year CDS Spreads'!C102</f>
        <v>NA</v>
      </c>
      <c r="E102" s="43" t="n">
        <f aca="false">'ERPs by country'!D108</f>
        <v>0.029737675002435</v>
      </c>
      <c r="F102" s="128" t="n">
        <f aca="false">'ERPs by country'!E108</f>
        <v>0.073995895342218</v>
      </c>
      <c r="G102" s="45" t="n">
        <f aca="false">'ERPs by country'!F108</f>
        <v>0.030195895342218</v>
      </c>
      <c r="H102" s="45" t="n">
        <f aca="false">'Country Tax Rates'!C102</f>
        <v>0.32</v>
      </c>
      <c r="I102" s="77" t="str">
        <f aca="false">VLOOKUP(A102,'Regional lookup table'!$A$2:$B$161,2)</f>
        <v>Africa</v>
      </c>
    </row>
    <row r="103" customFormat="false" ht="16" hidden="false" customHeight="false" outlineLevel="0" collapsed="false">
      <c r="A103" s="127" t="str">
        <f aca="false">'Sovereign Ratings (Moody''s,S&amp;P)'!A103</f>
        <v>Netherlands</v>
      </c>
      <c r="B103" s="125" t="n">
        <f aca="false">'Country GDP'!B103</f>
        <v>909.1</v>
      </c>
      <c r="C103" s="42" t="str">
        <f aca="false">'Sovereign Ratings (Moody''s,S&amp;P)'!C103</f>
        <v>Aaa</v>
      </c>
      <c r="D103" s="44" t="n">
        <f aca="false">'10-year CDS Spreads'!C103</f>
        <v>0.0016</v>
      </c>
      <c r="E103" s="43" t="n">
        <f aca="false">'ERPs by country'!D109</f>
        <v>0</v>
      </c>
      <c r="F103" s="128" t="n">
        <f aca="false">'ERPs by country'!E109</f>
        <v>0.0438</v>
      </c>
      <c r="G103" s="45" t="n">
        <f aca="false">'ERPs by country'!F109</f>
        <v>0</v>
      </c>
      <c r="H103" s="45" t="n">
        <f aca="false">'Country Tax Rates'!C103</f>
        <v>0.25</v>
      </c>
      <c r="I103" s="77" t="str">
        <f aca="false">VLOOKUP(A103,'Regional lookup table'!$A$2:$B$161,2)</f>
        <v>Western Europe</v>
      </c>
    </row>
    <row r="104" customFormat="false" ht="16" hidden="false" customHeight="false" outlineLevel="0" collapsed="false">
      <c r="A104" s="127" t="str">
        <f aca="false">'Sovereign Ratings (Moody''s,S&amp;P)'!A104</f>
        <v>New Zealand</v>
      </c>
      <c r="B104" s="125" t="n">
        <f aca="false">'Country GDP'!B104</f>
        <v>206.9</v>
      </c>
      <c r="C104" s="42" t="str">
        <f aca="false">'Sovereign Ratings (Moody''s,S&amp;P)'!C104</f>
        <v>Aaa</v>
      </c>
      <c r="D104" s="44" t="n">
        <f aca="false">'10-year CDS Spreads'!C104</f>
        <v>0.0024</v>
      </c>
      <c r="E104" s="43" t="n">
        <f aca="false">'ERPs by country'!D110</f>
        <v>0</v>
      </c>
      <c r="F104" s="128" t="n">
        <f aca="false">'ERPs by country'!E110</f>
        <v>0.0438</v>
      </c>
      <c r="G104" s="45" t="n">
        <f aca="false">'ERPs by country'!F110</f>
        <v>0</v>
      </c>
      <c r="H104" s="45" t="n">
        <f aca="false">'Country Tax Rates'!C104</f>
        <v>0.28</v>
      </c>
      <c r="I104" s="77" t="str">
        <f aca="false">VLOOKUP(A104,'Regional lookup table'!$A$2:$B$161,2)</f>
        <v>Australia &amp; New Zealand</v>
      </c>
    </row>
    <row r="105" customFormat="false" ht="16" hidden="false" customHeight="false" outlineLevel="0" collapsed="false">
      <c r="A105" s="127" t="str">
        <f aca="false">'Sovereign Ratings (Moody''s,S&amp;P)'!A105</f>
        <v>Nicaragua</v>
      </c>
      <c r="B105" s="125" t="n">
        <f aca="false">'Country GDP'!B105</f>
        <v>12.5</v>
      </c>
      <c r="C105" s="42" t="str">
        <f aca="false">'Sovereign Ratings (Moody''s,S&amp;P)'!C105</f>
        <v>B3</v>
      </c>
      <c r="D105" s="44" t="n">
        <f aca="false">'10-year CDS Spreads'!C105</f>
        <v>0.0379</v>
      </c>
      <c r="E105" s="43" t="n">
        <f aca="false">'ERPs by country'!D111</f>
        <v>0.0537365004429965</v>
      </c>
      <c r="F105" s="128" t="n">
        <f aca="false">'ERPs by country'!E111</f>
        <v>0.0983645126359378</v>
      </c>
      <c r="G105" s="45" t="n">
        <f aca="false">'ERPs by country'!F111</f>
        <v>0.0545645126359378</v>
      </c>
      <c r="H105" s="45" t="n">
        <f aca="false">'Country Tax Rates'!C105</f>
        <v>0.3</v>
      </c>
      <c r="I105" s="77" t="str">
        <f aca="false">VLOOKUP(A105,'Regional lookup table'!$A$2:$B$161,2)</f>
        <v>Central and South America</v>
      </c>
    </row>
    <row r="106" customFormat="false" ht="16" hidden="false" customHeight="false" outlineLevel="0" collapsed="false">
      <c r="A106" s="127" t="str">
        <f aca="false">'Sovereign Ratings (Moody''s,S&amp;P)'!A106</f>
        <v>Niger</v>
      </c>
      <c r="B106" s="125" t="n">
        <f aca="false">'Country GDP'!B106</f>
        <v>12.9</v>
      </c>
      <c r="C106" s="42" t="str">
        <f aca="false">'Sovereign Ratings (Moody''s,S&amp;P)'!C106</f>
        <v>B3</v>
      </c>
      <c r="D106" s="44" t="str">
        <f aca="false">'10-year CDS Spreads'!C106</f>
        <v>NA</v>
      </c>
      <c r="E106" s="43" t="n">
        <f aca="false">'ERPs by country'!D112</f>
        <v>0.0537365004429965</v>
      </c>
      <c r="F106" s="128" t="n">
        <f aca="false">'ERPs by country'!E112</f>
        <v>0.0983645126359378</v>
      </c>
      <c r="G106" s="45" t="n">
        <f aca="false">'ERPs by country'!F112</f>
        <v>0.0545645126359378</v>
      </c>
      <c r="H106" s="45" t="n">
        <f aca="false">'Country Tax Rates'!C106</f>
        <v>0.2825</v>
      </c>
      <c r="I106" s="77" t="str">
        <f aca="false">VLOOKUP(A106,'Regional lookup table'!$A$2:$B$161,2)</f>
        <v>Africa</v>
      </c>
    </row>
    <row r="107" customFormat="false" ht="16" hidden="false" customHeight="false" outlineLevel="0" collapsed="false">
      <c r="A107" s="127" t="str">
        <f aca="false">'Sovereign Ratings (Moody''s,S&amp;P)'!A107</f>
        <v>Nigeria</v>
      </c>
      <c r="B107" s="125" t="n">
        <f aca="false">'Country GDP'!B107</f>
        <v>448.1</v>
      </c>
      <c r="C107" s="42" t="str">
        <f aca="false">'Sovereign Ratings (Moody''s,S&amp;P)'!C107</f>
        <v>B2</v>
      </c>
      <c r="D107" s="44" t="n">
        <f aca="false">'10-year CDS Spreads'!C107</f>
        <v>0.0384</v>
      </c>
      <c r="E107" s="43" t="n">
        <f aca="false">'ERPs by country'!D113</f>
        <v>0.0454636134122439</v>
      </c>
      <c r="F107" s="128" t="n">
        <f aca="false">'ERPs by country'!E113</f>
        <v>0.0899641507738171</v>
      </c>
      <c r="G107" s="45" t="n">
        <f aca="false">'ERPs by country'!F113</f>
        <v>0.0461641507738171</v>
      </c>
      <c r="H107" s="45" t="n">
        <f aca="false">'Country Tax Rates'!C107</f>
        <v>0.3</v>
      </c>
      <c r="I107" s="77" t="str">
        <f aca="false">VLOOKUP(A107,'Regional lookup table'!$A$2:$B$161,2)</f>
        <v>Africa</v>
      </c>
    </row>
    <row r="108" customFormat="false" ht="16" hidden="false" customHeight="false" outlineLevel="0" collapsed="false">
      <c r="A108" s="127" t="str">
        <f aca="false">'Sovereign Ratings (Moody''s,S&amp;P)'!A108</f>
        <v>Norway</v>
      </c>
      <c r="B108" s="125" t="n">
        <f aca="false">'Country GDP'!B108</f>
        <v>403.3</v>
      </c>
      <c r="C108" s="42" t="str">
        <f aca="false">'Sovereign Ratings (Moody''s,S&amp;P)'!C108</f>
        <v>Aaa</v>
      </c>
      <c r="D108" s="44" t="n">
        <f aca="false">'10-year CDS Spreads'!C108</f>
        <v>0.0019</v>
      </c>
      <c r="E108" s="43" t="n">
        <f aca="false">'ERPs by country'!D114</f>
        <v>0</v>
      </c>
      <c r="F108" s="128" t="n">
        <f aca="false">'ERPs by country'!E114</f>
        <v>0.0438</v>
      </c>
      <c r="G108" s="45" t="n">
        <f aca="false">'ERPs by country'!F114</f>
        <v>0</v>
      </c>
      <c r="H108" s="45" t="n">
        <f aca="false">'Country Tax Rates'!C108</f>
        <v>0.22</v>
      </c>
      <c r="I108" s="77" t="str">
        <f aca="false">VLOOKUP(A108,'Regional lookup table'!$A$2:$B$161,2)</f>
        <v>Western Europe</v>
      </c>
    </row>
    <row r="109" customFormat="false" ht="16" hidden="false" customHeight="false" outlineLevel="0" collapsed="false">
      <c r="A109" s="127" t="str">
        <f aca="false">'Sovereign Ratings (Moody''s,S&amp;P)'!A109</f>
        <v>Oman</v>
      </c>
      <c r="B109" s="125" t="n">
        <f aca="false">'Country GDP'!B109</f>
        <v>77</v>
      </c>
      <c r="C109" s="42" t="str">
        <f aca="false">'Sovereign Ratings (Moody''s,S&amp;P)'!C109</f>
        <v>Ba3</v>
      </c>
      <c r="D109" s="44" t="n">
        <f aca="false">'10-year CDS Spreads'!C109</f>
        <v>0.0288</v>
      </c>
      <c r="E109" s="43" t="n">
        <f aca="false">'ERPs by country'!D115</f>
        <v>0.029737675002435</v>
      </c>
      <c r="F109" s="128" t="n">
        <f aca="false">'ERPs by country'!E115</f>
        <v>0.073995895342218</v>
      </c>
      <c r="G109" s="45" t="n">
        <f aca="false">'ERPs by country'!F115</f>
        <v>0.030195895342218</v>
      </c>
      <c r="H109" s="45" t="n">
        <f aca="false">'Country Tax Rates'!C109</f>
        <v>0.15</v>
      </c>
      <c r="I109" s="77" t="str">
        <f aca="false">VLOOKUP(A109,'Regional lookup table'!$A$2:$B$161,2)</f>
        <v>Middle East</v>
      </c>
    </row>
    <row r="110" customFormat="false" ht="16" hidden="false" customHeight="false" outlineLevel="0" collapsed="false">
      <c r="A110" s="127" t="str">
        <f aca="false">'Sovereign Ratings (Moody''s,S&amp;P)'!A110</f>
        <v>Pakistan</v>
      </c>
      <c r="B110" s="125" t="n">
        <f aca="false">'Country GDP'!B110</f>
        <v>278.2</v>
      </c>
      <c r="C110" s="42" t="str">
        <f aca="false">'Sovereign Ratings (Moody''s,S&amp;P)'!C110</f>
        <v>B3</v>
      </c>
      <c r="D110" s="44" t="n">
        <f aca="false">'10-year CDS Spreads'!C110</f>
        <v>0.0377</v>
      </c>
      <c r="E110" s="43" t="n">
        <f aca="false">'ERPs by country'!D116</f>
        <v>0.0537365004429965</v>
      </c>
      <c r="F110" s="128" t="n">
        <f aca="false">'ERPs by country'!E116</f>
        <v>0.0983645126359378</v>
      </c>
      <c r="G110" s="45" t="n">
        <f aca="false">'ERPs by country'!F116</f>
        <v>0.0545645126359378</v>
      </c>
      <c r="H110" s="45" t="n">
        <f aca="false">'Country Tax Rates'!C110</f>
        <v>0.35</v>
      </c>
      <c r="I110" s="77" t="str">
        <f aca="false">VLOOKUP(A110,'Regional lookup table'!$A$2:$B$161,2)</f>
        <v>Asia</v>
      </c>
    </row>
    <row r="111" customFormat="false" ht="16" hidden="false" customHeight="false" outlineLevel="0" collapsed="false">
      <c r="A111" s="127" t="str">
        <f aca="false">'Sovereign Ratings (Moody''s,S&amp;P)'!A111</f>
        <v>Panama</v>
      </c>
      <c r="B111" s="125" t="n">
        <f aca="false">'Country GDP'!B111</f>
        <v>66.8</v>
      </c>
      <c r="C111" s="42" t="str">
        <f aca="false">'Sovereign Ratings (Moody''s,S&amp;P)'!C111</f>
        <v>Baa2</v>
      </c>
      <c r="D111" s="44" t="n">
        <f aca="false">'10-year CDS Spreads'!C111</f>
        <v>0.0113</v>
      </c>
      <c r="E111" s="43" t="n">
        <f aca="false">'ERPs by country'!D117</f>
        <v>0.015725938409809</v>
      </c>
      <c r="F111" s="128" t="n">
        <f aca="false">'ERPs by country'!E117</f>
        <v>0.059768255431599</v>
      </c>
      <c r="G111" s="45" t="n">
        <f aca="false">'ERPs by country'!F117</f>
        <v>0.015968255431599</v>
      </c>
      <c r="H111" s="45" t="n">
        <f aca="false">'Country Tax Rates'!C111</f>
        <v>0.25</v>
      </c>
      <c r="I111" s="77" t="str">
        <f aca="false">VLOOKUP(A111,'Regional lookup table'!$A$2:$B$161,2)</f>
        <v>Central and South America</v>
      </c>
    </row>
    <row r="112" customFormat="false" ht="16" hidden="false" customHeight="false" outlineLevel="0" collapsed="false">
      <c r="A112" s="127" t="str">
        <f aca="false">'Sovereign Ratings (Moody''s,S&amp;P)'!A112</f>
        <v>Papua New Guinea</v>
      </c>
      <c r="B112" s="125" t="n">
        <f aca="false">'Country GDP'!B112</f>
        <v>25</v>
      </c>
      <c r="C112" s="42" t="str">
        <f aca="false">'Sovereign Ratings (Moody''s,S&amp;P)'!C112</f>
        <v>B2</v>
      </c>
      <c r="D112" s="44" t="str">
        <f aca="false">'10-year CDS Spreads'!C112</f>
        <v>NA</v>
      </c>
      <c r="E112" s="43" t="n">
        <f aca="false">'ERPs by country'!D118</f>
        <v>0.0454636134122439</v>
      </c>
      <c r="F112" s="128" t="n">
        <f aca="false">'ERPs by country'!E118</f>
        <v>0.0899641507738171</v>
      </c>
      <c r="G112" s="45" t="n">
        <f aca="false">'ERPs by country'!F118</f>
        <v>0.0461641507738171</v>
      </c>
      <c r="H112" s="45" t="n">
        <f aca="false">'Country Tax Rates'!C112</f>
        <v>0.3</v>
      </c>
      <c r="I112" s="77" t="str">
        <f aca="false">VLOOKUP(A112,'Regional lookup table'!$A$2:$B$161,2)</f>
        <v>Asia</v>
      </c>
    </row>
    <row r="113" customFormat="false" ht="16" hidden="false" customHeight="false" outlineLevel="0" collapsed="false">
      <c r="A113" s="127" t="str">
        <f aca="false">'Sovereign Ratings (Moody''s,S&amp;P)'!A113</f>
        <v>Paraguay</v>
      </c>
      <c r="B113" s="125" t="n">
        <f aca="false">'Country GDP'!B113</f>
        <v>38.1</v>
      </c>
      <c r="C113" s="42" t="str">
        <f aca="false">'Sovereign Ratings (Moody''s,S&amp;P)'!C113</f>
        <v>Ba1</v>
      </c>
      <c r="D113" s="44" t="str">
        <f aca="false">'10-year CDS Spreads'!C113</f>
        <v>NA</v>
      </c>
      <c r="E113" s="43" t="n">
        <f aca="false">'ERPs by country'!D119</f>
        <v>0.0206449523199862</v>
      </c>
      <c r="F113" s="128" t="n">
        <f aca="false">'ERPs by country'!E119</f>
        <v>0.0647630651874546</v>
      </c>
      <c r="G113" s="45" t="n">
        <f aca="false">'ERPs by country'!F119</f>
        <v>0.0209630651874546</v>
      </c>
      <c r="H113" s="45" t="n">
        <f aca="false">'Country Tax Rates'!C113</f>
        <v>0.1</v>
      </c>
      <c r="I113" s="77" t="str">
        <f aca="false">VLOOKUP(A113,'Regional lookup table'!$A$2:$B$161,2)</f>
        <v>Central and South America</v>
      </c>
    </row>
    <row r="114" customFormat="false" ht="16" hidden="false" customHeight="false" outlineLevel="0" collapsed="false">
      <c r="A114" s="127" t="str">
        <f aca="false">'Sovereign Ratings (Moody''s,S&amp;P)'!A114</f>
        <v>Peru</v>
      </c>
      <c r="B114" s="125" t="n">
        <f aca="false">'Country GDP'!B114</f>
        <v>226.8</v>
      </c>
      <c r="C114" s="42" t="str">
        <f aca="false">'Sovereign Ratings (Moody''s,S&amp;P)'!C114</f>
        <v>A3</v>
      </c>
      <c r="D114" s="44" t="n">
        <f aca="false">'10-year CDS Spreads'!C114</f>
        <v>0.0136</v>
      </c>
      <c r="E114" s="43" t="n">
        <f aca="false">'ERPs by country'!D120</f>
        <v>0.00991255833414496</v>
      </c>
      <c r="F114" s="128" t="n">
        <f aca="false">'ERPs by country'!E120</f>
        <v>0.053865298447406</v>
      </c>
      <c r="G114" s="45" t="n">
        <f aca="false">'ERPs by country'!F120</f>
        <v>0.010065298447406</v>
      </c>
      <c r="H114" s="45" t="n">
        <f aca="false">'Country Tax Rates'!C114</f>
        <v>0.295</v>
      </c>
      <c r="I114" s="77" t="str">
        <f aca="false">VLOOKUP(A114,'Regional lookup table'!$A$2:$B$161,2)</f>
        <v>Central and South America</v>
      </c>
    </row>
    <row r="115" customFormat="false" ht="16" hidden="false" customHeight="false" outlineLevel="0" collapsed="false">
      <c r="A115" s="127" t="str">
        <f aca="false">'Sovereign Ratings (Moody''s,S&amp;P)'!A115</f>
        <v>Philippines</v>
      </c>
      <c r="B115" s="125" t="n">
        <f aca="false">'Country GDP'!B115</f>
        <v>376.8</v>
      </c>
      <c r="C115" s="42" t="str">
        <f aca="false">'Sovereign Ratings (Moody''s,S&amp;P)'!C115</f>
        <v>Baa2</v>
      </c>
      <c r="D115" s="44" t="n">
        <f aca="false">'10-year CDS Spreads'!C115</f>
        <v>0.0076</v>
      </c>
      <c r="E115" s="43" t="n">
        <f aca="false">'ERPs by country'!D121</f>
        <v>0.015725938409809</v>
      </c>
      <c r="F115" s="128" t="n">
        <f aca="false">'ERPs by country'!E121</f>
        <v>0.059768255431599</v>
      </c>
      <c r="G115" s="45" t="n">
        <f aca="false">'ERPs by country'!F121</f>
        <v>0.015968255431599</v>
      </c>
      <c r="H115" s="45" t="n">
        <f aca="false">'Country Tax Rates'!C115</f>
        <v>0.3</v>
      </c>
      <c r="I115" s="77" t="str">
        <f aca="false">VLOOKUP(A115,'Regional lookup table'!$A$2:$B$161,2)</f>
        <v>Asia</v>
      </c>
    </row>
    <row r="116" customFormat="false" ht="16" hidden="false" customHeight="false" outlineLevel="0" collapsed="false">
      <c r="A116" s="127" t="str">
        <f aca="false">'Sovereign Ratings (Moody''s,S&amp;P)'!A116</f>
        <v>Poland</v>
      </c>
      <c r="B116" s="125" t="n">
        <f aca="false">'Country GDP'!B116</f>
        <v>592.2</v>
      </c>
      <c r="C116" s="42" t="str">
        <f aca="false">'Sovereign Ratings (Moody''s,S&amp;P)'!C116</f>
        <v>A2</v>
      </c>
      <c r="D116" s="44" t="n">
        <f aca="false">'10-year CDS Spreads'!C116</f>
        <v>0.0075</v>
      </c>
      <c r="E116" s="43" t="n">
        <f aca="false">'ERPs by country'!D122</f>
        <v>0.00700586829631299</v>
      </c>
      <c r="F116" s="128" t="n">
        <f aca="false">'ERPs by country'!E122</f>
        <v>0.0509138199553095</v>
      </c>
      <c r="G116" s="45" t="n">
        <f aca="false">'ERPs by country'!F122</f>
        <v>0.00711381995530951</v>
      </c>
      <c r="H116" s="45" t="n">
        <f aca="false">'Country Tax Rates'!C116</f>
        <v>0.19</v>
      </c>
      <c r="I116" s="77" t="str">
        <f aca="false">VLOOKUP(A116,'Regional lookup table'!$A$2:$B$161,2)</f>
        <v>Eastern Europe &amp; Russia</v>
      </c>
    </row>
    <row r="117" customFormat="false" ht="16" hidden="false" customHeight="false" outlineLevel="0" collapsed="false">
      <c r="A117" s="127" t="str">
        <f aca="false">'Sovereign Ratings (Moody''s,S&amp;P)'!A117</f>
        <v>Portugal</v>
      </c>
      <c r="B117" s="125" t="n">
        <f aca="false">'Country GDP'!B117</f>
        <v>237.7</v>
      </c>
      <c r="C117" s="42" t="str">
        <f aca="false">'Sovereign Ratings (Moody''s,S&amp;P)'!C117</f>
        <v>Baa3</v>
      </c>
      <c r="D117" s="44" t="n">
        <f aca="false">'10-year CDS Spreads'!C117</f>
        <v>0.0054</v>
      </c>
      <c r="E117" s="43" t="n">
        <f aca="false">'ERPs by country'!D123</f>
        <v>0.0181854453648976</v>
      </c>
      <c r="F117" s="128" t="n">
        <f aca="false">'ERPs by country'!E123</f>
        <v>0.0622656603095268</v>
      </c>
      <c r="G117" s="45" t="n">
        <f aca="false">'ERPs by country'!F123</f>
        <v>0.0184656603095268</v>
      </c>
      <c r="H117" s="45" t="n">
        <f aca="false">'Country Tax Rates'!C117</f>
        <v>0.21</v>
      </c>
      <c r="I117" s="77" t="str">
        <f aca="false">VLOOKUP(A117,'Regional lookup table'!$A$2:$B$161,2)</f>
        <v>Western Europe</v>
      </c>
    </row>
    <row r="118" customFormat="false" ht="16" hidden="false" customHeight="false" outlineLevel="0" collapsed="false">
      <c r="A118" s="127" t="str">
        <f aca="false">'Sovereign Ratings (Moody''s,S&amp;P)'!A118</f>
        <v>Qatar</v>
      </c>
      <c r="B118" s="125" t="n">
        <f aca="false">'Country GDP'!B118</f>
        <v>183.5</v>
      </c>
      <c r="C118" s="42" t="str">
        <f aca="false">'Sovereign Ratings (Moody''s,S&amp;P)'!C118</f>
        <v>Aa3</v>
      </c>
      <c r="D118" s="44" t="n">
        <f aca="false">'10-year CDS Spreads'!C118</f>
        <v>0.0071</v>
      </c>
      <c r="E118" s="43" t="n">
        <f aca="false">'ERPs by country'!D124</f>
        <v>0.00499354442396778</v>
      </c>
      <c r="F118" s="128" t="n">
        <f aca="false">'ERPs by country'!E124</f>
        <v>0.0488704886915504</v>
      </c>
      <c r="G118" s="45" t="n">
        <f aca="false">'ERPs by country'!F124</f>
        <v>0.0050704886915504</v>
      </c>
      <c r="H118" s="45" t="n">
        <f aca="false">'Country Tax Rates'!C118</f>
        <v>0.1</v>
      </c>
      <c r="I118" s="77" t="str">
        <f aca="false">VLOOKUP(A118,'Regional lookup table'!$A$2:$B$161,2)</f>
        <v>Middle East</v>
      </c>
    </row>
    <row r="119" customFormat="false" ht="16" hidden="false" customHeight="false" outlineLevel="0" collapsed="false">
      <c r="A119" s="127" t="str">
        <f aca="false">'Sovereign Ratings (Moody''s,S&amp;P)'!A119</f>
        <v>Ras Al Kaminah</v>
      </c>
      <c r="B119" s="125" t="n">
        <f aca="false">'Country GDP'!B119</f>
        <v>5.2</v>
      </c>
      <c r="C119" s="42" t="str">
        <f aca="false">'Sovereign Ratings (Moody''s,S&amp;P)'!C119</f>
        <v>A3</v>
      </c>
      <c r="D119" s="44" t="str">
        <f aca="false">'10-year CDS Spreads'!C119</f>
        <v>NA</v>
      </c>
      <c r="E119" s="43" t="n">
        <f aca="false">'ERPs by country'!D125</f>
        <v>0.00991255833414496</v>
      </c>
      <c r="F119" s="128" t="n">
        <f aca="false">'ERPs by country'!E125</f>
        <v>0.053865298447406</v>
      </c>
      <c r="G119" s="45" t="n">
        <f aca="false">'ERPs by country'!F125</f>
        <v>0.010065298447406</v>
      </c>
      <c r="H119" s="45" t="n">
        <f aca="false">'Country Tax Rates'!C119</f>
        <v>0</v>
      </c>
      <c r="I119" s="77" t="str">
        <f aca="false">VLOOKUP(A119,'Regional lookup table'!$A$2:$B$161,2)</f>
        <v>Middle East</v>
      </c>
    </row>
    <row r="120" customFormat="false" ht="16" hidden="false" customHeight="false" outlineLevel="0" collapsed="false">
      <c r="A120" s="127" t="str">
        <f aca="false">'Sovereign Ratings (Moody''s,S&amp;P)'!A120</f>
        <v>Romania</v>
      </c>
      <c r="B120" s="125" t="n">
        <f aca="false">'Country GDP'!B120</f>
        <v>250.1</v>
      </c>
      <c r="C120" s="42" t="str">
        <f aca="false">'Sovereign Ratings (Moody''s,S&amp;P)'!C120</f>
        <v>Baa3</v>
      </c>
      <c r="D120" s="44" t="n">
        <f aca="false">'10-year CDS Spreads'!C120</f>
        <v>0.0119</v>
      </c>
      <c r="E120" s="43" t="n">
        <f aca="false">'ERPs by country'!D126</f>
        <v>0.0181854453648976</v>
      </c>
      <c r="F120" s="128" t="n">
        <f aca="false">'ERPs by country'!E126</f>
        <v>0.0622656603095268</v>
      </c>
      <c r="G120" s="45" t="n">
        <f aca="false">'ERPs by country'!F126</f>
        <v>0.0184656603095268</v>
      </c>
      <c r="H120" s="45" t="n">
        <f aca="false">'Country Tax Rates'!C120</f>
        <v>0.16</v>
      </c>
      <c r="I120" s="77" t="str">
        <f aca="false">VLOOKUP(A120,'Regional lookup table'!$A$2:$B$161,2)</f>
        <v>Eastern Europe &amp; Russia</v>
      </c>
    </row>
    <row r="121" customFormat="false" ht="16" hidden="false" customHeight="false" outlineLevel="0" collapsed="false">
      <c r="A121" s="127" t="str">
        <f aca="false">'Sovereign Ratings (Moody''s,S&amp;P)'!A121</f>
        <v>Russia</v>
      </c>
      <c r="B121" s="125" t="n">
        <f aca="false">'Country GDP'!B121</f>
        <v>1699.9</v>
      </c>
      <c r="C121" s="42" t="str">
        <f aca="false">'Sovereign Ratings (Moody''s,S&amp;P)'!C121</f>
        <v>Baa3</v>
      </c>
      <c r="D121" s="44" t="n">
        <f aca="false">'10-year CDS Spreads'!C121</f>
        <v>0.0135</v>
      </c>
      <c r="E121" s="43" t="n">
        <f aca="false">'ERPs by country'!D127</f>
        <v>0.0181854453648976</v>
      </c>
      <c r="F121" s="128" t="n">
        <f aca="false">'ERPs by country'!E127</f>
        <v>0.0622656603095268</v>
      </c>
      <c r="G121" s="45" t="n">
        <f aca="false">'ERPs by country'!F127</f>
        <v>0.0184656603095268</v>
      </c>
      <c r="H121" s="45" t="n">
        <f aca="false">'Country Tax Rates'!C121</f>
        <v>0.2</v>
      </c>
      <c r="I121" s="77" t="str">
        <f aca="false">VLOOKUP(A121,'Regional lookup table'!$A$2:$B$161,2)</f>
        <v>Eastern Europe &amp; Russia</v>
      </c>
    </row>
    <row r="122" customFormat="false" ht="16" hidden="false" customHeight="false" outlineLevel="0" collapsed="false">
      <c r="A122" s="127" t="str">
        <f aca="false">'Sovereign Ratings (Moody''s,S&amp;P)'!A122</f>
        <v>Rwanda</v>
      </c>
      <c r="B122" s="125" t="n">
        <f aca="false">'Country GDP'!B122</f>
        <v>10.1</v>
      </c>
      <c r="C122" s="42" t="str">
        <f aca="false">'Sovereign Ratings (Moody''s,S&amp;P)'!C122</f>
        <v>B2</v>
      </c>
      <c r="D122" s="44" t="n">
        <f aca="false">'10-year CDS Spreads'!C122</f>
        <v>0.0256</v>
      </c>
      <c r="E122" s="43" t="n">
        <f aca="false">'ERPs by country'!D128</f>
        <v>0.0454636134122439</v>
      </c>
      <c r="F122" s="128" t="n">
        <f aca="false">'ERPs by country'!E128</f>
        <v>0.0899641507738171</v>
      </c>
      <c r="G122" s="45" t="n">
        <f aca="false">'ERPs by country'!F128</f>
        <v>0.0461641507738171</v>
      </c>
      <c r="H122" s="45" t="n">
        <f aca="false">'Country Tax Rates'!C122</f>
        <v>0.3</v>
      </c>
      <c r="I122" s="77" t="str">
        <f aca="false">VLOOKUP(A122,'Regional lookup table'!$A$2:$B$161,2)</f>
        <v>Africa</v>
      </c>
    </row>
    <row r="123" customFormat="false" ht="16" hidden="false" customHeight="false" outlineLevel="0" collapsed="false">
      <c r="A123" s="127" t="str">
        <f aca="false">'Sovereign Ratings (Moody''s,S&amp;P)'!A123</f>
        <v>Saudi Arabia</v>
      </c>
      <c r="B123" s="125" t="n">
        <f aca="false">'Country GDP'!B123</f>
        <v>793</v>
      </c>
      <c r="C123" s="42" t="str">
        <f aca="false">'Sovereign Ratings (Moody''s,S&amp;P)'!C123</f>
        <v>A1</v>
      </c>
      <c r="D123" s="44" t="n">
        <f aca="false">'10-year CDS Spreads'!C123</f>
        <v>0.01</v>
      </c>
      <c r="E123" s="43" t="n">
        <f aca="false">'ERPs by country'!D129</f>
        <v>0.00581338007566397</v>
      </c>
      <c r="F123" s="128" t="n">
        <f aca="false">'ERPs by country'!E129</f>
        <v>0.049702956984193</v>
      </c>
      <c r="G123" s="45" t="n">
        <f aca="false">'ERPs by country'!F129</f>
        <v>0.00590295698419299</v>
      </c>
      <c r="H123" s="45" t="n">
        <f aca="false">'Country Tax Rates'!C123</f>
        <v>0.2</v>
      </c>
      <c r="I123" s="77" t="str">
        <f aca="false">VLOOKUP(A123,'Regional lookup table'!$A$2:$B$161,2)</f>
        <v>Middle East</v>
      </c>
    </row>
    <row r="124" customFormat="false" ht="16" hidden="false" customHeight="false" outlineLevel="0" collapsed="false">
      <c r="A124" s="127" t="str">
        <f aca="false">'Sovereign Ratings (Moody''s,S&amp;P)'!A124</f>
        <v>Senegal</v>
      </c>
      <c r="B124" s="125" t="n">
        <f aca="false">'Country GDP'!B124</f>
        <v>23.6</v>
      </c>
      <c r="C124" s="42" t="str">
        <f aca="false">'Sovereign Ratings (Moody''s,S&amp;P)'!C124</f>
        <v>Ba3</v>
      </c>
      <c r="D124" s="44" t="n">
        <f aca="false">'10-year CDS Spreads'!C124</f>
        <v>0.025</v>
      </c>
      <c r="E124" s="43" t="n">
        <f aca="false">'ERPs by country'!D130</f>
        <v>0.029737675002435</v>
      </c>
      <c r="F124" s="128" t="n">
        <f aca="false">'ERPs by country'!E130</f>
        <v>0.073995895342218</v>
      </c>
      <c r="G124" s="45" t="n">
        <f aca="false">'ERPs by country'!F130</f>
        <v>0.030195895342218</v>
      </c>
      <c r="H124" s="45" t="n">
        <f aca="false">'Country Tax Rates'!C124</f>
        <v>0.3</v>
      </c>
      <c r="I124" s="77" t="str">
        <f aca="false">VLOOKUP(A124,'Regional lookup table'!$A$2:$B$161,2)</f>
        <v>Africa</v>
      </c>
    </row>
    <row r="125" customFormat="false" ht="16" hidden="false" customHeight="false" outlineLevel="0" collapsed="false">
      <c r="A125" s="127" t="str">
        <f aca="false">'Sovereign Ratings (Moody''s,S&amp;P)'!A125</f>
        <v>Serbia</v>
      </c>
      <c r="B125" s="125" t="n">
        <f aca="false">'Country GDP'!B125</f>
        <v>51.4</v>
      </c>
      <c r="C125" s="42" t="str">
        <f aca="false">'Sovereign Ratings (Moody''s,S&amp;P)'!C125</f>
        <v>Ba2</v>
      </c>
      <c r="D125" s="44" t="n">
        <f aca="false">'10-year CDS Spreads'!C125</f>
        <v>0.0141</v>
      </c>
      <c r="E125" s="43" t="n">
        <f aca="false">'ERPs by country'!D131</f>
        <v>0.0248186610922578</v>
      </c>
      <c r="F125" s="128" t="n">
        <f aca="false">'ERPs by country'!E131</f>
        <v>0.0690010855863624</v>
      </c>
      <c r="G125" s="45" t="n">
        <f aca="false">'ERPs by country'!F131</f>
        <v>0.0252010855863624</v>
      </c>
      <c r="H125" s="45" t="n">
        <f aca="false">'Country Tax Rates'!C125</f>
        <v>0.15</v>
      </c>
      <c r="I125" s="77" t="str">
        <f aca="false">VLOOKUP(A125,'Regional lookup table'!$A$2:$B$161,2)</f>
        <v>Eastern Europe &amp; Russia</v>
      </c>
    </row>
    <row r="126" customFormat="false" ht="16" hidden="false" customHeight="false" outlineLevel="0" collapsed="false">
      <c r="A126" s="127" t="str">
        <f aca="false">'Sovereign Ratings (Moody''s,S&amp;P)'!A126</f>
        <v>Sharjah</v>
      </c>
      <c r="B126" s="125" t="n">
        <f aca="false">'Country GDP'!B126</f>
        <v>5</v>
      </c>
      <c r="C126" s="42" t="str">
        <f aca="false">'Sovereign Ratings (Moody''s,S&amp;P)'!C126</f>
        <v>Baa3</v>
      </c>
      <c r="D126" s="44" t="str">
        <f aca="false">'10-year CDS Spreads'!C126</f>
        <v>NA</v>
      </c>
      <c r="E126" s="43" t="n">
        <f aca="false">'ERPs by country'!D132</f>
        <v>0.0181854453648976</v>
      </c>
      <c r="F126" s="128" t="n">
        <f aca="false">'ERPs by country'!E132</f>
        <v>0.0622656603095268</v>
      </c>
      <c r="G126" s="45" t="n">
        <f aca="false">'ERPs by country'!F132</f>
        <v>0.0184656603095268</v>
      </c>
      <c r="H126" s="45" t="n">
        <f aca="false">'Country Tax Rates'!C126</f>
        <v>0</v>
      </c>
      <c r="I126" s="77" t="str">
        <f aca="false">VLOOKUP(A126,'Regional lookup table'!$A$2:$B$161,2)</f>
        <v>Middle East</v>
      </c>
    </row>
    <row r="127" customFormat="false" ht="16" hidden="false" customHeight="false" outlineLevel="0" collapsed="false">
      <c r="A127" s="127" t="str">
        <f aca="false">'Sovereign Ratings (Moody''s,S&amp;P)'!A127</f>
        <v>Singapore</v>
      </c>
      <c r="B127" s="125" t="n">
        <f aca="false">'Country GDP'!B127</f>
        <v>372.1</v>
      </c>
      <c r="C127" s="42" t="str">
        <f aca="false">'Sovereign Ratings (Moody''s,S&amp;P)'!C127</f>
        <v>Aaa</v>
      </c>
      <c r="D127" s="44" t="str">
        <f aca="false">'10-year CDS Spreads'!C127</f>
        <v>NA</v>
      </c>
      <c r="E127" s="43" t="n">
        <f aca="false">'ERPs by country'!D133</f>
        <v>0</v>
      </c>
      <c r="F127" s="128" t="n">
        <f aca="false">'ERPs by country'!E133</f>
        <v>0.0438</v>
      </c>
      <c r="G127" s="45" t="n">
        <f aca="false">'ERPs by country'!F133</f>
        <v>0</v>
      </c>
      <c r="H127" s="45" t="n">
        <f aca="false">'Country Tax Rates'!C127</f>
        <v>0.17</v>
      </c>
      <c r="I127" s="77" t="str">
        <f aca="false">VLOOKUP(A127,'Regional lookup table'!$A$2:$B$161,2)</f>
        <v>Asia</v>
      </c>
    </row>
    <row r="128" customFormat="false" ht="16" hidden="false" customHeight="false" outlineLevel="0" collapsed="false">
      <c r="A128" s="127" t="str">
        <f aca="false">'Sovereign Ratings (Moody''s,S&amp;P)'!A128</f>
        <v>Slovakia</v>
      </c>
      <c r="B128" s="125" t="n">
        <f aca="false">'Country GDP'!B128</f>
        <v>105.4</v>
      </c>
      <c r="C128" s="42" t="str">
        <f aca="false">'Sovereign Ratings (Moody''s,S&amp;P)'!C128</f>
        <v>A2</v>
      </c>
      <c r="D128" s="44" t="n">
        <f aca="false">'10-year CDS Spreads'!C128</f>
        <v>0.0068</v>
      </c>
      <c r="E128" s="43" t="n">
        <f aca="false">'ERPs by country'!D134</f>
        <v>0.00700586829631299</v>
      </c>
      <c r="F128" s="128" t="n">
        <f aca="false">'ERPs by country'!E134</f>
        <v>0.0509138199553095</v>
      </c>
      <c r="G128" s="45" t="n">
        <f aca="false">'ERPs by country'!F134</f>
        <v>0.00711381995530951</v>
      </c>
      <c r="H128" s="45" t="n">
        <f aca="false">'Country Tax Rates'!C128</f>
        <v>0.21</v>
      </c>
      <c r="I128" s="77" t="str">
        <f aca="false">VLOOKUP(A128,'Regional lookup table'!$A$2:$B$161,2)</f>
        <v>Eastern Europe &amp; Russia</v>
      </c>
    </row>
    <row r="129" customFormat="false" ht="16" hidden="false" customHeight="false" outlineLevel="0" collapsed="false">
      <c r="A129" s="127" t="str">
        <f aca="false">'Sovereign Ratings (Moody''s,S&amp;P)'!A129</f>
        <v>Slovenia</v>
      </c>
      <c r="B129" s="125" t="n">
        <f aca="false">'Country GDP'!B129</f>
        <v>53.7</v>
      </c>
      <c r="C129" s="42" t="str">
        <f aca="false">'Sovereign Ratings (Moody''s,S&amp;P)'!C129</f>
        <v>A3</v>
      </c>
      <c r="D129" s="44" t="n">
        <f aca="false">'10-year CDS Spreads'!C129</f>
        <v>0.0105</v>
      </c>
      <c r="E129" s="43" t="n">
        <f aca="false">'ERPs by country'!D135</f>
        <v>0.00991255833414496</v>
      </c>
      <c r="F129" s="128" t="n">
        <f aca="false">'ERPs by country'!E135</f>
        <v>0.053865298447406</v>
      </c>
      <c r="G129" s="45" t="n">
        <f aca="false">'ERPs by country'!F135</f>
        <v>0.010065298447406</v>
      </c>
      <c r="H129" s="45" t="n">
        <f aca="false">'Country Tax Rates'!C129</f>
        <v>0.19</v>
      </c>
      <c r="I129" s="77" t="str">
        <f aca="false">VLOOKUP(A129,'Regional lookup table'!$A$2:$B$161,2)</f>
        <v>Eastern Europe &amp; Russia</v>
      </c>
    </row>
    <row r="130" customFormat="false" ht="16" hidden="false" customHeight="false" outlineLevel="0" collapsed="false">
      <c r="A130" s="127" t="str">
        <f aca="false">'Sovereign Ratings (Moody''s,S&amp;P)'!A130</f>
        <v>Solomon Islands</v>
      </c>
      <c r="B130" s="125" t="n">
        <f aca="false">'Country GDP'!B130</f>
        <v>1.4</v>
      </c>
      <c r="C130" s="42" t="str">
        <f aca="false">'Sovereign Ratings (Moody''s,S&amp;P)'!C130</f>
        <v>B3</v>
      </c>
      <c r="D130" s="44" t="str">
        <f aca="false">'10-year CDS Spreads'!C130</f>
        <v>NA</v>
      </c>
      <c r="E130" s="43" t="n">
        <f aca="false">'ERPs by country'!D136</f>
        <v>0.0537365004429965</v>
      </c>
      <c r="F130" s="128" t="n">
        <f aca="false">'ERPs by country'!E136</f>
        <v>0.0983645126359378</v>
      </c>
      <c r="G130" s="45" t="n">
        <f aca="false">'ERPs by country'!F136</f>
        <v>0.0545645126359378</v>
      </c>
      <c r="H130" s="45" t="n">
        <f aca="false">'Country Tax Rates'!C130</f>
        <v>0.3</v>
      </c>
      <c r="I130" s="77" t="str">
        <f aca="false">VLOOKUP(A130,'Regional lookup table'!$A$2:$B$161,2)</f>
        <v>Asia</v>
      </c>
    </row>
    <row r="131" customFormat="false" ht="16" hidden="false" customHeight="false" outlineLevel="0" collapsed="false">
      <c r="A131" s="127" t="str">
        <f aca="false">'Sovereign Ratings (Moody''s,S&amp;P)'!A131</f>
        <v>South Africa</v>
      </c>
      <c r="B131" s="125" t="n">
        <f aca="false">'Country GDP'!B131</f>
        <v>351.4</v>
      </c>
      <c r="C131" s="42" t="str">
        <f aca="false">'Sovereign Ratings (Moody''s,S&amp;P)'!C131</f>
        <v>Ba2</v>
      </c>
      <c r="D131" s="44" t="n">
        <f aca="false">'10-year CDS Spreads'!C131</f>
        <v>0.0269</v>
      </c>
      <c r="E131" s="43" t="n">
        <f aca="false">'ERPs by country'!D137</f>
        <v>0.0248186610922578</v>
      </c>
      <c r="F131" s="128" t="n">
        <f aca="false">'ERPs by country'!E137</f>
        <v>0.0690010855863624</v>
      </c>
      <c r="G131" s="45" t="n">
        <f aca="false">'ERPs by country'!F137</f>
        <v>0.0252010855863624</v>
      </c>
      <c r="H131" s="45" t="n">
        <f aca="false">'Country Tax Rates'!C131</f>
        <v>0.28</v>
      </c>
      <c r="I131" s="77" t="str">
        <f aca="false">VLOOKUP(A131,'Regional lookup table'!$A$2:$B$161,2)</f>
        <v>Africa</v>
      </c>
    </row>
    <row r="132" customFormat="false" ht="16" hidden="false" customHeight="false" outlineLevel="0" collapsed="false">
      <c r="A132" s="127" t="str">
        <f aca="false">'Sovereign Ratings (Moody''s,S&amp;P)'!A132</f>
        <v>Spain</v>
      </c>
      <c r="B132" s="125" t="n">
        <f aca="false">'Country GDP'!B132</f>
        <v>1394.1</v>
      </c>
      <c r="C132" s="42" t="str">
        <f aca="false">'Sovereign Ratings (Moody''s,S&amp;P)'!C132</f>
        <v>Baa1</v>
      </c>
      <c r="D132" s="44" t="n">
        <f aca="false">'10-year CDS Spreads'!C132</f>
        <v>0.0058</v>
      </c>
      <c r="E132" s="43" t="n">
        <f aca="false">'ERPs by country'!D138</f>
        <v>0.0131919009409298</v>
      </c>
      <c r="F132" s="128" t="n">
        <f aca="false">'ERPs by country'!E138</f>
        <v>0.0571951716179764</v>
      </c>
      <c r="G132" s="45" t="n">
        <f aca="false">'ERPs by country'!F138</f>
        <v>0.0133951716179764</v>
      </c>
      <c r="H132" s="45" t="n">
        <f aca="false">'Country Tax Rates'!C132</f>
        <v>0.25</v>
      </c>
      <c r="I132" s="77" t="str">
        <f aca="false">VLOOKUP(A132,'Regional lookup table'!$A$2:$B$161,2)</f>
        <v>Western Europe</v>
      </c>
    </row>
    <row r="133" customFormat="false" ht="16" hidden="false" customHeight="false" outlineLevel="0" collapsed="false">
      <c r="A133" s="127" t="str">
        <f aca="false">'Sovereign Ratings (Moody''s,S&amp;P)'!A133</f>
        <v>Sri Lanka</v>
      </c>
      <c r="B133" s="125" t="n">
        <f aca="false">'Country GDP'!B133</f>
        <v>84</v>
      </c>
      <c r="C133" s="42" t="str">
        <f aca="false">'Sovereign Ratings (Moody''s,S&amp;P)'!C133</f>
        <v>Caa1</v>
      </c>
      <c r="D133" s="44" t="str">
        <f aca="false">'10-year CDS Spreads'!C133</f>
        <v>NA</v>
      </c>
      <c r="E133" s="43" t="n">
        <f aca="false">'ERPs by country'!D139</f>
        <v>0.0619348569599585</v>
      </c>
      <c r="F133" s="128" t="n">
        <f aca="false">'ERPs by country'!E139</f>
        <v>0.106689195562364</v>
      </c>
      <c r="G133" s="45" t="n">
        <f aca="false">'ERPs by country'!F139</f>
        <v>0.0628891955623639</v>
      </c>
      <c r="H133" s="45" t="n">
        <f aca="false">'Country Tax Rates'!C133</f>
        <v>0.28</v>
      </c>
      <c r="I133" s="77" t="str">
        <f aca="false">VLOOKUP(A133,'Regional lookup table'!$A$2:$B$161,2)</f>
        <v>Asia</v>
      </c>
    </row>
    <row r="134" customFormat="false" ht="16" hidden="false" customHeight="false" outlineLevel="0" collapsed="false">
      <c r="A134" s="127" t="str">
        <f aca="false">'Sovereign Ratings (Moody''s,S&amp;P)'!A134</f>
        <v>St. Maarten</v>
      </c>
      <c r="B134" s="125" t="n">
        <f aca="false">'Country GDP'!B134</f>
        <v>1.5</v>
      </c>
      <c r="C134" s="42" t="str">
        <f aca="false">'Sovereign Ratings (Moody''s,S&amp;P)'!C134</f>
        <v>Ba2</v>
      </c>
      <c r="D134" s="44" t="str">
        <f aca="false">'10-year CDS Spreads'!C134</f>
        <v>NA</v>
      </c>
      <c r="E134" s="43" t="n">
        <f aca="false">'ERPs by country'!D140</f>
        <v>0.0248186610922578</v>
      </c>
      <c r="F134" s="128" t="n">
        <f aca="false">'ERPs by country'!E140</f>
        <v>0.0690010855863624</v>
      </c>
      <c r="G134" s="45" t="n">
        <f aca="false">'ERPs by country'!F140</f>
        <v>0.0252010855863624</v>
      </c>
      <c r="H134" s="45" t="n">
        <f aca="false">'Country Tax Rates'!C134</f>
        <v>0.2736</v>
      </c>
      <c r="I134" s="77" t="str">
        <f aca="false">VLOOKUP(A134,'Regional lookup table'!$A$2:$B$161,2)</f>
        <v>Caribbean</v>
      </c>
    </row>
    <row r="135" customFormat="false" ht="16" hidden="false" customHeight="false" outlineLevel="0" collapsed="false">
      <c r="A135" s="127" t="str">
        <f aca="false">'Sovereign Ratings (Moody''s,S&amp;P)'!A135</f>
        <v>St. Vincent &amp; the Grenadines</v>
      </c>
      <c r="B135" s="125" t="n">
        <f aca="false">'Country GDP'!B135</f>
        <v>0.8</v>
      </c>
      <c r="C135" s="42" t="str">
        <f aca="false">'Sovereign Ratings (Moody''s,S&amp;P)'!C135</f>
        <v>B3</v>
      </c>
      <c r="D135" s="44" t="str">
        <f aca="false">'10-year CDS Spreads'!C135</f>
        <v>NA</v>
      </c>
      <c r="E135" s="43" t="n">
        <f aca="false">'ERPs by country'!D141</f>
        <v>0.0537365004429965</v>
      </c>
      <c r="F135" s="128" t="n">
        <f aca="false">'ERPs by country'!E141</f>
        <v>0.0983645126359378</v>
      </c>
      <c r="G135" s="45" t="n">
        <f aca="false">'ERPs by country'!F141</f>
        <v>0.0545645126359378</v>
      </c>
      <c r="H135" s="45" t="n">
        <f aca="false">'Country Tax Rates'!C135</f>
        <v>0.2736</v>
      </c>
      <c r="I135" s="77" t="str">
        <f aca="false">VLOOKUP(A135,'Regional lookup table'!$A$2:$B$161,2)</f>
        <v>Caribbean</v>
      </c>
    </row>
    <row r="136" customFormat="false" ht="16" hidden="false" customHeight="false" outlineLevel="0" collapsed="false">
      <c r="A136" s="127" t="str">
        <f aca="false">'Sovereign Ratings (Moody''s,S&amp;P)'!A136</f>
        <v>Suriname</v>
      </c>
      <c r="B136" s="125" t="n">
        <f aca="false">'Country GDP'!B136</f>
        <v>4</v>
      </c>
      <c r="C136" s="42" t="str">
        <f aca="false">'Sovereign Ratings (Moody''s,S&amp;P)'!C136</f>
        <v>Caa3</v>
      </c>
      <c r="D136" s="44" t="str">
        <f aca="false">'10-year CDS Spreads'!C136</f>
        <v>NA</v>
      </c>
      <c r="E136" s="43" t="n">
        <f aca="false">'ERPs by country'!D142</f>
        <v>0.0825798092799447</v>
      </c>
      <c r="F136" s="128" t="n">
        <f aca="false">'ERPs by country'!E142</f>
        <v>0.127652260749818</v>
      </c>
      <c r="G136" s="45" t="n">
        <f aca="false">'ERPs by country'!F142</f>
        <v>0.0838522607498185</v>
      </c>
      <c r="H136" s="45" t="n">
        <f aca="false">'Country Tax Rates'!C136</f>
        <v>0.36</v>
      </c>
      <c r="I136" s="77" t="str">
        <f aca="false">VLOOKUP(A136,'Regional lookup table'!$A$2:$B$161,2)</f>
        <v>Central and South America</v>
      </c>
    </row>
    <row r="137" customFormat="false" ht="16" hidden="false" customHeight="false" outlineLevel="0" collapsed="false">
      <c r="A137" s="127" t="str">
        <f aca="false">'Sovereign Ratings (Moody''s,S&amp;P)'!A137</f>
        <v>Swaziland</v>
      </c>
      <c r="B137" s="125" t="n">
        <f aca="false">'Country GDP'!B137</f>
        <v>4.4</v>
      </c>
      <c r="C137" s="42" t="str">
        <f aca="false">'Sovereign Ratings (Moody''s,S&amp;P)'!C137</f>
        <v>B3</v>
      </c>
      <c r="D137" s="44" t="str">
        <f aca="false">'10-year CDS Spreads'!C137</f>
        <v>NA</v>
      </c>
      <c r="E137" s="43" t="n">
        <f aca="false">'ERPs by country'!D143</f>
        <v>0.0537365004429965</v>
      </c>
      <c r="F137" s="128" t="n">
        <f aca="false">'ERPs by country'!E143</f>
        <v>0.0983645126359378</v>
      </c>
      <c r="G137" s="45" t="n">
        <f aca="false">'ERPs by country'!F143</f>
        <v>0.0545645126359378</v>
      </c>
      <c r="H137" s="45" t="n">
        <f aca="false">'Country Tax Rates'!C137</f>
        <v>0.275</v>
      </c>
      <c r="I137" s="77" t="str">
        <f aca="false">VLOOKUP(A137,'Regional lookup table'!$A$2:$B$161,2)</f>
        <v>Africa</v>
      </c>
    </row>
    <row r="138" customFormat="false" ht="16" hidden="false" customHeight="false" outlineLevel="0" collapsed="false">
      <c r="A138" s="127" t="str">
        <f aca="false">'Sovereign Ratings (Moody''s,S&amp;P)'!A138</f>
        <v>Sweden</v>
      </c>
      <c r="B138" s="125" t="n">
        <f aca="false">'Country GDP'!B138</f>
        <v>530.8</v>
      </c>
      <c r="C138" s="42" t="str">
        <f aca="false">'Sovereign Ratings (Moody''s,S&amp;P)'!C138</f>
        <v>Aaa</v>
      </c>
      <c r="D138" s="44" t="n">
        <f aca="false">'10-year CDS Spreads'!C138</f>
        <v>0.0018</v>
      </c>
      <c r="E138" s="43" t="n">
        <f aca="false">'ERPs by country'!D144</f>
        <v>0</v>
      </c>
      <c r="F138" s="128" t="n">
        <f aca="false">'ERPs by country'!E144</f>
        <v>0.0438</v>
      </c>
      <c r="G138" s="45" t="n">
        <f aca="false">'ERPs by country'!F144</f>
        <v>0</v>
      </c>
      <c r="H138" s="45" t="n">
        <f aca="false">'Country Tax Rates'!C138</f>
        <v>0.214</v>
      </c>
      <c r="I138" s="77" t="str">
        <f aca="false">VLOOKUP(A138,'Regional lookup table'!$A$2:$B$161,2)</f>
        <v>Western Europe</v>
      </c>
    </row>
    <row r="139" customFormat="false" ht="16" hidden="false" customHeight="false" outlineLevel="0" collapsed="false">
      <c r="A139" s="127" t="str">
        <f aca="false">'Sovereign Ratings (Moody''s,S&amp;P)'!A139</f>
        <v>Switzerland</v>
      </c>
      <c r="B139" s="125" t="n">
        <f aca="false">'Country GDP'!B139</f>
        <v>703.1</v>
      </c>
      <c r="C139" s="42" t="str">
        <f aca="false">'Sovereign Ratings (Moody''s,S&amp;P)'!C139</f>
        <v>Aaa</v>
      </c>
      <c r="D139" s="44" t="n">
        <f aca="false">'10-year CDS Spreads'!C139</f>
        <v>0.0011</v>
      </c>
      <c r="E139" s="43" t="n">
        <f aca="false">'ERPs by country'!D145</f>
        <v>0</v>
      </c>
      <c r="F139" s="128" t="n">
        <f aca="false">'ERPs by country'!E145</f>
        <v>0.0438</v>
      </c>
      <c r="G139" s="45" t="n">
        <f aca="false">'ERPs by country'!F145</f>
        <v>0</v>
      </c>
      <c r="H139" s="45" t="n">
        <f aca="false">'Country Tax Rates'!C139</f>
        <v>0.1484</v>
      </c>
      <c r="I139" s="77" t="str">
        <f aca="false">VLOOKUP(A139,'Regional lookup table'!$A$2:$B$161,2)</f>
        <v>Western Europe</v>
      </c>
    </row>
    <row r="140" customFormat="false" ht="16" hidden="false" customHeight="false" outlineLevel="0" collapsed="false">
      <c r="A140" s="127" t="str">
        <f aca="false">'Sovereign Ratings (Moody''s,S&amp;P)'!A140</f>
        <v>Taiwan</v>
      </c>
      <c r="B140" s="125" t="n">
        <f aca="false">'Country GDP'!B140</f>
        <v>985</v>
      </c>
      <c r="C140" s="42" t="str">
        <f aca="false">'Sovereign Ratings (Moody''s,S&amp;P)'!C140</f>
        <v>Aa3</v>
      </c>
      <c r="D140" s="44" t="str">
        <f aca="false">'10-year CDS Spreads'!C140</f>
        <v>NA</v>
      </c>
      <c r="E140" s="43" t="n">
        <f aca="false">'ERPs by country'!D146</f>
        <v>0.00499354442396778</v>
      </c>
      <c r="F140" s="128" t="n">
        <f aca="false">'ERPs by country'!E146</f>
        <v>0.0488704886915504</v>
      </c>
      <c r="G140" s="45" t="n">
        <f aca="false">'ERPs by country'!F146</f>
        <v>0.0050704886915504</v>
      </c>
      <c r="H140" s="45" t="n">
        <f aca="false">'Country Tax Rates'!C140</f>
        <v>0.2</v>
      </c>
      <c r="I140" s="77" t="str">
        <f aca="false">VLOOKUP(A140,'Regional lookup table'!$A$2:$B$161,2)</f>
        <v>Asia</v>
      </c>
    </row>
    <row r="141" customFormat="false" ht="16" hidden="false" customHeight="false" outlineLevel="0" collapsed="false">
      <c r="A141" s="127" t="str">
        <f aca="false">'Sovereign Ratings (Moody''s,S&amp;P)'!A141</f>
        <v>Tajikistan</v>
      </c>
      <c r="B141" s="125" t="n">
        <f aca="false">'Country GDP'!B141</f>
        <v>8.1</v>
      </c>
      <c r="C141" s="42" t="str">
        <f aca="false">'Sovereign Ratings (Moody''s,S&amp;P)'!C141</f>
        <v>B3</v>
      </c>
      <c r="D141" s="44" t="str">
        <f aca="false">'10-year CDS Spreads'!C141</f>
        <v>NA</v>
      </c>
      <c r="E141" s="43" t="n">
        <f aca="false">'ERPs by country'!D147</f>
        <v>0.0537365004429965</v>
      </c>
      <c r="F141" s="128" t="n">
        <f aca="false">'ERPs by country'!E147</f>
        <v>0.0983645126359378</v>
      </c>
      <c r="G141" s="45" t="n">
        <f aca="false">'ERPs by country'!F147</f>
        <v>0.0545645126359378</v>
      </c>
      <c r="H141" s="45" t="n">
        <f aca="false">'Country Tax Rates'!C141</f>
        <v>0.1912</v>
      </c>
      <c r="I141" s="77" t="str">
        <f aca="false">VLOOKUP(A141,'Regional lookup table'!$A$2:$B$161,2)</f>
        <v>Eastern Europe &amp; Russia</v>
      </c>
    </row>
    <row r="142" customFormat="false" ht="16" hidden="false" customHeight="false" outlineLevel="0" collapsed="false">
      <c r="A142" s="127" t="str">
        <f aca="false">'Sovereign Ratings (Moody''s,S&amp;P)'!A142</f>
        <v>Tanzania</v>
      </c>
      <c r="B142" s="125" t="n">
        <f aca="false">'Country GDP'!B142</f>
        <v>63.2</v>
      </c>
      <c r="C142" s="42" t="str">
        <f aca="false">'Sovereign Ratings (Moody''s,S&amp;P)'!C142</f>
        <v>B2</v>
      </c>
      <c r="D142" s="44" t="str">
        <f aca="false">'10-year CDS Spreads'!C142</f>
        <v>NA</v>
      </c>
      <c r="E142" s="43" t="n">
        <f aca="false">'ERPs by country'!D148</f>
        <v>0.0454636134122439</v>
      </c>
      <c r="F142" s="128" t="n">
        <f aca="false">'ERPs by country'!E148</f>
        <v>0.0899641507738171</v>
      </c>
      <c r="G142" s="45" t="n">
        <f aca="false">'ERPs by country'!F148</f>
        <v>0.0461641507738171</v>
      </c>
      <c r="H142" s="45" t="n">
        <f aca="false">'Country Tax Rates'!C142</f>
        <v>0.3</v>
      </c>
      <c r="I142" s="77" t="str">
        <f aca="false">VLOOKUP(A142,'Regional lookup table'!$A$2:$B$161,2)</f>
        <v>Africa</v>
      </c>
    </row>
    <row r="143" customFormat="false" ht="16" hidden="false" customHeight="false" outlineLevel="0" collapsed="false">
      <c r="A143" s="127" t="str">
        <f aca="false">'Sovereign Ratings (Moody''s,S&amp;P)'!A143</f>
        <v>Thailand</v>
      </c>
      <c r="B143" s="125" t="n">
        <f aca="false">'Country GDP'!B143</f>
        <v>543.6</v>
      </c>
      <c r="C143" s="42" t="str">
        <f aca="false">'Sovereign Ratings (Moody''s,S&amp;P)'!C143</f>
        <v>Baa1</v>
      </c>
      <c r="D143" s="44" t="n">
        <f aca="false">'10-year CDS Spreads'!C143</f>
        <v>0.0063</v>
      </c>
      <c r="E143" s="43" t="n">
        <f aca="false">'ERPs by country'!D149</f>
        <v>0.0131919009409298</v>
      </c>
      <c r="F143" s="128" t="n">
        <f aca="false">'ERPs by country'!E149</f>
        <v>0.0571951716179764</v>
      </c>
      <c r="G143" s="45" t="n">
        <f aca="false">'ERPs by country'!F149</f>
        <v>0.0133951716179764</v>
      </c>
      <c r="H143" s="45" t="n">
        <f aca="false">'Country Tax Rates'!C143</f>
        <v>0.2</v>
      </c>
      <c r="I143" s="77" t="str">
        <f aca="false">VLOOKUP(A143,'Regional lookup table'!$A$2:$B$161,2)</f>
        <v>Asia</v>
      </c>
    </row>
    <row r="144" customFormat="false" ht="16" hidden="false" customHeight="false" outlineLevel="0" collapsed="false">
      <c r="A144" s="127" t="str">
        <f aca="false">'Sovereign Ratings (Moody''s,S&amp;P)'!A144</f>
        <v>Togo</v>
      </c>
      <c r="B144" s="125" t="n">
        <f aca="false">'Country GDP'!B144</f>
        <v>5.5</v>
      </c>
      <c r="C144" s="42" t="str">
        <f aca="false">'Sovereign Ratings (Moody''s,S&amp;P)'!C144</f>
        <v>B3</v>
      </c>
      <c r="D144" s="44" t="str">
        <f aca="false">'10-year CDS Spreads'!C144</f>
        <v>NA</v>
      </c>
      <c r="E144" s="43" t="n">
        <f aca="false">'ERPs by country'!D150</f>
        <v>0.0537365004429965</v>
      </c>
      <c r="F144" s="128" t="n">
        <f aca="false">'ERPs by country'!E150</f>
        <v>0.0983645126359378</v>
      </c>
      <c r="G144" s="45" t="n">
        <f aca="false">'ERPs by country'!F150</f>
        <v>0.0545645126359378</v>
      </c>
      <c r="H144" s="45" t="n">
        <f aca="false">'Country Tax Rates'!C144</f>
        <v>0.2825</v>
      </c>
      <c r="I144" s="77" t="str">
        <f aca="false">VLOOKUP(A144,'Regional lookup table'!$A$2:$B$161,2)</f>
        <v>Africa</v>
      </c>
    </row>
    <row r="145" customFormat="false" ht="16" hidden="false" customHeight="false" outlineLevel="0" collapsed="false">
      <c r="A145" s="127" t="str">
        <f aca="false">'Sovereign Ratings (Moody''s,S&amp;P)'!A145</f>
        <v>Trinidad and Tobago</v>
      </c>
      <c r="B145" s="125" t="n">
        <f aca="false">'Country GDP'!B145</f>
        <v>24.1</v>
      </c>
      <c r="C145" s="42" t="str">
        <f aca="false">'Sovereign Ratings (Moody''s,S&amp;P)'!C145</f>
        <v>Ba1</v>
      </c>
      <c r="D145" s="44" t="str">
        <f aca="false">'10-year CDS Spreads'!C145</f>
        <v>NA</v>
      </c>
      <c r="E145" s="43" t="n">
        <f aca="false">'ERPs by country'!D151</f>
        <v>0.0206449523199862</v>
      </c>
      <c r="F145" s="128" t="n">
        <f aca="false">'ERPs by country'!E151</f>
        <v>0.0647630651874546</v>
      </c>
      <c r="G145" s="45" t="n">
        <f aca="false">'ERPs by country'!F151</f>
        <v>0.0209630651874546</v>
      </c>
      <c r="H145" s="45" t="n">
        <f aca="false">'Country Tax Rates'!C145</f>
        <v>0.3</v>
      </c>
      <c r="I145" s="77" t="str">
        <f aca="false">VLOOKUP(A145,'Regional lookup table'!$A$2:$B$161,2)</f>
        <v>Caribbean</v>
      </c>
    </row>
    <row r="146" customFormat="false" ht="16" hidden="false" customHeight="false" outlineLevel="0" collapsed="false">
      <c r="A146" s="127" t="str">
        <f aca="false">'Sovereign Ratings (Moody''s,S&amp;P)'!A146</f>
        <v>Tunisia</v>
      </c>
      <c r="B146" s="125" t="n">
        <f aca="false">'Country GDP'!B146</f>
        <v>38.8</v>
      </c>
      <c r="C146" s="42" t="str">
        <f aca="false">'Sovereign Ratings (Moody''s,S&amp;P)'!C146</f>
        <v>B3</v>
      </c>
      <c r="D146" s="44" t="n">
        <f aca="false">'10-year CDS Spreads'!C146</f>
        <v>0.0651</v>
      </c>
      <c r="E146" s="43" t="n">
        <f aca="false">'ERPs by country'!D152</f>
        <v>0.0537365004429965</v>
      </c>
      <c r="F146" s="128" t="n">
        <f aca="false">'ERPs by country'!E152</f>
        <v>0.0983645126359378</v>
      </c>
      <c r="G146" s="45" t="n">
        <f aca="false">'ERPs by country'!F152</f>
        <v>0.0545645126359378</v>
      </c>
      <c r="H146" s="45" t="n">
        <f aca="false">'Country Tax Rates'!C146</f>
        <v>0.25</v>
      </c>
      <c r="I146" s="77" t="str">
        <f aca="false">VLOOKUP(A146,'Regional lookup table'!$A$2:$B$161,2)</f>
        <v>Africa</v>
      </c>
    </row>
    <row r="147" customFormat="false" ht="16" hidden="false" customHeight="false" outlineLevel="0" collapsed="false">
      <c r="A147" s="127" t="str">
        <f aca="false">'Sovereign Ratings (Moody''s,S&amp;P)'!A147</f>
        <v>Turkey</v>
      </c>
      <c r="B147" s="125" t="n">
        <f aca="false">'Country GDP'!B147</f>
        <v>754.4</v>
      </c>
      <c r="C147" s="42" t="str">
        <f aca="false">'Sovereign Ratings (Moody''s,S&amp;P)'!C147</f>
        <v>B2</v>
      </c>
      <c r="D147" s="44" t="n">
        <f aca="false">'10-year CDS Spreads'!C147</f>
        <v>0.0403</v>
      </c>
      <c r="E147" s="43" t="n">
        <f aca="false">'ERPs by country'!D153</f>
        <v>0.0454636134122439</v>
      </c>
      <c r="F147" s="128" t="n">
        <f aca="false">'ERPs by country'!E153</f>
        <v>0.0899641507738171</v>
      </c>
      <c r="G147" s="45" t="n">
        <f aca="false">'ERPs by country'!F153</f>
        <v>0.0461641507738171</v>
      </c>
      <c r="H147" s="45" t="n">
        <f aca="false">'Country Tax Rates'!C147</f>
        <v>0.22</v>
      </c>
      <c r="I147" s="77" t="str">
        <f aca="false">VLOOKUP(A147,'Regional lookup table'!$A$2:$B$161,2)</f>
        <v>Western Europe</v>
      </c>
    </row>
    <row r="148" customFormat="false" ht="16" hidden="false" customHeight="false" outlineLevel="0" collapsed="false">
      <c r="A148" s="127" t="str">
        <f aca="false">'Sovereign Ratings (Moody''s,S&amp;P)'!A148</f>
        <v>Turks and Caicos</v>
      </c>
      <c r="B148" s="125" t="n">
        <f aca="false">'Country GDP'!B148</f>
        <v>1</v>
      </c>
      <c r="C148" s="42" t="str">
        <f aca="false">'Sovereign Ratings (Moody''s,S&amp;P)'!C148</f>
        <v>Baa1</v>
      </c>
      <c r="D148" s="44" t="str">
        <f aca="false">'10-year CDS Spreads'!C148</f>
        <v>NA</v>
      </c>
      <c r="E148" s="43" t="n">
        <f aca="false">'ERPs by country'!D154</f>
        <v>0.0131919009409298</v>
      </c>
      <c r="F148" s="128" t="n">
        <f aca="false">'ERPs by country'!E154</f>
        <v>0.0571951716179764</v>
      </c>
      <c r="G148" s="45" t="n">
        <f aca="false">'ERPs by country'!F154</f>
        <v>0.0133951716179764</v>
      </c>
      <c r="H148" s="45" t="e">
        <f aca="false">'Country Tax Rates'!C148</f>
        <v>#N/A</v>
      </c>
      <c r="I148" s="77" t="str">
        <f aca="false">VLOOKUP(A148,'Regional lookup table'!$A$2:$B$161,2)</f>
        <v>Caribbean</v>
      </c>
    </row>
    <row r="149" customFormat="false" ht="16" hidden="false" customHeight="false" outlineLevel="0" collapsed="false">
      <c r="A149" s="127" t="str">
        <f aca="false">'Sovereign Ratings (Moody''s,S&amp;P)'!A149</f>
        <v>Uganda</v>
      </c>
      <c r="B149" s="125" t="n">
        <f aca="false">'Country GDP'!B149</f>
        <v>34.4</v>
      </c>
      <c r="C149" s="42" t="str">
        <f aca="false">'Sovereign Ratings (Moody''s,S&amp;P)'!C149</f>
        <v>B2</v>
      </c>
      <c r="D149" s="44" t="str">
        <f aca="false">'10-year CDS Spreads'!C149</f>
        <v>NA</v>
      </c>
      <c r="E149" s="43" t="n">
        <f aca="false">'ERPs by country'!D155</f>
        <v>0.0454636134122439</v>
      </c>
      <c r="F149" s="128" t="n">
        <f aca="false">'ERPs by country'!E155</f>
        <v>0.0899641507738171</v>
      </c>
      <c r="G149" s="45" t="n">
        <f aca="false">'ERPs by country'!F155</f>
        <v>0.0461641507738171</v>
      </c>
      <c r="H149" s="45" t="n">
        <f aca="false">'Country Tax Rates'!C149</f>
        <v>0.3</v>
      </c>
      <c r="I149" s="77" t="str">
        <f aca="false">VLOOKUP(A149,'Regional lookup table'!$A$2:$B$161,2)</f>
        <v>Africa</v>
      </c>
    </row>
    <row r="150" customFormat="false" ht="16" hidden="false" customHeight="false" outlineLevel="0" collapsed="false">
      <c r="A150" s="127" t="str">
        <f aca="false">'Sovereign Ratings (Moody''s,S&amp;P)'!A150</f>
        <v>Ukraine</v>
      </c>
      <c r="B150" s="125" t="n">
        <f aca="false">'Country GDP'!B150</f>
        <v>153.8</v>
      </c>
      <c r="C150" s="42" t="str">
        <f aca="false">'Sovereign Ratings (Moody''s,S&amp;P)'!C150</f>
        <v>B3</v>
      </c>
      <c r="D150" s="44" t="n">
        <f aca="false">'10-year CDS Spreads'!C150</f>
        <v>0.0426</v>
      </c>
      <c r="E150" s="43" t="n">
        <f aca="false">'ERPs by country'!D156</f>
        <v>0.0537365004429965</v>
      </c>
      <c r="F150" s="128" t="n">
        <f aca="false">'ERPs by country'!E156</f>
        <v>0.0983645126359378</v>
      </c>
      <c r="G150" s="45" t="n">
        <f aca="false">'ERPs by country'!F156</f>
        <v>0.0545645126359378</v>
      </c>
      <c r="H150" s="45" t="n">
        <f aca="false">'Country Tax Rates'!C150</f>
        <v>0.18</v>
      </c>
      <c r="I150" s="77" t="str">
        <f aca="false">VLOOKUP(A150,'Regional lookup table'!$A$2:$B$161,2)</f>
        <v>Eastern Europe &amp; Russia</v>
      </c>
    </row>
    <row r="151" customFormat="false" ht="16" hidden="false" customHeight="false" outlineLevel="0" collapsed="false">
      <c r="A151" s="127" t="str">
        <f aca="false">'Sovereign Ratings (Moody''s,S&amp;P)'!A151</f>
        <v>United Arab Emirates</v>
      </c>
      <c r="B151" s="125" t="n">
        <f aca="false">'Country GDP'!B151</f>
        <v>421.1</v>
      </c>
      <c r="C151" s="42" t="str">
        <f aca="false">'Sovereign Ratings (Moody''s,S&amp;P)'!C151</f>
        <v>Aa2</v>
      </c>
      <c r="D151" s="44" t="str">
        <f aca="false">'10-year CDS Spreads'!C151</f>
        <v>NA</v>
      </c>
      <c r="E151" s="43" t="n">
        <f aca="false">'ERPs by country'!D157</f>
        <v>0.00409917825848101</v>
      </c>
      <c r="F151" s="128" t="n">
        <f aca="false">'ERPs by country'!E157</f>
        <v>0.047962341463213</v>
      </c>
      <c r="G151" s="45" t="n">
        <f aca="false">'ERPs by country'!F157</f>
        <v>0.00416234146321301</v>
      </c>
      <c r="H151" s="45" t="n">
        <f aca="false">'Country Tax Rates'!C151</f>
        <v>0.55</v>
      </c>
      <c r="I151" s="77" t="str">
        <f aca="false">VLOOKUP(A151,'Regional lookup table'!$A$2:$B$161,2)</f>
        <v>Middle East</v>
      </c>
    </row>
    <row r="152" customFormat="false" ht="16" hidden="false" customHeight="false" outlineLevel="0" collapsed="false">
      <c r="A152" s="127" t="str">
        <f aca="false">'Sovereign Ratings (Moody''s,S&amp;P)'!A152</f>
        <v>United Kingdom</v>
      </c>
      <c r="B152" s="125" t="n">
        <f aca="false">'Country GDP'!B152</f>
        <v>2827.1</v>
      </c>
      <c r="C152" s="42" t="str">
        <f aca="false">'Sovereign Ratings (Moody''s,S&amp;P)'!C152</f>
        <v>Aa3</v>
      </c>
      <c r="D152" s="44" t="n">
        <f aca="false">'10-year CDS Spreads'!C152</f>
        <v>0.0021</v>
      </c>
      <c r="E152" s="43" t="n">
        <f aca="false">'ERPs by country'!D158</f>
        <v>0.00499354442396778</v>
      </c>
      <c r="F152" s="128" t="n">
        <f aca="false">'ERPs by country'!E158</f>
        <v>0.0488704886915504</v>
      </c>
      <c r="G152" s="45" t="n">
        <f aca="false">'ERPs by country'!F158</f>
        <v>0.0050704886915504</v>
      </c>
      <c r="H152" s="45" t="n">
        <f aca="false">'Country Tax Rates'!C152</f>
        <v>0.19</v>
      </c>
      <c r="I152" s="77" t="str">
        <f aca="false">VLOOKUP(A152,'Regional lookup table'!$A$2:$B$161,2)</f>
        <v>Western Europe</v>
      </c>
    </row>
    <row r="153" customFormat="false" ht="15" hidden="false" customHeight="true" outlineLevel="0" collapsed="false">
      <c r="A153" s="127" t="str">
        <f aca="false">'Sovereign Ratings (Moody''s,S&amp;P)'!A153</f>
        <v>United States</v>
      </c>
      <c r="B153" s="125" t="n">
        <f aca="false">'Country GDP'!B153</f>
        <v>21374.4</v>
      </c>
      <c r="C153" s="42" t="str">
        <f aca="false">'Sovereign Ratings (Moody''s,S&amp;P)'!C153</f>
        <v>Aaa</v>
      </c>
      <c r="D153" s="44" t="n">
        <f aca="false">'10-year CDS Spreads'!C153</f>
        <v>0.0018</v>
      </c>
      <c r="E153" s="43" t="n">
        <f aca="false">'ERPs by country'!D159</f>
        <v>0</v>
      </c>
      <c r="F153" s="128" t="n">
        <f aca="false">'ERPs by country'!E159</f>
        <v>0.0438</v>
      </c>
      <c r="G153" s="45" t="n">
        <f aca="false">'ERPs by country'!F159</f>
        <v>0</v>
      </c>
      <c r="H153" s="45" t="n">
        <f aca="false">'Country Tax Rates'!C153</f>
        <v>0.27</v>
      </c>
      <c r="I153" s="77" t="str">
        <f aca="false">VLOOKUP(A153,'Regional lookup table'!$A$2:$B$161,2)</f>
        <v>North America</v>
      </c>
    </row>
    <row r="154" customFormat="false" ht="16" hidden="false" customHeight="false" outlineLevel="0" collapsed="false">
      <c r="A154" s="127" t="str">
        <f aca="false">'Sovereign Ratings (Moody''s,S&amp;P)'!A154</f>
        <v>Uruguay</v>
      </c>
      <c r="B154" s="125" t="n">
        <f aca="false">'Country GDP'!B154</f>
        <v>56</v>
      </c>
      <c r="C154" s="42" t="str">
        <f aca="false">'Sovereign Ratings (Moody''s,S&amp;P)'!C154</f>
        <v>Baa2</v>
      </c>
      <c r="D154" s="44" t="n">
        <f aca="false">'10-year CDS Spreads'!C154</f>
        <v>0.0234</v>
      </c>
      <c r="E154" s="43" t="n">
        <f aca="false">'ERPs by country'!D160</f>
        <v>0.015725938409809</v>
      </c>
      <c r="F154" s="128" t="n">
        <f aca="false">'ERPs by country'!E160</f>
        <v>0.059768255431599</v>
      </c>
      <c r="G154" s="45" t="n">
        <f aca="false">'ERPs by country'!F160</f>
        <v>0.015968255431599</v>
      </c>
      <c r="H154" s="45" t="n">
        <f aca="false">'Country Tax Rates'!C154</f>
        <v>0.25</v>
      </c>
      <c r="I154" s="77" t="str">
        <f aca="false">VLOOKUP(A154,'Regional lookup table'!$A$2:$B$161,2)</f>
        <v>Central and South America</v>
      </c>
    </row>
    <row r="155" customFormat="false" ht="16" hidden="false" customHeight="false" outlineLevel="0" collapsed="false">
      <c r="A155" s="127" t="str">
        <f aca="false">'Sovereign Ratings (Moody''s,S&amp;P)'!A155</f>
        <v>Uzbekistan</v>
      </c>
      <c r="B155" s="125" t="n">
        <f aca="false">'Country GDP'!B155</f>
        <v>57.9</v>
      </c>
      <c r="C155" s="42" t="str">
        <f aca="false">'Sovereign Ratings (Moody''s,S&amp;P)'!C155</f>
        <v>B1</v>
      </c>
      <c r="D155" s="44" t="str">
        <f aca="false">'10-year CDS Spreads'!C155</f>
        <v>NA</v>
      </c>
      <c r="E155" s="43" t="n">
        <f aca="false">'ERPs by country'!D161</f>
        <v>0.0371907263814913</v>
      </c>
      <c r="F155" s="128" t="n">
        <f aca="false">'ERPs by country'!E161</f>
        <v>0.0815637889116962</v>
      </c>
      <c r="G155" s="45" t="n">
        <f aca="false">'ERPs by country'!F161</f>
        <v>0.0377637889116962</v>
      </c>
      <c r="H155" s="45" t="n">
        <f aca="false">'Country Tax Rates'!C155</f>
        <v>0.075</v>
      </c>
      <c r="I155" s="77" t="str">
        <f aca="false">VLOOKUP(A155,'Regional lookup table'!$A$2:$B$161,2)</f>
        <v>Eastern Europe &amp; Russia</v>
      </c>
    </row>
    <row r="156" customFormat="false" ht="16" hidden="false" customHeight="false" outlineLevel="0" collapsed="false">
      <c r="A156" s="127" t="str">
        <f aca="false">'Sovereign Ratings (Moody''s,S&amp;P)'!A156</f>
        <v>Venezuela</v>
      </c>
      <c r="B156" s="125" t="n">
        <f aca="false">'Country GDP'!B156</f>
        <v>220</v>
      </c>
      <c r="C156" s="42" t="str">
        <f aca="false">'Sovereign Ratings (Moody''s,S&amp;P)'!C156</f>
        <v>C</v>
      </c>
      <c r="D156" s="44" t="str">
        <f aca="false">'10-year CDS Spreads'!C156</f>
        <v>NA</v>
      </c>
      <c r="E156" s="43" t="n">
        <f aca="false">'ERPs by country'!D162</f>
        <v>0.175</v>
      </c>
      <c r="F156" s="128" t="n">
        <f aca="false">'ERPs by country'!E162</f>
        <v>0.221496530897438</v>
      </c>
      <c r="G156" s="45" t="n">
        <f aca="false">'ERPs by country'!F162</f>
        <v>0.177696530897438</v>
      </c>
      <c r="H156" s="45" t="n">
        <f aca="false">'Country Tax Rates'!C156</f>
        <v>0.34</v>
      </c>
      <c r="I156" s="77" t="str">
        <f aca="false">VLOOKUP(A156,'Regional lookup table'!$A$2:$B$161,2)</f>
        <v>Central and South America</v>
      </c>
    </row>
    <row r="157" customFormat="false" ht="16" hidden="false" customHeight="false" outlineLevel="0" collapsed="false">
      <c r="A157" s="127" t="str">
        <f aca="false">'Sovereign Ratings (Moody''s,S&amp;P)'!A157</f>
        <v>Vietnam</v>
      </c>
      <c r="B157" s="125" t="n">
        <f aca="false">'Country GDP'!B157</f>
        <v>261.9</v>
      </c>
      <c r="C157" s="42" t="str">
        <f aca="false">'Sovereign Ratings (Moody''s,S&amp;P)'!C157</f>
        <v>Ba3</v>
      </c>
      <c r="D157" s="44" t="n">
        <f aca="false">'10-year CDS Spreads'!C157</f>
        <v>0.0163</v>
      </c>
      <c r="E157" s="43" t="n">
        <f aca="false">'ERPs by country'!D163</f>
        <v>0.029737675002435</v>
      </c>
      <c r="F157" s="128" t="n">
        <f aca="false">'ERPs by country'!E163</f>
        <v>0.073995895342218</v>
      </c>
      <c r="G157" s="45" t="n">
        <f aca="false">'ERPs by country'!F163</f>
        <v>0.030195895342218</v>
      </c>
      <c r="H157" s="45" t="n">
        <f aca="false">'Country Tax Rates'!C157</f>
        <v>0.2</v>
      </c>
      <c r="I157" s="77" t="str">
        <f aca="false">VLOOKUP(A157,'Regional lookup table'!$A$2:$B$161,2)</f>
        <v>Asia</v>
      </c>
    </row>
    <row r="158" customFormat="false" ht="16" hidden="false" customHeight="false" outlineLevel="0" collapsed="false">
      <c r="A158" s="127" t="str">
        <f aca="false">'Sovereign Ratings (Moody''s,S&amp;P)'!A158</f>
        <v>Zambia</v>
      </c>
      <c r="B158" s="125" t="n">
        <f aca="false">'Country GDP'!B158</f>
        <v>23.1</v>
      </c>
      <c r="C158" s="42" t="str">
        <f aca="false">'Sovereign Ratings (Moody''s,S&amp;P)'!C158</f>
        <v>Ca</v>
      </c>
      <c r="D158" s="44" t="str">
        <f aca="false">'10-year CDS Spreads'!C158</f>
        <v>NA</v>
      </c>
      <c r="E158" s="43" t="n">
        <f aca="false">'ERPs by country'!D164</f>
        <v>0.0991255833414496</v>
      </c>
      <c r="F158" s="128" t="n">
        <f aca="false">'ERPs by country'!E164</f>
        <v>0.14445298447406</v>
      </c>
      <c r="G158" s="45" t="n">
        <f aca="false">'ERPs by country'!F164</f>
        <v>0.10065298447406</v>
      </c>
      <c r="H158" s="45" t="n">
        <f aca="false">'Country Tax Rates'!C158</f>
        <v>0.35</v>
      </c>
      <c r="I158" s="77" t="str">
        <f aca="false">VLOOKUP(A158,'Regional lookup table'!$A$2:$B$161,2)</f>
        <v>Africa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" activeCellId="0" sqref="C2"/>
    </sheetView>
  </sheetViews>
  <sheetFormatPr defaultRowHeight="16" zeroHeight="false" outlineLevelRow="0" outlineLevelCol="0"/>
  <cols>
    <col collapsed="false" customWidth="true" hidden="false" outlineLevel="0" max="1" min="1" style="2" width="24.85"/>
    <col collapsed="false" customWidth="true" hidden="false" outlineLevel="0" max="2" min="2" style="2" width="16.15"/>
    <col collapsed="false" customWidth="true" hidden="false" outlineLevel="0" max="3" min="3" style="2" width="19.68"/>
    <col collapsed="false" customWidth="true" hidden="false" outlineLevel="0" max="1025" min="4" style="0" width="10.65"/>
  </cols>
  <sheetData>
    <row r="1" customFormat="false" ht="17" hidden="false" customHeight="false" outlineLevel="0" collapsed="false">
      <c r="A1" s="149" t="s">
        <v>43</v>
      </c>
      <c r="B1" s="150" t="s">
        <v>345</v>
      </c>
      <c r="C1" s="150" t="s">
        <v>77</v>
      </c>
    </row>
    <row r="2" customFormat="false" ht="15" hidden="false" customHeight="false" outlineLevel="0" collapsed="false">
      <c r="A2" s="68" t="str">
        <f aca="false">'Ratings worksheet'!A2</f>
        <v>Abu Dhabi</v>
      </c>
      <c r="B2" s="69" t="str">
        <f aca="false">'Ratings worksheet'!B2</f>
        <v>NA</v>
      </c>
      <c r="C2" s="69" t="str">
        <f aca="false">IF('Ratings worksheet'!C2="NA",VLOOKUP('Ratings worksheet'!B2,'Sovereign Ratings (Moody''s,S&amp;P)'!$F$9:$G$33,2),'Ratings worksheet'!C2)</f>
        <v>Aa2</v>
      </c>
      <c r="F2" s="151" t="s">
        <v>346</v>
      </c>
      <c r="G2" s="151"/>
      <c r="H2" s="151"/>
      <c r="I2" s="151"/>
      <c r="J2" s="151"/>
      <c r="K2" s="151"/>
      <c r="L2" s="151"/>
      <c r="M2" s="151"/>
      <c r="N2" s="151"/>
      <c r="O2" s="151"/>
    </row>
    <row r="3" customFormat="false" ht="15" hidden="false" customHeight="false" outlineLevel="0" collapsed="false">
      <c r="A3" s="68" t="str">
        <f aca="false">'Ratings worksheet'!A3</f>
        <v>Albania</v>
      </c>
      <c r="B3" s="69" t="str">
        <f aca="false">'Ratings worksheet'!B3</f>
        <v>B+</v>
      </c>
      <c r="C3" s="69" t="str">
        <f aca="false">IF('Ratings worksheet'!C3="NA",VLOOKUP('Ratings worksheet'!B3,'Sovereign Ratings (Moody''s,S&amp;P)'!$F$9:$G$33,2),'Ratings worksheet'!C3)</f>
        <v>B1</v>
      </c>
      <c r="F3" s="151" t="s">
        <v>347</v>
      </c>
      <c r="G3" s="151"/>
      <c r="H3" s="151"/>
      <c r="I3" s="151"/>
      <c r="J3" s="151"/>
      <c r="K3" s="151"/>
      <c r="L3" s="151"/>
      <c r="M3" s="151"/>
      <c r="N3" s="151"/>
      <c r="O3" s="151"/>
    </row>
    <row r="4" customFormat="false" ht="15" hidden="false" customHeight="true" outlineLevel="0" collapsed="false">
      <c r="A4" s="68" t="str">
        <f aca="false">'Ratings worksheet'!A4</f>
        <v>Andorra</v>
      </c>
      <c r="B4" s="69" t="str">
        <f aca="false">'Ratings worksheet'!B4</f>
        <v>BBB</v>
      </c>
      <c r="C4" s="69" t="str">
        <f aca="false">IF('Ratings worksheet'!C4="NA",VLOOKUP('Ratings worksheet'!B4,'Sovereign Ratings (Moody''s,S&amp;P)'!$F$9:$G$33,2),'Ratings worksheet'!C4)</f>
        <v>Baa2</v>
      </c>
      <c r="F4" s="152" t="s">
        <v>348</v>
      </c>
      <c r="G4" s="152"/>
      <c r="H4" s="152"/>
      <c r="I4" s="152"/>
      <c r="J4" s="152"/>
      <c r="K4" s="152"/>
      <c r="L4" s="152"/>
      <c r="M4" s="152"/>
      <c r="N4" s="152"/>
      <c r="O4" s="152"/>
    </row>
    <row r="5" customFormat="false" ht="15" hidden="false" customHeight="true" outlineLevel="0" collapsed="false">
      <c r="A5" s="68" t="str">
        <f aca="false">'Ratings worksheet'!A5</f>
        <v>Angola</v>
      </c>
      <c r="B5" s="69" t="str">
        <f aca="false">'Ratings worksheet'!B5</f>
        <v>CCC+</v>
      </c>
      <c r="C5" s="69" t="str">
        <f aca="false">IF('Ratings worksheet'!C5="NA",VLOOKUP('Ratings worksheet'!B5,'Sovereign Ratings (Moody''s,S&amp;P)'!$F$9:$G$33,2),'Ratings worksheet'!C5)</f>
        <v>Caa1</v>
      </c>
      <c r="F5" s="152" t="s">
        <v>349</v>
      </c>
      <c r="G5" s="152"/>
      <c r="H5" s="152"/>
      <c r="I5" s="152"/>
      <c r="J5" s="152"/>
      <c r="K5" s="152"/>
      <c r="L5" s="152"/>
      <c r="M5" s="152"/>
      <c r="N5" s="152"/>
      <c r="O5" s="152"/>
    </row>
    <row r="6" customFormat="false" ht="16" hidden="false" customHeight="false" outlineLevel="0" collapsed="false">
      <c r="A6" s="68" t="str">
        <f aca="false">'Ratings worksheet'!A6</f>
        <v>Argentina</v>
      </c>
      <c r="B6" s="69" t="str">
        <f aca="false">'Ratings worksheet'!B6</f>
        <v>CCC+</v>
      </c>
      <c r="C6" s="69" t="str">
        <f aca="false">IF('Ratings worksheet'!C6="NA",VLOOKUP('Ratings worksheet'!B6,'Sovereign Ratings (Moody''s,S&amp;P)'!$F$9:$G$33,2),'Ratings worksheet'!C6)</f>
        <v>Ca</v>
      </c>
      <c r="F6" s="153" t="s">
        <v>350</v>
      </c>
    </row>
    <row r="7" customFormat="false" ht="16" hidden="false" customHeight="false" outlineLevel="0" collapsed="false">
      <c r="A7" s="68" t="str">
        <f aca="false">'Ratings worksheet'!A7</f>
        <v>Armenia</v>
      </c>
      <c r="B7" s="69" t="str">
        <f aca="false">'Ratings worksheet'!B7</f>
        <v>NA</v>
      </c>
      <c r="C7" s="69" t="str">
        <f aca="false">IF('Ratings worksheet'!C7="NA",VLOOKUP('Ratings worksheet'!B7,'Sovereign Ratings (Moody''s,S&amp;P)'!$F$9:$G$33,2),'Ratings worksheet'!C7)</f>
        <v>Ba3</v>
      </c>
      <c r="F7" s="153" t="s">
        <v>351</v>
      </c>
    </row>
    <row r="8" customFormat="false" ht="16" hidden="false" customHeight="false" outlineLevel="0" collapsed="false">
      <c r="A8" s="68" t="str">
        <f aca="false">'Ratings worksheet'!A8</f>
        <v>Aruba</v>
      </c>
      <c r="B8" s="69" t="str">
        <f aca="false">'Ratings worksheet'!B8</f>
        <v>BBB</v>
      </c>
      <c r="C8" s="69" t="str">
        <f aca="false">IF('Ratings worksheet'!C8="NA",VLOOKUP('Ratings worksheet'!B8,'Sovereign Ratings (Moody''s,S&amp;P)'!$F$9:$G$33,2),'Ratings worksheet'!C8)</f>
        <v>Baa2</v>
      </c>
      <c r="F8" s="154" t="s">
        <v>352</v>
      </c>
      <c r="G8" s="154" t="s">
        <v>353</v>
      </c>
    </row>
    <row r="9" customFormat="false" ht="16" hidden="false" customHeight="false" outlineLevel="0" collapsed="false">
      <c r="A9" s="68" t="str">
        <f aca="false">'Ratings worksheet'!A9</f>
        <v>Australia</v>
      </c>
      <c r="B9" s="69" t="str">
        <f aca="false">'Ratings worksheet'!B9</f>
        <v>AAA</v>
      </c>
      <c r="C9" s="69" t="str">
        <f aca="false">IF('Ratings worksheet'!C9="NA",VLOOKUP('Ratings worksheet'!B9,'Sovereign Ratings (Moody''s,S&amp;P)'!$F$9:$G$33,2),'Ratings worksheet'!C9)</f>
        <v>Aaa</v>
      </c>
      <c r="F9" s="155" t="s">
        <v>354</v>
      </c>
      <c r="G9" s="77" t="s">
        <v>88</v>
      </c>
    </row>
    <row r="10" customFormat="false" ht="16" hidden="false" customHeight="false" outlineLevel="0" collapsed="false">
      <c r="A10" s="68" t="str">
        <f aca="false">'Ratings worksheet'!A10</f>
        <v>Austria</v>
      </c>
      <c r="B10" s="69" t="str">
        <f aca="false">'Ratings worksheet'!B10</f>
        <v>AA+</v>
      </c>
      <c r="C10" s="69" t="str">
        <f aca="false">IF('Ratings worksheet'!C10="NA",VLOOKUP('Ratings worksheet'!B10,'Sovereign Ratings (Moody''s,S&amp;P)'!$F$9:$G$33,2),'Ratings worksheet'!C10)</f>
        <v>Aa1</v>
      </c>
      <c r="F10" s="155" t="s">
        <v>355</v>
      </c>
      <c r="G10" s="77" t="s">
        <v>89</v>
      </c>
    </row>
    <row r="11" customFormat="false" ht="16" hidden="false" customHeight="false" outlineLevel="0" collapsed="false">
      <c r="A11" s="68" t="str">
        <f aca="false">'Ratings worksheet'!A11</f>
        <v>Azerbaijan</v>
      </c>
      <c r="B11" s="69" t="str">
        <f aca="false">'Ratings worksheet'!B11</f>
        <v>BB+</v>
      </c>
      <c r="C11" s="69" t="str">
        <f aca="false">IF('Ratings worksheet'!C11="NA",VLOOKUP('Ratings worksheet'!B11,'Sovereign Ratings (Moody''s,S&amp;P)'!$F$9:$G$33,2),'Ratings worksheet'!C11)</f>
        <v>Ba2</v>
      </c>
      <c r="F11" s="155" t="s">
        <v>356</v>
      </c>
      <c r="G11" s="77" t="s">
        <v>87</v>
      </c>
    </row>
    <row r="12" customFormat="false" ht="16" hidden="false" customHeight="false" outlineLevel="0" collapsed="false">
      <c r="A12" s="68" t="str">
        <f aca="false">'Ratings worksheet'!A12</f>
        <v>Bahamas</v>
      </c>
      <c r="B12" s="69" t="str">
        <f aca="false">'Ratings worksheet'!B12</f>
        <v>BB- </v>
      </c>
      <c r="C12" s="69" t="str">
        <f aca="false">IF('Ratings worksheet'!C12="NA",VLOOKUP('Ratings worksheet'!B12,'Sovereign Ratings (Moody''s,S&amp;P)'!$F$9:$G$33,2),'Ratings worksheet'!C12)</f>
        <v>Ba2</v>
      </c>
      <c r="F12" s="155" t="s">
        <v>357</v>
      </c>
      <c r="G12" s="77" t="s">
        <v>91</v>
      </c>
    </row>
    <row r="13" customFormat="false" ht="16" hidden="false" customHeight="false" outlineLevel="0" collapsed="false">
      <c r="A13" s="68" t="str">
        <f aca="false">'Ratings worksheet'!A13</f>
        <v>Bahrain</v>
      </c>
      <c r="B13" s="69" t="str">
        <f aca="false">'Ratings worksheet'!B13</f>
        <v>B+ </v>
      </c>
      <c r="C13" s="69" t="str">
        <f aca="false">IF('Ratings worksheet'!C13="NA",VLOOKUP('Ratings worksheet'!B13,'Sovereign Ratings (Moody''s,S&amp;P)'!$F$9:$G$33,2),'Ratings worksheet'!C13)</f>
        <v>B2</v>
      </c>
      <c r="F13" s="155" t="s">
        <v>358</v>
      </c>
      <c r="G13" s="77" t="s">
        <v>92</v>
      </c>
    </row>
    <row r="14" customFormat="false" ht="16" hidden="false" customHeight="false" outlineLevel="0" collapsed="false">
      <c r="A14" s="68" t="str">
        <f aca="false">'Ratings worksheet'!A14</f>
        <v>Bangladesh</v>
      </c>
      <c r="B14" s="69" t="str">
        <f aca="false">'Ratings worksheet'!B14</f>
        <v>BB-</v>
      </c>
      <c r="C14" s="69" t="str">
        <f aca="false">IF('Ratings worksheet'!C14="NA",VLOOKUP('Ratings worksheet'!B14,'Sovereign Ratings (Moody''s,S&amp;P)'!$F$9:$G$33,2),'Ratings worksheet'!C14)</f>
        <v>Ba3</v>
      </c>
      <c r="F14" s="155" t="s">
        <v>359</v>
      </c>
      <c r="G14" s="77" t="s">
        <v>90</v>
      </c>
    </row>
    <row r="15" customFormat="false" ht="16" hidden="false" customHeight="false" outlineLevel="0" collapsed="false">
      <c r="A15" s="68" t="str">
        <f aca="false">'Ratings worksheet'!A15</f>
        <v>Barbados</v>
      </c>
      <c r="B15" s="69" t="str">
        <f aca="false">'Ratings worksheet'!B15</f>
        <v>B-</v>
      </c>
      <c r="C15" s="69" t="str">
        <f aca="false">IF('Ratings worksheet'!C15="NA",VLOOKUP('Ratings worksheet'!B15,'Sovereign Ratings (Moody''s,S&amp;P)'!$F$9:$G$33,2),'Ratings worksheet'!C15)</f>
        <v>Caa1</v>
      </c>
      <c r="F15" s="155" t="s">
        <v>360</v>
      </c>
      <c r="G15" s="77" t="s">
        <v>93</v>
      </c>
    </row>
    <row r="16" customFormat="false" ht="16" hidden="false" customHeight="false" outlineLevel="0" collapsed="false">
      <c r="A16" s="68" t="str">
        <f aca="false">'Ratings worksheet'!A16</f>
        <v>Belarus</v>
      </c>
      <c r="B16" s="69" t="str">
        <f aca="false">'Ratings worksheet'!B16</f>
        <v>B </v>
      </c>
      <c r="C16" s="69" t="str">
        <f aca="false">IF('Ratings worksheet'!C16="NA",VLOOKUP('Ratings worksheet'!B16,'Sovereign Ratings (Moody''s,S&amp;P)'!$F$9:$G$33,2),'Ratings worksheet'!C16)</f>
        <v>B3</v>
      </c>
      <c r="F16" s="155" t="s">
        <v>361</v>
      </c>
      <c r="G16" s="77" t="s">
        <v>95</v>
      </c>
    </row>
    <row r="17" customFormat="false" ht="16" hidden="false" customHeight="false" outlineLevel="0" collapsed="false">
      <c r="A17" s="68" t="str">
        <f aca="false">'Ratings worksheet'!A17</f>
        <v>Belgium</v>
      </c>
      <c r="B17" s="69" t="str">
        <f aca="false">'Ratings worksheet'!B17</f>
        <v>AA</v>
      </c>
      <c r="C17" s="69" t="str">
        <f aca="false">IF('Ratings worksheet'!C17="NA",VLOOKUP('Ratings worksheet'!B17,'Sovereign Ratings (Moody''s,S&amp;P)'!$F$9:$G$33,2),'Ratings worksheet'!C17)</f>
        <v>Aa3</v>
      </c>
      <c r="F17" s="155" t="s">
        <v>362</v>
      </c>
      <c r="G17" s="77" t="s">
        <v>96</v>
      </c>
    </row>
    <row r="18" customFormat="false" ht="16" hidden="false" customHeight="false" outlineLevel="0" collapsed="false">
      <c r="A18" s="68" t="str">
        <f aca="false">'Ratings worksheet'!A18</f>
        <v>Belize</v>
      </c>
      <c r="B18" s="69" t="str">
        <f aca="false">'Ratings worksheet'!B18</f>
        <v>SD</v>
      </c>
      <c r="C18" s="69" t="str">
        <f aca="false">IF('Ratings worksheet'!C18="NA",VLOOKUP('Ratings worksheet'!B18,'Sovereign Ratings (Moody''s,S&amp;P)'!$F$9:$G$33,2),'Ratings worksheet'!C18)</f>
        <v>Caa3</v>
      </c>
      <c r="F18" s="155" t="s">
        <v>363</v>
      </c>
      <c r="G18" s="77" t="s">
        <v>94</v>
      </c>
    </row>
    <row r="19" customFormat="false" ht="16" hidden="false" customHeight="false" outlineLevel="0" collapsed="false">
      <c r="A19" s="68" t="str">
        <f aca="false">'Ratings worksheet'!A19</f>
        <v>Benin</v>
      </c>
      <c r="B19" s="69" t="str">
        <f aca="false">'Ratings worksheet'!B19</f>
        <v>B+</v>
      </c>
      <c r="C19" s="69" t="str">
        <f aca="false">IF('Ratings worksheet'!C19="NA",VLOOKUP('Ratings worksheet'!B19,'Sovereign Ratings (Moody''s,S&amp;P)'!$F$9:$G$33,2),'Ratings worksheet'!C19)</f>
        <v>B1</v>
      </c>
      <c r="F19" s="155" t="s">
        <v>364</v>
      </c>
      <c r="G19" s="77" t="s">
        <v>98</v>
      </c>
    </row>
    <row r="20" customFormat="false" ht="16" hidden="false" customHeight="false" outlineLevel="0" collapsed="false">
      <c r="A20" s="68" t="str">
        <f aca="false">'Ratings worksheet'!A20</f>
        <v>Bermuda</v>
      </c>
      <c r="B20" s="69" t="str">
        <f aca="false">'Ratings worksheet'!B20</f>
        <v>A+</v>
      </c>
      <c r="C20" s="69" t="str">
        <f aca="false">IF('Ratings worksheet'!C20="NA",VLOOKUP('Ratings worksheet'!B20,'Sovereign Ratings (Moody''s,S&amp;P)'!$F$9:$G$33,2),'Ratings worksheet'!C20)</f>
        <v>A2</v>
      </c>
      <c r="F20" s="155" t="s">
        <v>365</v>
      </c>
      <c r="G20" s="77" t="s">
        <v>99</v>
      </c>
    </row>
    <row r="21" customFormat="false" ht="16" hidden="false" customHeight="false" outlineLevel="0" collapsed="false">
      <c r="A21" s="68" t="str">
        <f aca="false">'Ratings worksheet'!A21</f>
        <v>Bolivia</v>
      </c>
      <c r="B21" s="69" t="str">
        <f aca="false">'Ratings worksheet'!B21</f>
        <v>B+ </v>
      </c>
      <c r="C21" s="69" t="str">
        <f aca="false">IF('Ratings worksheet'!C21="NA",VLOOKUP('Ratings worksheet'!B21,'Sovereign Ratings (Moody''s,S&amp;P)'!$F$9:$G$33,2),'Ratings worksheet'!C21)</f>
        <v>B2</v>
      </c>
      <c r="F21" s="155" t="s">
        <v>366</v>
      </c>
      <c r="G21" s="77" t="s">
        <v>97</v>
      </c>
    </row>
    <row r="22" customFormat="false" ht="16" hidden="false" customHeight="false" outlineLevel="0" collapsed="false">
      <c r="A22" s="68" t="str">
        <f aca="false">'Ratings worksheet'!A22</f>
        <v>Bosnia and Herzegovina</v>
      </c>
      <c r="B22" s="69" t="str">
        <f aca="false">'Ratings worksheet'!B22</f>
        <v>B</v>
      </c>
      <c r="C22" s="69" t="str">
        <f aca="false">IF('Ratings worksheet'!C22="NA",VLOOKUP('Ratings worksheet'!B22,'Sovereign Ratings (Moody''s,S&amp;P)'!$F$9:$G$33,2),'Ratings worksheet'!C22)</f>
        <v>B3</v>
      </c>
      <c r="F22" s="155" t="s">
        <v>367</v>
      </c>
      <c r="G22" s="77" t="s">
        <v>101</v>
      </c>
    </row>
    <row r="23" customFormat="false" ht="16" hidden="false" customHeight="false" outlineLevel="0" collapsed="false">
      <c r="A23" s="68" t="str">
        <f aca="false">'Ratings worksheet'!A23</f>
        <v>Botswana</v>
      </c>
      <c r="B23" s="69" t="str">
        <f aca="false">'Ratings worksheet'!B23</f>
        <v>BBB+ </v>
      </c>
      <c r="C23" s="69" t="str">
        <f aca="false">IF('Ratings worksheet'!C23="NA",VLOOKUP('Ratings worksheet'!B23,'Sovereign Ratings (Moody''s,S&amp;P)'!$F$9:$G$33,2),'Ratings worksheet'!C23)</f>
        <v>A3</v>
      </c>
      <c r="F23" s="155" t="s">
        <v>368</v>
      </c>
      <c r="G23" s="77" t="s">
        <v>102</v>
      </c>
    </row>
    <row r="24" customFormat="false" ht="16" hidden="false" customHeight="false" outlineLevel="0" collapsed="false">
      <c r="A24" s="68" t="str">
        <f aca="false">'Ratings worksheet'!A24</f>
        <v>Brazil</v>
      </c>
      <c r="B24" s="69" t="str">
        <f aca="false">'Ratings worksheet'!B24</f>
        <v>BB-</v>
      </c>
      <c r="C24" s="69" t="str">
        <f aca="false">IF('Ratings worksheet'!C24="NA",VLOOKUP('Ratings worksheet'!B24,'Sovereign Ratings (Moody''s,S&amp;P)'!$F$9:$G$33,2),'Ratings worksheet'!C24)</f>
        <v>Ba2</v>
      </c>
      <c r="F24" s="155" t="s">
        <v>369</v>
      </c>
      <c r="G24" s="77" t="s">
        <v>100</v>
      </c>
    </row>
    <row r="25" customFormat="false" ht="16" hidden="false" customHeight="false" outlineLevel="0" collapsed="false">
      <c r="A25" s="68" t="str">
        <f aca="false">'Ratings worksheet'!A25</f>
        <v>Bulgaria</v>
      </c>
      <c r="B25" s="69" t="str">
        <f aca="false">'Ratings worksheet'!B25</f>
        <v>BBB</v>
      </c>
      <c r="C25" s="69" t="str">
        <f aca="false">IF('Ratings worksheet'!C25="NA",VLOOKUP('Ratings worksheet'!B25,'Sovereign Ratings (Moody''s,S&amp;P)'!$F$9:$G$33,2),'Ratings worksheet'!C25)</f>
        <v>Baa1</v>
      </c>
      <c r="F25" s="155" t="s">
        <v>103</v>
      </c>
      <c r="G25" s="77" t="s">
        <v>370</v>
      </c>
    </row>
    <row r="26" customFormat="false" ht="16" hidden="false" customHeight="false" outlineLevel="0" collapsed="false">
      <c r="A26" s="68" t="str">
        <f aca="false">'Ratings worksheet'!A26</f>
        <v>Burkina Faso</v>
      </c>
      <c r="B26" s="69" t="str">
        <f aca="false">'Ratings worksheet'!B26</f>
        <v>B</v>
      </c>
      <c r="C26" s="69" t="str">
        <f aca="false">IF('Ratings worksheet'!C26="NA",VLOOKUP('Ratings worksheet'!B26,'Sovereign Ratings (Moody''s,S&amp;P)'!$F$9:$G$33,2),'Ratings worksheet'!C26)</f>
        <v>B2</v>
      </c>
      <c r="F26" s="155" t="s">
        <v>371</v>
      </c>
      <c r="G26" s="77" t="s">
        <v>372</v>
      </c>
    </row>
    <row r="27" customFormat="false" ht="16" hidden="false" customHeight="false" outlineLevel="0" collapsed="false">
      <c r="A27" s="68" t="str">
        <f aca="false">'Ratings worksheet'!A27</f>
        <v>Cambodia</v>
      </c>
      <c r="B27" s="69" t="str">
        <f aca="false">'Ratings worksheet'!B27</f>
        <v>NA</v>
      </c>
      <c r="C27" s="69" t="str">
        <f aca="false">IF('Ratings worksheet'!C27="NA",VLOOKUP('Ratings worksheet'!B27,'Sovereign Ratings (Moody''s,S&amp;P)'!$F$9:$G$33,2),'Ratings worksheet'!C27)</f>
        <v>B2</v>
      </c>
      <c r="F27" s="155" t="s">
        <v>373</v>
      </c>
      <c r="G27" s="77" t="s">
        <v>374</v>
      </c>
    </row>
    <row r="28" customFormat="false" ht="16" hidden="false" customHeight="false" outlineLevel="0" collapsed="false">
      <c r="A28" s="68" t="str">
        <f aca="false">'Ratings worksheet'!A28</f>
        <v>Cameroon</v>
      </c>
      <c r="B28" s="69" t="str">
        <f aca="false">'Ratings worksheet'!B28</f>
        <v>B-</v>
      </c>
      <c r="C28" s="69" t="str">
        <f aca="false">IF('Ratings worksheet'!C28="NA",VLOOKUP('Ratings worksheet'!B28,'Sovereign Ratings (Moody''s,S&amp;P)'!$F$9:$G$33,2),'Ratings worksheet'!C28)</f>
        <v>B2</v>
      </c>
      <c r="F28" s="155" t="s">
        <v>375</v>
      </c>
      <c r="G28" s="77" t="s">
        <v>376</v>
      </c>
    </row>
    <row r="29" s="146" customFormat="true" ht="16" hidden="false" customHeight="false" outlineLevel="0" collapsed="false">
      <c r="A29" s="68" t="str">
        <f aca="false">'Ratings worksheet'!A29</f>
        <v>Canada</v>
      </c>
      <c r="B29" s="69" t="str">
        <f aca="false">'Ratings worksheet'!B29</f>
        <v>AAA</v>
      </c>
      <c r="C29" s="69" t="str">
        <f aca="false">IF('Ratings worksheet'!C29="NA",VLOOKUP('Ratings worksheet'!B29,'Sovereign Ratings (Moody''s,S&amp;P)'!$F$9:$G$33,2),'Ratings worksheet'!C29)</f>
        <v>Aaa</v>
      </c>
      <c r="F29" s="155" t="s">
        <v>377</v>
      </c>
      <c r="G29" s="77" t="s">
        <v>378</v>
      </c>
    </row>
    <row r="30" customFormat="false" ht="16" hidden="false" customHeight="false" outlineLevel="0" collapsed="false">
      <c r="A30" s="68" t="str">
        <f aca="false">'Ratings worksheet'!A30</f>
        <v>Cape Verde</v>
      </c>
      <c r="B30" s="69" t="str">
        <f aca="false">'Ratings worksheet'!B30</f>
        <v>B-</v>
      </c>
      <c r="C30" s="69" t="str">
        <f aca="false">IF('Ratings worksheet'!C30="NA",VLOOKUP('Ratings worksheet'!B30,'Sovereign Ratings (Moody''s,S&amp;P)'!$F$9:$G$33,2),'Ratings worksheet'!C30)</f>
        <v>B3</v>
      </c>
      <c r="F30" s="155" t="s">
        <v>379</v>
      </c>
      <c r="G30" s="77" t="s">
        <v>380</v>
      </c>
    </row>
    <row r="31" customFormat="false" ht="16" hidden="false" customHeight="false" outlineLevel="0" collapsed="false">
      <c r="A31" s="68" t="str">
        <f aca="false">'Ratings worksheet'!A31</f>
        <v>Cayman Islands</v>
      </c>
      <c r="B31" s="69" t="str">
        <f aca="false">'Ratings worksheet'!B31</f>
        <v>NA</v>
      </c>
      <c r="C31" s="69" t="str">
        <f aca="false">IF('Ratings worksheet'!C31="NA",VLOOKUP('Ratings worksheet'!B31,'Sovereign Ratings (Moody''s,S&amp;P)'!$F$9:$G$33,2),'Ratings worksheet'!C31)</f>
        <v>Aa3</v>
      </c>
      <c r="F31" s="155" t="s">
        <v>381</v>
      </c>
      <c r="G31" s="77" t="s">
        <v>112</v>
      </c>
    </row>
    <row r="32" customFormat="false" ht="16" hidden="false" customHeight="false" outlineLevel="0" collapsed="false">
      <c r="A32" s="68" t="str">
        <f aca="false">'Ratings worksheet'!A32</f>
        <v>Chile</v>
      </c>
      <c r="B32" s="69" t="str">
        <f aca="false">'Ratings worksheet'!B32</f>
        <v>A</v>
      </c>
      <c r="C32" s="69" t="str">
        <f aca="false">IF('Ratings worksheet'!C32="NA",VLOOKUP('Ratings worksheet'!B32,'Sovereign Ratings (Moody''s,S&amp;P)'!$F$9:$G$33,2),'Ratings worksheet'!C32)</f>
        <v>A1</v>
      </c>
      <c r="F32" s="155" t="s">
        <v>382</v>
      </c>
      <c r="G32" s="77" t="s">
        <v>113</v>
      </c>
    </row>
    <row r="33" customFormat="false" ht="16" hidden="false" customHeight="false" outlineLevel="0" collapsed="false">
      <c r="A33" s="68" t="str">
        <f aca="false">'Ratings worksheet'!A33</f>
        <v>China</v>
      </c>
      <c r="B33" s="69" t="str">
        <f aca="false">'Ratings worksheet'!B33</f>
        <v>A+</v>
      </c>
      <c r="C33" s="69" t="str">
        <f aca="false">IF('Ratings worksheet'!C33="NA",VLOOKUP('Ratings worksheet'!B33,'Sovereign Ratings (Moody''s,S&amp;P)'!$F$9:$G$33,2),'Ratings worksheet'!C33)</f>
        <v>A1</v>
      </c>
      <c r="F33" s="155" t="s">
        <v>383</v>
      </c>
      <c r="G33" s="77" t="s">
        <v>111</v>
      </c>
    </row>
    <row r="34" customFormat="false" ht="16" hidden="false" customHeight="false" outlineLevel="0" collapsed="false">
      <c r="A34" s="68" t="str">
        <f aca="false">'Ratings worksheet'!A34</f>
        <v>Colombia</v>
      </c>
      <c r="B34" s="69" t="str">
        <f aca="false">'Ratings worksheet'!B34</f>
        <v>BB+</v>
      </c>
      <c r="C34" s="69" t="str">
        <f aca="false">IF('Ratings worksheet'!C34="NA",VLOOKUP('Ratings worksheet'!B34,'Sovereign Ratings (Moody''s,S&amp;P)'!$F$9:$G$33,2),'Ratings worksheet'!C34)</f>
        <v>Baa2</v>
      </c>
    </row>
    <row r="35" customFormat="false" ht="16" hidden="false" customHeight="false" outlineLevel="0" collapsed="false">
      <c r="A35" s="68" t="str">
        <f aca="false">'Ratings worksheet'!A35</f>
        <v>Congo (Democratic Republic of)</v>
      </c>
      <c r="B35" s="69" t="str">
        <f aca="false">'Ratings worksheet'!B35</f>
        <v>CCC+</v>
      </c>
      <c r="C35" s="69" t="str">
        <f aca="false">IF('Ratings worksheet'!C35="NA",VLOOKUP('Ratings worksheet'!B35,'Sovereign Ratings (Moody''s,S&amp;P)'!$F$9:$G$33,2),'Ratings worksheet'!C35)</f>
        <v>Caa1</v>
      </c>
    </row>
    <row r="36" customFormat="false" ht="16" hidden="false" customHeight="false" outlineLevel="0" collapsed="false">
      <c r="A36" s="68" t="str">
        <f aca="false">'Ratings worksheet'!A36</f>
        <v>Congo (Republic of)</v>
      </c>
      <c r="B36" s="69" t="str">
        <f aca="false">'Ratings worksheet'!B36</f>
        <v>CCC+</v>
      </c>
      <c r="C36" s="69" t="str">
        <f aca="false">IF('Ratings worksheet'!C36="NA",VLOOKUP('Ratings worksheet'!B36,'Sovereign Ratings (Moody''s,S&amp;P)'!$F$9:$G$33,2),'Ratings worksheet'!C36)</f>
        <v>Caa2</v>
      </c>
    </row>
    <row r="37" customFormat="false" ht="16" hidden="false" customHeight="false" outlineLevel="0" collapsed="false">
      <c r="A37" s="68" t="str">
        <f aca="false">'Ratings worksheet'!A37</f>
        <v>Cook Islands</v>
      </c>
      <c r="B37" s="69" t="str">
        <f aca="false">'Ratings worksheet'!B37</f>
        <v>NA</v>
      </c>
      <c r="C37" s="69" t="str">
        <f aca="false">IF('Ratings worksheet'!C37="NA",VLOOKUP('Ratings worksheet'!B37,'Sovereign Ratings (Moody''s,S&amp;P)'!$F$9:$G$33,2),'Ratings worksheet'!C37)</f>
        <v>Caa1</v>
      </c>
    </row>
    <row r="38" customFormat="false" ht="16" hidden="false" customHeight="false" outlineLevel="0" collapsed="false">
      <c r="A38" s="68" t="str">
        <f aca="false">'Ratings worksheet'!A38</f>
        <v>Costa Rica</v>
      </c>
      <c r="B38" s="69" t="str">
        <f aca="false">'Ratings worksheet'!B38</f>
        <v>B </v>
      </c>
      <c r="C38" s="69" t="str">
        <f aca="false">IF('Ratings worksheet'!C38="NA",VLOOKUP('Ratings worksheet'!B38,'Sovereign Ratings (Moody''s,S&amp;P)'!$F$9:$G$33,2),'Ratings worksheet'!C38)</f>
        <v>B2</v>
      </c>
    </row>
    <row r="39" customFormat="false" ht="16" hidden="false" customHeight="false" outlineLevel="0" collapsed="false">
      <c r="A39" s="68" t="str">
        <f aca="false">'Ratings worksheet'!A39</f>
        <v>Côte d'Ivoire</v>
      </c>
      <c r="B39" s="69" t="str">
        <f aca="false">'Ratings worksheet'!B39</f>
        <v>NA</v>
      </c>
      <c r="C39" s="69" t="str">
        <f aca="false">IF('Ratings worksheet'!C39="NA",VLOOKUP('Ratings worksheet'!B39,'Sovereign Ratings (Moody''s,S&amp;P)'!$F$9:$G$33,2),'Ratings worksheet'!C39)</f>
        <v>Ba3</v>
      </c>
    </row>
    <row r="40" customFormat="false" ht="16" hidden="false" customHeight="false" outlineLevel="0" collapsed="false">
      <c r="A40" s="68" t="str">
        <f aca="false">'Ratings worksheet'!A40</f>
        <v>Croatia</v>
      </c>
      <c r="B40" s="69" t="str">
        <f aca="false">'Ratings worksheet'!B40</f>
        <v>BBB-</v>
      </c>
      <c r="C40" s="69" t="str">
        <f aca="false">IF('Ratings worksheet'!C40="NA",VLOOKUP('Ratings worksheet'!B40,'Sovereign Ratings (Moody''s,S&amp;P)'!$F$9:$G$33,2),'Ratings worksheet'!C40)</f>
        <v>Ba1</v>
      </c>
    </row>
    <row r="41" customFormat="false" ht="16" hidden="false" customHeight="false" outlineLevel="0" collapsed="false">
      <c r="A41" s="68" t="str">
        <f aca="false">'Ratings worksheet'!A41</f>
        <v>Cuba</v>
      </c>
      <c r="B41" s="69" t="str">
        <f aca="false">'Ratings worksheet'!B41</f>
        <v>NA</v>
      </c>
      <c r="C41" s="69" t="str">
        <f aca="false">IF('Ratings worksheet'!C41="NA",VLOOKUP('Ratings worksheet'!B41,'Sovereign Ratings (Moody''s,S&amp;P)'!$F$9:$G$33,2),'Ratings worksheet'!C41)</f>
        <v>Caa2</v>
      </c>
    </row>
    <row r="42" customFormat="false" ht="16" hidden="false" customHeight="false" outlineLevel="0" collapsed="false">
      <c r="A42" s="68" t="str">
        <f aca="false">'Ratings worksheet'!A42</f>
        <v>Curacao</v>
      </c>
      <c r="B42" s="69" t="str">
        <f aca="false">'Ratings worksheet'!B42</f>
        <v>BBB</v>
      </c>
      <c r="C42" s="69" t="str">
        <f aca="false">IF('Ratings worksheet'!C42="NA",VLOOKUP('Ratings worksheet'!B42,'Sovereign Ratings (Moody''s,S&amp;P)'!$F$9:$G$33,2),'Ratings worksheet'!C42)</f>
        <v>Baa2</v>
      </c>
    </row>
    <row r="43" customFormat="false" ht="16" hidden="false" customHeight="false" outlineLevel="0" collapsed="false">
      <c r="A43" s="68" t="str">
        <f aca="false">'Ratings worksheet'!A43</f>
        <v>Cyprus</v>
      </c>
      <c r="B43" s="69" t="str">
        <f aca="false">'Ratings worksheet'!B43</f>
        <v>BBB-</v>
      </c>
      <c r="C43" s="69" t="str">
        <f aca="false">IF('Ratings worksheet'!C43="NA",VLOOKUP('Ratings worksheet'!B43,'Sovereign Ratings (Moody''s,S&amp;P)'!$F$9:$G$33,2),'Ratings worksheet'!C43)</f>
        <v>Ba2</v>
      </c>
    </row>
    <row r="44" customFormat="false" ht="16" hidden="false" customHeight="false" outlineLevel="0" collapsed="false">
      <c r="A44" s="68" t="str">
        <f aca="false">'Ratings worksheet'!A44</f>
        <v>Czech Republic</v>
      </c>
      <c r="B44" s="69" t="str">
        <f aca="false">'Ratings worksheet'!B44</f>
        <v>AA-</v>
      </c>
      <c r="C44" s="69" t="str">
        <f aca="false">IF('Ratings worksheet'!C44="NA",VLOOKUP('Ratings worksheet'!B44,'Sovereign Ratings (Moody''s,S&amp;P)'!$F$9:$G$33,2),'Ratings worksheet'!C44)</f>
        <v>Aa3</v>
      </c>
    </row>
    <row r="45" customFormat="false" ht="16" hidden="false" customHeight="false" outlineLevel="0" collapsed="false">
      <c r="A45" s="68" t="str">
        <f aca="false">'Ratings worksheet'!A45</f>
        <v>Denmark</v>
      </c>
      <c r="B45" s="69" t="str">
        <f aca="false">'Ratings worksheet'!B45</f>
        <v>AAA</v>
      </c>
      <c r="C45" s="69" t="str">
        <f aca="false">IF('Ratings worksheet'!C45="NA",VLOOKUP('Ratings worksheet'!B45,'Sovereign Ratings (Moody''s,S&amp;P)'!$F$9:$G$33,2),'Ratings worksheet'!C45)</f>
        <v>Aaa</v>
      </c>
    </row>
    <row r="46" customFormat="false" ht="16" hidden="false" customHeight="false" outlineLevel="0" collapsed="false">
      <c r="A46" s="68" t="str">
        <f aca="false">'Ratings worksheet'!A46</f>
        <v>Dominican Republic</v>
      </c>
      <c r="B46" s="69" t="str">
        <f aca="false">'Ratings worksheet'!B46</f>
        <v>BB- </v>
      </c>
      <c r="C46" s="69" t="str">
        <f aca="false">IF('Ratings worksheet'!C46="NA",VLOOKUP('Ratings worksheet'!B46,'Sovereign Ratings (Moody''s,S&amp;P)'!$F$9:$G$33,2),'Ratings worksheet'!C46)</f>
        <v>Ba3</v>
      </c>
    </row>
    <row r="47" customFormat="false" ht="16" hidden="false" customHeight="false" outlineLevel="0" collapsed="false">
      <c r="A47" s="68" t="str">
        <f aca="false">'Ratings worksheet'!A47</f>
        <v>Ecuador</v>
      </c>
      <c r="B47" s="69" t="str">
        <f aca="false">'Ratings worksheet'!B47</f>
        <v>B-</v>
      </c>
      <c r="C47" s="69" t="str">
        <f aca="false">IF('Ratings worksheet'!C47="NA",VLOOKUP('Ratings worksheet'!B47,'Sovereign Ratings (Moody''s,S&amp;P)'!$F$9:$G$33,2),'Ratings worksheet'!C47)</f>
        <v>Caa3</v>
      </c>
    </row>
    <row r="48" customFormat="false" ht="16" hidden="false" customHeight="false" outlineLevel="0" collapsed="false">
      <c r="A48" s="68" t="str">
        <f aca="false">'Ratings worksheet'!A48</f>
        <v>Egypt</v>
      </c>
      <c r="B48" s="69" t="str">
        <f aca="false">'Ratings worksheet'!B48</f>
        <v>B</v>
      </c>
      <c r="C48" s="69" t="str">
        <f aca="false">IF('Ratings worksheet'!C48="NA",VLOOKUP('Ratings worksheet'!B48,'Sovereign Ratings (Moody''s,S&amp;P)'!$F$9:$G$33,2),'Ratings worksheet'!C48)</f>
        <v>B2</v>
      </c>
    </row>
    <row r="49" customFormat="false" ht="16" hidden="false" customHeight="false" outlineLevel="0" collapsed="false">
      <c r="A49" s="68" t="str">
        <f aca="false">'Ratings worksheet'!A49</f>
        <v>El Salvador</v>
      </c>
      <c r="B49" s="69" t="str">
        <f aca="false">'Ratings worksheet'!B49</f>
        <v>B-</v>
      </c>
      <c r="C49" s="69" t="str">
        <f aca="false">IF('Ratings worksheet'!C49="NA",VLOOKUP('Ratings worksheet'!B49,'Sovereign Ratings (Moody''s,S&amp;P)'!$F$9:$G$33,2),'Ratings worksheet'!C49)</f>
        <v>B3</v>
      </c>
    </row>
    <row r="50" customFormat="false" ht="16" hidden="false" customHeight="false" outlineLevel="0" collapsed="false">
      <c r="A50" s="68" t="str">
        <f aca="false">'Ratings worksheet'!A50</f>
        <v>Estonia</v>
      </c>
      <c r="B50" s="69" t="str">
        <f aca="false">'Ratings worksheet'!B50</f>
        <v>AA-</v>
      </c>
      <c r="C50" s="69" t="str">
        <f aca="false">IF('Ratings worksheet'!C50="NA",VLOOKUP('Ratings worksheet'!B50,'Sovereign Ratings (Moody''s,S&amp;P)'!$F$9:$G$33,2),'Ratings worksheet'!C50)</f>
        <v>A1</v>
      </c>
    </row>
    <row r="51" customFormat="false" ht="16" hidden="false" customHeight="false" outlineLevel="0" collapsed="false">
      <c r="A51" s="68" t="str">
        <f aca="false">'Ratings worksheet'!A51</f>
        <v>Ethiopia</v>
      </c>
      <c r="B51" s="69" t="str">
        <f aca="false">'Ratings worksheet'!B51</f>
        <v>B- </v>
      </c>
      <c r="C51" s="69" t="str">
        <f aca="false">IF('Ratings worksheet'!C51="NA",VLOOKUP('Ratings worksheet'!B51,'Sovereign Ratings (Moody''s,S&amp;P)'!$F$9:$G$33,2),'Ratings worksheet'!C51)</f>
        <v>Caa1</v>
      </c>
    </row>
    <row r="52" customFormat="false" ht="16" hidden="false" customHeight="false" outlineLevel="0" collapsed="false">
      <c r="A52" s="68" t="str">
        <f aca="false">'Ratings worksheet'!A52</f>
        <v>Fiji</v>
      </c>
      <c r="B52" s="69" t="str">
        <f aca="false">'Ratings worksheet'!B52</f>
        <v>BB- </v>
      </c>
      <c r="C52" s="69" t="str">
        <f aca="false">IF('Ratings worksheet'!C52="NA",VLOOKUP('Ratings worksheet'!B52,'Sovereign Ratings (Moody''s,S&amp;P)'!$F$9:$G$33,2),'Ratings worksheet'!C52)</f>
        <v>B1</v>
      </c>
    </row>
    <row r="53" customFormat="false" ht="16" hidden="false" customHeight="false" outlineLevel="0" collapsed="false">
      <c r="A53" s="68" t="str">
        <f aca="false">'Ratings worksheet'!A53</f>
        <v>Finland</v>
      </c>
      <c r="B53" s="69" t="str">
        <f aca="false">'Ratings worksheet'!B53</f>
        <v>AA+</v>
      </c>
      <c r="C53" s="69" t="str">
        <f aca="false">IF('Ratings worksheet'!C53="NA",VLOOKUP('Ratings worksheet'!B53,'Sovereign Ratings (Moody''s,S&amp;P)'!$F$9:$G$33,2),'Ratings worksheet'!C53)</f>
        <v>Aa1</v>
      </c>
    </row>
    <row r="54" customFormat="false" ht="16" hidden="false" customHeight="false" outlineLevel="0" collapsed="false">
      <c r="A54" s="68" t="str">
        <f aca="false">'Ratings worksheet'!A54</f>
        <v>France</v>
      </c>
      <c r="B54" s="69" t="str">
        <f aca="false">'Ratings worksheet'!B54</f>
        <v>AA</v>
      </c>
      <c r="C54" s="69" t="str">
        <f aca="false">IF('Ratings worksheet'!C54="NA",VLOOKUP('Ratings worksheet'!B54,'Sovereign Ratings (Moody''s,S&amp;P)'!$F$9:$G$33,2),'Ratings worksheet'!C54)</f>
        <v>Aa2</v>
      </c>
    </row>
    <row r="55" customFormat="false" ht="16" hidden="false" customHeight="false" outlineLevel="0" collapsed="false">
      <c r="A55" s="68" t="str">
        <f aca="false">'Ratings worksheet'!A55</f>
        <v>Gabon</v>
      </c>
      <c r="B55" s="69" t="str">
        <f aca="false">'Ratings worksheet'!B55</f>
        <v>N/A</v>
      </c>
      <c r="C55" s="69" t="str">
        <f aca="false">IF('Ratings worksheet'!C55="NA",VLOOKUP('Ratings worksheet'!B55,'Sovereign Ratings (Moody''s,S&amp;P)'!$F$9:$G$33,2),'Ratings worksheet'!C55)</f>
        <v>Caa1</v>
      </c>
    </row>
    <row r="56" customFormat="false" ht="16" hidden="false" customHeight="false" outlineLevel="0" collapsed="false">
      <c r="A56" s="68" t="str">
        <f aca="false">'Ratings worksheet'!A56</f>
        <v>Georgia</v>
      </c>
      <c r="B56" s="69" t="str">
        <f aca="false">'Ratings worksheet'!B56</f>
        <v>BB </v>
      </c>
      <c r="C56" s="69" t="str">
        <f aca="false">IF('Ratings worksheet'!C56="NA",VLOOKUP('Ratings worksheet'!B56,'Sovereign Ratings (Moody''s,S&amp;P)'!$F$9:$G$33,2),'Ratings worksheet'!C56)</f>
        <v>Ba2</v>
      </c>
    </row>
    <row r="57" customFormat="false" ht="16" hidden="false" customHeight="false" outlineLevel="0" collapsed="false">
      <c r="A57" s="68" t="str">
        <f aca="false">'Ratings worksheet'!A57</f>
        <v>Germany</v>
      </c>
      <c r="B57" s="69" t="str">
        <f aca="false">'Ratings worksheet'!B57</f>
        <v>AAA</v>
      </c>
      <c r="C57" s="69" t="str">
        <f aca="false">IF('Ratings worksheet'!C57="NA",VLOOKUP('Ratings worksheet'!B57,'Sovereign Ratings (Moody''s,S&amp;P)'!$F$9:$G$33,2),'Ratings worksheet'!C57)</f>
        <v>Aaa</v>
      </c>
    </row>
    <row r="58" customFormat="false" ht="16" hidden="false" customHeight="false" outlineLevel="0" collapsed="false">
      <c r="A58" s="68" t="str">
        <f aca="false">'Ratings worksheet'!A58</f>
        <v>Ghana</v>
      </c>
      <c r="B58" s="69" t="str">
        <f aca="false">'Ratings worksheet'!B58</f>
        <v>B-</v>
      </c>
      <c r="C58" s="69" t="str">
        <f aca="false">IF('Ratings worksheet'!C58="NA",VLOOKUP('Ratings worksheet'!B58,'Sovereign Ratings (Moody''s,S&amp;P)'!$F$9:$G$33,2),'Ratings worksheet'!C58)</f>
        <v>B3</v>
      </c>
    </row>
    <row r="59" customFormat="false" ht="16" hidden="false" customHeight="false" outlineLevel="0" collapsed="false">
      <c r="A59" s="68" t="str">
        <f aca="false">'Ratings worksheet'!A59</f>
        <v>Greece</v>
      </c>
      <c r="B59" s="69" t="str">
        <f aca="false">'Ratings worksheet'!B59</f>
        <v>BB </v>
      </c>
      <c r="C59" s="69" t="str">
        <f aca="false">IF('Ratings worksheet'!C59="NA",VLOOKUP('Ratings worksheet'!B59,'Sovereign Ratings (Moody''s,S&amp;P)'!$F$9:$G$33,2),'Ratings worksheet'!C59)</f>
        <v>Ba3</v>
      </c>
    </row>
    <row r="60" customFormat="false" ht="16" hidden="false" customHeight="false" outlineLevel="0" collapsed="false">
      <c r="A60" s="68" t="str">
        <f aca="false">'Ratings worksheet'!A60</f>
        <v>Guatemala</v>
      </c>
      <c r="B60" s="69" t="str">
        <f aca="false">'Ratings worksheet'!B60</f>
        <v>BB-</v>
      </c>
      <c r="C60" s="69" t="str">
        <f aca="false">IF('Ratings worksheet'!C60="NA",VLOOKUP('Ratings worksheet'!B60,'Sovereign Ratings (Moody''s,S&amp;P)'!$F$9:$G$33,2),'Ratings worksheet'!C60)</f>
        <v>Ba1</v>
      </c>
    </row>
    <row r="61" customFormat="false" ht="16" hidden="false" customHeight="false" outlineLevel="0" collapsed="false">
      <c r="A61" s="68" t="str">
        <f aca="false">'Ratings worksheet'!A61</f>
        <v>Guernsey (States of)</v>
      </c>
      <c r="B61" s="69" t="str">
        <f aca="false">'Ratings worksheet'!B61</f>
        <v>AA-</v>
      </c>
      <c r="C61" s="69" t="str">
        <f aca="false">IF('Ratings worksheet'!C61="NA",VLOOKUP('Ratings worksheet'!B61,'Sovereign Ratings (Moody''s,S&amp;P)'!$F$9:$G$33,2),'Ratings worksheet'!C61)</f>
        <v>Aa3</v>
      </c>
    </row>
    <row r="62" customFormat="false" ht="16" hidden="false" customHeight="false" outlineLevel="0" collapsed="false">
      <c r="A62" s="68" t="str">
        <f aca="false">'Ratings worksheet'!A62</f>
        <v>Honduras</v>
      </c>
      <c r="B62" s="69" t="str">
        <f aca="false">'Ratings worksheet'!B62</f>
        <v>BB-</v>
      </c>
      <c r="C62" s="69" t="str">
        <f aca="false">IF('Ratings worksheet'!C62="NA",VLOOKUP('Ratings worksheet'!B62,'Sovereign Ratings (Moody''s,S&amp;P)'!$F$9:$G$33,2),'Ratings worksheet'!C62)</f>
        <v>B1</v>
      </c>
    </row>
    <row r="63" customFormat="false" ht="16" hidden="false" customHeight="false" outlineLevel="0" collapsed="false">
      <c r="A63" s="68" t="str">
        <f aca="false">'Ratings worksheet'!A63</f>
        <v>Hong Kong</v>
      </c>
      <c r="B63" s="69" t="str">
        <f aca="false">'Ratings worksheet'!B63</f>
        <v>AA+</v>
      </c>
      <c r="C63" s="69" t="str">
        <f aca="false">IF('Ratings worksheet'!C63="NA",VLOOKUP('Ratings worksheet'!B63,'Sovereign Ratings (Moody''s,S&amp;P)'!$F$9:$G$33,2),'Ratings worksheet'!C63)</f>
        <v>Aa3</v>
      </c>
    </row>
    <row r="64" customFormat="false" ht="16" hidden="false" customHeight="false" outlineLevel="0" collapsed="false">
      <c r="A64" s="68" t="str">
        <f aca="false">'Ratings worksheet'!A64</f>
        <v>Hungary</v>
      </c>
      <c r="B64" s="69" t="str">
        <f aca="false">'Ratings worksheet'!B64</f>
        <v>BBB</v>
      </c>
      <c r="C64" s="69" t="str">
        <f aca="false">IF('Ratings worksheet'!C64="NA",VLOOKUP('Ratings worksheet'!B64,'Sovereign Ratings (Moody''s,S&amp;P)'!$F$9:$G$33,2),'Ratings worksheet'!C64)</f>
        <v>Baa3</v>
      </c>
    </row>
    <row r="65" customFormat="false" ht="16" hidden="false" customHeight="false" outlineLevel="0" collapsed="false">
      <c r="A65" s="68" t="str">
        <f aca="false">'Ratings worksheet'!A65</f>
        <v>Iceland</v>
      </c>
      <c r="B65" s="69" t="str">
        <f aca="false">'Ratings worksheet'!B65</f>
        <v>A</v>
      </c>
      <c r="C65" s="69" t="str">
        <f aca="false">IF('Ratings worksheet'!C65="NA",VLOOKUP('Ratings worksheet'!B65,'Sovereign Ratings (Moody''s,S&amp;P)'!$F$9:$G$33,2),'Ratings worksheet'!C65)</f>
        <v>A2</v>
      </c>
    </row>
    <row r="66" customFormat="false" ht="16" hidden="false" customHeight="false" outlineLevel="0" collapsed="false">
      <c r="A66" s="68" t="str">
        <f aca="false">'Ratings worksheet'!A66</f>
        <v>India</v>
      </c>
      <c r="B66" s="69" t="str">
        <f aca="false">'Ratings worksheet'!B66</f>
        <v>BBB-</v>
      </c>
      <c r="C66" s="69" t="str">
        <f aca="false">IF('Ratings worksheet'!C66="NA",VLOOKUP('Ratings worksheet'!B66,'Sovereign Ratings (Moody''s,S&amp;P)'!$F$9:$G$33,2),'Ratings worksheet'!C66)</f>
        <v>Baa3</v>
      </c>
    </row>
    <row r="67" customFormat="false" ht="16" hidden="false" customHeight="false" outlineLevel="0" collapsed="false">
      <c r="A67" s="68" t="str">
        <f aca="false">'Ratings worksheet'!A67</f>
        <v>Indonesia</v>
      </c>
      <c r="B67" s="69" t="str">
        <f aca="false">'Ratings worksheet'!B67</f>
        <v>BBB </v>
      </c>
      <c r="C67" s="69" t="str">
        <f aca="false">IF('Ratings worksheet'!C67="NA",VLOOKUP('Ratings worksheet'!B67,'Sovereign Ratings (Moody''s,S&amp;P)'!$F$9:$G$33,2),'Ratings worksheet'!C67)</f>
        <v>Baa2</v>
      </c>
    </row>
    <row r="68" customFormat="false" ht="16" hidden="false" customHeight="false" outlineLevel="0" collapsed="false">
      <c r="A68" s="68" t="str">
        <f aca="false">'Ratings worksheet'!A68</f>
        <v>Iraq</v>
      </c>
      <c r="B68" s="69" t="str">
        <f aca="false">'Ratings worksheet'!B68</f>
        <v>B-</v>
      </c>
      <c r="C68" s="69" t="str">
        <f aca="false">IF('Ratings worksheet'!C68="NA",VLOOKUP('Ratings worksheet'!B68,'Sovereign Ratings (Moody''s,S&amp;P)'!$F$9:$G$33,2),'Ratings worksheet'!C68)</f>
        <v>Caa1</v>
      </c>
    </row>
    <row r="69" customFormat="false" ht="16" hidden="false" customHeight="false" outlineLevel="0" collapsed="false">
      <c r="A69" s="68" t="str">
        <f aca="false">'Ratings worksheet'!A69</f>
        <v>Ireland</v>
      </c>
      <c r="B69" s="69" t="str">
        <f aca="false">'Ratings worksheet'!B69</f>
        <v>AA-</v>
      </c>
      <c r="C69" s="69" t="str">
        <f aca="false">IF('Ratings worksheet'!C69="NA",VLOOKUP('Ratings worksheet'!B69,'Sovereign Ratings (Moody''s,S&amp;P)'!$F$9:$G$33,2),'Ratings worksheet'!C69)</f>
        <v>A2</v>
      </c>
    </row>
    <row r="70" customFormat="false" ht="16" hidden="false" customHeight="false" outlineLevel="0" collapsed="false">
      <c r="A70" s="68" t="str">
        <f aca="false">'Ratings worksheet'!A70</f>
        <v>Isle of Man</v>
      </c>
      <c r="B70" s="69" t="str">
        <f aca="false">'Ratings worksheet'!B70</f>
        <v>NA</v>
      </c>
      <c r="C70" s="69" t="str">
        <f aca="false">IF('Ratings worksheet'!C70="NA",VLOOKUP('Ratings worksheet'!B70,'Sovereign Ratings (Moody''s,S&amp;P)'!$F$9:$G$33,2),'Ratings worksheet'!C70)</f>
        <v>Aa3</v>
      </c>
    </row>
    <row r="71" customFormat="false" ht="16" hidden="false" customHeight="false" outlineLevel="0" collapsed="false">
      <c r="A71" s="68" t="str">
        <f aca="false">'Ratings worksheet'!A71</f>
        <v>Israel</v>
      </c>
      <c r="B71" s="69" t="str">
        <f aca="false">'Ratings worksheet'!B71</f>
        <v>AA-</v>
      </c>
      <c r="C71" s="69" t="str">
        <f aca="false">IF('Ratings worksheet'!C71="NA",VLOOKUP('Ratings worksheet'!B71,'Sovereign Ratings (Moody''s,S&amp;P)'!$F$9:$G$33,2),'Ratings worksheet'!C71)</f>
        <v>A1</v>
      </c>
    </row>
    <row r="72" customFormat="false" ht="16" hidden="false" customHeight="false" outlineLevel="0" collapsed="false">
      <c r="A72" s="68" t="str">
        <f aca="false">'Ratings worksheet'!A72</f>
        <v>Italy</v>
      </c>
      <c r="B72" s="69" t="str">
        <f aca="false">'Ratings worksheet'!B72</f>
        <v>BBB</v>
      </c>
      <c r="C72" s="69" t="str">
        <f aca="false">IF('Ratings worksheet'!C72="NA",VLOOKUP('Ratings worksheet'!B72,'Sovereign Ratings (Moody''s,S&amp;P)'!$F$9:$G$33,2),'Ratings worksheet'!C72)</f>
        <v>Baa3</v>
      </c>
    </row>
    <row r="73" customFormat="false" ht="16" hidden="false" customHeight="false" outlineLevel="0" collapsed="false">
      <c r="A73" s="68" t="str">
        <f aca="false">'Ratings worksheet'!A73</f>
        <v>Jamaica</v>
      </c>
      <c r="B73" s="69" t="str">
        <f aca="false">'Ratings worksheet'!B73</f>
        <v>B+ </v>
      </c>
      <c r="C73" s="69" t="str">
        <f aca="false">IF('Ratings worksheet'!C73="NA",VLOOKUP('Ratings worksheet'!B73,'Sovereign Ratings (Moody''s,S&amp;P)'!$F$9:$G$33,2),'Ratings worksheet'!C73)</f>
        <v>B2</v>
      </c>
    </row>
    <row r="74" customFormat="false" ht="16" hidden="false" customHeight="false" outlineLevel="0" collapsed="false">
      <c r="A74" s="68" t="str">
        <f aca="false">'Ratings worksheet'!A74</f>
        <v>Japan</v>
      </c>
      <c r="B74" s="69" t="str">
        <f aca="false">'Ratings worksheet'!B74</f>
        <v>A+</v>
      </c>
      <c r="C74" s="69" t="str">
        <f aca="false">IF('Ratings worksheet'!C74="NA",VLOOKUP('Ratings worksheet'!B74,'Sovereign Ratings (Moody''s,S&amp;P)'!$F$9:$G$33,2),'Ratings worksheet'!C74)</f>
        <v>A1</v>
      </c>
    </row>
    <row r="75" customFormat="false" ht="16" hidden="false" customHeight="false" outlineLevel="0" collapsed="false">
      <c r="A75" s="68" t="str">
        <f aca="false">'Ratings worksheet'!A75</f>
        <v>Jersey (States of)</v>
      </c>
      <c r="B75" s="69" t="str">
        <f aca="false">'Ratings worksheet'!B75</f>
        <v>AA</v>
      </c>
      <c r="C75" s="69" t="str">
        <f aca="false">IF('Ratings worksheet'!C75="NA",VLOOKUP('Ratings worksheet'!B75,'Sovereign Ratings (Moody''s,S&amp;P)'!$F$9:$G$33,2),'Ratings worksheet'!C75)</f>
        <v>Aa2</v>
      </c>
    </row>
    <row r="76" customFormat="false" ht="16" hidden="false" customHeight="false" outlineLevel="0" collapsed="false">
      <c r="A76" s="68" t="str">
        <f aca="false">'Ratings worksheet'!A76</f>
        <v>Jordan</v>
      </c>
      <c r="B76" s="69" t="str">
        <f aca="false">'Ratings worksheet'!B76</f>
        <v>B+</v>
      </c>
      <c r="C76" s="69" t="str">
        <f aca="false">IF('Ratings worksheet'!C76="NA",VLOOKUP('Ratings worksheet'!B76,'Sovereign Ratings (Moody''s,S&amp;P)'!$F$9:$G$33,2),'Ratings worksheet'!C76)</f>
        <v>B1</v>
      </c>
    </row>
    <row r="77" customFormat="false" ht="16" hidden="false" customHeight="false" outlineLevel="0" collapsed="false">
      <c r="A77" s="68" t="str">
        <f aca="false">'Ratings worksheet'!A77</f>
        <v>Kazakhstan</v>
      </c>
      <c r="B77" s="69" t="str">
        <f aca="false">'Ratings worksheet'!B77</f>
        <v>BBB-</v>
      </c>
      <c r="C77" s="69" t="str">
        <f aca="false">IF('Ratings worksheet'!C77="NA",VLOOKUP('Ratings worksheet'!B77,'Sovereign Ratings (Moody''s,S&amp;P)'!$F$9:$G$33,2),'Ratings worksheet'!C77)</f>
        <v>Baa3</v>
      </c>
    </row>
    <row r="78" customFormat="false" ht="16" hidden="false" customHeight="false" outlineLevel="0" collapsed="false">
      <c r="A78" s="68" t="str">
        <f aca="false">'Ratings worksheet'!A78</f>
        <v>Kenya</v>
      </c>
      <c r="B78" s="69" t="str">
        <f aca="false">'Ratings worksheet'!B78</f>
        <v>B</v>
      </c>
      <c r="C78" s="69" t="str">
        <f aca="false">IF('Ratings worksheet'!C78="NA",VLOOKUP('Ratings worksheet'!B78,'Sovereign Ratings (Moody''s,S&amp;P)'!$F$9:$G$33,2),'Ratings worksheet'!C78)</f>
        <v>B2</v>
      </c>
    </row>
    <row r="79" customFormat="false" ht="16" hidden="false" customHeight="false" outlineLevel="0" collapsed="false">
      <c r="A79" s="68" t="str">
        <f aca="false">'Ratings worksheet'!A79</f>
        <v>Korea</v>
      </c>
      <c r="B79" s="69" t="str">
        <f aca="false">'Ratings worksheet'!B79</f>
        <v>AA</v>
      </c>
      <c r="C79" s="69" t="str">
        <f aca="false">IF('Ratings worksheet'!C79="NA",VLOOKUP('Ratings worksheet'!B79,'Sovereign Ratings (Moody''s,S&amp;P)'!$F$9:$G$33,2),'Ratings worksheet'!C79)</f>
        <v>Aa2</v>
      </c>
    </row>
    <row r="80" customFormat="false" ht="16" hidden="false" customHeight="false" outlineLevel="0" collapsed="false">
      <c r="A80" s="68" t="str">
        <f aca="false">'Ratings worksheet'!A80</f>
        <v>Kuwait</v>
      </c>
      <c r="B80" s="69" t="str">
        <f aca="false">'Ratings worksheet'!B80</f>
        <v>AA- </v>
      </c>
      <c r="C80" s="69" t="str">
        <f aca="false">IF('Ratings worksheet'!C80="NA",VLOOKUP('Ratings worksheet'!B80,'Sovereign Ratings (Moody''s,S&amp;P)'!$F$9:$G$33,2),'Ratings worksheet'!C80)</f>
        <v>A1</v>
      </c>
    </row>
    <row r="81" customFormat="false" ht="16" hidden="false" customHeight="false" outlineLevel="0" collapsed="false">
      <c r="A81" s="68" t="str">
        <f aca="false">'Ratings worksheet'!A81</f>
        <v>Kyrgyzstan</v>
      </c>
      <c r="B81" s="69" t="str">
        <f aca="false">'Ratings worksheet'!B81</f>
        <v>NA</v>
      </c>
      <c r="C81" s="69" t="str">
        <f aca="false">IF('Ratings worksheet'!C81="NA",VLOOKUP('Ratings worksheet'!B81,'Sovereign Ratings (Moody''s,S&amp;P)'!$F$9:$G$33,2),'Ratings worksheet'!C81)</f>
        <v>B2</v>
      </c>
    </row>
    <row r="82" customFormat="false" ht="16" hidden="false" customHeight="false" outlineLevel="0" collapsed="false">
      <c r="A82" s="68" t="str">
        <f aca="false">'Ratings worksheet'!A82</f>
        <v>Laos</v>
      </c>
      <c r="B82" s="69" t="str">
        <f aca="false">'Ratings worksheet'!B82</f>
        <v>NA</v>
      </c>
      <c r="C82" s="69" t="str">
        <f aca="false">IF('Ratings worksheet'!C82="NA",VLOOKUP('Ratings worksheet'!B82,'Sovereign Ratings (Moody''s,S&amp;P)'!$F$9:$G$33,2),'Ratings worksheet'!C82)</f>
        <v>Caa2</v>
      </c>
    </row>
    <row r="83" customFormat="false" ht="16" hidden="false" customHeight="false" outlineLevel="0" collapsed="false">
      <c r="A83" s="68" t="str">
        <f aca="false">'Ratings worksheet'!A83</f>
        <v>Latvia</v>
      </c>
      <c r="B83" s="69" t="str">
        <f aca="false">'Ratings worksheet'!B83</f>
        <v>A+</v>
      </c>
      <c r="C83" s="69" t="str">
        <f aca="false">IF('Ratings worksheet'!C83="NA",VLOOKUP('Ratings worksheet'!B83,'Sovereign Ratings (Moody''s,S&amp;P)'!$F$9:$G$33,2),'Ratings worksheet'!C83)</f>
        <v>A3</v>
      </c>
    </row>
    <row r="84" customFormat="false" ht="16" hidden="false" customHeight="false" outlineLevel="0" collapsed="false">
      <c r="A84" s="68" t="str">
        <f aca="false">'Ratings worksheet'!A84</f>
        <v>Lebanon</v>
      </c>
      <c r="B84" s="69" t="str">
        <f aca="false">'Ratings worksheet'!B84</f>
        <v>D</v>
      </c>
      <c r="C84" s="69" t="str">
        <f aca="false">IF('Ratings worksheet'!C84="NA",VLOOKUP('Ratings worksheet'!B84,'Sovereign Ratings (Moody''s,S&amp;P)'!$F$9:$G$33,2),'Ratings worksheet'!C84)</f>
        <v>C</v>
      </c>
    </row>
    <row r="85" customFormat="false" ht="16" hidden="false" customHeight="false" outlineLevel="0" collapsed="false">
      <c r="A85" s="68" t="str">
        <f aca="false">'Ratings worksheet'!A85</f>
        <v>Liechtenstein</v>
      </c>
      <c r="B85" s="69" t="str">
        <f aca="false">'Ratings worksheet'!B85</f>
        <v>AAA</v>
      </c>
      <c r="C85" s="69" t="str">
        <f aca="false">IF('Ratings worksheet'!C85="NA",VLOOKUP('Ratings worksheet'!B85,'Sovereign Ratings (Moody''s,S&amp;P)'!$F$9:$G$33,2),'Ratings worksheet'!C85)</f>
        <v>Aaa</v>
      </c>
    </row>
    <row r="86" customFormat="false" ht="16" hidden="false" customHeight="false" outlineLevel="0" collapsed="false">
      <c r="A86" s="68" t="str">
        <f aca="false">'Ratings worksheet'!A86</f>
        <v>Lithuania</v>
      </c>
      <c r="B86" s="69" t="str">
        <f aca="false">'Ratings worksheet'!B86</f>
        <v>A+</v>
      </c>
      <c r="C86" s="69" t="str">
        <f aca="false">IF('Ratings worksheet'!C86="NA",VLOOKUP('Ratings worksheet'!B86,'Sovereign Ratings (Moody''s,S&amp;P)'!$F$9:$G$33,2),'Ratings worksheet'!C86)</f>
        <v>A2</v>
      </c>
    </row>
    <row r="87" customFormat="false" ht="16" hidden="false" customHeight="false" outlineLevel="0" collapsed="false">
      <c r="A87" s="68" t="str">
        <f aca="false">'Ratings worksheet'!A87</f>
        <v>Luxembourg</v>
      </c>
      <c r="B87" s="69" t="str">
        <f aca="false">'Ratings worksheet'!B87</f>
        <v>AAA</v>
      </c>
      <c r="C87" s="69" t="str">
        <f aca="false">IF('Ratings worksheet'!C87="NA",VLOOKUP('Ratings worksheet'!B87,'Sovereign Ratings (Moody''s,S&amp;P)'!$F$9:$G$33,2),'Ratings worksheet'!C87)</f>
        <v>Aaa</v>
      </c>
    </row>
    <row r="88" customFormat="false" ht="16" hidden="false" customHeight="false" outlineLevel="0" collapsed="false">
      <c r="A88" s="68" t="str">
        <f aca="false">'Ratings worksheet'!A88</f>
        <v>Macao</v>
      </c>
      <c r="B88" s="69" t="str">
        <f aca="false">'Ratings worksheet'!B88</f>
        <v>NA</v>
      </c>
      <c r="C88" s="69" t="str">
        <f aca="false">IF('Ratings worksheet'!C88="NA",VLOOKUP('Ratings worksheet'!B88,'Sovereign Ratings (Moody''s,S&amp;P)'!$F$9:$G$33,2),'Ratings worksheet'!C88)</f>
        <v>Aa3</v>
      </c>
    </row>
    <row r="89" customFormat="false" ht="16" hidden="false" customHeight="false" outlineLevel="0" collapsed="false">
      <c r="A89" s="68" t="str">
        <f aca="false">'Ratings worksheet'!A89</f>
        <v>Macedonia</v>
      </c>
      <c r="B89" s="69" t="str">
        <f aca="false">'Ratings worksheet'!B89</f>
        <v>BB-</v>
      </c>
      <c r="C89" s="69" t="str">
        <f aca="false">IF('Ratings worksheet'!C89="NA",VLOOKUP('Ratings worksheet'!B89,'Sovereign Ratings (Moody''s,S&amp;P)'!$F$9:$G$33,2),'Ratings worksheet'!C89)</f>
        <v>Ba3</v>
      </c>
    </row>
    <row r="90" customFormat="false" ht="16" hidden="false" customHeight="false" outlineLevel="0" collapsed="false">
      <c r="A90" s="68" t="str">
        <f aca="false">'Ratings worksheet'!A90</f>
        <v>Malaysia</v>
      </c>
      <c r="B90" s="69" t="str">
        <f aca="false">'Ratings worksheet'!B90</f>
        <v>A- </v>
      </c>
      <c r="C90" s="69" t="str">
        <f aca="false">IF('Ratings worksheet'!C90="NA",VLOOKUP('Ratings worksheet'!B90,'Sovereign Ratings (Moody''s,S&amp;P)'!$F$9:$G$33,2),'Ratings worksheet'!C90)</f>
        <v>A3</v>
      </c>
    </row>
    <row r="91" customFormat="false" ht="16" hidden="false" customHeight="false" outlineLevel="0" collapsed="false">
      <c r="A91" s="68" t="str">
        <f aca="false">'Ratings worksheet'!A91</f>
        <v>Maldives</v>
      </c>
      <c r="B91" s="69" t="str">
        <f aca="false">'Ratings worksheet'!B91</f>
        <v>NA</v>
      </c>
      <c r="C91" s="69" t="str">
        <f aca="false">IF('Ratings worksheet'!C91="NA",VLOOKUP('Ratings worksheet'!B91,'Sovereign Ratings (Moody''s,S&amp;P)'!$F$9:$G$33,2),'Ratings worksheet'!C91)</f>
        <v>B3</v>
      </c>
    </row>
    <row r="92" customFormat="false" ht="16" hidden="false" customHeight="false" outlineLevel="0" collapsed="false">
      <c r="A92" s="68" t="str">
        <f aca="false">'Ratings worksheet'!A92</f>
        <v>Mali</v>
      </c>
      <c r="B92" s="69" t="str">
        <f aca="false">'Ratings worksheet'!B92</f>
        <v>NA</v>
      </c>
      <c r="C92" s="69" t="str">
        <f aca="false">IF('Ratings worksheet'!C92="NA",VLOOKUP('Ratings worksheet'!B92,'Sovereign Ratings (Moody''s,S&amp;P)'!$F$9:$G$33,2),'Ratings worksheet'!C92)</f>
        <v>Caa1</v>
      </c>
    </row>
    <row r="93" customFormat="false" ht="16" hidden="false" customHeight="false" outlineLevel="0" collapsed="false">
      <c r="A93" s="68" t="str">
        <f aca="false">'Ratings worksheet'!A93</f>
        <v>Malta</v>
      </c>
      <c r="B93" s="69" t="str">
        <f aca="false">'Ratings worksheet'!B93</f>
        <v>A-</v>
      </c>
      <c r="C93" s="69" t="str">
        <f aca="false">IF('Ratings worksheet'!C93="NA",VLOOKUP('Ratings worksheet'!B93,'Sovereign Ratings (Moody''s,S&amp;P)'!$F$9:$G$33,2),'Ratings worksheet'!C93)</f>
        <v>A2</v>
      </c>
    </row>
    <row r="94" customFormat="false" ht="16" hidden="false" customHeight="false" outlineLevel="0" collapsed="false">
      <c r="A94" s="68" t="str">
        <f aca="false">'Ratings worksheet'!A94</f>
        <v>Mauritius</v>
      </c>
      <c r="B94" s="69" t="str">
        <f aca="false">'Ratings worksheet'!B94</f>
        <v>NA</v>
      </c>
      <c r="C94" s="69" t="str">
        <f aca="false">IF('Ratings worksheet'!C94="NA",VLOOKUP('Ratings worksheet'!B94,'Sovereign Ratings (Moody''s,S&amp;P)'!$F$9:$G$33,2),'Ratings worksheet'!C94)</f>
        <v>Baa2</v>
      </c>
    </row>
    <row r="95" customFormat="false" ht="16" hidden="false" customHeight="false" outlineLevel="0" collapsed="false">
      <c r="A95" s="68" t="str">
        <f aca="false">'Ratings worksheet'!A95</f>
        <v>Mexico</v>
      </c>
      <c r="B95" s="69" t="str">
        <f aca="false">'Ratings worksheet'!B95</f>
        <v>BBB </v>
      </c>
      <c r="C95" s="69" t="str">
        <f aca="false">IF('Ratings worksheet'!C95="NA",VLOOKUP('Ratings worksheet'!B95,'Sovereign Ratings (Moody''s,S&amp;P)'!$F$9:$G$33,2),'Ratings worksheet'!C95)</f>
        <v>Baa1</v>
      </c>
    </row>
    <row r="96" customFormat="false" ht="16" hidden="false" customHeight="false" outlineLevel="0" collapsed="false">
      <c r="A96" s="68" t="str">
        <f aca="false">'Ratings worksheet'!A96</f>
        <v>Moldova</v>
      </c>
      <c r="B96" s="69" t="str">
        <f aca="false">'Ratings worksheet'!B96</f>
        <v>NA</v>
      </c>
      <c r="C96" s="69" t="str">
        <f aca="false">IF('Ratings worksheet'!C96="NA",VLOOKUP('Ratings worksheet'!B96,'Sovereign Ratings (Moody''s,S&amp;P)'!$F$9:$G$33,2),'Ratings worksheet'!C96)</f>
        <v>B3</v>
      </c>
    </row>
    <row r="97" customFormat="false" ht="16" hidden="false" customHeight="false" outlineLevel="0" collapsed="false">
      <c r="A97" s="68" t="str">
        <f aca="false">'Ratings worksheet'!A97</f>
        <v>Mongolia</v>
      </c>
      <c r="B97" s="69" t="str">
        <f aca="false">'Ratings worksheet'!B97</f>
        <v>B</v>
      </c>
      <c r="C97" s="69" t="str">
        <f aca="false">IF('Ratings worksheet'!C97="NA",VLOOKUP('Ratings worksheet'!B97,'Sovereign Ratings (Moody''s,S&amp;P)'!$F$9:$G$33,2),'Ratings worksheet'!C97)</f>
        <v>B3</v>
      </c>
    </row>
    <row r="98" customFormat="false" ht="16" hidden="false" customHeight="false" outlineLevel="0" collapsed="false">
      <c r="A98" s="68" t="str">
        <f aca="false">'Ratings worksheet'!A98</f>
        <v>Montenegro</v>
      </c>
      <c r="B98" s="69" t="str">
        <f aca="false">'Ratings worksheet'!B98</f>
        <v>B</v>
      </c>
      <c r="C98" s="69" t="str">
        <f aca="false">IF('Ratings worksheet'!C98="NA",VLOOKUP('Ratings worksheet'!B98,'Sovereign Ratings (Moody''s,S&amp;P)'!$F$9:$G$33,2),'Ratings worksheet'!C98)</f>
        <v>B1</v>
      </c>
    </row>
    <row r="99" customFormat="false" ht="16" hidden="false" customHeight="false" outlineLevel="0" collapsed="false">
      <c r="A99" s="68" t="str">
        <f aca="false">'Ratings worksheet'!A99</f>
        <v>Montserrat</v>
      </c>
      <c r="B99" s="69" t="str">
        <f aca="false">'Ratings worksheet'!B99</f>
        <v>BBB-</v>
      </c>
      <c r="C99" s="69" t="str">
        <f aca="false">IF('Ratings worksheet'!C99="NA",VLOOKUP('Ratings worksheet'!B99,'Sovereign Ratings (Moody''s,S&amp;P)'!$F$9:$G$33,2),'Ratings worksheet'!C99)</f>
        <v>Baa3</v>
      </c>
    </row>
    <row r="100" customFormat="false" ht="16" hidden="false" customHeight="false" outlineLevel="0" collapsed="false">
      <c r="A100" s="68" t="str">
        <f aca="false">'Ratings worksheet'!A100</f>
        <v>Morocco</v>
      </c>
      <c r="B100" s="69" t="str">
        <f aca="false">'Ratings worksheet'!B100</f>
        <v>BB+</v>
      </c>
      <c r="C100" s="69" t="str">
        <f aca="false">IF('Ratings worksheet'!C100="NA",VLOOKUP('Ratings worksheet'!B100,'Sovereign Ratings (Moody''s,S&amp;P)'!$F$9:$G$33,2),'Ratings worksheet'!C100)</f>
        <v>Ba1</v>
      </c>
    </row>
    <row r="101" customFormat="false" ht="16" hidden="false" customHeight="false" outlineLevel="0" collapsed="false">
      <c r="A101" s="68" t="str">
        <f aca="false">'Ratings worksheet'!A101</f>
        <v>Mozambique</v>
      </c>
      <c r="B101" s="69" t="str">
        <f aca="false">'Ratings worksheet'!B101</f>
        <v>CCC+</v>
      </c>
      <c r="C101" s="69" t="str">
        <f aca="false">IF('Ratings worksheet'!C101="NA",VLOOKUP('Ratings worksheet'!B101,'Sovereign Ratings (Moody''s,S&amp;P)'!$F$9:$G$33,2),'Ratings worksheet'!C101)</f>
        <v>Caa2</v>
      </c>
    </row>
    <row r="102" customFormat="false" ht="16" hidden="false" customHeight="false" outlineLevel="0" collapsed="false">
      <c r="A102" s="68" t="str">
        <f aca="false">'Ratings worksheet'!A102</f>
        <v>Namibia</v>
      </c>
      <c r="B102" s="69" t="str">
        <f aca="false">'Ratings worksheet'!B102</f>
        <v>NA</v>
      </c>
      <c r="C102" s="69" t="str">
        <f aca="false">IF('Ratings worksheet'!C102="NA",VLOOKUP('Ratings worksheet'!B102,'Sovereign Ratings (Moody''s,S&amp;P)'!$F$9:$G$33,2),'Ratings worksheet'!C102)</f>
        <v>Ba3</v>
      </c>
    </row>
    <row r="103" customFormat="false" ht="16" hidden="false" customHeight="false" outlineLevel="0" collapsed="false">
      <c r="A103" s="68" t="str">
        <f aca="false">'Ratings worksheet'!A103</f>
        <v>Netherlands</v>
      </c>
      <c r="B103" s="69" t="str">
        <f aca="false">'Ratings worksheet'!B103</f>
        <v>AAA</v>
      </c>
      <c r="C103" s="69" t="str">
        <f aca="false">IF('Ratings worksheet'!C103="NA",VLOOKUP('Ratings worksheet'!B103,'Sovereign Ratings (Moody''s,S&amp;P)'!$F$9:$G$33,2),'Ratings worksheet'!C103)</f>
        <v>Aaa</v>
      </c>
    </row>
    <row r="104" customFormat="false" ht="16" hidden="false" customHeight="false" outlineLevel="0" collapsed="false">
      <c r="A104" s="68" t="str">
        <f aca="false">'Ratings worksheet'!A104</f>
        <v>New Zealand</v>
      </c>
      <c r="B104" s="69" t="str">
        <f aca="false">'Ratings worksheet'!B104</f>
        <v>AA+</v>
      </c>
      <c r="C104" s="69" t="str">
        <f aca="false">IF('Ratings worksheet'!C104="NA",VLOOKUP('Ratings worksheet'!B104,'Sovereign Ratings (Moody''s,S&amp;P)'!$F$9:$G$33,2),'Ratings worksheet'!C104)</f>
        <v>Aaa</v>
      </c>
    </row>
    <row r="105" customFormat="false" ht="16" hidden="false" customHeight="false" outlineLevel="0" collapsed="false">
      <c r="A105" s="68" t="str">
        <f aca="false">'Ratings worksheet'!A105</f>
        <v>Nicaragua</v>
      </c>
      <c r="B105" s="69" t="str">
        <f aca="false">'Ratings worksheet'!B105</f>
        <v>B-</v>
      </c>
      <c r="C105" s="69" t="str">
        <f aca="false">IF('Ratings worksheet'!C105="NA",VLOOKUP('Ratings worksheet'!B105,'Sovereign Ratings (Moody''s,S&amp;P)'!$F$9:$G$33,2),'Ratings worksheet'!C105)</f>
        <v>B3</v>
      </c>
    </row>
    <row r="106" customFormat="false" ht="16" hidden="false" customHeight="false" outlineLevel="0" collapsed="false">
      <c r="A106" s="68" t="str">
        <f aca="false">'Ratings worksheet'!A106</f>
        <v>Niger</v>
      </c>
      <c r="B106" s="69" t="str">
        <f aca="false">'Ratings worksheet'!B106</f>
        <v>NA</v>
      </c>
      <c r="C106" s="69" t="str">
        <f aca="false">IF('Ratings worksheet'!C106="NA",VLOOKUP('Ratings worksheet'!B106,'Sovereign Ratings (Moody''s,S&amp;P)'!$F$9:$G$33,2),'Ratings worksheet'!C106)</f>
        <v>B3</v>
      </c>
    </row>
    <row r="107" customFormat="false" ht="16" hidden="false" customHeight="false" outlineLevel="0" collapsed="false">
      <c r="A107" s="68" t="str">
        <f aca="false">'Ratings worksheet'!A107</f>
        <v>Nigeria</v>
      </c>
      <c r="B107" s="69" t="str">
        <f aca="false">'Ratings worksheet'!B107</f>
        <v>B-</v>
      </c>
      <c r="C107" s="69" t="str">
        <f aca="false">IF('Ratings worksheet'!C107="NA",VLOOKUP('Ratings worksheet'!B107,'Sovereign Ratings (Moody''s,S&amp;P)'!$F$9:$G$33,2),'Ratings worksheet'!C107)</f>
        <v>B2</v>
      </c>
    </row>
    <row r="108" customFormat="false" ht="16" hidden="false" customHeight="false" outlineLevel="0" collapsed="false">
      <c r="A108" s="68" t="str">
        <f aca="false">'Ratings worksheet'!A108</f>
        <v>Norway</v>
      </c>
      <c r="B108" s="69" t="str">
        <f aca="false">'Ratings worksheet'!B108</f>
        <v>AAA</v>
      </c>
      <c r="C108" s="69" t="str">
        <f aca="false">IF('Ratings worksheet'!C108="NA",VLOOKUP('Ratings worksheet'!B108,'Sovereign Ratings (Moody''s,S&amp;P)'!$F$9:$G$33,2),'Ratings worksheet'!C108)</f>
        <v>Aaa</v>
      </c>
    </row>
    <row r="109" customFormat="false" ht="16" hidden="false" customHeight="false" outlineLevel="0" collapsed="false">
      <c r="A109" s="68" t="str">
        <f aca="false">'Ratings worksheet'!A109</f>
        <v>Oman</v>
      </c>
      <c r="B109" s="69" t="str">
        <f aca="false">'Ratings worksheet'!B109</f>
        <v>B+</v>
      </c>
      <c r="C109" s="69" t="str">
        <f aca="false">IF('Ratings worksheet'!C109="NA",VLOOKUP('Ratings worksheet'!B109,'Sovereign Ratings (Moody''s,S&amp;P)'!$F$9:$G$33,2),'Ratings worksheet'!C109)</f>
        <v>Ba3</v>
      </c>
    </row>
    <row r="110" customFormat="false" ht="16" hidden="false" customHeight="false" outlineLevel="0" collapsed="false">
      <c r="A110" s="68" t="str">
        <f aca="false">'Ratings worksheet'!A110</f>
        <v>Pakistan</v>
      </c>
      <c r="B110" s="69" t="str">
        <f aca="false">'Ratings worksheet'!B110</f>
        <v>B-</v>
      </c>
      <c r="C110" s="69" t="str">
        <f aca="false">IF('Ratings worksheet'!C110="NA",VLOOKUP('Ratings worksheet'!B110,'Sovereign Ratings (Moody''s,S&amp;P)'!$F$9:$G$33,2),'Ratings worksheet'!C110)</f>
        <v>B3</v>
      </c>
    </row>
    <row r="111" customFormat="false" ht="16" hidden="false" customHeight="false" outlineLevel="0" collapsed="false">
      <c r="A111" s="68" t="str">
        <f aca="false">'Ratings worksheet'!A111</f>
        <v>Panama</v>
      </c>
      <c r="B111" s="69" t="str">
        <f aca="false">'Ratings worksheet'!B111</f>
        <v>BBB</v>
      </c>
      <c r="C111" s="69" t="str">
        <f aca="false">IF('Ratings worksheet'!C111="NA",VLOOKUP('Ratings worksheet'!B111,'Sovereign Ratings (Moody''s,S&amp;P)'!$F$9:$G$33,2),'Ratings worksheet'!C111)</f>
        <v>Baa2</v>
      </c>
    </row>
    <row r="112" customFormat="false" ht="16" hidden="false" customHeight="false" outlineLevel="0" collapsed="false">
      <c r="A112" s="68" t="str">
        <f aca="false">'Ratings worksheet'!A112</f>
        <v>Papua New Guinea</v>
      </c>
      <c r="B112" s="69" t="str">
        <f aca="false">'Ratings worksheet'!B112</f>
        <v>B- </v>
      </c>
      <c r="C112" s="69" t="str">
        <f aca="false">IF('Ratings worksheet'!C112="NA",VLOOKUP('Ratings worksheet'!B112,'Sovereign Ratings (Moody''s,S&amp;P)'!$F$9:$G$33,2),'Ratings worksheet'!C112)</f>
        <v>B2</v>
      </c>
    </row>
    <row r="113" customFormat="false" ht="16" hidden="false" customHeight="false" outlineLevel="0" collapsed="false">
      <c r="A113" s="68" t="str">
        <f aca="false">'Ratings worksheet'!A113</f>
        <v>Paraguay</v>
      </c>
      <c r="B113" s="69" t="str">
        <f aca="false">'Ratings worksheet'!B113</f>
        <v>BB</v>
      </c>
      <c r="C113" s="69" t="str">
        <f aca="false">IF('Ratings worksheet'!C113="NA",VLOOKUP('Ratings worksheet'!B113,'Sovereign Ratings (Moody''s,S&amp;P)'!$F$9:$G$33,2),'Ratings worksheet'!C113)</f>
        <v>Ba1</v>
      </c>
    </row>
    <row r="114" customFormat="false" ht="16" hidden="false" customHeight="false" outlineLevel="0" collapsed="false">
      <c r="A114" s="68" t="str">
        <f aca="false">'Ratings worksheet'!A114</f>
        <v>Peru</v>
      </c>
      <c r="B114" s="69" t="str">
        <f aca="false">'Ratings worksheet'!B114</f>
        <v>BBB+</v>
      </c>
      <c r="C114" s="69" t="str">
        <f aca="false">IF('Ratings worksheet'!C114="NA",VLOOKUP('Ratings worksheet'!B114,'Sovereign Ratings (Moody''s,S&amp;P)'!$F$9:$G$33,2),'Ratings worksheet'!C114)</f>
        <v>A3</v>
      </c>
    </row>
    <row r="115" customFormat="false" ht="16" hidden="false" customHeight="false" outlineLevel="0" collapsed="false">
      <c r="A115" s="68" t="str">
        <f aca="false">'Ratings worksheet'!A115</f>
        <v>Philippines</v>
      </c>
      <c r="B115" s="69" t="str">
        <f aca="false">'Ratings worksheet'!B115</f>
        <v>BBB+</v>
      </c>
      <c r="C115" s="69" t="str">
        <f aca="false">IF('Ratings worksheet'!C115="NA",VLOOKUP('Ratings worksheet'!B115,'Sovereign Ratings (Moody''s,S&amp;P)'!$F$9:$G$33,2),'Ratings worksheet'!C115)</f>
        <v>Baa2</v>
      </c>
    </row>
    <row r="116" customFormat="false" ht="16" hidden="false" customHeight="false" outlineLevel="0" collapsed="false">
      <c r="A116" s="68" t="str">
        <f aca="false">'Ratings worksheet'!A116</f>
        <v>Poland</v>
      </c>
      <c r="B116" s="69" t="str">
        <f aca="false">'Ratings worksheet'!B116</f>
        <v>A-</v>
      </c>
      <c r="C116" s="69" t="str">
        <f aca="false">IF('Ratings worksheet'!C116="NA",VLOOKUP('Ratings worksheet'!B116,'Sovereign Ratings (Moody''s,S&amp;P)'!$F$9:$G$33,2),'Ratings worksheet'!C116)</f>
        <v>A2</v>
      </c>
    </row>
    <row r="117" customFormat="false" ht="16" hidden="false" customHeight="false" outlineLevel="0" collapsed="false">
      <c r="A117" s="68" t="str">
        <f aca="false">'Ratings worksheet'!A117</f>
        <v>Portugal</v>
      </c>
      <c r="B117" s="69" t="str">
        <f aca="false">'Ratings worksheet'!B117</f>
        <v>BBB</v>
      </c>
      <c r="C117" s="69" t="str">
        <f aca="false">IF('Ratings worksheet'!C117="NA",VLOOKUP('Ratings worksheet'!B117,'Sovereign Ratings (Moody''s,S&amp;P)'!$F$9:$G$33,2),'Ratings worksheet'!C117)</f>
        <v>Baa3</v>
      </c>
    </row>
    <row r="118" customFormat="false" ht="16" hidden="false" customHeight="false" outlineLevel="0" collapsed="false">
      <c r="A118" s="68" t="str">
        <f aca="false">'Ratings worksheet'!A118</f>
        <v>Qatar</v>
      </c>
      <c r="B118" s="69" t="str">
        <f aca="false">'Ratings worksheet'!B118</f>
        <v>AA-</v>
      </c>
      <c r="C118" s="69" t="str">
        <f aca="false">IF('Ratings worksheet'!C118="NA",VLOOKUP('Ratings worksheet'!B118,'Sovereign Ratings (Moody''s,S&amp;P)'!$F$9:$G$33,2),'Ratings worksheet'!C118)</f>
        <v>Aa3</v>
      </c>
    </row>
    <row r="119" customFormat="false" ht="16" hidden="false" customHeight="false" outlineLevel="0" collapsed="false">
      <c r="A119" s="68" t="str">
        <f aca="false">'Ratings worksheet'!A119</f>
        <v>Ras Al Kaminah</v>
      </c>
      <c r="B119" s="69" t="str">
        <f aca="false">'Ratings worksheet'!B119</f>
        <v>A-</v>
      </c>
      <c r="C119" s="69" t="str">
        <f aca="false">IF('Ratings worksheet'!C119="NA",VLOOKUP('Ratings worksheet'!B119,'Sovereign Ratings (Moody''s,S&amp;P)'!$F$9:$G$33,2),'Ratings worksheet'!C119)</f>
        <v>A3</v>
      </c>
    </row>
    <row r="120" customFormat="false" ht="16" hidden="false" customHeight="false" outlineLevel="0" collapsed="false">
      <c r="A120" s="68" t="str">
        <f aca="false">'Ratings worksheet'!A120</f>
        <v>Romania</v>
      </c>
      <c r="B120" s="69" t="str">
        <f aca="false">'Ratings worksheet'!B120</f>
        <v>BBB-</v>
      </c>
      <c r="C120" s="69" t="str">
        <f aca="false">IF('Ratings worksheet'!C120="NA",VLOOKUP('Ratings worksheet'!B120,'Sovereign Ratings (Moody''s,S&amp;P)'!$F$9:$G$33,2),'Ratings worksheet'!C120)</f>
        <v>Baa3</v>
      </c>
    </row>
    <row r="121" customFormat="false" ht="16" hidden="false" customHeight="false" outlineLevel="0" collapsed="false">
      <c r="A121" s="68" t="str">
        <f aca="false">'Ratings worksheet'!A121</f>
        <v>Russia</v>
      </c>
      <c r="B121" s="69" t="str">
        <f aca="false">'Ratings worksheet'!B121</f>
        <v>BBB-</v>
      </c>
      <c r="C121" s="69" t="str">
        <f aca="false">IF('Ratings worksheet'!C121="NA",VLOOKUP('Ratings worksheet'!B121,'Sovereign Ratings (Moody''s,S&amp;P)'!$F$9:$G$33,2),'Ratings worksheet'!C121)</f>
        <v>Baa3</v>
      </c>
    </row>
    <row r="122" customFormat="false" ht="16" hidden="false" customHeight="false" outlineLevel="0" collapsed="false">
      <c r="A122" s="68" t="str">
        <f aca="false">'Ratings worksheet'!A122</f>
        <v>Rwanda</v>
      </c>
      <c r="B122" s="69" t="str">
        <f aca="false">'Ratings worksheet'!B122</f>
        <v>B+ </v>
      </c>
      <c r="C122" s="69" t="str">
        <f aca="false">IF('Ratings worksheet'!C122="NA",VLOOKUP('Ratings worksheet'!B122,'Sovereign Ratings (Moody''s,S&amp;P)'!$F$9:$G$33,2),'Ratings worksheet'!C122)</f>
        <v>B2</v>
      </c>
    </row>
    <row r="123" customFormat="false" ht="16" hidden="false" customHeight="false" outlineLevel="0" collapsed="false">
      <c r="A123" s="68" t="str">
        <f aca="false">'Ratings worksheet'!A123</f>
        <v>Saudi Arabia</v>
      </c>
      <c r="B123" s="69" t="str">
        <f aca="false">'Ratings worksheet'!B123</f>
        <v>A-</v>
      </c>
      <c r="C123" s="69" t="str">
        <f aca="false">IF('Ratings worksheet'!C123="NA",VLOOKUP('Ratings worksheet'!B123,'Sovereign Ratings (Moody''s,S&amp;P)'!$F$9:$G$33,2),'Ratings worksheet'!C123)</f>
        <v>A1</v>
      </c>
    </row>
    <row r="124" customFormat="false" ht="16" hidden="false" customHeight="false" outlineLevel="0" collapsed="false">
      <c r="A124" s="68" t="str">
        <f aca="false">'Ratings worksheet'!A124</f>
        <v>Senegal</v>
      </c>
      <c r="B124" s="69" t="str">
        <f aca="false">'Ratings worksheet'!B124</f>
        <v>B+</v>
      </c>
      <c r="C124" s="69" t="str">
        <f aca="false">IF('Ratings worksheet'!C124="NA",VLOOKUP('Ratings worksheet'!B124,'Sovereign Ratings (Moody''s,S&amp;P)'!$F$9:$G$33,2),'Ratings worksheet'!C124)</f>
        <v>Ba3</v>
      </c>
    </row>
    <row r="125" customFormat="false" ht="16" hidden="false" customHeight="false" outlineLevel="0" collapsed="false">
      <c r="A125" s="68" t="str">
        <f aca="false">'Ratings worksheet'!A125</f>
        <v>Serbia</v>
      </c>
      <c r="B125" s="69" t="str">
        <f aca="false">'Ratings worksheet'!B125</f>
        <v>BB+</v>
      </c>
      <c r="C125" s="69" t="str">
        <f aca="false">IF('Ratings worksheet'!C125="NA",VLOOKUP('Ratings worksheet'!B125,'Sovereign Ratings (Moody''s,S&amp;P)'!$F$9:$G$33,2),'Ratings worksheet'!C125)</f>
        <v>Ba2</v>
      </c>
    </row>
    <row r="126" customFormat="false" ht="16" hidden="false" customHeight="false" outlineLevel="0" collapsed="false">
      <c r="A126" s="68" t="str">
        <f aca="false">'Ratings worksheet'!A126</f>
        <v>Sharjah</v>
      </c>
      <c r="B126" s="69" t="str">
        <f aca="false">'Ratings worksheet'!B126</f>
        <v>NA</v>
      </c>
      <c r="C126" s="69" t="str">
        <f aca="false">IF('Ratings worksheet'!C126="NA",VLOOKUP('Ratings worksheet'!B126,'Sovereign Ratings (Moody''s,S&amp;P)'!$F$9:$G$33,2),'Ratings worksheet'!C126)</f>
        <v>Baa3</v>
      </c>
    </row>
    <row r="127" customFormat="false" ht="16" hidden="false" customHeight="false" outlineLevel="0" collapsed="false">
      <c r="A127" s="68" t="str">
        <f aca="false">'Ratings worksheet'!A127</f>
        <v>Singapore</v>
      </c>
      <c r="B127" s="69" t="str">
        <f aca="false">'Ratings worksheet'!B127</f>
        <v>NA</v>
      </c>
      <c r="C127" s="69" t="str">
        <f aca="false">IF('Ratings worksheet'!C127="NA",VLOOKUP('Ratings worksheet'!B127,'Sovereign Ratings (Moody''s,S&amp;P)'!$F$9:$G$33,2),'Ratings worksheet'!C127)</f>
        <v>Aaa</v>
      </c>
    </row>
    <row r="128" customFormat="false" ht="16" hidden="false" customHeight="false" outlineLevel="0" collapsed="false">
      <c r="A128" s="68" t="str">
        <f aca="false">'Ratings worksheet'!A128</f>
        <v>Slovakia</v>
      </c>
      <c r="B128" s="69" t="str">
        <f aca="false">'Ratings worksheet'!B128</f>
        <v>A+</v>
      </c>
      <c r="C128" s="69" t="str">
        <f aca="false">IF('Ratings worksheet'!C128="NA",VLOOKUP('Ratings worksheet'!B128,'Sovereign Ratings (Moody''s,S&amp;P)'!$F$9:$G$33,2),'Ratings worksheet'!C128)</f>
        <v>A2</v>
      </c>
    </row>
    <row r="129" customFormat="false" ht="16" hidden="false" customHeight="false" outlineLevel="0" collapsed="false">
      <c r="A129" s="68" t="str">
        <f aca="false">'Ratings worksheet'!A129</f>
        <v>Slovenia</v>
      </c>
      <c r="B129" s="69" t="str">
        <f aca="false">'Ratings worksheet'!B129</f>
        <v>AA-</v>
      </c>
      <c r="C129" s="69" t="str">
        <f aca="false">IF('Ratings worksheet'!C129="NA",VLOOKUP('Ratings worksheet'!B129,'Sovereign Ratings (Moody''s,S&amp;P)'!$F$9:$G$33,2),'Ratings worksheet'!C129)</f>
        <v>A3</v>
      </c>
    </row>
    <row r="130" customFormat="false" ht="16" hidden="false" customHeight="false" outlineLevel="0" collapsed="false">
      <c r="A130" s="68" t="str">
        <f aca="false">'Ratings worksheet'!A130</f>
        <v>Solomon Islands</v>
      </c>
      <c r="B130" s="69" t="str">
        <f aca="false">'Ratings worksheet'!B130</f>
        <v>NA</v>
      </c>
      <c r="C130" s="69" t="str">
        <f aca="false">IF('Ratings worksheet'!C130="NA",VLOOKUP('Ratings worksheet'!B130,'Sovereign Ratings (Moody''s,S&amp;P)'!$F$9:$G$33,2),'Ratings worksheet'!C130)</f>
        <v>B3</v>
      </c>
    </row>
    <row r="131" customFormat="false" ht="16" hidden="false" customHeight="false" outlineLevel="0" collapsed="false">
      <c r="A131" s="68" t="str">
        <f aca="false">'Ratings worksheet'!A131</f>
        <v>South Africa</v>
      </c>
      <c r="B131" s="69" t="str">
        <f aca="false">'Ratings worksheet'!B131</f>
        <v>BB-</v>
      </c>
      <c r="C131" s="69" t="str">
        <f aca="false">IF('Ratings worksheet'!C131="NA",VLOOKUP('Ratings worksheet'!B131,'Sovereign Ratings (Moody''s,S&amp;P)'!$F$9:$G$33,2),'Ratings worksheet'!C131)</f>
        <v>Ba2</v>
      </c>
    </row>
    <row r="132" customFormat="false" ht="16" hidden="false" customHeight="false" outlineLevel="0" collapsed="false">
      <c r="A132" s="68" t="str">
        <f aca="false">'Ratings worksheet'!A132</f>
        <v>Spain</v>
      </c>
      <c r="B132" s="69" t="str">
        <f aca="false">'Ratings worksheet'!B132</f>
        <v>A </v>
      </c>
      <c r="C132" s="69" t="str">
        <f aca="false">IF('Ratings worksheet'!C132="NA",VLOOKUP('Ratings worksheet'!B132,'Sovereign Ratings (Moody''s,S&amp;P)'!$F$9:$G$33,2),'Ratings worksheet'!C132)</f>
        <v>Baa1</v>
      </c>
    </row>
    <row r="133" customFormat="false" ht="16" hidden="false" customHeight="false" outlineLevel="0" collapsed="false">
      <c r="A133" s="68" t="str">
        <f aca="false">'Ratings worksheet'!A133</f>
        <v>Sri Lanka</v>
      </c>
      <c r="B133" s="69" t="str">
        <f aca="false">'Ratings worksheet'!B133</f>
        <v>CCC+</v>
      </c>
      <c r="C133" s="69" t="str">
        <f aca="false">IF('Ratings worksheet'!C133="NA",VLOOKUP('Ratings worksheet'!B133,'Sovereign Ratings (Moody''s,S&amp;P)'!$F$9:$G$33,2),'Ratings worksheet'!C133)</f>
        <v>Caa1</v>
      </c>
    </row>
    <row r="134" customFormat="false" ht="16" hidden="false" customHeight="false" outlineLevel="0" collapsed="false">
      <c r="A134" s="68" t="str">
        <f aca="false">'Ratings worksheet'!A134</f>
        <v>St. Maarten</v>
      </c>
      <c r="B134" s="69" t="str">
        <f aca="false">'Ratings worksheet'!B134</f>
        <v>NA</v>
      </c>
      <c r="C134" s="69" t="str">
        <f aca="false">IF('Ratings worksheet'!C134="NA",VLOOKUP('Ratings worksheet'!B134,'Sovereign Ratings (Moody''s,S&amp;P)'!$F$9:$G$33,2),'Ratings worksheet'!C134)</f>
        <v>Ba2</v>
      </c>
    </row>
    <row r="135" customFormat="false" ht="16" hidden="false" customHeight="false" outlineLevel="0" collapsed="false">
      <c r="A135" s="68" t="str">
        <f aca="false">'Ratings worksheet'!A135</f>
        <v>St. Vincent &amp; the Grenadines</v>
      </c>
      <c r="B135" s="69" t="str">
        <f aca="false">'Ratings worksheet'!B135</f>
        <v>NA</v>
      </c>
      <c r="C135" s="69" t="str">
        <f aca="false">IF('Ratings worksheet'!C135="NA",VLOOKUP('Ratings worksheet'!B135,'Sovereign Ratings (Moody''s,S&amp;P)'!$F$9:$G$33,2),'Ratings worksheet'!C135)</f>
        <v>B3</v>
      </c>
    </row>
    <row r="136" customFormat="false" ht="16" hidden="false" customHeight="false" outlineLevel="0" collapsed="false">
      <c r="A136" s="68" t="str">
        <f aca="false">'Ratings worksheet'!A136</f>
        <v>Suriname</v>
      </c>
      <c r="B136" s="69" t="str">
        <f aca="false">'Ratings worksheet'!B136</f>
        <v>SD</v>
      </c>
      <c r="C136" s="69" t="str">
        <f aca="false">IF('Ratings worksheet'!C136="NA",VLOOKUP('Ratings worksheet'!B136,'Sovereign Ratings (Moody''s,S&amp;P)'!$F$9:$G$33,2),'Ratings worksheet'!C136)</f>
        <v>Caa3</v>
      </c>
    </row>
    <row r="137" customFormat="false" ht="16" hidden="false" customHeight="false" outlineLevel="0" collapsed="false">
      <c r="A137" s="68" t="str">
        <f aca="false">'Ratings worksheet'!A137</f>
        <v>Swaziland</v>
      </c>
      <c r="B137" s="69" t="str">
        <f aca="false">'Ratings worksheet'!B137</f>
        <v>NA</v>
      </c>
      <c r="C137" s="69" t="str">
        <f aca="false">IF('Ratings worksheet'!C137="NA",VLOOKUP('Ratings worksheet'!B137,'Sovereign Ratings (Moody''s,S&amp;P)'!$F$9:$G$33,2),'Ratings worksheet'!C137)</f>
        <v>B3</v>
      </c>
    </row>
    <row r="138" customFormat="false" ht="16" hidden="false" customHeight="false" outlineLevel="0" collapsed="false">
      <c r="A138" s="68" t="str">
        <f aca="false">'Ratings worksheet'!A138</f>
        <v>Sweden</v>
      </c>
      <c r="B138" s="69" t="str">
        <f aca="false">'Ratings worksheet'!B138</f>
        <v>AAA</v>
      </c>
      <c r="C138" s="69" t="str">
        <f aca="false">IF('Ratings worksheet'!C138="NA",VLOOKUP('Ratings worksheet'!B138,'Sovereign Ratings (Moody''s,S&amp;P)'!$F$9:$G$33,2),'Ratings worksheet'!C138)</f>
        <v>Aaa</v>
      </c>
    </row>
    <row r="139" customFormat="false" ht="16" hidden="false" customHeight="false" outlineLevel="0" collapsed="false">
      <c r="A139" s="68" t="str">
        <f aca="false">'Ratings worksheet'!A139</f>
        <v>Switzerland</v>
      </c>
      <c r="B139" s="69" t="str">
        <f aca="false">'Ratings worksheet'!B139</f>
        <v>AAA</v>
      </c>
      <c r="C139" s="69" t="str">
        <f aca="false">IF('Ratings worksheet'!C139="NA",VLOOKUP('Ratings worksheet'!B139,'Sovereign Ratings (Moody''s,S&amp;P)'!$F$9:$G$33,2),'Ratings worksheet'!C139)</f>
        <v>Aaa</v>
      </c>
    </row>
    <row r="140" customFormat="false" ht="16" hidden="false" customHeight="false" outlineLevel="0" collapsed="false">
      <c r="A140" s="68" t="str">
        <f aca="false">'Ratings worksheet'!A140</f>
        <v>Taiwan</v>
      </c>
      <c r="B140" s="69" t="str">
        <f aca="false">'Ratings worksheet'!B140</f>
        <v>AA </v>
      </c>
      <c r="C140" s="69" t="str">
        <f aca="false">IF('Ratings worksheet'!C140="NA",VLOOKUP('Ratings worksheet'!B140,'Sovereign Ratings (Moody''s,S&amp;P)'!$F$9:$G$33,2),'Ratings worksheet'!C140)</f>
        <v>Aa3</v>
      </c>
    </row>
    <row r="141" customFormat="false" ht="16" hidden="false" customHeight="false" outlineLevel="0" collapsed="false">
      <c r="A141" s="68" t="str">
        <f aca="false">'Ratings worksheet'!A141</f>
        <v>Tajikistan</v>
      </c>
      <c r="B141" s="69" t="str">
        <f aca="false">'Ratings worksheet'!B141</f>
        <v>B-</v>
      </c>
      <c r="C141" s="69" t="str">
        <f aca="false">IF('Ratings worksheet'!C141="NA",VLOOKUP('Ratings worksheet'!B141,'Sovereign Ratings (Moody''s,S&amp;P)'!$F$9:$G$33,2),'Ratings worksheet'!C141)</f>
        <v>B3</v>
      </c>
    </row>
    <row r="142" customFormat="false" ht="16" hidden="false" customHeight="false" outlineLevel="0" collapsed="false">
      <c r="A142" s="68" t="str">
        <f aca="false">'Ratings worksheet'!A142</f>
        <v>Tanzania</v>
      </c>
      <c r="B142" s="69" t="str">
        <f aca="false">'Ratings worksheet'!B142</f>
        <v>NA</v>
      </c>
      <c r="C142" s="69" t="str">
        <f aca="false">IF('Ratings worksheet'!C142="NA",VLOOKUP('Ratings worksheet'!B142,'Sovereign Ratings (Moody''s,S&amp;P)'!$F$9:$G$33,2),'Ratings worksheet'!C142)</f>
        <v>B2</v>
      </c>
    </row>
    <row r="143" customFormat="false" ht="16" hidden="false" customHeight="false" outlineLevel="0" collapsed="false">
      <c r="A143" s="68" t="str">
        <f aca="false">'Ratings worksheet'!A143</f>
        <v>Thailand</v>
      </c>
      <c r="B143" s="69" t="str">
        <f aca="false">'Ratings worksheet'!B143</f>
        <v>BBB+</v>
      </c>
      <c r="C143" s="69" t="str">
        <f aca="false">IF('Ratings worksheet'!C143="NA",VLOOKUP('Ratings worksheet'!B143,'Sovereign Ratings (Moody''s,S&amp;P)'!$F$9:$G$33,2),'Ratings worksheet'!C143)</f>
        <v>Baa1</v>
      </c>
    </row>
    <row r="144" customFormat="false" ht="16" hidden="false" customHeight="false" outlineLevel="0" collapsed="false">
      <c r="A144" s="68" t="str">
        <f aca="false">'Ratings worksheet'!A144</f>
        <v>Togo</v>
      </c>
      <c r="B144" s="69" t="str">
        <f aca="false">'Ratings worksheet'!B144</f>
        <v>B</v>
      </c>
      <c r="C144" s="69" t="str">
        <f aca="false">IF('Ratings worksheet'!C144="NA",VLOOKUP('Ratings worksheet'!B144,'Sovereign Ratings (Moody''s,S&amp;P)'!$F$9:$G$33,2),'Ratings worksheet'!C144)</f>
        <v>B3</v>
      </c>
    </row>
    <row r="145" customFormat="false" ht="16" hidden="false" customHeight="false" outlineLevel="0" collapsed="false">
      <c r="A145" s="68" t="str">
        <f aca="false">'Ratings worksheet'!A145</f>
        <v>Trinidad and Tobago</v>
      </c>
      <c r="B145" s="69" t="str">
        <f aca="false">'Ratings worksheet'!B145</f>
        <v>BBB-</v>
      </c>
      <c r="C145" s="69" t="str">
        <f aca="false">IF('Ratings worksheet'!C145="NA",VLOOKUP('Ratings worksheet'!B145,'Sovereign Ratings (Moody''s,S&amp;P)'!$F$9:$G$33,2),'Ratings worksheet'!C145)</f>
        <v>Ba1</v>
      </c>
    </row>
    <row r="146" customFormat="false" ht="16" hidden="false" customHeight="false" outlineLevel="0" collapsed="false">
      <c r="A146" s="68" t="str">
        <f aca="false">'Ratings worksheet'!A146</f>
        <v>Tunisia</v>
      </c>
      <c r="B146" s="69" t="str">
        <f aca="false">'Ratings worksheet'!B146</f>
        <v>N/A</v>
      </c>
      <c r="C146" s="69" t="str">
        <f aca="false">IF('Ratings worksheet'!C146="NA",VLOOKUP('Ratings worksheet'!B146,'Sovereign Ratings (Moody''s,S&amp;P)'!$F$9:$G$33,2),'Ratings worksheet'!C146)</f>
        <v>B3</v>
      </c>
    </row>
    <row r="147" customFormat="false" ht="16" hidden="false" customHeight="false" outlineLevel="0" collapsed="false">
      <c r="A147" s="68" t="str">
        <f aca="false">'Ratings worksheet'!A147</f>
        <v>Turkey</v>
      </c>
      <c r="B147" s="69" t="str">
        <f aca="false">'Ratings worksheet'!B147</f>
        <v>B+</v>
      </c>
      <c r="C147" s="69" t="str">
        <f aca="false">IF('Ratings worksheet'!C147="NA",VLOOKUP('Ratings worksheet'!B147,'Sovereign Ratings (Moody''s,S&amp;P)'!$F$9:$G$33,2),'Ratings worksheet'!C147)</f>
        <v>B2</v>
      </c>
    </row>
    <row r="148" customFormat="false" ht="16" hidden="false" customHeight="false" outlineLevel="0" collapsed="false">
      <c r="A148" s="68" t="str">
        <f aca="false">'Ratings worksheet'!A148</f>
        <v>Turks and Caicos</v>
      </c>
      <c r="B148" s="69" t="str">
        <f aca="false">'Ratings worksheet'!B148</f>
        <v>BBB+</v>
      </c>
      <c r="C148" s="69" t="str">
        <f aca="false">IF('Ratings worksheet'!C148="NA",VLOOKUP('Ratings worksheet'!B148,'Sovereign Ratings (Moody''s,S&amp;P)'!$F$9:$G$33,2),'Ratings worksheet'!C148)</f>
        <v>Baa1</v>
      </c>
    </row>
    <row r="149" customFormat="false" ht="16" hidden="false" customHeight="false" outlineLevel="0" collapsed="false">
      <c r="A149" s="68" t="str">
        <f aca="false">'Ratings worksheet'!A149</f>
        <v>Uganda</v>
      </c>
      <c r="B149" s="69" t="str">
        <f aca="false">'Ratings worksheet'!B149</f>
        <v>B</v>
      </c>
      <c r="C149" s="69" t="str">
        <f aca="false">IF('Ratings worksheet'!C149="NA",VLOOKUP('Ratings worksheet'!B149,'Sovereign Ratings (Moody''s,S&amp;P)'!$F$9:$G$33,2),'Ratings worksheet'!C149)</f>
        <v>B2</v>
      </c>
    </row>
    <row r="150" customFormat="false" ht="16" hidden="false" customHeight="false" outlineLevel="0" collapsed="false">
      <c r="A150" s="68" t="str">
        <f aca="false">'Ratings worksheet'!A150</f>
        <v>Ukraine</v>
      </c>
      <c r="B150" s="69" t="str">
        <f aca="false">'Ratings worksheet'!B150</f>
        <v>B</v>
      </c>
      <c r="C150" s="69" t="str">
        <f aca="false">IF('Ratings worksheet'!C150="NA",VLOOKUP('Ratings worksheet'!B150,'Sovereign Ratings (Moody''s,S&amp;P)'!$F$9:$G$33,2),'Ratings worksheet'!C150)</f>
        <v>B3</v>
      </c>
    </row>
    <row r="151" customFormat="false" ht="16" hidden="false" customHeight="false" outlineLevel="0" collapsed="false">
      <c r="A151" s="68" t="str">
        <f aca="false">'Ratings worksheet'!A151</f>
        <v>United Arab Emirates</v>
      </c>
      <c r="B151" s="69" t="str">
        <f aca="false">'Ratings worksheet'!B151</f>
        <v>AA</v>
      </c>
      <c r="C151" s="69" t="str">
        <f aca="false">IF('Ratings worksheet'!C151="NA",VLOOKUP('Ratings worksheet'!B151,'Sovereign Ratings (Moody''s,S&amp;P)'!$F$9:$G$33,2),'Ratings worksheet'!C151)</f>
        <v>Aa2</v>
      </c>
    </row>
    <row r="152" customFormat="false" ht="16" hidden="false" customHeight="false" outlineLevel="0" collapsed="false">
      <c r="A152" s="68" t="str">
        <f aca="false">'Ratings worksheet'!A152</f>
        <v>United Kingdom</v>
      </c>
      <c r="B152" s="69" t="str">
        <f aca="false">'Ratings worksheet'!B152</f>
        <v>AA</v>
      </c>
      <c r="C152" s="69" t="str">
        <f aca="false">IF('Ratings worksheet'!C152="NA",VLOOKUP('Ratings worksheet'!B152,'Sovereign Ratings (Moody''s,S&amp;P)'!$F$9:$G$33,2),'Ratings worksheet'!C152)</f>
        <v>Aa3</v>
      </c>
    </row>
    <row r="153" customFormat="false" ht="16" hidden="false" customHeight="false" outlineLevel="0" collapsed="false">
      <c r="A153" s="68" t="str">
        <f aca="false">'Ratings worksheet'!A153</f>
        <v>United States</v>
      </c>
      <c r="B153" s="69" t="str">
        <f aca="false">'Ratings worksheet'!B153</f>
        <v>AAA</v>
      </c>
      <c r="C153" s="69" t="str">
        <f aca="false">IF('Ratings worksheet'!C153="NA",VLOOKUP('Ratings worksheet'!B153,'Sovereign Ratings (Moody''s,S&amp;P)'!$F$9:$G$33,2),'Ratings worksheet'!C153)</f>
        <v>Aaa</v>
      </c>
    </row>
    <row r="154" customFormat="false" ht="16" hidden="false" customHeight="false" outlineLevel="0" collapsed="false">
      <c r="A154" s="68" t="str">
        <f aca="false">'Ratings worksheet'!A154</f>
        <v>Uruguay</v>
      </c>
      <c r="B154" s="69" t="str">
        <f aca="false">'Ratings worksheet'!B154</f>
        <v>BBB</v>
      </c>
      <c r="C154" s="69" t="str">
        <f aca="false">IF('Ratings worksheet'!C154="NA",VLOOKUP('Ratings worksheet'!B154,'Sovereign Ratings (Moody''s,S&amp;P)'!$F$9:$G$33,2),'Ratings worksheet'!C154)</f>
        <v>Baa2</v>
      </c>
    </row>
    <row r="155" customFormat="false" ht="16" hidden="false" customHeight="false" outlineLevel="0" collapsed="false">
      <c r="A155" s="68" t="str">
        <f aca="false">'Ratings worksheet'!A155</f>
        <v>Uzbekistan</v>
      </c>
      <c r="B155" s="69" t="str">
        <f aca="false">'Ratings worksheet'!B155</f>
        <v>BB-</v>
      </c>
      <c r="C155" s="69" t="str">
        <f aca="false">IF('Ratings worksheet'!C155="NA",VLOOKUP('Ratings worksheet'!B155,'Sovereign Ratings (Moody''s,S&amp;P)'!$F$9:$G$33,2),'Ratings worksheet'!C155)</f>
        <v>B1</v>
      </c>
    </row>
    <row r="156" customFormat="false" ht="16" hidden="false" customHeight="false" outlineLevel="0" collapsed="false">
      <c r="A156" s="68" t="str">
        <f aca="false">'Ratings worksheet'!A156</f>
        <v>Venezuela</v>
      </c>
      <c r="B156" s="69" t="str">
        <f aca="false">'Ratings worksheet'!B156</f>
        <v>SD</v>
      </c>
      <c r="C156" s="69" t="str">
        <f aca="false">IF('Ratings worksheet'!C156="NA",VLOOKUP('Ratings worksheet'!B156,'Sovereign Ratings (Moody''s,S&amp;P)'!$F$9:$G$33,2),'Ratings worksheet'!C156)</f>
        <v>C</v>
      </c>
    </row>
    <row r="157" customFormat="false" ht="16" hidden="false" customHeight="false" outlineLevel="0" collapsed="false">
      <c r="A157" s="68" t="str">
        <f aca="false">'Ratings worksheet'!A157</f>
        <v>Vietnam</v>
      </c>
      <c r="B157" s="69" t="str">
        <f aca="false">'Ratings worksheet'!B157</f>
        <v>BB </v>
      </c>
      <c r="C157" s="69" t="str">
        <f aca="false">IF('Ratings worksheet'!C157="NA",VLOOKUP('Ratings worksheet'!B157,'Sovereign Ratings (Moody''s,S&amp;P)'!$F$9:$G$33,2),'Ratings worksheet'!C157)</f>
        <v>Ba3</v>
      </c>
    </row>
    <row r="158" customFormat="false" ht="16" hidden="false" customHeight="false" outlineLevel="0" collapsed="false">
      <c r="A158" s="68" t="str">
        <f aca="false">'Ratings worksheet'!A158</f>
        <v>Zambia</v>
      </c>
      <c r="B158" s="69" t="str">
        <f aca="false">'Ratings worksheet'!B158</f>
        <v>SD</v>
      </c>
      <c r="C158" s="69" t="str">
        <f aca="false">IF('Ratings worksheet'!C158="NA",VLOOKUP('Ratings worksheet'!B158,'Sovereign Ratings (Moody''s,S&amp;P)'!$F$9:$G$33,2),'Ratings worksheet'!C158)</f>
        <v>Ca</v>
      </c>
    </row>
  </sheetData>
  <mergeCells count="4">
    <mergeCell ref="F2:O2"/>
    <mergeCell ref="F3:O3"/>
    <mergeCell ref="F4:O4"/>
    <mergeCell ref="F5:O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1"/>
  <sheetViews>
    <sheetView showFormulas="false" showGridLines="true" showRowColHeaders="true" showZeros="true" rightToLeft="false" tabSelected="false" showOutlineSymbols="true" defaultGridColor="true" view="normal" topLeftCell="A153" colorId="64" zoomScale="80" zoomScaleNormal="8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0" width="32.5"/>
    <col collapsed="false" customWidth="true" hidden="false" outlineLevel="0" max="2" min="2" style="0" width="23"/>
    <col collapsed="false" customWidth="true" hidden="false" outlineLevel="0" max="4" min="3" style="0" width="10.65"/>
    <col collapsed="false" customWidth="true" hidden="false" outlineLevel="0" max="5" min="5" style="0" width="23.32"/>
    <col collapsed="false" customWidth="true" hidden="false" outlineLevel="0" max="1025" min="6" style="0" width="10.65"/>
  </cols>
  <sheetData>
    <row r="1" customFormat="false" ht="16" hidden="false" customHeight="false" outlineLevel="0" collapsed="false">
      <c r="A1" s="156" t="s">
        <v>43</v>
      </c>
      <c r="B1" s="156" t="s">
        <v>58</v>
      </c>
    </row>
    <row r="2" customFormat="false" ht="16" hidden="false" customHeight="false" outlineLevel="0" collapsed="false">
      <c r="A2" s="157" t="s">
        <v>267</v>
      </c>
      <c r="B2" s="127" t="s">
        <v>266</v>
      </c>
    </row>
    <row r="3" customFormat="false" ht="16" hidden="false" customHeight="false" outlineLevel="0" collapsed="false">
      <c r="A3" s="127" t="s">
        <v>239</v>
      </c>
      <c r="B3" s="77" t="s">
        <v>238</v>
      </c>
    </row>
    <row r="4" customFormat="false" ht="16" hidden="false" customHeight="false" outlineLevel="0" collapsed="false">
      <c r="A4" s="68" t="s">
        <v>309</v>
      </c>
      <c r="B4" s="77" t="s">
        <v>283</v>
      </c>
    </row>
    <row r="5" customFormat="false" ht="16" hidden="false" customHeight="false" outlineLevel="0" collapsed="false">
      <c r="A5" s="127" t="s">
        <v>150</v>
      </c>
      <c r="B5" s="77" t="s">
        <v>76</v>
      </c>
    </row>
    <row r="6" customFormat="false" ht="16" hidden="false" customHeight="false" outlineLevel="0" collapsed="false">
      <c r="A6" s="127" t="s">
        <v>221</v>
      </c>
      <c r="B6" s="77" t="s">
        <v>220</v>
      </c>
    </row>
    <row r="7" customFormat="false" ht="16" hidden="false" customHeight="false" outlineLevel="0" collapsed="false">
      <c r="A7" s="127" t="s">
        <v>240</v>
      </c>
      <c r="B7" s="77" t="s">
        <v>238</v>
      </c>
    </row>
    <row r="8" customFormat="false" ht="16" hidden="false" customHeight="false" outlineLevel="0" collapsed="false">
      <c r="A8" s="68" t="s">
        <v>206</v>
      </c>
      <c r="B8" s="127" t="s">
        <v>59</v>
      </c>
    </row>
    <row r="9" customFormat="false" ht="16" hidden="false" customHeight="false" outlineLevel="0" collapsed="false">
      <c r="A9" s="127" t="s">
        <v>203</v>
      </c>
      <c r="B9" s="77" t="s">
        <v>202</v>
      </c>
    </row>
    <row r="10" customFormat="false" ht="16" hidden="false" customHeight="false" outlineLevel="0" collapsed="false">
      <c r="A10" s="127" t="s">
        <v>284</v>
      </c>
      <c r="B10" s="127" t="s">
        <v>283</v>
      </c>
    </row>
    <row r="11" customFormat="false" ht="16" hidden="false" customHeight="false" outlineLevel="0" collapsed="false">
      <c r="A11" s="127" t="s">
        <v>241</v>
      </c>
      <c r="B11" s="127" t="s">
        <v>238</v>
      </c>
    </row>
    <row r="12" customFormat="false" ht="16" hidden="false" customHeight="false" outlineLevel="0" collapsed="false">
      <c r="A12" s="127" t="s">
        <v>207</v>
      </c>
      <c r="B12" s="77" t="s">
        <v>59</v>
      </c>
    </row>
    <row r="13" customFormat="false" ht="16" hidden="false" customHeight="false" outlineLevel="0" collapsed="false">
      <c r="A13" s="127" t="s">
        <v>268</v>
      </c>
      <c r="B13" s="127" t="s">
        <v>266</v>
      </c>
    </row>
    <row r="14" customFormat="false" ht="16" hidden="false" customHeight="false" outlineLevel="0" collapsed="false">
      <c r="A14" s="127" t="s">
        <v>180</v>
      </c>
      <c r="B14" s="127" t="s">
        <v>179</v>
      </c>
    </row>
    <row r="15" customFormat="false" ht="16" hidden="false" customHeight="false" outlineLevel="0" collapsed="false">
      <c r="A15" s="127" t="s">
        <v>208</v>
      </c>
      <c r="B15" s="127" t="s">
        <v>59</v>
      </c>
    </row>
    <row r="16" customFormat="false" ht="16" hidden="false" customHeight="false" outlineLevel="0" collapsed="false">
      <c r="A16" s="127" t="s">
        <v>242</v>
      </c>
      <c r="B16" s="127" t="s">
        <v>238</v>
      </c>
    </row>
    <row r="17" customFormat="false" ht="16" hidden="false" customHeight="false" outlineLevel="0" collapsed="false">
      <c r="A17" s="127" t="s">
        <v>285</v>
      </c>
      <c r="B17" s="127" t="s">
        <v>283</v>
      </c>
    </row>
    <row r="18" customFormat="false" ht="16" hidden="false" customHeight="false" outlineLevel="0" collapsed="false">
      <c r="A18" s="127" t="s">
        <v>44</v>
      </c>
      <c r="B18" s="127" t="s">
        <v>220</v>
      </c>
    </row>
    <row r="19" customFormat="false" ht="16" hidden="false" customHeight="false" outlineLevel="0" collapsed="false">
      <c r="A19" s="127" t="s">
        <v>151</v>
      </c>
      <c r="B19" s="127" t="s">
        <v>76</v>
      </c>
    </row>
    <row r="20" customFormat="false" ht="16" hidden="false" customHeight="false" outlineLevel="0" collapsed="false">
      <c r="A20" s="127" t="s">
        <v>209</v>
      </c>
      <c r="B20" s="127" t="s">
        <v>59</v>
      </c>
    </row>
    <row r="21" customFormat="false" ht="16" hidden="false" customHeight="false" outlineLevel="0" collapsed="false">
      <c r="A21" s="127" t="s">
        <v>222</v>
      </c>
      <c r="B21" s="127" t="s">
        <v>220</v>
      </c>
    </row>
    <row r="22" customFormat="false" ht="16" hidden="false" customHeight="false" outlineLevel="0" collapsed="false">
      <c r="A22" s="127" t="s">
        <v>243</v>
      </c>
      <c r="B22" s="127" t="s">
        <v>238</v>
      </c>
    </row>
    <row r="23" customFormat="false" ht="16" hidden="false" customHeight="false" outlineLevel="0" collapsed="false">
      <c r="A23" s="127" t="s">
        <v>152</v>
      </c>
      <c r="B23" s="127" t="s">
        <v>76</v>
      </c>
    </row>
    <row r="24" customFormat="false" ht="16" hidden="false" customHeight="false" outlineLevel="0" collapsed="false">
      <c r="A24" s="127" t="s">
        <v>223</v>
      </c>
      <c r="B24" s="127" t="s">
        <v>220</v>
      </c>
    </row>
    <row r="25" customFormat="false" ht="16" hidden="false" customHeight="false" outlineLevel="0" collapsed="false">
      <c r="A25" s="127" t="s">
        <v>244</v>
      </c>
      <c r="B25" s="127" t="s">
        <v>238</v>
      </c>
    </row>
    <row r="26" customFormat="false" ht="16" hidden="false" customHeight="false" outlineLevel="0" collapsed="false">
      <c r="A26" s="68" t="s">
        <v>153</v>
      </c>
      <c r="B26" s="127" t="s">
        <v>76</v>
      </c>
    </row>
    <row r="27" customFormat="false" ht="16" hidden="false" customHeight="false" outlineLevel="0" collapsed="false">
      <c r="A27" s="127" t="s">
        <v>181</v>
      </c>
      <c r="B27" s="127" t="s">
        <v>179</v>
      </c>
    </row>
    <row r="28" customFormat="false" ht="16" hidden="false" customHeight="false" outlineLevel="0" collapsed="false">
      <c r="A28" s="158" t="s">
        <v>154</v>
      </c>
      <c r="B28" s="127" t="s">
        <v>76</v>
      </c>
    </row>
    <row r="29" customFormat="false" ht="16" hidden="false" customHeight="false" outlineLevel="0" collapsed="false">
      <c r="A29" s="127" t="s">
        <v>281</v>
      </c>
      <c r="B29" s="127" t="s">
        <v>280</v>
      </c>
    </row>
    <row r="30" customFormat="false" ht="16" hidden="false" customHeight="false" outlineLevel="0" collapsed="false">
      <c r="A30" s="127" t="s">
        <v>155</v>
      </c>
      <c r="B30" s="127" t="s">
        <v>76</v>
      </c>
    </row>
    <row r="31" customFormat="false" ht="16" hidden="false" customHeight="false" outlineLevel="0" collapsed="false">
      <c r="A31" s="127" t="s">
        <v>210</v>
      </c>
      <c r="B31" s="127" t="s">
        <v>59</v>
      </c>
    </row>
    <row r="32" customFormat="false" ht="16" hidden="false" customHeight="false" outlineLevel="0" collapsed="false">
      <c r="A32" s="127" t="s">
        <v>224</v>
      </c>
      <c r="B32" s="127" t="s">
        <v>220</v>
      </c>
    </row>
    <row r="33" customFormat="false" ht="16" hidden="false" customHeight="false" outlineLevel="0" collapsed="false">
      <c r="A33" s="127" t="s">
        <v>182</v>
      </c>
      <c r="B33" s="127" t="s">
        <v>179</v>
      </c>
    </row>
    <row r="34" customFormat="false" ht="16" hidden="false" customHeight="false" outlineLevel="0" collapsed="false">
      <c r="A34" s="127" t="s">
        <v>225</v>
      </c>
      <c r="B34" s="127" t="s">
        <v>220</v>
      </c>
    </row>
    <row r="35" customFormat="false" ht="16" hidden="false" customHeight="false" outlineLevel="0" collapsed="false">
      <c r="A35" s="157" t="s">
        <v>156</v>
      </c>
      <c r="B35" s="127" t="s">
        <v>76</v>
      </c>
    </row>
    <row r="36" customFormat="false" ht="16" hidden="false" customHeight="false" outlineLevel="0" collapsed="false">
      <c r="A36" s="157" t="s">
        <v>157</v>
      </c>
      <c r="B36" s="127" t="s">
        <v>76</v>
      </c>
    </row>
    <row r="37" customFormat="false" ht="16" hidden="false" customHeight="false" outlineLevel="0" collapsed="false">
      <c r="A37" s="158" t="s">
        <v>204</v>
      </c>
      <c r="B37" s="127" t="s">
        <v>202</v>
      </c>
    </row>
    <row r="38" customFormat="false" ht="16" hidden="false" customHeight="false" outlineLevel="0" collapsed="false">
      <c r="A38" s="127" t="s">
        <v>226</v>
      </c>
      <c r="B38" s="127" t="s">
        <v>220</v>
      </c>
    </row>
    <row r="39" customFormat="false" ht="16" hidden="false" customHeight="false" outlineLevel="0" collapsed="false">
      <c r="A39" s="157" t="s">
        <v>158</v>
      </c>
      <c r="B39" s="127" t="s">
        <v>76</v>
      </c>
    </row>
    <row r="40" customFormat="false" ht="16" hidden="false" customHeight="false" outlineLevel="0" collapsed="false">
      <c r="A40" s="127" t="s">
        <v>245</v>
      </c>
      <c r="B40" s="127" t="s">
        <v>238</v>
      </c>
    </row>
    <row r="41" customFormat="false" ht="16" hidden="false" customHeight="false" outlineLevel="0" collapsed="false">
      <c r="A41" s="127" t="s">
        <v>211</v>
      </c>
      <c r="B41" s="127" t="s">
        <v>59</v>
      </c>
    </row>
    <row r="42" customFormat="false" ht="16" hidden="false" customHeight="false" outlineLevel="0" collapsed="false">
      <c r="A42" s="68" t="s">
        <v>212</v>
      </c>
      <c r="B42" s="127" t="s">
        <v>59</v>
      </c>
    </row>
    <row r="43" customFormat="false" ht="16" hidden="false" customHeight="false" outlineLevel="0" collapsed="false">
      <c r="A43" s="127" t="s">
        <v>286</v>
      </c>
      <c r="B43" s="127" t="s">
        <v>283</v>
      </c>
    </row>
    <row r="44" customFormat="false" ht="16" hidden="false" customHeight="false" outlineLevel="0" collapsed="false">
      <c r="A44" s="127" t="s">
        <v>246</v>
      </c>
      <c r="B44" s="127" t="s">
        <v>238</v>
      </c>
    </row>
    <row r="45" customFormat="false" ht="16" hidden="false" customHeight="false" outlineLevel="0" collapsed="false">
      <c r="A45" s="2" t="s">
        <v>384</v>
      </c>
      <c r="B45" s="127" t="s">
        <v>76</v>
      </c>
    </row>
    <row r="46" customFormat="false" ht="16" hidden="false" customHeight="false" outlineLevel="0" collapsed="false">
      <c r="A46" s="127" t="s">
        <v>287</v>
      </c>
      <c r="B46" s="127" t="s">
        <v>283</v>
      </c>
    </row>
    <row r="47" customFormat="false" ht="16" hidden="false" customHeight="false" outlineLevel="0" collapsed="false">
      <c r="A47" s="127" t="s">
        <v>213</v>
      </c>
      <c r="B47" s="127" t="s">
        <v>59</v>
      </c>
    </row>
    <row r="48" customFormat="false" ht="16" hidden="false" customHeight="false" outlineLevel="0" collapsed="false">
      <c r="A48" s="127" t="s">
        <v>227</v>
      </c>
      <c r="B48" s="127" t="s">
        <v>220</v>
      </c>
    </row>
    <row r="49" customFormat="false" ht="16" hidden="false" customHeight="false" outlineLevel="0" collapsed="false">
      <c r="A49" s="127" t="s">
        <v>159</v>
      </c>
      <c r="B49" s="127" t="s">
        <v>76</v>
      </c>
    </row>
    <row r="50" customFormat="false" ht="16" hidden="false" customHeight="false" outlineLevel="0" collapsed="false">
      <c r="A50" s="127" t="s">
        <v>228</v>
      </c>
      <c r="B50" s="127" t="s">
        <v>220</v>
      </c>
    </row>
    <row r="51" customFormat="false" ht="16" hidden="false" customHeight="false" outlineLevel="0" collapsed="false">
      <c r="A51" s="127" t="s">
        <v>247</v>
      </c>
      <c r="B51" s="127" t="s">
        <v>238</v>
      </c>
    </row>
    <row r="52" customFormat="false" ht="16" hidden="false" customHeight="false" outlineLevel="0" collapsed="false">
      <c r="A52" s="157" t="s">
        <v>160</v>
      </c>
      <c r="B52" s="127" t="s">
        <v>76</v>
      </c>
    </row>
    <row r="53" customFormat="false" ht="16" hidden="false" customHeight="false" outlineLevel="0" collapsed="false">
      <c r="A53" s="127" t="s">
        <v>183</v>
      </c>
      <c r="B53" s="127" t="s">
        <v>179</v>
      </c>
    </row>
    <row r="54" customFormat="false" ht="16" hidden="false" customHeight="false" outlineLevel="0" collapsed="false">
      <c r="A54" s="127" t="s">
        <v>288</v>
      </c>
      <c r="B54" s="127" t="s">
        <v>283</v>
      </c>
    </row>
    <row r="55" customFormat="false" ht="16" hidden="false" customHeight="false" outlineLevel="0" collapsed="false">
      <c r="A55" s="127" t="s">
        <v>289</v>
      </c>
      <c r="B55" s="127" t="s">
        <v>283</v>
      </c>
    </row>
    <row r="56" customFormat="false" ht="16" hidden="false" customHeight="false" outlineLevel="0" collapsed="false">
      <c r="A56" s="68" t="s">
        <v>161</v>
      </c>
      <c r="B56" s="127" t="s">
        <v>76</v>
      </c>
    </row>
    <row r="57" customFormat="false" ht="16" hidden="false" customHeight="false" outlineLevel="0" collapsed="false">
      <c r="A57" s="127" t="s">
        <v>248</v>
      </c>
      <c r="B57" s="127" t="s">
        <v>238</v>
      </c>
    </row>
    <row r="58" customFormat="false" ht="16" hidden="false" customHeight="false" outlineLevel="0" collapsed="false">
      <c r="A58" s="127" t="s">
        <v>290</v>
      </c>
      <c r="B58" s="127" t="s">
        <v>283</v>
      </c>
    </row>
    <row r="59" customFormat="false" ht="16" hidden="false" customHeight="false" outlineLevel="0" collapsed="false">
      <c r="A59" s="127" t="s">
        <v>162</v>
      </c>
      <c r="B59" s="127" t="s">
        <v>76</v>
      </c>
    </row>
    <row r="60" customFormat="false" ht="16" hidden="false" customHeight="false" outlineLevel="0" collapsed="false">
      <c r="A60" s="127" t="s">
        <v>291</v>
      </c>
      <c r="B60" s="127" t="s">
        <v>283</v>
      </c>
    </row>
    <row r="61" customFormat="false" ht="16" hidden="false" customHeight="false" outlineLevel="0" collapsed="false">
      <c r="A61" s="127" t="s">
        <v>229</v>
      </c>
      <c r="B61" s="127" t="s">
        <v>220</v>
      </c>
    </row>
    <row r="62" customFormat="false" ht="16" hidden="false" customHeight="false" outlineLevel="0" collapsed="false">
      <c r="A62" s="157" t="s">
        <v>292</v>
      </c>
      <c r="B62" s="127" t="s">
        <v>283</v>
      </c>
    </row>
    <row r="63" customFormat="false" ht="16" hidden="false" customHeight="false" outlineLevel="0" collapsed="false">
      <c r="A63" s="127" t="s">
        <v>230</v>
      </c>
      <c r="B63" s="127" t="s">
        <v>220</v>
      </c>
    </row>
    <row r="64" customFormat="false" ht="16" hidden="false" customHeight="false" outlineLevel="0" collapsed="false">
      <c r="A64" s="127" t="s">
        <v>184</v>
      </c>
      <c r="B64" s="127" t="s">
        <v>179</v>
      </c>
    </row>
    <row r="65" customFormat="false" ht="16" hidden="false" customHeight="false" outlineLevel="0" collapsed="false">
      <c r="A65" s="127" t="s">
        <v>249</v>
      </c>
      <c r="B65" s="127" t="s">
        <v>238</v>
      </c>
    </row>
    <row r="66" customFormat="false" ht="16" hidden="false" customHeight="false" outlineLevel="0" collapsed="false">
      <c r="A66" s="127" t="s">
        <v>293</v>
      </c>
      <c r="B66" s="127" t="s">
        <v>283</v>
      </c>
    </row>
    <row r="67" customFormat="false" ht="16" hidden="false" customHeight="false" outlineLevel="0" collapsed="false">
      <c r="A67" s="127" t="s">
        <v>185</v>
      </c>
      <c r="B67" s="127" t="s">
        <v>179</v>
      </c>
    </row>
    <row r="68" customFormat="false" ht="16" hidden="false" customHeight="false" outlineLevel="0" collapsed="false">
      <c r="A68" s="127" t="s">
        <v>186</v>
      </c>
      <c r="B68" s="127" t="s">
        <v>179</v>
      </c>
    </row>
    <row r="69" customFormat="false" ht="16" hidden="false" customHeight="false" outlineLevel="0" collapsed="false">
      <c r="A69" s="127" t="s">
        <v>269</v>
      </c>
      <c r="B69" s="127" t="s">
        <v>266</v>
      </c>
    </row>
    <row r="70" customFormat="false" ht="16" hidden="false" customHeight="false" outlineLevel="0" collapsed="false">
      <c r="A70" s="127" t="s">
        <v>294</v>
      </c>
      <c r="B70" s="127" t="s">
        <v>283</v>
      </c>
    </row>
    <row r="71" customFormat="false" ht="16" hidden="false" customHeight="false" outlineLevel="0" collapsed="false">
      <c r="A71" s="127" t="s">
        <v>295</v>
      </c>
      <c r="B71" s="127" t="s">
        <v>283</v>
      </c>
    </row>
    <row r="72" customFormat="false" ht="16" hidden="false" customHeight="false" outlineLevel="0" collapsed="false">
      <c r="A72" s="127" t="s">
        <v>270</v>
      </c>
      <c r="B72" s="127" t="s">
        <v>266</v>
      </c>
    </row>
    <row r="73" customFormat="false" ht="16" hidden="false" customHeight="false" outlineLevel="0" collapsed="false">
      <c r="A73" s="127" t="s">
        <v>296</v>
      </c>
      <c r="B73" s="127" t="s">
        <v>283</v>
      </c>
    </row>
    <row r="74" customFormat="false" ht="16" hidden="false" customHeight="false" outlineLevel="0" collapsed="false">
      <c r="A74" s="127" t="s">
        <v>214</v>
      </c>
      <c r="B74" s="127" t="s">
        <v>59</v>
      </c>
    </row>
    <row r="75" customFormat="false" ht="16" hidden="false" customHeight="false" outlineLevel="0" collapsed="false">
      <c r="A75" s="127" t="s">
        <v>187</v>
      </c>
      <c r="B75" s="127" t="s">
        <v>179</v>
      </c>
    </row>
    <row r="76" customFormat="false" ht="16" hidden="false" customHeight="false" outlineLevel="0" collapsed="false">
      <c r="A76" s="157" t="s">
        <v>297</v>
      </c>
      <c r="B76" s="127" t="s">
        <v>283</v>
      </c>
    </row>
    <row r="77" customFormat="false" ht="16" hidden="false" customHeight="false" outlineLevel="0" collapsed="false">
      <c r="A77" s="127" t="s">
        <v>271</v>
      </c>
      <c r="B77" s="127" t="s">
        <v>266</v>
      </c>
    </row>
    <row r="78" customFormat="false" ht="16" hidden="false" customHeight="false" outlineLevel="0" collapsed="false">
      <c r="A78" s="127" t="s">
        <v>250</v>
      </c>
      <c r="B78" s="127" t="s">
        <v>238</v>
      </c>
    </row>
    <row r="79" customFormat="false" ht="16" hidden="false" customHeight="false" outlineLevel="0" collapsed="false">
      <c r="A79" s="127" t="s">
        <v>163</v>
      </c>
      <c r="B79" s="127" t="s">
        <v>76</v>
      </c>
    </row>
    <row r="80" customFormat="false" ht="16" hidden="false" customHeight="false" outlineLevel="0" collapsed="false">
      <c r="A80" s="127" t="s">
        <v>188</v>
      </c>
      <c r="B80" s="127" t="s">
        <v>179</v>
      </c>
    </row>
    <row r="81" customFormat="false" ht="16" hidden="false" customHeight="false" outlineLevel="0" collapsed="false">
      <c r="A81" s="127" t="s">
        <v>272</v>
      </c>
      <c r="B81" s="127" t="s">
        <v>266</v>
      </c>
    </row>
    <row r="82" customFormat="false" ht="16" hidden="false" customHeight="false" outlineLevel="0" collapsed="false">
      <c r="A82" s="0" t="s">
        <v>251</v>
      </c>
      <c r="B82" s="127" t="s">
        <v>238</v>
      </c>
    </row>
    <row r="83" customFormat="false" ht="16" hidden="false" customHeight="false" outlineLevel="0" collapsed="false">
      <c r="A83" s="159" t="s">
        <v>201</v>
      </c>
      <c r="B83" s="127" t="s">
        <v>179</v>
      </c>
    </row>
    <row r="84" customFormat="false" ht="16" hidden="false" customHeight="false" outlineLevel="0" collapsed="false">
      <c r="A84" s="127" t="s">
        <v>252</v>
      </c>
      <c r="B84" s="127" t="s">
        <v>238</v>
      </c>
    </row>
    <row r="85" customFormat="false" ht="16" hidden="false" customHeight="false" outlineLevel="0" collapsed="false">
      <c r="A85" s="127" t="s">
        <v>273</v>
      </c>
      <c r="B85" s="127" t="s">
        <v>266</v>
      </c>
    </row>
    <row r="86" customFormat="false" ht="16" hidden="false" customHeight="false" outlineLevel="0" collapsed="false">
      <c r="A86" s="158" t="s">
        <v>298</v>
      </c>
      <c r="B86" s="127" t="s">
        <v>283</v>
      </c>
    </row>
    <row r="87" customFormat="false" ht="16" hidden="false" customHeight="false" outlineLevel="0" collapsed="false">
      <c r="A87" s="127" t="s">
        <v>253</v>
      </c>
      <c r="B87" s="127" t="s">
        <v>238</v>
      </c>
    </row>
    <row r="88" customFormat="false" ht="16" hidden="false" customHeight="false" outlineLevel="0" collapsed="false">
      <c r="A88" s="127" t="s">
        <v>299</v>
      </c>
      <c r="B88" s="127" t="s">
        <v>283</v>
      </c>
    </row>
    <row r="89" customFormat="false" ht="16" hidden="false" customHeight="false" outlineLevel="0" collapsed="false">
      <c r="A89" s="127" t="s">
        <v>189</v>
      </c>
      <c r="B89" s="127" t="s">
        <v>179</v>
      </c>
    </row>
    <row r="90" customFormat="false" ht="16" hidden="false" customHeight="false" outlineLevel="0" collapsed="false">
      <c r="A90" s="158" t="s">
        <v>254</v>
      </c>
      <c r="B90" s="127" t="s">
        <v>238</v>
      </c>
    </row>
    <row r="91" customFormat="false" ht="16" hidden="false" customHeight="false" outlineLevel="0" collapsed="false">
      <c r="A91" s="127" t="s">
        <v>190</v>
      </c>
      <c r="B91" s="127" t="s">
        <v>179</v>
      </c>
    </row>
    <row r="92" customFormat="false" ht="16" hidden="false" customHeight="false" outlineLevel="0" collapsed="false">
      <c r="A92" s="127" t="s">
        <v>191</v>
      </c>
      <c r="B92" s="127" t="s">
        <v>179</v>
      </c>
    </row>
    <row r="93" customFormat="false" ht="16" hidden="false" customHeight="false" outlineLevel="0" collapsed="false">
      <c r="A93" s="127" t="s">
        <v>176</v>
      </c>
      <c r="B93" s="127" t="s">
        <v>76</v>
      </c>
    </row>
    <row r="94" customFormat="false" ht="16" hidden="false" customHeight="false" outlineLevel="0" collapsed="false">
      <c r="A94" s="127" t="s">
        <v>300</v>
      </c>
      <c r="B94" s="127" t="s">
        <v>283</v>
      </c>
    </row>
    <row r="95" customFormat="false" ht="16" hidden="false" customHeight="false" outlineLevel="0" collapsed="false">
      <c r="A95" s="127" t="s">
        <v>164</v>
      </c>
      <c r="B95" s="127" t="s">
        <v>76</v>
      </c>
    </row>
    <row r="96" customFormat="false" ht="16" hidden="false" customHeight="false" outlineLevel="0" collapsed="false">
      <c r="A96" s="127" t="s">
        <v>231</v>
      </c>
      <c r="B96" s="127" t="s">
        <v>220</v>
      </c>
    </row>
    <row r="97" customFormat="false" ht="16" hidden="false" customHeight="false" outlineLevel="0" collapsed="false">
      <c r="A97" s="127" t="s">
        <v>255</v>
      </c>
      <c r="B97" s="127" t="s">
        <v>238</v>
      </c>
    </row>
    <row r="98" customFormat="false" ht="16" hidden="false" customHeight="false" outlineLevel="0" collapsed="false">
      <c r="A98" s="127" t="s">
        <v>192</v>
      </c>
      <c r="B98" s="127" t="s">
        <v>179</v>
      </c>
    </row>
    <row r="99" customFormat="false" ht="16" hidden="false" customHeight="false" outlineLevel="0" collapsed="false">
      <c r="A99" s="127" t="s">
        <v>256</v>
      </c>
      <c r="B99" s="127" t="s">
        <v>238</v>
      </c>
    </row>
    <row r="100" customFormat="false" ht="16" hidden="false" customHeight="false" outlineLevel="0" collapsed="false">
      <c r="A100" s="68" t="s">
        <v>215</v>
      </c>
      <c r="B100" s="127" t="s">
        <v>59</v>
      </c>
    </row>
    <row r="101" customFormat="false" ht="16" hidden="false" customHeight="false" outlineLevel="0" collapsed="false">
      <c r="A101" s="127" t="s">
        <v>165</v>
      </c>
      <c r="B101" s="127" t="s">
        <v>76</v>
      </c>
    </row>
    <row r="102" customFormat="false" ht="16" hidden="false" customHeight="false" outlineLevel="0" collapsed="false">
      <c r="A102" s="158" t="s">
        <v>166</v>
      </c>
      <c r="B102" s="127" t="s">
        <v>76</v>
      </c>
    </row>
    <row r="103" customFormat="false" ht="16" hidden="false" customHeight="false" outlineLevel="0" collapsed="false">
      <c r="A103" s="127" t="s">
        <v>167</v>
      </c>
      <c r="B103" s="127" t="s">
        <v>76</v>
      </c>
    </row>
    <row r="104" customFormat="false" ht="16" hidden="false" customHeight="false" outlineLevel="0" collapsed="false">
      <c r="A104" s="127" t="s">
        <v>301</v>
      </c>
      <c r="B104" s="127" t="s">
        <v>283</v>
      </c>
    </row>
    <row r="105" customFormat="false" ht="16" hidden="false" customHeight="false" outlineLevel="0" collapsed="false">
      <c r="A105" s="127" t="s">
        <v>205</v>
      </c>
      <c r="B105" s="127" t="s">
        <v>202</v>
      </c>
    </row>
    <row r="106" customFormat="false" ht="16" hidden="false" customHeight="false" outlineLevel="0" collapsed="false">
      <c r="A106" s="127" t="s">
        <v>232</v>
      </c>
      <c r="B106" s="127" t="s">
        <v>220</v>
      </c>
    </row>
    <row r="107" customFormat="false" ht="16" hidden="false" customHeight="false" outlineLevel="0" collapsed="false">
      <c r="A107" s="127" t="s">
        <v>178</v>
      </c>
      <c r="B107" s="127" t="s">
        <v>76</v>
      </c>
    </row>
    <row r="108" customFormat="false" ht="16" hidden="false" customHeight="false" outlineLevel="0" collapsed="false">
      <c r="A108" s="127" t="s">
        <v>168</v>
      </c>
      <c r="B108" s="127" t="s">
        <v>76</v>
      </c>
    </row>
    <row r="109" customFormat="false" ht="16" hidden="false" customHeight="false" outlineLevel="0" collapsed="false">
      <c r="A109" s="127" t="s">
        <v>302</v>
      </c>
      <c r="B109" s="127" t="s">
        <v>283</v>
      </c>
    </row>
    <row r="110" customFormat="false" ht="16" hidden="false" customHeight="false" outlineLevel="0" collapsed="false">
      <c r="A110" s="127" t="s">
        <v>274</v>
      </c>
      <c r="B110" s="127" t="s">
        <v>266</v>
      </c>
    </row>
    <row r="111" customFormat="false" ht="16" hidden="false" customHeight="false" outlineLevel="0" collapsed="false">
      <c r="A111" s="127" t="s">
        <v>193</v>
      </c>
      <c r="B111" s="127" t="s">
        <v>179</v>
      </c>
    </row>
    <row r="112" customFormat="false" ht="16" hidden="false" customHeight="false" outlineLevel="0" collapsed="false">
      <c r="A112" s="127" t="s">
        <v>233</v>
      </c>
      <c r="B112" s="127" t="s">
        <v>220</v>
      </c>
    </row>
    <row r="113" customFormat="false" ht="16" hidden="false" customHeight="false" outlineLevel="0" collapsed="false">
      <c r="A113" s="127" t="s">
        <v>194</v>
      </c>
      <c r="B113" s="127" t="s">
        <v>179</v>
      </c>
    </row>
    <row r="114" customFormat="false" ht="16" hidden="false" customHeight="false" outlineLevel="0" collapsed="false">
      <c r="A114" s="127" t="s">
        <v>234</v>
      </c>
      <c r="B114" s="127" t="s">
        <v>220</v>
      </c>
    </row>
    <row r="115" customFormat="false" ht="16" hidden="false" customHeight="false" outlineLevel="0" collapsed="false">
      <c r="A115" s="127" t="s">
        <v>235</v>
      </c>
      <c r="B115" s="127" t="s">
        <v>220</v>
      </c>
    </row>
    <row r="116" customFormat="false" ht="16" hidden="false" customHeight="false" outlineLevel="0" collapsed="false">
      <c r="A116" s="127" t="s">
        <v>195</v>
      </c>
      <c r="B116" s="127" t="s">
        <v>179</v>
      </c>
    </row>
    <row r="117" customFormat="false" ht="16" hidden="false" customHeight="false" outlineLevel="0" collapsed="false">
      <c r="A117" s="127" t="s">
        <v>257</v>
      </c>
      <c r="B117" s="127" t="s">
        <v>238</v>
      </c>
    </row>
    <row r="118" customFormat="false" ht="16" hidden="false" customHeight="false" outlineLevel="0" collapsed="false">
      <c r="A118" s="127" t="s">
        <v>303</v>
      </c>
      <c r="B118" s="127" t="s">
        <v>283</v>
      </c>
    </row>
    <row r="119" customFormat="false" ht="16" hidden="false" customHeight="false" outlineLevel="0" collapsed="false">
      <c r="A119" s="127" t="s">
        <v>275</v>
      </c>
      <c r="B119" s="127" t="s">
        <v>266</v>
      </c>
    </row>
    <row r="120" customFormat="false" ht="16" hidden="false" customHeight="false" outlineLevel="0" collapsed="false">
      <c r="A120" s="2" t="s">
        <v>279</v>
      </c>
      <c r="B120" s="127" t="s">
        <v>266</v>
      </c>
    </row>
    <row r="121" customFormat="false" ht="16" hidden="false" customHeight="false" outlineLevel="0" collapsed="false">
      <c r="A121" s="2" t="s">
        <v>385</v>
      </c>
      <c r="B121" s="127" t="s">
        <v>76</v>
      </c>
    </row>
    <row r="122" customFormat="false" ht="16" hidden="false" customHeight="false" outlineLevel="0" collapsed="false">
      <c r="A122" s="127" t="s">
        <v>258</v>
      </c>
      <c r="B122" s="127" t="s">
        <v>238</v>
      </c>
    </row>
    <row r="123" customFormat="false" ht="16" hidden="false" customHeight="false" outlineLevel="0" collapsed="false">
      <c r="A123" s="127" t="s">
        <v>259</v>
      </c>
      <c r="B123" s="127" t="s">
        <v>238</v>
      </c>
    </row>
    <row r="124" customFormat="false" ht="16" hidden="false" customHeight="false" outlineLevel="0" collapsed="false">
      <c r="A124" s="158" t="s">
        <v>169</v>
      </c>
      <c r="B124" s="127" t="s">
        <v>76</v>
      </c>
    </row>
    <row r="125" customFormat="false" ht="16" hidden="false" customHeight="false" outlineLevel="0" collapsed="false">
      <c r="A125" s="127" t="s">
        <v>276</v>
      </c>
      <c r="B125" s="127" t="s">
        <v>266</v>
      </c>
    </row>
    <row r="126" customFormat="false" ht="16" hidden="false" customHeight="false" outlineLevel="0" collapsed="false">
      <c r="A126" s="127" t="s">
        <v>170</v>
      </c>
      <c r="B126" s="127" t="s">
        <v>76</v>
      </c>
    </row>
    <row r="127" customFormat="false" ht="16" hidden="false" customHeight="false" outlineLevel="0" collapsed="false">
      <c r="A127" s="158" t="s">
        <v>260</v>
      </c>
      <c r="B127" s="127" t="s">
        <v>238</v>
      </c>
    </row>
    <row r="128" customFormat="false" ht="16" hidden="false" customHeight="false" outlineLevel="0" collapsed="false">
      <c r="A128" s="157" t="s">
        <v>277</v>
      </c>
      <c r="B128" s="127" t="s">
        <v>266</v>
      </c>
    </row>
    <row r="129" customFormat="false" ht="16" hidden="false" customHeight="false" outlineLevel="0" collapsed="false">
      <c r="A129" s="127" t="s">
        <v>196</v>
      </c>
      <c r="B129" s="127" t="s">
        <v>179</v>
      </c>
    </row>
    <row r="130" customFormat="false" ht="16" hidden="false" customHeight="false" outlineLevel="0" collapsed="false">
      <c r="A130" s="127" t="s">
        <v>261</v>
      </c>
      <c r="B130" s="127" t="s">
        <v>238</v>
      </c>
    </row>
    <row r="131" customFormat="false" ht="16" hidden="false" customHeight="false" outlineLevel="0" collapsed="false">
      <c r="A131" s="127" t="s">
        <v>262</v>
      </c>
      <c r="B131" s="127" t="s">
        <v>238</v>
      </c>
    </row>
    <row r="132" customFormat="false" ht="16" hidden="false" customHeight="false" outlineLevel="0" collapsed="false">
      <c r="A132" s="127" t="s">
        <v>197</v>
      </c>
      <c r="B132" s="127" t="s">
        <v>179</v>
      </c>
    </row>
    <row r="133" customFormat="false" ht="16" hidden="false" customHeight="false" outlineLevel="0" collapsed="false">
      <c r="A133" s="127" t="s">
        <v>171</v>
      </c>
      <c r="B133" s="127" t="s">
        <v>76</v>
      </c>
    </row>
    <row r="134" customFormat="false" ht="16" hidden="false" customHeight="false" outlineLevel="0" collapsed="false">
      <c r="A134" s="127" t="s">
        <v>304</v>
      </c>
      <c r="B134" s="127" t="s">
        <v>283</v>
      </c>
    </row>
    <row r="135" customFormat="false" ht="16" hidden="false" customHeight="false" outlineLevel="0" collapsed="false">
      <c r="A135" s="127" t="s">
        <v>198</v>
      </c>
      <c r="B135" s="127" t="s">
        <v>179</v>
      </c>
    </row>
    <row r="136" customFormat="false" ht="16" hidden="false" customHeight="false" outlineLevel="0" collapsed="false">
      <c r="A136" s="56" t="s">
        <v>216</v>
      </c>
      <c r="B136" s="127" t="s">
        <v>59</v>
      </c>
    </row>
    <row r="137" customFormat="false" ht="16" hidden="false" customHeight="false" outlineLevel="0" collapsed="false">
      <c r="A137" s="127" t="s">
        <v>217</v>
      </c>
      <c r="B137" s="127" t="s">
        <v>59</v>
      </c>
    </row>
    <row r="138" customFormat="false" ht="16" hidden="false" customHeight="false" outlineLevel="0" collapsed="false">
      <c r="A138" s="127" t="s">
        <v>236</v>
      </c>
      <c r="B138" s="127" t="s">
        <v>220</v>
      </c>
    </row>
    <row r="139" customFormat="false" ht="16" hidden="false" customHeight="false" outlineLevel="0" collapsed="false">
      <c r="A139" s="127" t="s">
        <v>172</v>
      </c>
      <c r="B139" s="127" t="s">
        <v>76</v>
      </c>
    </row>
    <row r="140" customFormat="false" ht="16" hidden="false" customHeight="false" outlineLevel="0" collapsed="false">
      <c r="A140" s="127" t="s">
        <v>305</v>
      </c>
      <c r="B140" s="127" t="s">
        <v>283</v>
      </c>
    </row>
    <row r="141" customFormat="false" ht="16" hidden="false" customHeight="false" outlineLevel="0" collapsed="false">
      <c r="A141" s="127" t="s">
        <v>306</v>
      </c>
      <c r="B141" s="127" t="s">
        <v>283</v>
      </c>
    </row>
    <row r="142" customFormat="false" ht="16" hidden="false" customHeight="false" outlineLevel="0" collapsed="false">
      <c r="A142" s="127" t="s">
        <v>199</v>
      </c>
      <c r="B142" s="127" t="s">
        <v>179</v>
      </c>
    </row>
    <row r="143" customFormat="false" ht="16" hidden="false" customHeight="false" outlineLevel="0" collapsed="false">
      <c r="A143" s="127" t="s">
        <v>263</v>
      </c>
      <c r="B143" s="127" t="s">
        <v>238</v>
      </c>
    </row>
    <row r="144" customFormat="false" ht="16" hidden="false" customHeight="false" outlineLevel="0" collapsed="false">
      <c r="A144" s="127" t="s">
        <v>173</v>
      </c>
      <c r="B144" s="127" t="s">
        <v>76</v>
      </c>
    </row>
    <row r="145" customFormat="false" ht="16" hidden="false" customHeight="false" outlineLevel="0" collapsed="false">
      <c r="A145" s="127" t="s">
        <v>200</v>
      </c>
      <c r="B145" s="127" t="s">
        <v>179</v>
      </c>
    </row>
    <row r="146" customFormat="false" ht="16" hidden="false" customHeight="false" outlineLevel="0" collapsed="false">
      <c r="A146" s="127" t="s">
        <v>177</v>
      </c>
      <c r="B146" s="127" t="s">
        <v>76</v>
      </c>
    </row>
    <row r="147" customFormat="false" ht="16" hidden="false" customHeight="false" outlineLevel="0" collapsed="false">
      <c r="A147" s="127" t="s">
        <v>218</v>
      </c>
      <c r="B147" s="127" t="s">
        <v>59</v>
      </c>
    </row>
    <row r="148" customFormat="false" ht="16" hidden="false" customHeight="false" outlineLevel="0" collapsed="false">
      <c r="A148" s="127" t="s">
        <v>174</v>
      </c>
      <c r="B148" s="127" t="s">
        <v>76</v>
      </c>
    </row>
    <row r="149" customFormat="false" ht="16" hidden="false" customHeight="false" outlineLevel="0" collapsed="false">
      <c r="A149" s="127" t="s">
        <v>307</v>
      </c>
      <c r="B149" s="127" t="s">
        <v>283</v>
      </c>
    </row>
    <row r="150" customFormat="false" ht="16" hidden="false" customHeight="false" outlineLevel="0" collapsed="false">
      <c r="A150" s="127" t="s">
        <v>386</v>
      </c>
      <c r="B150" s="127" t="s">
        <v>238</v>
      </c>
    </row>
    <row r="151" customFormat="false" ht="16" hidden="false" customHeight="false" outlineLevel="0" collapsed="false">
      <c r="A151" s="127" t="s">
        <v>219</v>
      </c>
      <c r="B151" s="127" t="s">
        <v>59</v>
      </c>
    </row>
    <row r="152" customFormat="false" ht="16" hidden="false" customHeight="false" outlineLevel="0" collapsed="false">
      <c r="A152" s="127" t="s">
        <v>175</v>
      </c>
      <c r="B152" s="127" t="s">
        <v>76</v>
      </c>
    </row>
    <row r="153" customFormat="false" ht="16" hidden="false" customHeight="false" outlineLevel="0" collapsed="false">
      <c r="A153" s="127" t="s">
        <v>264</v>
      </c>
      <c r="B153" s="127" t="s">
        <v>238</v>
      </c>
    </row>
    <row r="154" customFormat="false" ht="16" hidden="false" customHeight="false" outlineLevel="0" collapsed="false">
      <c r="A154" s="127" t="s">
        <v>278</v>
      </c>
      <c r="B154" s="127" t="s">
        <v>266</v>
      </c>
    </row>
    <row r="155" customFormat="false" ht="16" hidden="false" customHeight="false" outlineLevel="0" collapsed="false">
      <c r="A155" s="127" t="s">
        <v>308</v>
      </c>
      <c r="B155" s="127" t="s">
        <v>283</v>
      </c>
    </row>
    <row r="156" customFormat="false" ht="16" hidden="false" customHeight="false" outlineLevel="0" collapsed="false">
      <c r="A156" s="127" t="s">
        <v>282</v>
      </c>
      <c r="B156" s="127" t="s">
        <v>280</v>
      </c>
    </row>
    <row r="157" customFormat="false" ht="16" hidden="false" customHeight="false" outlineLevel="0" collapsed="false">
      <c r="A157" s="127" t="s">
        <v>237</v>
      </c>
      <c r="B157" s="127" t="s">
        <v>220</v>
      </c>
    </row>
    <row r="158" customFormat="false" ht="16" hidden="false" customHeight="false" outlineLevel="0" collapsed="false">
      <c r="A158" s="127" t="s">
        <v>265</v>
      </c>
      <c r="B158" s="127" t="s">
        <v>238</v>
      </c>
    </row>
    <row r="159" customFormat="false" ht="16" hidden="false" customHeight="false" outlineLevel="0" collapsed="false">
      <c r="A159" s="127" t="s">
        <v>323</v>
      </c>
      <c r="B159" s="127" t="s">
        <v>220</v>
      </c>
    </row>
    <row r="160" customFormat="false" ht="16" hidden="false" customHeight="false" outlineLevel="0" collapsed="false">
      <c r="A160" s="127" t="s">
        <v>321</v>
      </c>
      <c r="B160" s="127" t="s">
        <v>179</v>
      </c>
    </row>
    <row r="161" customFormat="false" ht="16" hidden="false" customHeight="false" outlineLevel="0" collapsed="false">
      <c r="A161" s="127" t="s">
        <v>320</v>
      </c>
      <c r="B161" s="127" t="s">
        <v>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1999-02-15T17:37:17Z</dcterms:created>
  <dc:creator>Aswath Damodaran</dc:creator>
  <dc:description/>
  <dc:language>en-US</dc:language>
  <cp:lastModifiedBy/>
  <dcterms:modified xsi:type="dcterms:W3CDTF">2021-09-18T00:23:46Z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