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Competitor" sheetId="3" r:id="rId1"/>
    <sheet name="Products" sheetId="1" r:id="rId2"/>
    <sheet name="DEF" sheetId="2" r:id="rId3"/>
  </sheets>
  <definedNames>
    <definedName name="_xlnm._FilterDatabase" localSheetId="0" hidden="1">Competitor!$B$1:$B$86</definedName>
  </definedNames>
  <calcPr calcId="145621"/>
</workbook>
</file>

<file path=xl/calcChain.xml><?xml version="1.0" encoding="utf-8"?>
<calcChain xmlns="http://schemas.openxmlformats.org/spreadsheetml/2006/main">
  <c r="C44" i="3" l="1"/>
  <c r="C28" i="3"/>
  <c r="C12" i="3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B11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B16" i="1"/>
  <c r="B15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B22" i="1"/>
  <c r="B21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B19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5" i="1" l="1"/>
  <c r="D25" i="1"/>
  <c r="D28" i="1" s="1"/>
  <c r="E25" i="1"/>
  <c r="F25" i="1"/>
  <c r="F26" i="1" s="1"/>
  <c r="G25" i="1"/>
  <c r="H25" i="1"/>
  <c r="H28" i="1" s="1"/>
  <c r="I25" i="1"/>
  <c r="I28" i="1" s="1"/>
  <c r="J25" i="1"/>
  <c r="J26" i="1" s="1"/>
  <c r="K25" i="1"/>
  <c r="K26" i="1" s="1"/>
  <c r="L25" i="1"/>
  <c r="L28" i="1" s="1"/>
  <c r="M25" i="1"/>
  <c r="M28" i="1" s="1"/>
  <c r="N25" i="1"/>
  <c r="N26" i="1" s="1"/>
  <c r="O25" i="1"/>
  <c r="O27" i="1" s="1"/>
  <c r="P25" i="1"/>
  <c r="P28" i="1" s="1"/>
  <c r="Q25" i="1"/>
  <c r="Q26" i="1" s="1"/>
  <c r="R25" i="1"/>
  <c r="R26" i="1" s="1"/>
  <c r="S25" i="1"/>
  <c r="S28" i="1" s="1"/>
  <c r="T25" i="1"/>
  <c r="T28" i="1" s="1"/>
  <c r="U25" i="1"/>
  <c r="U28" i="1" s="1"/>
  <c r="V25" i="1"/>
  <c r="V26" i="1" s="1"/>
  <c r="W25" i="1"/>
  <c r="W26" i="1" s="1"/>
  <c r="C26" i="1"/>
  <c r="E26" i="1"/>
  <c r="G26" i="1"/>
  <c r="H26" i="1"/>
  <c r="I26" i="1"/>
  <c r="M26" i="1"/>
  <c r="S26" i="1"/>
  <c r="U26" i="1"/>
  <c r="C27" i="1"/>
  <c r="D27" i="1"/>
  <c r="E27" i="1"/>
  <c r="G27" i="1"/>
  <c r="H27" i="1"/>
  <c r="I27" i="1"/>
  <c r="L27" i="1"/>
  <c r="M27" i="1"/>
  <c r="S27" i="1"/>
  <c r="T27" i="1"/>
  <c r="U27" i="1"/>
  <c r="C28" i="1"/>
  <c r="E28" i="1"/>
  <c r="G28" i="1"/>
  <c r="C29" i="1"/>
  <c r="D29" i="1"/>
  <c r="E29" i="1"/>
  <c r="F29" i="1"/>
  <c r="G29" i="1"/>
  <c r="H29" i="1"/>
  <c r="I29" i="1"/>
  <c r="J29" i="1"/>
  <c r="M29" i="1"/>
  <c r="N29" i="1"/>
  <c r="P29" i="1"/>
  <c r="T29" i="1"/>
  <c r="U29" i="1"/>
  <c r="C31" i="1"/>
  <c r="C34" i="1" s="1"/>
  <c r="D31" i="1"/>
  <c r="D33" i="1" s="1"/>
  <c r="E31" i="1"/>
  <c r="E32" i="1" s="1"/>
  <c r="F31" i="1"/>
  <c r="G31" i="1"/>
  <c r="G34" i="1" s="1"/>
  <c r="H31" i="1"/>
  <c r="H33" i="1" s="1"/>
  <c r="I31" i="1"/>
  <c r="I32" i="1" s="1"/>
  <c r="J31" i="1"/>
  <c r="J33" i="1" s="1"/>
  <c r="K31" i="1"/>
  <c r="K34" i="1" s="1"/>
  <c r="L31" i="1"/>
  <c r="L33" i="1" s="1"/>
  <c r="M31" i="1"/>
  <c r="M32" i="1" s="1"/>
  <c r="N31" i="1"/>
  <c r="N34" i="1" s="1"/>
  <c r="O31" i="1"/>
  <c r="O34" i="1" s="1"/>
  <c r="P31" i="1"/>
  <c r="P33" i="1" s="1"/>
  <c r="Q31" i="1"/>
  <c r="Q32" i="1" s="1"/>
  <c r="R31" i="1"/>
  <c r="R32" i="1" s="1"/>
  <c r="S31" i="1"/>
  <c r="S34" i="1" s="1"/>
  <c r="T31" i="1"/>
  <c r="T33" i="1" s="1"/>
  <c r="U31" i="1"/>
  <c r="U32" i="1" s="1"/>
  <c r="V31" i="1"/>
  <c r="V32" i="1" s="1"/>
  <c r="W31" i="1"/>
  <c r="W34" i="1" s="1"/>
  <c r="C32" i="1"/>
  <c r="D32" i="1"/>
  <c r="F32" i="1"/>
  <c r="G32" i="1"/>
  <c r="H32" i="1"/>
  <c r="J32" i="1"/>
  <c r="N32" i="1"/>
  <c r="C33" i="1"/>
  <c r="F33" i="1"/>
  <c r="G33" i="1"/>
  <c r="N33" i="1"/>
  <c r="R33" i="1"/>
  <c r="D34" i="1"/>
  <c r="F34" i="1"/>
  <c r="H34" i="1"/>
  <c r="J34" i="1"/>
  <c r="C35" i="1"/>
  <c r="D35" i="1"/>
  <c r="E35" i="1"/>
  <c r="F35" i="1"/>
  <c r="G35" i="1"/>
  <c r="H35" i="1"/>
  <c r="J35" i="1"/>
  <c r="B31" i="1"/>
  <c r="B32" i="1" s="1"/>
  <c r="B25" i="1"/>
  <c r="B27" i="1" s="1"/>
  <c r="B28" i="1" l="1"/>
  <c r="B33" i="1"/>
  <c r="B29" i="1"/>
  <c r="B34" i="1"/>
  <c r="B26" i="1"/>
  <c r="B35" i="1"/>
  <c r="T26" i="1"/>
  <c r="N35" i="1"/>
  <c r="O29" i="1"/>
  <c r="O32" i="1"/>
  <c r="P34" i="1"/>
  <c r="P35" i="1"/>
  <c r="P32" i="1"/>
  <c r="P26" i="1"/>
  <c r="P27" i="1"/>
  <c r="Q29" i="1"/>
  <c r="Q28" i="1"/>
  <c r="R34" i="1"/>
  <c r="R35" i="1"/>
  <c r="R29" i="1"/>
  <c r="S29" i="1"/>
  <c r="T32" i="1"/>
  <c r="T35" i="1"/>
  <c r="T34" i="1"/>
  <c r="V29" i="1"/>
  <c r="V33" i="1"/>
  <c r="V35" i="1"/>
  <c r="V34" i="1"/>
  <c r="W32" i="1"/>
  <c r="W35" i="1"/>
  <c r="S35" i="1"/>
  <c r="O35" i="1"/>
  <c r="S33" i="1"/>
  <c r="W28" i="1"/>
  <c r="O28" i="1"/>
  <c r="W27" i="1"/>
  <c r="Q27" i="1"/>
  <c r="O26" i="1"/>
  <c r="U35" i="1"/>
  <c r="Q35" i="1"/>
  <c r="W33" i="1"/>
  <c r="O33" i="1"/>
  <c r="S32" i="1"/>
  <c r="W29" i="1"/>
  <c r="M35" i="1"/>
  <c r="K33" i="1"/>
  <c r="K35" i="1"/>
  <c r="K32" i="1"/>
  <c r="L35" i="1"/>
  <c r="L32" i="1"/>
  <c r="L29" i="1"/>
  <c r="L34" i="1"/>
  <c r="L26" i="1"/>
  <c r="K28" i="1"/>
  <c r="K29" i="1"/>
  <c r="K27" i="1"/>
  <c r="I35" i="1"/>
  <c r="M34" i="1"/>
  <c r="V28" i="1"/>
  <c r="R28" i="1"/>
  <c r="N28" i="1"/>
  <c r="J28" i="1"/>
  <c r="F28" i="1"/>
  <c r="D26" i="1"/>
  <c r="U34" i="1"/>
  <c r="E34" i="1"/>
  <c r="U33" i="1"/>
  <c r="M33" i="1"/>
  <c r="E33" i="1"/>
  <c r="V27" i="1"/>
  <c r="R27" i="1"/>
  <c r="N27" i="1"/>
  <c r="J27" i="1"/>
  <c r="F27" i="1"/>
  <c r="Q34" i="1"/>
  <c r="I34" i="1"/>
  <c r="Q33" i="1"/>
  <c r="I33" i="1"/>
</calcChain>
</file>

<file path=xl/sharedStrings.xml><?xml version="1.0" encoding="utf-8"?>
<sst xmlns="http://schemas.openxmlformats.org/spreadsheetml/2006/main" count="197" uniqueCount="119">
  <si>
    <t>Products</t>
  </si>
  <si>
    <t>Dashboard Name</t>
  </si>
  <si>
    <t>Market Share</t>
  </si>
  <si>
    <t>Market Share provides a measure of the relative share a business has in a given market compared to its competitors.</t>
  </si>
  <si>
    <t>Relative Market Share (%) = organization's market share /largest competitor's market share.</t>
  </si>
  <si>
    <t>KPIs\ Products</t>
  </si>
  <si>
    <t>Business Unit</t>
  </si>
  <si>
    <t>Volkswagen Passenger cars</t>
  </si>
  <si>
    <t>Golf Mk6</t>
  </si>
  <si>
    <t>Fox</t>
  </si>
  <si>
    <t>New Beetle</t>
  </si>
  <si>
    <t>Amarok</t>
  </si>
  <si>
    <t>Eos</t>
  </si>
  <si>
    <t>Gol G5</t>
  </si>
  <si>
    <t>Jetta A5</t>
  </si>
  <si>
    <t>Lavida</t>
  </si>
  <si>
    <t>Passat B6</t>
  </si>
  <si>
    <t>Passat B7</t>
  </si>
  <si>
    <t>Passat CC</t>
  </si>
  <si>
    <t>Phaeton</t>
  </si>
  <si>
    <t>Polo Mk4</t>
  </si>
  <si>
    <t>Polo Mk5</t>
  </si>
  <si>
    <t>Routan</t>
  </si>
  <si>
    <t>Santana</t>
  </si>
  <si>
    <t>Scirocco III</t>
  </si>
  <si>
    <t>Tiguan</t>
  </si>
  <si>
    <t>Touareg II</t>
  </si>
  <si>
    <t>Type 2 T2</t>
  </si>
  <si>
    <t>Type 2 T5</t>
  </si>
  <si>
    <t>Vento</t>
  </si>
  <si>
    <t>Market Growth Rate is a measure of the extent at which the market a company operates in is growing. This provides an insight into the size of the opportunity a company might have.</t>
  </si>
  <si>
    <t>Market Growth Rate (%) = total sales in the market for this year /total sales in the market for last year</t>
  </si>
  <si>
    <t>Market Growth Rate</t>
  </si>
  <si>
    <t>In this case per product. If a company knows the global value it can calculate teh values per product</t>
  </si>
  <si>
    <t>Cost of sales</t>
  </si>
  <si>
    <t>Time-to-market</t>
  </si>
  <si>
    <t>Time to market is the length of time it takes from a product being conceived until its being available for sale</t>
  </si>
  <si>
    <t>50 months</t>
  </si>
  <si>
    <t>58 months</t>
  </si>
  <si>
    <t>68 months</t>
  </si>
  <si>
    <t>45 months</t>
  </si>
  <si>
    <t>48 months</t>
  </si>
  <si>
    <t>70 months</t>
  </si>
  <si>
    <t>55 months</t>
  </si>
  <si>
    <t>60 months</t>
  </si>
  <si>
    <t>59 months</t>
  </si>
  <si>
    <t>51 months</t>
  </si>
  <si>
    <t>56 months</t>
  </si>
  <si>
    <t>47 months</t>
  </si>
  <si>
    <t>44 months</t>
  </si>
  <si>
    <t>The formula for calculating cost of sales is starting Inventory + Purchases - Ending Inventory.</t>
  </si>
  <si>
    <t xml:space="preserve">Cost of sales means the price paid for the product, plus any additional costs required getting the goods into stock and ready for sale. </t>
  </si>
  <si>
    <t xml:space="preserve">It includes delivery and handling cost . </t>
  </si>
  <si>
    <t>Total Sales</t>
  </si>
  <si>
    <t>Q2</t>
  </si>
  <si>
    <t>Q3</t>
  </si>
  <si>
    <t>Q4</t>
  </si>
  <si>
    <t>Q1</t>
  </si>
  <si>
    <t>Market Share 2012</t>
  </si>
  <si>
    <t>Product margin 2012</t>
  </si>
  <si>
    <t>Price (in €)</t>
  </si>
  <si>
    <t>Quantity 2012 (units)</t>
  </si>
  <si>
    <t>Direct Product Profitability per unit 2012</t>
  </si>
  <si>
    <t>Direct Product Profitability (DPP) measures profitability by product and therefore provides insights into the differing profitability levels of the products or services a company offers.</t>
  </si>
  <si>
    <t>DPP = unit sales volume x the profit margin of the product</t>
  </si>
  <si>
    <t>Product profit margin</t>
  </si>
  <si>
    <t>Gross Profit Margin puts the direct costs of producing products or services (also referred to as costs of goods sold) in relation to sales revenue to establish how efficient a company in in producing its goods or services.</t>
  </si>
  <si>
    <t>For example, a gross profit margin of 20% indicates that for each dollar in sales, the company spent eighty cents in direct costs to produce the good or service that the firm sold.</t>
  </si>
  <si>
    <t>Gross Profit Margin = ((Revenue - Cost of Goods Sold) / Revenues) x 100</t>
  </si>
  <si>
    <t>Quantity 2013 (units)</t>
  </si>
  <si>
    <t>For this example revenue = sales</t>
  </si>
  <si>
    <t>Direct Product Profitability per unit</t>
  </si>
  <si>
    <t>A simplified method will be used as follows: Price - cost of sales</t>
  </si>
  <si>
    <t>Cost of sales per unit 2012 (in €)</t>
  </si>
  <si>
    <t>Market Share 2013</t>
  </si>
  <si>
    <t>Cost of sales per unit 2013 (in €)</t>
  </si>
  <si>
    <t>Direct Product Profitability per unit 2013</t>
  </si>
  <si>
    <t>Product margin 2013</t>
  </si>
  <si>
    <t>Time to Market 2012, 2013</t>
  </si>
  <si>
    <t>Market Growth Rate 2012</t>
  </si>
  <si>
    <t>Market Growth Rate 2013</t>
  </si>
  <si>
    <t>Putting the right product in the right market segment faster than a competitor</t>
  </si>
  <si>
    <t>KPIs\ Companies</t>
  </si>
  <si>
    <t>Volkswagen</t>
  </si>
  <si>
    <t>Ford</t>
  </si>
  <si>
    <t>Toyota</t>
  </si>
  <si>
    <t>Honda</t>
  </si>
  <si>
    <t>Nissan</t>
  </si>
  <si>
    <t>Daimler AG</t>
  </si>
  <si>
    <t>Revenue or turnover is the income that a company receives from its normal business activities, usually from the sale of goods and services to customers</t>
  </si>
  <si>
    <t xml:space="preserve">The difference between the purchase price and the costs of bringing to market. </t>
  </si>
  <si>
    <t>KPI Category</t>
  </si>
  <si>
    <t>Environmental</t>
  </si>
  <si>
    <t>Employee</t>
  </si>
  <si>
    <t>Ordinary Activities</t>
  </si>
  <si>
    <t>Sales Volume Automobiles (in thousand units)</t>
  </si>
  <si>
    <t>Average days of training</t>
  </si>
  <si>
    <t>CO2 emissions per vehicle produced (in t/vehicle)</t>
  </si>
  <si>
    <t>Quarter 4</t>
  </si>
  <si>
    <t>Quarter 1</t>
  </si>
  <si>
    <t>Quarter 2</t>
  </si>
  <si>
    <t>Quarter 3</t>
  </si>
  <si>
    <t>Energy consumption per vehicle produced (in MWh/vehicle)</t>
  </si>
  <si>
    <t>Water consumption per vehicle produced (in m3/vehicle)</t>
  </si>
  <si>
    <t>Revenues (in € millions)</t>
  </si>
  <si>
    <t>Profits (in € millions)</t>
  </si>
  <si>
    <t>Return on Capital employed (in %)</t>
  </si>
  <si>
    <t>Share of Women in total Workforce (in %)</t>
  </si>
  <si>
    <t>Average days of training per Employee</t>
  </si>
  <si>
    <t>Workforce at the end of the year</t>
  </si>
  <si>
    <t>BMW</t>
  </si>
  <si>
    <t>Total number of employees working at the company by the end of the year</t>
  </si>
  <si>
    <t>Number of automobiles sold</t>
  </si>
  <si>
    <t>The ratio is estimated by dividing the after-tax operating income by the book value of invested capital.</t>
  </si>
  <si>
    <t>Percentage of women working at the company</t>
  </si>
  <si>
    <t>The total number of days used on training divided by the total number of employees</t>
  </si>
  <si>
    <t>The amount of energy utilised to produce an average vehicle in Megawatt hours</t>
  </si>
  <si>
    <t>The amount of water utilised to produce an average vehicle in cubic meters</t>
  </si>
  <si>
    <t>CO2 emissions in tons per average vehicle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</si>
</sst>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#,##0.0"/>
    <numFmt numFmtId="171" formatCode="#,##0.0_);[Red]\(#,##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38" fontId="5" fillId="0" borderId="0" xfId="0" applyNumberFormat="1" applyFont="1" applyAlignment="1">
      <alignment horizontal="center"/>
    </xf>
    <xf numFmtId="170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8" fontId="0" fillId="0" borderId="0" xfId="0" applyNumberFormat="1" applyFont="1" applyFill="1" applyAlignment="1">
      <alignment horizontal="center"/>
    </xf>
    <xf numFmtId="40" fontId="0" fillId="0" borderId="0" xfId="0" applyNumberFormat="1" applyFont="1" applyFill="1" applyAlignment="1">
      <alignment horizontal="center"/>
    </xf>
    <xf numFmtId="171" fontId="0" fillId="0" borderId="0" xfId="0" applyNumberFormat="1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0" fontId="7" fillId="0" borderId="0" xfId="0" applyNumberFormat="1" applyFont="1" applyFill="1" applyAlignment="1">
      <alignment horizontal="center"/>
    </xf>
    <xf numFmtId="170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zoomScale="85" zoomScaleNormal="85" workbookViewId="0">
      <selection activeCell="A12" sqref="A12"/>
    </sheetView>
  </sheetViews>
  <sheetFormatPr defaultRowHeight="14.4" x14ac:dyDescent="0.3"/>
  <cols>
    <col min="1" max="1" width="22.77734375" customWidth="1"/>
    <col min="2" max="2" width="51.109375" customWidth="1"/>
    <col min="3" max="3" width="13.88671875" style="16" customWidth="1"/>
    <col min="4" max="8" width="13.88671875" style="2" customWidth="1"/>
    <col min="9" max="9" width="13.88671875" style="10" customWidth="1"/>
    <col min="10" max="14" width="11.5546875" style="2" customWidth="1"/>
    <col min="15" max="22" width="11.5546875" customWidth="1"/>
  </cols>
  <sheetData>
    <row r="1" spans="1:22" x14ac:dyDescent="0.3">
      <c r="A1" t="s">
        <v>91</v>
      </c>
      <c r="B1" t="s">
        <v>82</v>
      </c>
      <c r="C1" s="16" t="s">
        <v>110</v>
      </c>
      <c r="D1" s="2" t="s">
        <v>88</v>
      </c>
      <c r="E1" s="2" t="s">
        <v>84</v>
      </c>
      <c r="F1" s="2" t="s">
        <v>86</v>
      </c>
      <c r="G1" s="2" t="s">
        <v>87</v>
      </c>
      <c r="H1" s="2" t="s">
        <v>85</v>
      </c>
      <c r="I1" s="2" t="s">
        <v>83</v>
      </c>
      <c r="O1" s="2"/>
      <c r="P1" s="2"/>
      <c r="Q1" s="2"/>
      <c r="R1" s="2"/>
      <c r="S1" s="2"/>
      <c r="T1" s="2"/>
      <c r="U1" s="2"/>
      <c r="V1" s="2"/>
    </row>
    <row r="2" spans="1:22" x14ac:dyDescent="0.3">
      <c r="B2" s="7">
        <v>2010</v>
      </c>
      <c r="C2" s="17"/>
      <c r="I2" s="4"/>
      <c r="O2" s="2"/>
      <c r="P2" s="2"/>
      <c r="Q2" s="2"/>
      <c r="R2" s="2"/>
      <c r="S2" s="2"/>
      <c r="T2" s="2"/>
      <c r="U2" s="2"/>
      <c r="V2" s="2"/>
    </row>
    <row r="3" spans="1:22" x14ac:dyDescent="0.3">
      <c r="A3" t="s">
        <v>94</v>
      </c>
      <c r="B3" t="s">
        <v>105</v>
      </c>
      <c r="C3" s="18">
        <v>4853</v>
      </c>
      <c r="D3" s="24">
        <v>14692</v>
      </c>
      <c r="E3" s="24">
        <v>22637</v>
      </c>
      <c r="F3" s="24">
        <v>6015</v>
      </c>
      <c r="G3" s="24">
        <v>4912</v>
      </c>
      <c r="H3" s="24">
        <v>7946</v>
      </c>
      <c r="I3" s="24">
        <v>9338</v>
      </c>
      <c r="J3" s="24"/>
      <c r="K3" s="24"/>
      <c r="L3" s="24"/>
      <c r="M3" s="24"/>
      <c r="N3" s="24"/>
      <c r="O3" s="24"/>
      <c r="P3" s="2"/>
      <c r="Q3" s="2"/>
      <c r="R3" s="2"/>
      <c r="S3" s="2"/>
      <c r="T3" s="2"/>
      <c r="U3" s="2"/>
      <c r="V3" s="2"/>
    </row>
    <row r="4" spans="1:22" x14ac:dyDescent="0.3">
      <c r="A4" t="s">
        <v>94</v>
      </c>
      <c r="B4" t="s">
        <v>95</v>
      </c>
      <c r="C4" s="19">
        <v>1461</v>
      </c>
      <c r="D4" s="24">
        <v>2757</v>
      </c>
      <c r="E4" s="24">
        <v>3588</v>
      </c>
      <c r="F4" s="24">
        <v>1663</v>
      </c>
      <c r="G4" s="24">
        <v>1448</v>
      </c>
      <c r="H4" s="24">
        <v>2297</v>
      </c>
      <c r="I4" s="24">
        <v>2520</v>
      </c>
      <c r="J4" s="24"/>
      <c r="K4" s="24"/>
      <c r="L4" s="24"/>
      <c r="M4" s="24"/>
      <c r="N4" s="24"/>
      <c r="O4" s="24"/>
      <c r="P4" s="2"/>
      <c r="Q4" s="2"/>
      <c r="R4" s="2"/>
      <c r="S4" s="2"/>
      <c r="T4" s="2"/>
      <c r="U4" s="2"/>
      <c r="V4" s="2"/>
    </row>
    <row r="5" spans="1:22" x14ac:dyDescent="0.3">
      <c r="A5" t="s">
        <v>94</v>
      </c>
      <c r="B5" t="s">
        <v>106</v>
      </c>
      <c r="C5" s="20">
        <v>19.100000000000001</v>
      </c>
      <c r="D5" s="25">
        <v>17.010000000000002</v>
      </c>
      <c r="E5" s="25">
        <v>25.53</v>
      </c>
      <c r="F5" s="25">
        <v>13.33</v>
      </c>
      <c r="G5" s="25">
        <v>18.940000000000001</v>
      </c>
      <c r="H5" s="25">
        <v>8.9499999999999993</v>
      </c>
      <c r="I5" s="25">
        <v>18.989999999999998</v>
      </c>
      <c r="J5" s="25"/>
      <c r="K5" s="25"/>
      <c r="L5" s="25"/>
      <c r="M5" s="25"/>
      <c r="N5" s="25"/>
      <c r="O5" s="25"/>
      <c r="P5" s="2"/>
      <c r="Q5" s="2"/>
      <c r="R5" s="2"/>
      <c r="S5" s="2"/>
      <c r="T5" s="2"/>
      <c r="U5" s="2"/>
      <c r="V5" s="2"/>
    </row>
    <row r="6" spans="1:22" x14ac:dyDescent="0.3">
      <c r="A6" t="s">
        <v>93</v>
      </c>
      <c r="B6" t="s">
        <v>109</v>
      </c>
      <c r="C6" s="21">
        <v>95453</v>
      </c>
      <c r="D6" s="24">
        <v>272408</v>
      </c>
      <c r="E6" s="24">
        <v>182993</v>
      </c>
      <c r="F6" s="24">
        <v>195258</v>
      </c>
      <c r="G6" s="24">
        <v>149305</v>
      </c>
      <c r="H6" s="24">
        <v>299005</v>
      </c>
      <c r="I6" s="24">
        <v>310565</v>
      </c>
      <c r="J6" s="24"/>
      <c r="K6" s="24"/>
      <c r="L6" s="24"/>
      <c r="M6" s="24"/>
      <c r="N6" s="24"/>
      <c r="O6" s="24"/>
      <c r="P6" s="2"/>
      <c r="Q6" s="2"/>
      <c r="R6" s="2"/>
      <c r="S6" s="2"/>
      <c r="T6" s="2"/>
      <c r="U6" s="2"/>
      <c r="V6" s="2"/>
    </row>
    <row r="7" spans="1:22" x14ac:dyDescent="0.3">
      <c r="A7" t="s">
        <v>93</v>
      </c>
      <c r="B7" t="s">
        <v>107</v>
      </c>
      <c r="C7" s="16">
        <v>13.5</v>
      </c>
      <c r="D7" s="25">
        <v>18.100000000000001</v>
      </c>
      <c r="E7" s="25">
        <v>11.54</v>
      </c>
      <c r="F7" s="25">
        <v>12.22</v>
      </c>
      <c r="G7" s="25">
        <v>17.73</v>
      </c>
      <c r="H7" s="25">
        <v>10.73</v>
      </c>
      <c r="I7" s="25">
        <v>13.12</v>
      </c>
      <c r="J7" s="25"/>
      <c r="K7" s="25"/>
      <c r="L7" s="25"/>
      <c r="M7" s="25"/>
      <c r="N7" s="25"/>
      <c r="O7" s="25"/>
      <c r="P7" s="2"/>
      <c r="Q7" s="2"/>
      <c r="R7" s="2"/>
      <c r="S7" s="2"/>
      <c r="T7" s="2"/>
      <c r="U7" s="2"/>
      <c r="V7" s="2"/>
    </row>
    <row r="8" spans="1:22" x14ac:dyDescent="0.3">
      <c r="A8" t="s">
        <v>93</v>
      </c>
      <c r="B8" t="s">
        <v>108</v>
      </c>
      <c r="C8" s="16">
        <v>3.6</v>
      </c>
      <c r="D8" s="26">
        <v>2.1800000000000002</v>
      </c>
      <c r="E8" s="26">
        <v>3.94</v>
      </c>
      <c r="F8" s="26">
        <v>3.4</v>
      </c>
      <c r="G8" s="26">
        <v>5.2</v>
      </c>
      <c r="H8" s="26">
        <v>1.1499999999999999</v>
      </c>
      <c r="I8" s="26">
        <v>4.47</v>
      </c>
      <c r="J8" s="26"/>
      <c r="K8" s="26"/>
      <c r="L8" s="26"/>
      <c r="M8" s="26"/>
      <c r="N8" s="26"/>
      <c r="O8" s="26"/>
      <c r="P8" s="2"/>
      <c r="Q8" s="2"/>
      <c r="R8" s="2"/>
      <c r="S8" s="2"/>
      <c r="T8" s="2"/>
      <c r="U8" s="2"/>
      <c r="V8" s="2"/>
    </row>
    <row r="9" spans="1:22" x14ac:dyDescent="0.3">
      <c r="A9" t="s">
        <v>92</v>
      </c>
      <c r="B9" t="s">
        <v>102</v>
      </c>
      <c r="C9" s="16">
        <v>2.75</v>
      </c>
      <c r="D9" s="25">
        <v>3.11</v>
      </c>
      <c r="E9" s="25">
        <v>2.2999999999999998</v>
      </c>
      <c r="F9" s="25">
        <v>2.0099999999999998</v>
      </c>
      <c r="G9" s="25">
        <v>2.31</v>
      </c>
      <c r="H9" s="25">
        <v>2.6</v>
      </c>
      <c r="I9" s="25">
        <v>2.96</v>
      </c>
      <c r="J9" s="25"/>
      <c r="K9" s="25"/>
      <c r="L9" s="25"/>
      <c r="M9" s="25"/>
      <c r="N9" s="25"/>
      <c r="O9" s="25"/>
      <c r="P9" s="2"/>
      <c r="Q9" s="2"/>
      <c r="R9" s="2"/>
      <c r="S9" s="2"/>
      <c r="T9" s="2"/>
      <c r="U9" s="2"/>
      <c r="V9" s="2"/>
    </row>
    <row r="10" spans="1:22" x14ac:dyDescent="0.3">
      <c r="A10" t="s">
        <v>92</v>
      </c>
      <c r="B10" t="s">
        <v>103</v>
      </c>
      <c r="C10" s="16">
        <v>2.31</v>
      </c>
      <c r="D10" s="25">
        <v>1.87</v>
      </c>
      <c r="E10" s="25">
        <v>1.98</v>
      </c>
      <c r="F10" s="25">
        <v>2.4500000000000002</v>
      </c>
      <c r="G10" s="25">
        <v>2.0099999999999998</v>
      </c>
      <c r="H10" s="25">
        <v>2.2400000000000002</v>
      </c>
      <c r="I10" s="25">
        <v>1.89</v>
      </c>
      <c r="J10" s="25"/>
      <c r="K10" s="25"/>
      <c r="L10" s="25"/>
      <c r="M10" s="25"/>
      <c r="N10" s="25"/>
      <c r="O10" s="25"/>
      <c r="P10" s="2"/>
      <c r="Q10" s="2"/>
      <c r="R10" s="2"/>
      <c r="S10" s="2"/>
      <c r="T10" s="2"/>
      <c r="U10" s="2"/>
      <c r="V10" s="2"/>
    </row>
    <row r="11" spans="1:22" x14ac:dyDescent="0.3">
      <c r="A11" t="s">
        <v>92</v>
      </c>
      <c r="B11" t="s">
        <v>97</v>
      </c>
      <c r="C11" s="16">
        <v>0.86</v>
      </c>
      <c r="D11" s="25">
        <v>0.93</v>
      </c>
      <c r="E11" s="25">
        <v>0.73</v>
      </c>
      <c r="F11" s="25">
        <v>1</v>
      </c>
      <c r="G11" s="25">
        <v>1.35</v>
      </c>
      <c r="H11" s="25">
        <v>0.98</v>
      </c>
      <c r="I11" s="25">
        <v>0.85</v>
      </c>
      <c r="J11" s="25"/>
      <c r="K11" s="25"/>
      <c r="L11" s="25"/>
      <c r="M11" s="25"/>
      <c r="N11" s="25"/>
      <c r="O11" s="25"/>
      <c r="P11" s="2"/>
      <c r="Q11" s="2"/>
      <c r="R11" s="2"/>
      <c r="S11" s="2"/>
      <c r="T11" s="2"/>
      <c r="U11" s="2"/>
      <c r="V11" s="2"/>
    </row>
    <row r="12" spans="1:22" x14ac:dyDescent="0.3">
      <c r="A12" t="s">
        <v>94</v>
      </c>
      <c r="B12" t="s">
        <v>104</v>
      </c>
      <c r="C12" s="33">
        <f>SUM(C13:C16)</f>
        <v>60447</v>
      </c>
      <c r="D12" s="27">
        <v>114184</v>
      </c>
      <c r="E12" s="27">
        <v>147124</v>
      </c>
      <c r="F12" s="27">
        <v>68224</v>
      </c>
      <c r="G12" s="27">
        <v>62351</v>
      </c>
      <c r="H12" s="27">
        <v>94209</v>
      </c>
      <c r="I12" s="27">
        <v>103022</v>
      </c>
      <c r="J12" s="27"/>
      <c r="K12" s="27"/>
      <c r="L12" s="27"/>
      <c r="M12" s="27"/>
      <c r="N12" s="27"/>
      <c r="O12" s="27"/>
      <c r="P12" s="2"/>
      <c r="Q12" s="2"/>
      <c r="R12" s="2"/>
      <c r="S12" s="2"/>
      <c r="T12" s="2"/>
      <c r="U12" s="2"/>
      <c r="V12" s="2"/>
    </row>
    <row r="13" spans="1:22" x14ac:dyDescent="0.3">
      <c r="B13" t="s">
        <v>99</v>
      </c>
      <c r="C13" s="21">
        <v>15111.75</v>
      </c>
      <c r="D13" s="27">
        <v>27404</v>
      </c>
      <c r="E13" s="27">
        <v>32367</v>
      </c>
      <c r="F13" s="27">
        <v>17056</v>
      </c>
      <c r="G13" s="27">
        <v>13717</v>
      </c>
      <c r="H13" s="27">
        <v>28263</v>
      </c>
      <c r="I13" s="27">
        <v>27816</v>
      </c>
      <c r="J13" s="27"/>
      <c r="K13" s="27"/>
      <c r="L13" s="27"/>
      <c r="M13" s="27"/>
      <c r="N13" s="27"/>
      <c r="O13" s="27"/>
      <c r="P13" s="2"/>
      <c r="Q13" s="2"/>
      <c r="R13" s="2"/>
      <c r="S13" s="2"/>
      <c r="T13" s="2"/>
      <c r="U13" s="2"/>
      <c r="V13" s="2"/>
    </row>
    <row r="14" spans="1:22" x14ac:dyDescent="0.3">
      <c r="B14" t="s">
        <v>100</v>
      </c>
      <c r="C14" s="21">
        <v>14507.279999999999</v>
      </c>
      <c r="D14" s="27">
        <v>34255</v>
      </c>
      <c r="E14" s="27">
        <v>36781</v>
      </c>
      <c r="F14" s="27">
        <v>16374</v>
      </c>
      <c r="G14" s="27">
        <v>12470</v>
      </c>
      <c r="H14" s="27">
        <v>24494</v>
      </c>
      <c r="I14" s="27">
        <v>23695</v>
      </c>
      <c r="J14" s="27"/>
      <c r="K14" s="27"/>
      <c r="L14" s="27"/>
      <c r="M14" s="27"/>
      <c r="N14" s="27"/>
      <c r="O14" s="27"/>
      <c r="P14" s="2"/>
      <c r="Q14" s="2"/>
      <c r="R14" s="2"/>
      <c r="S14" s="2"/>
      <c r="T14" s="2"/>
      <c r="U14" s="2"/>
      <c r="V14" s="2"/>
    </row>
    <row r="15" spans="1:22" x14ac:dyDescent="0.3">
      <c r="B15" t="s">
        <v>101</v>
      </c>
      <c r="C15" s="21">
        <v>13298.34</v>
      </c>
      <c r="D15" s="27">
        <v>33113</v>
      </c>
      <c r="E15" s="27">
        <v>42666</v>
      </c>
      <c r="F15" s="27">
        <v>17056</v>
      </c>
      <c r="G15" s="27">
        <v>18705</v>
      </c>
      <c r="H15" s="27">
        <v>19784</v>
      </c>
      <c r="I15" s="27">
        <v>22665</v>
      </c>
      <c r="J15" s="27"/>
      <c r="K15" s="27"/>
      <c r="L15" s="27"/>
      <c r="M15" s="27"/>
      <c r="N15" s="27"/>
      <c r="O15" s="27"/>
      <c r="P15" s="2"/>
      <c r="Q15" s="2"/>
      <c r="R15" s="2"/>
      <c r="S15" s="2"/>
      <c r="T15" s="2"/>
      <c r="U15" s="2"/>
      <c r="V15" s="2"/>
    </row>
    <row r="16" spans="1:22" x14ac:dyDescent="0.3">
      <c r="B16" t="s">
        <v>98</v>
      </c>
      <c r="C16" s="21">
        <v>17529.63</v>
      </c>
      <c r="D16" s="27">
        <v>19411</v>
      </c>
      <c r="E16" s="27">
        <v>35310</v>
      </c>
      <c r="F16" s="27">
        <v>17738</v>
      </c>
      <c r="G16" s="27">
        <v>17458</v>
      </c>
      <c r="H16" s="27">
        <v>21668</v>
      </c>
      <c r="I16" s="27">
        <v>28846</v>
      </c>
      <c r="J16" s="27"/>
      <c r="K16" s="27"/>
      <c r="L16" s="27"/>
      <c r="M16" s="27"/>
      <c r="N16" s="27"/>
      <c r="O16" s="27"/>
      <c r="P16" s="2"/>
      <c r="Q16" s="2"/>
      <c r="R16" s="2"/>
      <c r="S16" s="2"/>
      <c r="T16" s="2"/>
      <c r="U16" s="2"/>
      <c r="V16" s="2"/>
    </row>
    <row r="17" spans="1:23" x14ac:dyDescent="0.3">
      <c r="B17" s="1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23" x14ac:dyDescent="0.3">
      <c r="B18" s="7">
        <v>2011</v>
      </c>
      <c r="C18" s="22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4"/>
      <c r="Q18" s="4"/>
      <c r="R18" s="4"/>
      <c r="S18" s="4"/>
      <c r="T18" s="4"/>
      <c r="U18" s="4"/>
      <c r="V18" s="4"/>
      <c r="W18" s="3"/>
    </row>
    <row r="19" spans="1:23" x14ac:dyDescent="0.3">
      <c r="A19" t="s">
        <v>94</v>
      </c>
      <c r="B19" t="s">
        <v>105</v>
      </c>
      <c r="C19" s="18">
        <v>7383</v>
      </c>
      <c r="D19" s="24">
        <v>14648</v>
      </c>
      <c r="E19" s="24">
        <v>22751</v>
      </c>
      <c r="F19" s="24">
        <v>6015</v>
      </c>
      <c r="G19" s="24">
        <v>5163</v>
      </c>
      <c r="H19" s="24">
        <v>8113</v>
      </c>
      <c r="I19" s="24">
        <v>9263</v>
      </c>
      <c r="J19" s="24"/>
      <c r="K19" s="24"/>
      <c r="L19" s="24"/>
      <c r="M19" s="24"/>
      <c r="N19" s="24"/>
      <c r="O19" s="24"/>
      <c r="P19" s="4"/>
      <c r="Q19" s="4"/>
      <c r="R19" s="4"/>
      <c r="S19" s="4"/>
      <c r="T19" s="4"/>
      <c r="U19" s="4"/>
      <c r="V19" s="4"/>
    </row>
    <row r="20" spans="1:23" x14ac:dyDescent="0.3">
      <c r="A20" t="s">
        <v>94</v>
      </c>
      <c r="B20" t="s">
        <v>95</v>
      </c>
      <c r="C20" s="19">
        <v>1669</v>
      </c>
      <c r="D20" s="24">
        <v>2749</v>
      </c>
      <c r="E20" s="24">
        <v>3606</v>
      </c>
      <c r="F20" s="24">
        <v>1664</v>
      </c>
      <c r="G20" s="24">
        <v>1522</v>
      </c>
      <c r="H20" s="24">
        <v>2346</v>
      </c>
      <c r="I20" s="24">
        <v>2500</v>
      </c>
      <c r="J20" s="24"/>
      <c r="K20" s="24"/>
      <c r="L20" s="24"/>
      <c r="M20" s="24"/>
      <c r="N20" s="24"/>
      <c r="O20" s="24"/>
    </row>
    <row r="21" spans="1:23" x14ac:dyDescent="0.3">
      <c r="A21" t="s">
        <v>94</v>
      </c>
      <c r="B21" t="s">
        <v>106</v>
      </c>
      <c r="C21" s="20">
        <v>25.4</v>
      </c>
      <c r="D21" s="25">
        <v>16.96</v>
      </c>
      <c r="E21" s="25">
        <v>25.66</v>
      </c>
      <c r="F21" s="25">
        <v>13.33</v>
      </c>
      <c r="G21" s="25">
        <v>19.899999999999999</v>
      </c>
      <c r="H21" s="25">
        <v>9.14</v>
      </c>
      <c r="I21" s="25">
        <v>18.84</v>
      </c>
      <c r="J21" s="25"/>
      <c r="K21" s="25"/>
      <c r="L21" s="25"/>
      <c r="M21" s="25"/>
      <c r="N21" s="25"/>
      <c r="O21" s="25"/>
      <c r="P21" s="4"/>
      <c r="Q21" s="4"/>
      <c r="R21" s="4"/>
      <c r="S21" s="4"/>
      <c r="T21" s="4"/>
      <c r="U21" s="4"/>
      <c r="V21" s="4"/>
    </row>
    <row r="22" spans="1:23" x14ac:dyDescent="0.3">
      <c r="A22" t="s">
        <v>93</v>
      </c>
      <c r="B22" t="s">
        <v>109</v>
      </c>
      <c r="C22" s="21">
        <v>100306</v>
      </c>
      <c r="D22" s="24">
        <v>271591</v>
      </c>
      <c r="E22" s="24">
        <v>183908</v>
      </c>
      <c r="F22" s="24">
        <v>195258</v>
      </c>
      <c r="G22" s="24">
        <v>156920</v>
      </c>
      <c r="H22" s="24">
        <v>305284</v>
      </c>
      <c r="I22" s="24">
        <v>308081</v>
      </c>
      <c r="J22" s="24"/>
      <c r="K22" s="24"/>
      <c r="L22" s="24"/>
      <c r="M22" s="24"/>
      <c r="N22" s="24"/>
      <c r="O22" s="24"/>
    </row>
    <row r="23" spans="1:23" x14ac:dyDescent="0.3">
      <c r="A23" t="s">
        <v>93</v>
      </c>
      <c r="B23" t="s">
        <v>107</v>
      </c>
      <c r="C23" s="16">
        <v>13.5</v>
      </c>
      <c r="D23" s="25">
        <v>18.05</v>
      </c>
      <c r="E23" s="25">
        <v>11.6</v>
      </c>
      <c r="F23" s="25">
        <v>12.22</v>
      </c>
      <c r="G23" s="25">
        <v>18.63</v>
      </c>
      <c r="H23" s="25">
        <v>10.96</v>
      </c>
      <c r="I23" s="25">
        <v>13.02</v>
      </c>
      <c r="J23" s="25"/>
      <c r="K23" s="25"/>
      <c r="L23" s="25"/>
      <c r="M23" s="25"/>
      <c r="N23" s="25"/>
      <c r="O23" s="25"/>
    </row>
    <row r="24" spans="1:23" x14ac:dyDescent="0.3">
      <c r="A24" t="s">
        <v>93</v>
      </c>
      <c r="B24" t="s">
        <v>96</v>
      </c>
      <c r="C24" s="16">
        <v>3.6</v>
      </c>
      <c r="D24" s="26">
        <v>2.17</v>
      </c>
      <c r="E24" s="26">
        <v>3.96</v>
      </c>
      <c r="F24" s="26">
        <v>3.4</v>
      </c>
      <c r="G24" s="26">
        <v>5.46</v>
      </c>
      <c r="H24" s="26">
        <v>1.17</v>
      </c>
      <c r="I24" s="26">
        <v>4.4400000000000004</v>
      </c>
      <c r="J24" s="26"/>
      <c r="K24" s="26"/>
      <c r="L24" s="26"/>
      <c r="M24" s="26"/>
      <c r="N24" s="26"/>
      <c r="O24" s="26"/>
    </row>
    <row r="25" spans="1:23" x14ac:dyDescent="0.3">
      <c r="A25" t="s">
        <v>92</v>
      </c>
      <c r="B25" t="s">
        <v>102</v>
      </c>
      <c r="C25" s="16">
        <v>2.46</v>
      </c>
      <c r="D25" s="25">
        <v>3.1</v>
      </c>
      <c r="E25" s="25">
        <v>2.31</v>
      </c>
      <c r="F25" s="25">
        <v>2.0099999999999998</v>
      </c>
      <c r="G25" s="25">
        <v>2.4300000000000002</v>
      </c>
      <c r="H25" s="25">
        <v>2.65</v>
      </c>
      <c r="I25" s="25">
        <v>2.94</v>
      </c>
      <c r="J25" s="25"/>
      <c r="K25" s="25"/>
      <c r="L25" s="25"/>
      <c r="M25" s="25"/>
      <c r="N25" s="25"/>
      <c r="O25" s="25"/>
    </row>
    <row r="26" spans="1:23" x14ac:dyDescent="0.3">
      <c r="A26" t="s">
        <v>92</v>
      </c>
      <c r="B26" t="s">
        <v>103</v>
      </c>
      <c r="C26" s="16">
        <v>2.12</v>
      </c>
      <c r="D26" s="25">
        <v>1.86</v>
      </c>
      <c r="E26" s="25">
        <v>1.99</v>
      </c>
      <c r="F26" s="25">
        <v>2.4500000000000002</v>
      </c>
      <c r="G26" s="25">
        <v>2.11</v>
      </c>
      <c r="H26" s="25">
        <v>2.29</v>
      </c>
      <c r="I26" s="25">
        <v>1.87</v>
      </c>
      <c r="J26" s="25"/>
      <c r="K26" s="25"/>
      <c r="L26" s="25"/>
      <c r="M26" s="25"/>
      <c r="N26" s="25"/>
      <c r="O26" s="25"/>
    </row>
    <row r="27" spans="1:23" x14ac:dyDescent="0.3">
      <c r="A27" t="s">
        <v>92</v>
      </c>
      <c r="B27" t="s">
        <v>97</v>
      </c>
      <c r="C27" s="16">
        <v>0.71</v>
      </c>
      <c r="D27" s="25">
        <v>0.93</v>
      </c>
      <c r="E27" s="25">
        <v>0.73</v>
      </c>
      <c r="F27" s="25">
        <v>1</v>
      </c>
      <c r="G27" s="25">
        <v>1.41</v>
      </c>
      <c r="H27" s="25">
        <v>1</v>
      </c>
      <c r="I27" s="25">
        <v>0.85</v>
      </c>
      <c r="J27" s="25"/>
      <c r="K27" s="25"/>
      <c r="L27" s="25"/>
      <c r="M27" s="25"/>
      <c r="N27" s="25"/>
      <c r="O27" s="25"/>
    </row>
    <row r="28" spans="1:23" x14ac:dyDescent="0.3">
      <c r="A28" t="s">
        <v>94</v>
      </c>
      <c r="B28" t="s">
        <v>104</v>
      </c>
      <c r="C28" s="33">
        <f>SUM(C29:C32)</f>
        <v>68828</v>
      </c>
      <c r="D28" s="27">
        <v>113842</v>
      </c>
      <c r="E28" s="27">
        <v>147860</v>
      </c>
      <c r="F28" s="27">
        <v>68224</v>
      </c>
      <c r="G28" s="27">
        <v>63036</v>
      </c>
      <c r="H28" s="27">
        <v>96187</v>
      </c>
      <c r="I28" s="27">
        <v>102507</v>
      </c>
      <c r="J28" s="27"/>
      <c r="K28" s="27"/>
      <c r="L28" s="27"/>
      <c r="M28" s="27"/>
      <c r="N28" s="27"/>
      <c r="O28" s="27"/>
    </row>
    <row r="29" spans="1:23" x14ac:dyDescent="0.3">
      <c r="B29" t="s">
        <v>99</v>
      </c>
      <c r="C29" s="21">
        <v>14453.88</v>
      </c>
      <c r="D29" s="27">
        <v>29599</v>
      </c>
      <c r="E29" s="27">
        <v>42879</v>
      </c>
      <c r="F29" s="27">
        <v>17056</v>
      </c>
      <c r="G29" s="27">
        <v>15759</v>
      </c>
      <c r="H29" s="27">
        <v>24047</v>
      </c>
      <c r="I29" s="27">
        <v>25627</v>
      </c>
      <c r="J29" s="27"/>
      <c r="K29" s="27"/>
      <c r="L29" s="27"/>
      <c r="M29" s="27"/>
      <c r="N29" s="27"/>
      <c r="O29" s="27"/>
    </row>
    <row r="30" spans="1:23" x14ac:dyDescent="0.3">
      <c r="B30" t="s">
        <v>100</v>
      </c>
      <c r="C30" s="21">
        <v>16518.72</v>
      </c>
      <c r="D30" s="27">
        <v>29599</v>
      </c>
      <c r="E30" s="27">
        <v>44358</v>
      </c>
      <c r="F30" s="27">
        <v>15691</v>
      </c>
      <c r="G30" s="27">
        <v>12607</v>
      </c>
      <c r="H30" s="27">
        <v>25970</v>
      </c>
      <c r="I30" s="27">
        <v>22552</v>
      </c>
      <c r="J30" s="27"/>
      <c r="K30" s="27"/>
      <c r="L30" s="27"/>
      <c r="M30" s="27"/>
      <c r="N30" s="27"/>
      <c r="O30" s="27"/>
    </row>
    <row r="31" spans="1:23" x14ac:dyDescent="0.3">
      <c r="B31" t="s">
        <v>101</v>
      </c>
      <c r="C31" s="21">
        <v>19271.84</v>
      </c>
      <c r="D31" s="27">
        <v>33014</v>
      </c>
      <c r="E31" s="27">
        <v>41401</v>
      </c>
      <c r="F31" s="27">
        <v>17738</v>
      </c>
      <c r="G31" s="27">
        <v>16389</v>
      </c>
      <c r="H31" s="27">
        <v>26932</v>
      </c>
      <c r="I31" s="27">
        <v>28702</v>
      </c>
      <c r="J31" s="27"/>
      <c r="K31" s="27"/>
      <c r="L31" s="27"/>
      <c r="M31" s="27"/>
      <c r="N31" s="27"/>
      <c r="O31" s="27"/>
    </row>
    <row r="32" spans="1:23" x14ac:dyDescent="0.3">
      <c r="B32" t="s">
        <v>98</v>
      </c>
      <c r="C32" s="21">
        <v>18583.560000000001</v>
      </c>
      <c r="D32" s="27">
        <v>21630</v>
      </c>
      <c r="E32" s="27">
        <v>19222</v>
      </c>
      <c r="F32" s="27">
        <v>17738</v>
      </c>
      <c r="G32" s="27">
        <v>18281</v>
      </c>
      <c r="H32" s="27">
        <v>19237</v>
      </c>
      <c r="I32" s="27">
        <v>25627</v>
      </c>
      <c r="J32" s="27"/>
      <c r="K32" s="27"/>
      <c r="L32" s="27"/>
      <c r="M32" s="27"/>
      <c r="N32" s="27"/>
      <c r="O32" s="27"/>
    </row>
    <row r="33" spans="1:22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"/>
      <c r="Q33" s="2"/>
    </row>
    <row r="34" spans="1:22" x14ac:dyDescent="0.3">
      <c r="B34" s="7">
        <v>2012</v>
      </c>
      <c r="C34" s="2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"/>
      <c r="Q34" s="2"/>
    </row>
    <row r="35" spans="1:22" x14ac:dyDescent="0.3">
      <c r="A35" t="s">
        <v>94</v>
      </c>
      <c r="B35" t="s">
        <v>105</v>
      </c>
      <c r="C35" s="18">
        <v>7819</v>
      </c>
      <c r="D35" s="24">
        <v>14853</v>
      </c>
      <c r="E35" s="24">
        <v>22432</v>
      </c>
      <c r="F35" s="24">
        <v>6021</v>
      </c>
      <c r="G35" s="24">
        <v>5292</v>
      </c>
      <c r="H35" s="24">
        <v>8291</v>
      </c>
      <c r="I35" s="24">
        <v>9393</v>
      </c>
      <c r="J35" s="24"/>
      <c r="K35" s="24"/>
      <c r="L35" s="24"/>
      <c r="M35" s="24"/>
      <c r="N35" s="24"/>
      <c r="O35" s="24"/>
      <c r="P35" s="2"/>
      <c r="Q35" s="2"/>
    </row>
    <row r="36" spans="1:22" x14ac:dyDescent="0.3">
      <c r="A36" t="s">
        <v>94</v>
      </c>
      <c r="B36" t="s">
        <v>95</v>
      </c>
      <c r="C36" s="19">
        <v>1845.2</v>
      </c>
      <c r="D36" s="30">
        <v>2788</v>
      </c>
      <c r="E36" s="30">
        <v>3556</v>
      </c>
      <c r="F36" s="30">
        <v>1666</v>
      </c>
      <c r="G36" s="30">
        <v>1561</v>
      </c>
      <c r="H36" s="30">
        <v>2398</v>
      </c>
      <c r="I36" s="30">
        <v>2535</v>
      </c>
      <c r="J36" s="30"/>
      <c r="K36" s="30"/>
      <c r="L36" s="30"/>
      <c r="M36" s="30"/>
      <c r="N36" s="30"/>
      <c r="O36" s="30"/>
      <c r="P36" s="2"/>
      <c r="Q36" s="2"/>
    </row>
    <row r="37" spans="1:22" x14ac:dyDescent="0.3">
      <c r="A37" t="s">
        <v>94</v>
      </c>
      <c r="B37" t="s">
        <v>106</v>
      </c>
      <c r="C37" s="20">
        <v>23.1</v>
      </c>
      <c r="D37" s="31">
        <v>17.2</v>
      </c>
      <c r="E37" s="31">
        <v>25.3</v>
      </c>
      <c r="F37" s="31">
        <v>13.34</v>
      </c>
      <c r="G37" s="31">
        <v>20.399999999999999</v>
      </c>
      <c r="H37" s="31">
        <v>9.34</v>
      </c>
      <c r="I37" s="31">
        <v>19.100000000000001</v>
      </c>
      <c r="J37" s="31"/>
      <c r="K37" s="31"/>
      <c r="L37" s="31"/>
      <c r="M37" s="31"/>
      <c r="N37" s="31"/>
      <c r="O37" s="31"/>
      <c r="P37" s="2"/>
      <c r="Q37" s="2"/>
    </row>
    <row r="38" spans="1:22" x14ac:dyDescent="0.3">
      <c r="A38" t="s">
        <v>93</v>
      </c>
      <c r="B38" t="s">
        <v>109</v>
      </c>
      <c r="C38" s="33">
        <v>105876</v>
      </c>
      <c r="D38" s="27">
        <v>275393</v>
      </c>
      <c r="E38" s="27">
        <v>181333</v>
      </c>
      <c r="F38" s="27">
        <v>195453</v>
      </c>
      <c r="G38" s="27">
        <v>160843</v>
      </c>
      <c r="H38" s="27">
        <v>312000</v>
      </c>
      <c r="I38" s="27">
        <v>312394</v>
      </c>
      <c r="J38" s="27"/>
      <c r="K38" s="27"/>
      <c r="L38" s="27"/>
      <c r="M38" s="27"/>
      <c r="N38" s="27"/>
      <c r="O38" s="27"/>
      <c r="P38" s="2"/>
      <c r="Q38" s="2"/>
      <c r="R38" s="2"/>
      <c r="S38" s="2"/>
      <c r="T38" s="2"/>
      <c r="U38" s="2"/>
      <c r="V38" s="2"/>
    </row>
    <row r="39" spans="1:22" x14ac:dyDescent="0.3">
      <c r="A39" t="s">
        <v>93</v>
      </c>
      <c r="B39" t="s">
        <v>107</v>
      </c>
      <c r="C39" s="34">
        <v>14.2</v>
      </c>
      <c r="D39" s="32">
        <v>18.3</v>
      </c>
      <c r="E39" s="32">
        <v>11.44</v>
      </c>
      <c r="F39" s="32">
        <v>12.23</v>
      </c>
      <c r="G39" s="32">
        <v>19.100000000000001</v>
      </c>
      <c r="H39" s="32">
        <v>11.2</v>
      </c>
      <c r="I39" s="32">
        <v>13.2</v>
      </c>
      <c r="J39" s="32"/>
      <c r="K39" s="32"/>
      <c r="L39" s="32"/>
      <c r="M39" s="32"/>
      <c r="N39" s="32"/>
      <c r="O39" s="32"/>
      <c r="P39" s="2"/>
      <c r="Q39" s="2"/>
      <c r="R39" s="2"/>
      <c r="S39" s="2"/>
      <c r="T39" s="2"/>
      <c r="U39" s="2"/>
      <c r="V39" s="2"/>
    </row>
    <row r="40" spans="1:22" x14ac:dyDescent="0.3">
      <c r="A40" t="s">
        <v>93</v>
      </c>
      <c r="B40" t="s">
        <v>96</v>
      </c>
      <c r="C40" s="34">
        <v>3.7</v>
      </c>
      <c r="D40" s="32">
        <v>2.2000000000000002</v>
      </c>
      <c r="E40" s="32">
        <v>3.9</v>
      </c>
      <c r="F40" s="32">
        <v>3.4</v>
      </c>
      <c r="G40" s="32">
        <v>5.6</v>
      </c>
      <c r="H40" s="32">
        <v>1.2</v>
      </c>
      <c r="I40" s="32">
        <v>4.5</v>
      </c>
      <c r="J40" s="32"/>
      <c r="K40" s="32"/>
      <c r="L40" s="32"/>
      <c r="M40" s="32"/>
      <c r="N40" s="32"/>
      <c r="O40" s="32"/>
      <c r="P40" s="2"/>
      <c r="Q40" s="2"/>
      <c r="R40" s="2"/>
      <c r="S40" s="2"/>
      <c r="T40" s="2"/>
      <c r="U40" s="2"/>
      <c r="V40" s="2"/>
    </row>
    <row r="41" spans="1:22" x14ac:dyDescent="0.3">
      <c r="A41" t="s">
        <v>92</v>
      </c>
      <c r="B41" t="s">
        <v>102</v>
      </c>
      <c r="C41" s="34">
        <v>2.44</v>
      </c>
      <c r="D41" s="32">
        <v>3.14</v>
      </c>
      <c r="E41" s="32">
        <v>2.2799999999999998</v>
      </c>
      <c r="F41" s="32">
        <v>2.0099999999999998</v>
      </c>
      <c r="G41" s="32">
        <v>2.4900000000000002</v>
      </c>
      <c r="H41" s="32">
        <v>2.71</v>
      </c>
      <c r="I41" s="32">
        <v>2.98</v>
      </c>
      <c r="J41" s="32"/>
      <c r="K41" s="32"/>
      <c r="L41" s="32"/>
      <c r="M41" s="32"/>
      <c r="N41" s="32"/>
      <c r="O41" s="32"/>
      <c r="P41" s="2"/>
      <c r="Q41" s="2"/>
      <c r="R41" s="2"/>
      <c r="S41" s="2"/>
      <c r="T41" s="2"/>
      <c r="U41" s="2"/>
      <c r="V41" s="2"/>
    </row>
    <row r="42" spans="1:22" x14ac:dyDescent="0.3">
      <c r="A42" t="s">
        <v>92</v>
      </c>
      <c r="B42" t="s">
        <v>103</v>
      </c>
      <c r="C42" s="34">
        <v>2.1</v>
      </c>
      <c r="D42" s="32">
        <v>1.89</v>
      </c>
      <c r="E42" s="32">
        <v>1.96</v>
      </c>
      <c r="F42" s="32">
        <v>2.4500000000000002</v>
      </c>
      <c r="G42" s="32">
        <v>2.16</v>
      </c>
      <c r="H42" s="32">
        <v>2.34</v>
      </c>
      <c r="I42" s="32">
        <v>1.9</v>
      </c>
      <c r="J42" s="32"/>
      <c r="K42" s="32"/>
      <c r="L42" s="32"/>
      <c r="M42" s="32"/>
      <c r="N42" s="32"/>
      <c r="O42" s="32"/>
      <c r="P42" s="2"/>
      <c r="Q42" s="2"/>
      <c r="R42" s="2"/>
      <c r="S42" s="2"/>
      <c r="T42" s="2"/>
      <c r="U42" s="2"/>
      <c r="V42" s="2"/>
    </row>
    <row r="43" spans="1:22" x14ac:dyDescent="0.3">
      <c r="A43" t="s">
        <v>92</v>
      </c>
      <c r="B43" t="s">
        <v>97</v>
      </c>
      <c r="C43" s="34">
        <v>0.68</v>
      </c>
      <c r="D43" s="32">
        <v>0.94</v>
      </c>
      <c r="E43" s="32">
        <v>0.72</v>
      </c>
      <c r="F43" s="32">
        <v>1</v>
      </c>
      <c r="G43" s="32">
        <v>1.45</v>
      </c>
      <c r="H43" s="32">
        <v>1.02</v>
      </c>
      <c r="I43" s="32">
        <v>0.86</v>
      </c>
      <c r="J43" s="32"/>
      <c r="K43" s="32"/>
      <c r="L43" s="32"/>
      <c r="M43" s="32"/>
      <c r="N43" s="32"/>
      <c r="O43" s="32"/>
      <c r="P43" s="2"/>
      <c r="Q43" s="2"/>
      <c r="R43" s="2"/>
      <c r="S43" s="2"/>
      <c r="T43" s="2"/>
      <c r="U43" s="2"/>
      <c r="V43" s="2"/>
    </row>
    <row r="44" spans="1:22" x14ac:dyDescent="0.3">
      <c r="A44" t="s">
        <v>94</v>
      </c>
      <c r="B44" t="s">
        <v>104</v>
      </c>
      <c r="C44" s="33">
        <f>SUM(C45:C48)</f>
        <v>76848</v>
      </c>
      <c r="D44" s="27">
        <v>114297</v>
      </c>
      <c r="E44" s="27">
        <v>145790</v>
      </c>
      <c r="F44" s="27">
        <v>68292</v>
      </c>
      <c r="G44" s="27">
        <v>63982</v>
      </c>
      <c r="H44" s="27">
        <v>98303</v>
      </c>
      <c r="I44" s="27">
        <v>103942</v>
      </c>
      <c r="J44" s="27"/>
      <c r="K44" s="27"/>
      <c r="L44" s="27"/>
      <c r="M44" s="27"/>
      <c r="N44" s="27"/>
      <c r="O44" s="27"/>
      <c r="P44" s="2"/>
      <c r="Q44" s="2"/>
      <c r="R44" s="2"/>
      <c r="S44" s="2"/>
      <c r="T44" s="2"/>
      <c r="U44" s="2"/>
      <c r="V44" s="2"/>
    </row>
    <row r="45" spans="1:22" x14ac:dyDescent="0.3">
      <c r="B45" t="s">
        <v>99</v>
      </c>
      <c r="C45" s="33">
        <v>16138.08</v>
      </c>
      <c r="D45" s="27">
        <v>27431</v>
      </c>
      <c r="E45" s="27">
        <v>29158</v>
      </c>
      <c r="F45" s="27">
        <v>20488</v>
      </c>
      <c r="G45" s="27">
        <v>12796</v>
      </c>
      <c r="H45" s="27">
        <v>19661</v>
      </c>
      <c r="I45" s="27">
        <v>21828</v>
      </c>
      <c r="J45" s="27"/>
      <c r="K45" s="27"/>
      <c r="L45" s="27"/>
      <c r="M45" s="27"/>
      <c r="N45" s="27"/>
      <c r="O45" s="27"/>
      <c r="P45" s="2"/>
      <c r="Q45" s="2"/>
      <c r="R45" s="2"/>
      <c r="S45" s="2"/>
      <c r="T45" s="2"/>
      <c r="U45" s="2"/>
      <c r="V45" s="2"/>
    </row>
    <row r="46" spans="1:22" x14ac:dyDescent="0.3">
      <c r="B46" t="s">
        <v>100</v>
      </c>
      <c r="C46" s="21">
        <v>17675.04</v>
      </c>
      <c r="D46" s="27">
        <v>22859</v>
      </c>
      <c r="E46" s="27">
        <v>43737</v>
      </c>
      <c r="F46" s="27">
        <v>15707</v>
      </c>
      <c r="G46" s="27">
        <v>14716</v>
      </c>
      <c r="H46" s="27">
        <v>27525</v>
      </c>
      <c r="I46" s="27">
        <v>23907</v>
      </c>
      <c r="J46" s="27"/>
      <c r="K46" s="27"/>
      <c r="L46" s="27"/>
      <c r="M46" s="27"/>
      <c r="N46" s="27"/>
      <c r="O46" s="27"/>
      <c r="P46" s="2"/>
      <c r="Q46" s="2"/>
      <c r="R46" s="2"/>
      <c r="S46" s="2"/>
      <c r="T46" s="2"/>
      <c r="U46" s="2"/>
      <c r="V46" s="2"/>
    </row>
    <row r="47" spans="1:22" x14ac:dyDescent="0.3">
      <c r="B47" t="s">
        <v>101</v>
      </c>
      <c r="C47" s="21">
        <v>16138.08</v>
      </c>
      <c r="D47" s="27">
        <v>24002</v>
      </c>
      <c r="E47" s="27">
        <v>36448</v>
      </c>
      <c r="F47" s="27">
        <v>19805</v>
      </c>
      <c r="G47" s="27">
        <v>17915</v>
      </c>
      <c r="H47" s="27">
        <v>19661</v>
      </c>
      <c r="I47" s="27">
        <v>29104</v>
      </c>
      <c r="J47" s="27"/>
      <c r="K47" s="27"/>
      <c r="L47" s="27"/>
      <c r="M47" s="27"/>
      <c r="N47" s="27"/>
      <c r="O47" s="27"/>
      <c r="P47" s="2"/>
      <c r="Q47" s="2"/>
      <c r="R47" s="2"/>
      <c r="S47" s="2"/>
      <c r="T47" s="2"/>
      <c r="U47" s="2"/>
      <c r="V47" s="2"/>
    </row>
    <row r="48" spans="1:22" x14ac:dyDescent="0.3">
      <c r="B48" t="s">
        <v>98</v>
      </c>
      <c r="C48" s="21">
        <v>26896.799999999996</v>
      </c>
      <c r="D48" s="27">
        <v>40004</v>
      </c>
      <c r="E48" s="27">
        <v>36448</v>
      </c>
      <c r="F48" s="27">
        <v>12293</v>
      </c>
      <c r="G48" s="27">
        <v>18555</v>
      </c>
      <c r="H48" s="27">
        <v>31457</v>
      </c>
      <c r="I48" s="27">
        <v>29104</v>
      </c>
      <c r="J48" s="27"/>
      <c r="K48" s="27"/>
      <c r="L48" s="27"/>
      <c r="M48" s="27"/>
      <c r="N48" s="27"/>
      <c r="O48" s="27"/>
      <c r="P48" s="2"/>
      <c r="Q48" s="2"/>
      <c r="R48" s="2"/>
      <c r="S48" s="2"/>
      <c r="T48" s="2"/>
      <c r="U48" s="2"/>
      <c r="V48" s="2"/>
    </row>
    <row r="49" spans="2:22" x14ac:dyDescent="0.3">
      <c r="I49" s="12"/>
      <c r="O49" s="2"/>
      <c r="P49" s="2"/>
      <c r="Q49" s="2"/>
      <c r="R49" s="2"/>
      <c r="S49" s="2"/>
      <c r="T49" s="2"/>
      <c r="U49" s="2"/>
      <c r="V49" s="2"/>
    </row>
    <row r="50" spans="2:22" x14ac:dyDescent="0.3">
      <c r="O50" s="2"/>
      <c r="P50" s="2"/>
      <c r="Q50" s="2"/>
      <c r="R50" s="2"/>
      <c r="S50" s="2"/>
      <c r="T50" s="2"/>
      <c r="U50" s="2"/>
      <c r="V50" s="2"/>
    </row>
    <row r="51" spans="2:22" x14ac:dyDescent="0.3">
      <c r="I51" s="12"/>
      <c r="O51" s="2"/>
      <c r="P51" s="2"/>
      <c r="Q51" s="2"/>
      <c r="R51" s="2"/>
      <c r="S51" s="2"/>
      <c r="T51" s="2"/>
      <c r="U51" s="2"/>
      <c r="V51" s="2"/>
    </row>
    <row r="52" spans="2:22" x14ac:dyDescent="0.3">
      <c r="O52" s="2"/>
      <c r="P52" s="2"/>
      <c r="Q52" s="2"/>
      <c r="R52" s="2"/>
      <c r="S52" s="2"/>
      <c r="T52" s="2"/>
      <c r="U52" s="2"/>
      <c r="V52" s="2"/>
    </row>
    <row r="53" spans="2:22" x14ac:dyDescent="0.3">
      <c r="B53" s="7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2:22" x14ac:dyDescent="0.3">
      <c r="C54" s="21"/>
      <c r="D54" s="9"/>
      <c r="E54" s="9"/>
      <c r="F54" s="9"/>
      <c r="G54" s="9"/>
      <c r="H54" s="9"/>
      <c r="I54" s="1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7" spans="2:22" s="1" customFormat="1" x14ac:dyDescent="0.3">
      <c r="B57" s="6"/>
      <c r="C57" s="23"/>
      <c r="D57" s="7"/>
      <c r="E57" s="7"/>
      <c r="F57" s="7"/>
      <c r="G57" s="7"/>
      <c r="H57" s="7"/>
      <c r="I57" s="1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2:22" x14ac:dyDescent="0.3">
      <c r="B58" s="5"/>
      <c r="O58" s="2"/>
      <c r="P58" s="2"/>
      <c r="Q58" s="2"/>
      <c r="R58" s="2"/>
      <c r="S58" s="2"/>
      <c r="T58" s="2"/>
      <c r="U58" s="2"/>
      <c r="V58" s="2"/>
    </row>
    <row r="59" spans="2:22" x14ac:dyDescent="0.3">
      <c r="B59" s="5"/>
      <c r="O59" s="2"/>
      <c r="P59" s="2"/>
      <c r="Q59" s="2"/>
      <c r="R59" s="2"/>
      <c r="S59" s="2"/>
      <c r="T59" s="2"/>
      <c r="U59" s="2"/>
      <c r="V59" s="2"/>
    </row>
    <row r="60" spans="2:22" x14ac:dyDescent="0.3">
      <c r="B60" s="5"/>
      <c r="O60" s="2"/>
      <c r="P60" s="2"/>
      <c r="Q60" s="2"/>
      <c r="R60" s="2"/>
      <c r="S60" s="2"/>
      <c r="T60" s="2"/>
      <c r="U60" s="2"/>
      <c r="V60" s="2"/>
    </row>
    <row r="61" spans="2:22" x14ac:dyDescent="0.3">
      <c r="B61" s="5"/>
      <c r="O61" s="2"/>
      <c r="P61" s="2"/>
      <c r="Q61" s="2"/>
      <c r="R61" s="2"/>
      <c r="S61" s="2"/>
      <c r="T61" s="2"/>
      <c r="U61" s="2"/>
      <c r="V61" s="2"/>
    </row>
    <row r="62" spans="2:22" x14ac:dyDescent="0.3">
      <c r="B62" s="5"/>
      <c r="O62" s="2"/>
      <c r="P62" s="2"/>
      <c r="Q62" s="2"/>
      <c r="R62" s="2"/>
      <c r="S62" s="2"/>
      <c r="T62" s="2"/>
      <c r="U62" s="2"/>
      <c r="V62" s="2"/>
    </row>
    <row r="63" spans="2:22" s="1" customFormat="1" x14ac:dyDescent="0.3">
      <c r="B63" s="6"/>
      <c r="C63" s="23"/>
      <c r="D63" s="7"/>
      <c r="E63" s="7"/>
      <c r="F63" s="7"/>
      <c r="G63" s="7"/>
      <c r="H63" s="7"/>
      <c r="I63" s="14"/>
      <c r="J63" s="7"/>
      <c r="K63" s="7"/>
      <c r="L63" s="15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2:22" x14ac:dyDescent="0.3">
      <c r="B64" s="5"/>
      <c r="O64" s="2"/>
      <c r="P64" s="2"/>
      <c r="Q64" s="2"/>
      <c r="R64" s="2"/>
      <c r="S64" s="2"/>
      <c r="T64" s="2"/>
      <c r="U64" s="2"/>
      <c r="V64" s="2"/>
    </row>
    <row r="65" spans="2:22" x14ac:dyDescent="0.3">
      <c r="B65" s="5"/>
      <c r="O65" s="2"/>
      <c r="P65" s="2"/>
      <c r="Q65" s="2"/>
      <c r="R65" s="2"/>
      <c r="S65" s="2"/>
      <c r="T65" s="2"/>
      <c r="U65" s="2"/>
      <c r="V65" s="2"/>
    </row>
    <row r="66" spans="2:22" x14ac:dyDescent="0.3">
      <c r="B66" s="5"/>
      <c r="O66" s="2"/>
      <c r="P66" s="2"/>
      <c r="Q66" s="2"/>
      <c r="R66" s="2"/>
      <c r="S66" s="2"/>
      <c r="T66" s="2"/>
      <c r="U66" s="2"/>
      <c r="V66" s="2"/>
    </row>
    <row r="67" spans="2:22" x14ac:dyDescent="0.3">
      <c r="B67" s="5"/>
      <c r="O67" s="2"/>
      <c r="P67" s="2"/>
      <c r="Q67" s="2"/>
      <c r="R67" s="2"/>
      <c r="S67" s="2"/>
      <c r="T67" s="2"/>
      <c r="U67" s="2"/>
      <c r="V67" s="2"/>
    </row>
    <row r="68" spans="2:22" x14ac:dyDescent="0.3">
      <c r="B68" s="5"/>
    </row>
    <row r="69" spans="2:22" x14ac:dyDescent="0.3">
      <c r="B69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="55" zoomScaleNormal="55" workbookViewId="0">
      <selection activeCell="C51" sqref="C51"/>
    </sheetView>
  </sheetViews>
  <sheetFormatPr defaultRowHeight="14.4" x14ac:dyDescent="0.3"/>
  <cols>
    <col min="1" max="1" width="36.21875" customWidth="1"/>
    <col min="2" max="15" width="11.5546875" style="2" customWidth="1"/>
    <col min="16" max="23" width="11.5546875" customWidth="1"/>
  </cols>
  <sheetData>
    <row r="1" spans="1:24" x14ac:dyDescent="0.3">
      <c r="A1" s="35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35"/>
      <c r="Q1" s="35"/>
      <c r="R1" s="35"/>
      <c r="S1" s="35"/>
      <c r="T1" s="35"/>
      <c r="U1" s="35"/>
      <c r="V1" s="35"/>
      <c r="W1" s="35"/>
    </row>
    <row r="2" spans="1:24" x14ac:dyDescent="0.3">
      <c r="A2" s="36" t="s">
        <v>1</v>
      </c>
      <c r="B2" s="37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35"/>
      <c r="Q2" s="35"/>
      <c r="R2" s="35"/>
      <c r="S2" s="35"/>
      <c r="T2" s="35"/>
      <c r="U2" s="35"/>
      <c r="V2" s="35"/>
      <c r="W2" s="35"/>
    </row>
    <row r="3" spans="1:24" x14ac:dyDescent="0.3">
      <c r="A3" s="35" t="s">
        <v>6</v>
      </c>
      <c r="B3" s="38" t="s">
        <v>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35"/>
      <c r="Q3" s="35"/>
      <c r="R3" s="35"/>
      <c r="S3" s="35"/>
      <c r="T3" s="35"/>
      <c r="U3" s="35"/>
      <c r="V3" s="35"/>
      <c r="W3" s="35"/>
    </row>
    <row r="4" spans="1:24" x14ac:dyDescent="0.3">
      <c r="A4" s="35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35"/>
      <c r="Q4" s="35"/>
      <c r="R4" s="35"/>
      <c r="S4" s="35"/>
      <c r="T4" s="35"/>
      <c r="U4" s="35"/>
      <c r="V4" s="35"/>
      <c r="W4" s="35"/>
    </row>
    <row r="5" spans="1:24" x14ac:dyDescent="0.3">
      <c r="A5" s="35" t="s">
        <v>5</v>
      </c>
      <c r="B5" s="10" t="s">
        <v>11</v>
      </c>
      <c r="C5" s="10" t="s">
        <v>12</v>
      </c>
      <c r="D5" s="10" t="s">
        <v>9</v>
      </c>
      <c r="E5" s="10" t="s">
        <v>13</v>
      </c>
      <c r="F5" s="10" t="s">
        <v>8</v>
      </c>
      <c r="G5" s="10" t="s">
        <v>14</v>
      </c>
      <c r="H5" s="10" t="s">
        <v>15</v>
      </c>
      <c r="I5" s="10" t="s">
        <v>10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0" t="s">
        <v>25</v>
      </c>
      <c r="T5" s="10" t="s">
        <v>26</v>
      </c>
      <c r="U5" s="10" t="s">
        <v>27</v>
      </c>
      <c r="V5" s="10" t="s">
        <v>28</v>
      </c>
      <c r="W5" s="10" t="s">
        <v>29</v>
      </c>
    </row>
    <row r="6" spans="1:24" x14ac:dyDescent="0.3">
      <c r="A6" s="36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35"/>
      <c r="Q6" s="35"/>
      <c r="R6" s="35"/>
      <c r="S6" s="35"/>
      <c r="T6" s="35"/>
      <c r="U6" s="35"/>
      <c r="V6" s="35"/>
      <c r="W6" s="35"/>
    </row>
    <row r="7" spans="1:24" x14ac:dyDescent="0.3">
      <c r="A7" s="35" t="s">
        <v>58</v>
      </c>
      <c r="B7" s="11">
        <v>8.9999999999999993E-3</v>
      </c>
      <c r="C7" s="11">
        <v>4.4000000000000003E-3</v>
      </c>
      <c r="D7" s="11">
        <v>3.2199999999999999E-2</v>
      </c>
      <c r="E7" s="11">
        <v>6.4999999999999997E-3</v>
      </c>
      <c r="F7" s="11">
        <v>0.08</v>
      </c>
      <c r="G7" s="11">
        <v>3.0000000000000001E-3</v>
      </c>
      <c r="H7" s="11">
        <v>2.7000000000000001E-3</v>
      </c>
      <c r="I7" s="11">
        <v>0.01</v>
      </c>
      <c r="J7" s="11">
        <v>2.8000000000000001E-2</v>
      </c>
      <c r="K7" s="11">
        <v>2.3300000000000001E-2</v>
      </c>
      <c r="L7" s="11">
        <v>8.9999999999999993E-3</v>
      </c>
      <c r="M7" s="11">
        <v>2.0000000000000001E-4</v>
      </c>
      <c r="N7" s="11">
        <v>2.1000000000000001E-2</v>
      </c>
      <c r="O7" s="11">
        <v>3.4200000000000001E-2</v>
      </c>
      <c r="P7" s="11">
        <v>1.2E-2</v>
      </c>
      <c r="Q7" s="11">
        <v>9.1000000000000004E-3</v>
      </c>
      <c r="R7" s="11">
        <v>2.3E-2</v>
      </c>
      <c r="S7" s="11">
        <v>1.6E-2</v>
      </c>
      <c r="T7" s="11">
        <v>0.02</v>
      </c>
      <c r="U7" s="11">
        <v>0.01</v>
      </c>
      <c r="V7" s="11">
        <v>1.44E-2</v>
      </c>
      <c r="W7" s="11">
        <v>1.4999999999999999E-2</v>
      </c>
      <c r="X7" s="3"/>
    </row>
    <row r="8" spans="1:24" x14ac:dyDescent="0.3">
      <c r="A8" s="35" t="s">
        <v>74</v>
      </c>
      <c r="B8" s="11">
        <v>9.4999999999999998E-3</v>
      </c>
      <c r="C8" s="11">
        <v>4.1000000000000003E-3</v>
      </c>
      <c r="D8" s="11">
        <v>3.27E-2</v>
      </c>
      <c r="E8" s="11">
        <v>6.4999999999999997E-3</v>
      </c>
      <c r="F8" s="11">
        <v>8.1199999999999994E-2</v>
      </c>
      <c r="G8" s="11">
        <v>3.5999999999999999E-3</v>
      </c>
      <c r="H8" s="11">
        <v>2.0999999999999999E-3</v>
      </c>
      <c r="I8" s="11">
        <v>1.0999999999999999E-2</v>
      </c>
      <c r="J8" s="11">
        <v>2.81E-2</v>
      </c>
      <c r="K8" s="11">
        <v>2.2700000000000001E-2</v>
      </c>
      <c r="L8" s="11">
        <v>9.7999999999999997E-3</v>
      </c>
      <c r="M8" s="11">
        <v>5.9999999999999995E-4</v>
      </c>
      <c r="N8" s="11">
        <v>2.1899999999999999E-2</v>
      </c>
      <c r="O8" s="11">
        <v>3.44E-2</v>
      </c>
      <c r="P8" s="11">
        <v>1.2800000000000001E-2</v>
      </c>
      <c r="Q8" s="11">
        <v>9.9000000000000008E-3</v>
      </c>
      <c r="R8" s="11">
        <v>2.3199999999999998E-2</v>
      </c>
      <c r="S8" s="11">
        <v>3.3399999999999999E-2</v>
      </c>
      <c r="T8" s="11">
        <v>1.38E-2</v>
      </c>
      <c r="U8" s="11">
        <v>9.4000000000000004E-3</v>
      </c>
      <c r="V8" s="11">
        <v>1.44E-2</v>
      </c>
      <c r="W8" s="11">
        <v>1.49E-2</v>
      </c>
    </row>
    <row r="9" spans="1:24" x14ac:dyDescent="0.3">
      <c r="A9" s="35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35"/>
      <c r="Q9" s="35"/>
      <c r="R9" s="35"/>
      <c r="S9" s="35"/>
      <c r="T9" s="35"/>
      <c r="U9" s="35"/>
      <c r="V9" s="35"/>
      <c r="W9" s="35"/>
    </row>
    <row r="10" spans="1:24" x14ac:dyDescent="0.3">
      <c r="A10" s="35" t="s">
        <v>79</v>
      </c>
      <c r="B10" s="13">
        <v>0.03</v>
      </c>
      <c r="C10" s="13">
        <v>0.02</v>
      </c>
      <c r="D10" s="13">
        <v>-0.01</v>
      </c>
      <c r="E10" s="11">
        <v>8.9999999999999993E-3</v>
      </c>
      <c r="F10" s="11">
        <v>8.9999999999999993E-3</v>
      </c>
      <c r="G10" s="11">
        <v>3.3E-3</v>
      </c>
      <c r="H10" s="11">
        <v>4.4999999999999997E-3</v>
      </c>
      <c r="I10" s="11">
        <v>8.9999999999999993E-3</v>
      </c>
      <c r="J10" s="11">
        <v>3.8300000000000001E-2</v>
      </c>
      <c r="K10" s="11">
        <v>2.98E-2</v>
      </c>
      <c r="L10" s="11">
        <v>3.44E-2</v>
      </c>
      <c r="M10" s="11">
        <v>3.44E-2</v>
      </c>
      <c r="N10" s="11">
        <v>0.1222</v>
      </c>
      <c r="O10" s="11">
        <v>8.9999999999999993E-3</v>
      </c>
      <c r="P10" s="11">
        <v>2.3E-2</v>
      </c>
      <c r="Q10" s="11">
        <v>0.11</v>
      </c>
      <c r="R10" s="11">
        <v>1.2E-2</v>
      </c>
      <c r="S10" s="11">
        <v>9.11E-2</v>
      </c>
      <c r="T10" s="11">
        <v>0.1</v>
      </c>
      <c r="U10" s="11">
        <v>7.2999999999999995E-2</v>
      </c>
      <c r="V10" s="11">
        <v>0.38</v>
      </c>
      <c r="W10" s="11">
        <v>2.12E-2</v>
      </c>
    </row>
    <row r="11" spans="1:24" x14ac:dyDescent="0.3">
      <c r="A11" s="35" t="s">
        <v>80</v>
      </c>
      <c r="B11" s="11">
        <f>(B31-B25)/B25</f>
        <v>-2.627356598475732E-2</v>
      </c>
      <c r="C11" s="11">
        <f t="shared" ref="C11:W11" si="0">(C31-C25)/C25</f>
        <v>-4.4651370679380215E-2</v>
      </c>
      <c r="D11" s="11">
        <f t="shared" si="0"/>
        <v>-7.2386058981233251E-2</v>
      </c>
      <c r="E11" s="11">
        <f t="shared" si="0"/>
        <v>4.4478764478764476E-2</v>
      </c>
      <c r="F11" s="11">
        <f t="shared" si="0"/>
        <v>5.1581425075213169E-2</v>
      </c>
      <c r="G11" s="11">
        <f t="shared" si="0"/>
        <v>-1.9845670243866676E-2</v>
      </c>
      <c r="H11" s="11">
        <f t="shared" si="0"/>
        <v>0.14082923401264932</v>
      </c>
      <c r="I11" s="11">
        <f t="shared" si="0"/>
        <v>-9.328454362727414E-3</v>
      </c>
      <c r="J11" s="11">
        <f t="shared" si="0"/>
        <v>3.8557420641515704E-2</v>
      </c>
      <c r="K11" s="11">
        <f t="shared" si="0"/>
        <v>3.4898213543830492E-2</v>
      </c>
      <c r="L11" s="11">
        <f t="shared" si="0"/>
        <v>-6.94723113964687E-2</v>
      </c>
      <c r="M11" s="11">
        <f t="shared" si="0"/>
        <v>1.7474385567917531E-2</v>
      </c>
      <c r="N11" s="11">
        <f t="shared" si="0"/>
        <v>0.14785897666163061</v>
      </c>
      <c r="O11" s="11">
        <f t="shared" si="0"/>
        <v>-0.10992483066248142</v>
      </c>
      <c r="P11" s="11">
        <f t="shared" si="0"/>
        <v>5.3535722732256888E-2</v>
      </c>
      <c r="Q11" s="11">
        <f t="shared" si="0"/>
        <v>0.15305341564205907</v>
      </c>
      <c r="R11" s="11">
        <f t="shared" si="0"/>
        <v>-2.247191011235955E-2</v>
      </c>
      <c r="S11" s="11">
        <f t="shared" si="0"/>
        <v>9.3851540616246495E-2</v>
      </c>
      <c r="T11" s="11">
        <f t="shared" si="0"/>
        <v>9.5667118008540775E-2</v>
      </c>
      <c r="U11" s="11">
        <f t="shared" si="0"/>
        <v>0.12266376338232626</v>
      </c>
      <c r="V11" s="11">
        <f t="shared" si="0"/>
        <v>0.43181818181818182</v>
      </c>
      <c r="W11" s="11">
        <f t="shared" si="0"/>
        <v>2.049975156673238E-2</v>
      </c>
    </row>
    <row r="12" spans="1:24" x14ac:dyDescent="0.3">
      <c r="A12" s="35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35"/>
      <c r="Q12" s="35"/>
      <c r="R12" s="35"/>
      <c r="S12" s="35"/>
      <c r="T12" s="35"/>
      <c r="U12" s="35"/>
      <c r="V12" s="35"/>
      <c r="W12" s="35"/>
    </row>
    <row r="13" spans="1:24" x14ac:dyDescent="0.3">
      <c r="A13" s="35" t="s">
        <v>78</v>
      </c>
      <c r="B13" s="10" t="s">
        <v>37</v>
      </c>
      <c r="C13" s="10" t="s">
        <v>38</v>
      </c>
      <c r="D13" s="10" t="s">
        <v>39</v>
      </c>
      <c r="E13" s="10" t="s">
        <v>40</v>
      </c>
      <c r="F13" s="10" t="s">
        <v>41</v>
      </c>
      <c r="G13" s="10" t="s">
        <v>44</v>
      </c>
      <c r="H13" s="10" t="s">
        <v>43</v>
      </c>
      <c r="I13" s="10" t="s">
        <v>42</v>
      </c>
      <c r="J13" s="10" t="s">
        <v>37</v>
      </c>
      <c r="K13" s="10" t="s">
        <v>37</v>
      </c>
      <c r="L13" s="10" t="s">
        <v>37</v>
      </c>
      <c r="M13" s="10" t="s">
        <v>41</v>
      </c>
      <c r="N13" s="10" t="s">
        <v>40</v>
      </c>
      <c r="O13" s="10" t="s">
        <v>40</v>
      </c>
      <c r="P13" s="10" t="s">
        <v>46</v>
      </c>
      <c r="Q13" s="10" t="s">
        <v>47</v>
      </c>
      <c r="R13" s="10" t="s">
        <v>48</v>
      </c>
      <c r="S13" s="35" t="s">
        <v>45</v>
      </c>
      <c r="T13" s="35" t="s">
        <v>45</v>
      </c>
      <c r="U13" s="35" t="s">
        <v>45</v>
      </c>
      <c r="V13" s="35" t="s">
        <v>37</v>
      </c>
      <c r="W13" s="35" t="s">
        <v>49</v>
      </c>
    </row>
    <row r="14" spans="1:24" x14ac:dyDescent="0.3">
      <c r="A14" s="35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35"/>
      <c r="T14" s="35"/>
      <c r="U14" s="35"/>
      <c r="V14" s="35"/>
      <c r="W14" s="35"/>
    </row>
    <row r="15" spans="1:24" x14ac:dyDescent="0.3">
      <c r="A15" s="35" t="s">
        <v>62</v>
      </c>
      <c r="B15" s="10">
        <f>+B40-B18</f>
        <v>3300</v>
      </c>
      <c r="C15" s="10">
        <f t="shared" ref="C15:W15" si="1">+C40-C18</f>
        <v>3200</v>
      </c>
      <c r="D15" s="10">
        <f t="shared" si="1"/>
        <v>1000</v>
      </c>
      <c r="E15" s="10">
        <f t="shared" si="1"/>
        <v>100</v>
      </c>
      <c r="F15" s="10">
        <f t="shared" si="1"/>
        <v>7300</v>
      </c>
      <c r="G15" s="10">
        <f t="shared" si="1"/>
        <v>4100</v>
      </c>
      <c r="H15" s="10">
        <f t="shared" si="1"/>
        <v>2200</v>
      </c>
      <c r="I15" s="10">
        <f t="shared" si="1"/>
        <v>11010</v>
      </c>
      <c r="J15" s="10">
        <f t="shared" si="1"/>
        <v>7520</v>
      </c>
      <c r="K15" s="10">
        <f t="shared" si="1"/>
        <v>-1000</v>
      </c>
      <c r="L15" s="10">
        <f t="shared" si="1"/>
        <v>4060</v>
      </c>
      <c r="M15" s="10">
        <f t="shared" si="1"/>
        <v>7800</v>
      </c>
      <c r="N15" s="10">
        <f t="shared" si="1"/>
        <v>600</v>
      </c>
      <c r="O15" s="10">
        <f t="shared" si="1"/>
        <v>41</v>
      </c>
      <c r="P15" s="10">
        <f t="shared" si="1"/>
        <v>20200</v>
      </c>
      <c r="Q15" s="10">
        <f t="shared" si="1"/>
        <v>-1000</v>
      </c>
      <c r="R15" s="10">
        <f t="shared" si="1"/>
        <v>2810</v>
      </c>
      <c r="S15" s="10">
        <f t="shared" si="1"/>
        <v>6300</v>
      </c>
      <c r="T15" s="10">
        <f t="shared" si="1"/>
        <v>3990</v>
      </c>
      <c r="U15" s="10">
        <f t="shared" si="1"/>
        <v>1000</v>
      </c>
      <c r="V15" s="10">
        <f t="shared" si="1"/>
        <v>1000</v>
      </c>
      <c r="W15" s="10">
        <f t="shared" si="1"/>
        <v>4100</v>
      </c>
    </row>
    <row r="16" spans="1:24" x14ac:dyDescent="0.3">
      <c r="A16" s="35" t="s">
        <v>76</v>
      </c>
      <c r="B16" s="10">
        <f>+B40-B19</f>
        <v>4650</v>
      </c>
      <c r="C16" s="10">
        <f t="shared" ref="C16:W16" si="2">+C40-C19</f>
        <v>4658</v>
      </c>
      <c r="D16" s="10">
        <f t="shared" si="2"/>
        <v>2206</v>
      </c>
      <c r="E16" s="10">
        <f t="shared" si="2"/>
        <v>1801</v>
      </c>
      <c r="F16" s="10">
        <f t="shared" si="2"/>
        <v>8650</v>
      </c>
      <c r="G16" s="10">
        <f t="shared" si="2"/>
        <v>5117</v>
      </c>
      <c r="H16" s="10">
        <f t="shared" si="2"/>
        <v>4027</v>
      </c>
      <c r="I16" s="10">
        <f t="shared" si="2"/>
        <v>12485.1</v>
      </c>
      <c r="J16" s="10">
        <f t="shared" si="2"/>
        <v>8544.1999999999989</v>
      </c>
      <c r="K16" s="10">
        <f t="shared" si="2"/>
        <v>926</v>
      </c>
      <c r="L16" s="10">
        <f t="shared" si="2"/>
        <v>6943.5999999999985</v>
      </c>
      <c r="M16" s="10">
        <f t="shared" si="2"/>
        <v>11148</v>
      </c>
      <c r="N16" s="10">
        <f t="shared" si="2"/>
        <v>2157</v>
      </c>
      <c r="O16" s="10">
        <f t="shared" si="2"/>
        <v>1607.8099999999995</v>
      </c>
      <c r="P16" s="10">
        <f t="shared" si="2"/>
        <v>21460</v>
      </c>
      <c r="Q16" s="10">
        <f t="shared" si="2"/>
        <v>4310</v>
      </c>
      <c r="R16" s="10">
        <f t="shared" si="2"/>
        <v>8434.0999999999985</v>
      </c>
      <c r="S16" s="10">
        <f t="shared" si="2"/>
        <v>12600</v>
      </c>
      <c r="T16" s="10">
        <f t="shared" si="2"/>
        <v>10110</v>
      </c>
      <c r="U16" s="10">
        <f t="shared" si="2"/>
        <v>6157</v>
      </c>
      <c r="V16" s="10">
        <f t="shared" si="2"/>
        <v>6220</v>
      </c>
      <c r="W16" s="10">
        <f t="shared" si="2"/>
        <v>7160</v>
      </c>
    </row>
    <row r="17" spans="1:23" x14ac:dyDescent="0.3">
      <c r="A17" s="35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">
      <c r="A18" s="35" t="s">
        <v>73</v>
      </c>
      <c r="B18" s="10">
        <v>15000</v>
      </c>
      <c r="C18" s="10">
        <v>16200</v>
      </c>
      <c r="D18" s="10">
        <v>13400</v>
      </c>
      <c r="E18" s="10">
        <v>18900</v>
      </c>
      <c r="F18" s="10">
        <v>15000</v>
      </c>
      <c r="G18" s="10">
        <v>11300</v>
      </c>
      <c r="H18" s="10">
        <v>20300</v>
      </c>
      <c r="I18" s="10">
        <v>16390</v>
      </c>
      <c r="J18" s="10">
        <v>11380</v>
      </c>
      <c r="K18" s="10">
        <v>21400</v>
      </c>
      <c r="L18" s="10">
        <v>32040</v>
      </c>
      <c r="M18" s="10">
        <v>37200</v>
      </c>
      <c r="N18" s="10">
        <v>17300</v>
      </c>
      <c r="O18" s="10">
        <v>17409</v>
      </c>
      <c r="P18" s="10">
        <v>14000</v>
      </c>
      <c r="Q18" s="10">
        <v>59000</v>
      </c>
      <c r="R18" s="10">
        <v>62490</v>
      </c>
      <c r="S18" s="10">
        <v>70000</v>
      </c>
      <c r="T18" s="10">
        <v>68000</v>
      </c>
      <c r="U18" s="10">
        <v>57300</v>
      </c>
      <c r="V18" s="10">
        <v>58000</v>
      </c>
      <c r="W18" s="10">
        <v>34000</v>
      </c>
    </row>
    <row r="19" spans="1:23" x14ac:dyDescent="0.3">
      <c r="A19" s="35" t="s">
        <v>75</v>
      </c>
      <c r="B19" s="10">
        <f>+B18*0.91</f>
        <v>13650</v>
      </c>
      <c r="C19" s="10">
        <f t="shared" ref="C19:W19" si="3">+C18*0.91</f>
        <v>14742</v>
      </c>
      <c r="D19" s="10">
        <f t="shared" si="3"/>
        <v>12194</v>
      </c>
      <c r="E19" s="10">
        <f t="shared" si="3"/>
        <v>17199</v>
      </c>
      <c r="F19" s="10">
        <f t="shared" si="3"/>
        <v>13650</v>
      </c>
      <c r="G19" s="10">
        <f t="shared" si="3"/>
        <v>10283</v>
      </c>
      <c r="H19" s="10">
        <f t="shared" si="3"/>
        <v>18473</v>
      </c>
      <c r="I19" s="10">
        <f t="shared" si="3"/>
        <v>14914.9</v>
      </c>
      <c r="J19" s="10">
        <f t="shared" si="3"/>
        <v>10355.800000000001</v>
      </c>
      <c r="K19" s="10">
        <f t="shared" si="3"/>
        <v>19474</v>
      </c>
      <c r="L19" s="10">
        <f t="shared" si="3"/>
        <v>29156.400000000001</v>
      </c>
      <c r="M19" s="10">
        <f t="shared" si="3"/>
        <v>33852</v>
      </c>
      <c r="N19" s="10">
        <f t="shared" si="3"/>
        <v>15743</v>
      </c>
      <c r="O19" s="10">
        <f t="shared" si="3"/>
        <v>15842.19</v>
      </c>
      <c r="P19" s="10">
        <f t="shared" si="3"/>
        <v>12740</v>
      </c>
      <c r="Q19" s="10">
        <f t="shared" si="3"/>
        <v>53690</v>
      </c>
      <c r="R19" s="10">
        <f t="shared" si="3"/>
        <v>56865.9</v>
      </c>
      <c r="S19" s="10">
        <f t="shared" si="3"/>
        <v>63700</v>
      </c>
      <c r="T19" s="10">
        <f t="shared" si="3"/>
        <v>61880</v>
      </c>
      <c r="U19" s="10">
        <f t="shared" si="3"/>
        <v>52143</v>
      </c>
      <c r="V19" s="10">
        <f t="shared" si="3"/>
        <v>52780</v>
      </c>
      <c r="W19" s="10">
        <f t="shared" si="3"/>
        <v>30940</v>
      </c>
    </row>
    <row r="20" spans="1:23" x14ac:dyDescent="0.3">
      <c r="A20" s="35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3">
      <c r="A21" s="35" t="s">
        <v>59</v>
      </c>
      <c r="B21" s="11">
        <f>+(B40-B18)/B40</f>
        <v>0.18032786885245902</v>
      </c>
      <c r="C21" s="11">
        <f t="shared" ref="C21:W21" si="4">+(C40-C18)/C40</f>
        <v>0.16494845360824742</v>
      </c>
      <c r="D21" s="11">
        <f t="shared" si="4"/>
        <v>6.9444444444444448E-2</v>
      </c>
      <c r="E21" s="11">
        <f t="shared" si="4"/>
        <v>5.263157894736842E-3</v>
      </c>
      <c r="F21" s="11">
        <f t="shared" si="4"/>
        <v>0.3273542600896861</v>
      </c>
      <c r="G21" s="11">
        <f t="shared" si="4"/>
        <v>0.26623376623376621</v>
      </c>
      <c r="H21" s="11">
        <f t="shared" si="4"/>
        <v>9.7777777777777783E-2</v>
      </c>
      <c r="I21" s="11">
        <f t="shared" si="4"/>
        <v>0.40182481751824817</v>
      </c>
      <c r="J21" s="11">
        <f t="shared" si="4"/>
        <v>0.39788359788359789</v>
      </c>
      <c r="K21" s="11">
        <f t="shared" si="4"/>
        <v>-4.9019607843137254E-2</v>
      </c>
      <c r="L21" s="11">
        <f t="shared" si="4"/>
        <v>0.11246537396121883</v>
      </c>
      <c r="M21" s="11">
        <f t="shared" si="4"/>
        <v>0.17333333333333334</v>
      </c>
      <c r="N21" s="11">
        <f t="shared" si="4"/>
        <v>3.3519553072625698E-2</v>
      </c>
      <c r="O21" s="11">
        <f t="shared" si="4"/>
        <v>2.349570200573066E-3</v>
      </c>
      <c r="P21" s="11">
        <f t="shared" si="4"/>
        <v>0.59064327485380119</v>
      </c>
      <c r="Q21" s="11">
        <f t="shared" si="4"/>
        <v>-1.7241379310344827E-2</v>
      </c>
      <c r="R21" s="11">
        <f t="shared" si="4"/>
        <v>4.3032159264931084E-2</v>
      </c>
      <c r="S21" s="11">
        <f t="shared" si="4"/>
        <v>8.2568807339449546E-2</v>
      </c>
      <c r="T21" s="11">
        <f t="shared" si="4"/>
        <v>5.5424364495068761E-2</v>
      </c>
      <c r="U21" s="11">
        <f t="shared" si="4"/>
        <v>1.7152658662092625E-2</v>
      </c>
      <c r="V21" s="11">
        <f t="shared" si="4"/>
        <v>1.6949152542372881E-2</v>
      </c>
      <c r="W21" s="11">
        <f t="shared" si="4"/>
        <v>0.10761154855643044</v>
      </c>
    </row>
    <row r="22" spans="1:23" x14ac:dyDescent="0.3">
      <c r="A22" s="35" t="s">
        <v>77</v>
      </c>
      <c r="B22" s="11">
        <f>+(B40-B19)/B40</f>
        <v>0.25409836065573771</v>
      </c>
      <c r="C22" s="11">
        <f t="shared" ref="C22:W22" si="5">+(C40-C19)/C40</f>
        <v>0.24010309278350517</v>
      </c>
      <c r="D22" s="11">
        <f t="shared" si="5"/>
        <v>0.15319444444444444</v>
      </c>
      <c r="E22" s="11">
        <f t="shared" si="5"/>
        <v>9.4789473684210521E-2</v>
      </c>
      <c r="F22" s="11">
        <f t="shared" si="5"/>
        <v>0.38789237668161436</v>
      </c>
      <c r="G22" s="11">
        <f t="shared" si="5"/>
        <v>0.33227272727272728</v>
      </c>
      <c r="H22" s="11">
        <f t="shared" si="5"/>
        <v>0.17897777777777779</v>
      </c>
      <c r="I22" s="11">
        <f t="shared" si="5"/>
        <v>0.45566058394160586</v>
      </c>
      <c r="J22" s="11">
        <f t="shared" si="5"/>
        <v>0.45207407407407402</v>
      </c>
      <c r="K22" s="11">
        <f t="shared" si="5"/>
        <v>4.5392156862745101E-2</v>
      </c>
      <c r="L22" s="11">
        <f t="shared" si="5"/>
        <v>0.1923434903047091</v>
      </c>
      <c r="M22" s="11">
        <f t="shared" si="5"/>
        <v>0.24773333333333333</v>
      </c>
      <c r="N22" s="11">
        <f t="shared" si="5"/>
        <v>0.12050279329608939</v>
      </c>
      <c r="O22" s="11">
        <f t="shared" si="5"/>
        <v>9.2138108882521455E-2</v>
      </c>
      <c r="P22" s="11">
        <f t="shared" si="5"/>
        <v>0.62748538011695909</v>
      </c>
      <c r="Q22" s="11">
        <f t="shared" si="5"/>
        <v>7.4310344827586208E-2</v>
      </c>
      <c r="R22" s="11">
        <f t="shared" si="5"/>
        <v>0.12915926493108726</v>
      </c>
      <c r="S22" s="11">
        <f t="shared" si="5"/>
        <v>0.16513761467889909</v>
      </c>
      <c r="T22" s="11">
        <f t="shared" si="5"/>
        <v>0.14043617169051256</v>
      </c>
      <c r="U22" s="11">
        <f t="shared" si="5"/>
        <v>0.10560891938250429</v>
      </c>
      <c r="V22" s="11">
        <f t="shared" si="5"/>
        <v>0.10542372881355933</v>
      </c>
      <c r="W22" s="11">
        <f t="shared" si="5"/>
        <v>0.1879265091863517</v>
      </c>
    </row>
    <row r="23" spans="1:23" x14ac:dyDescent="0.3">
      <c r="A23" s="3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35"/>
      <c r="Q23" s="35"/>
      <c r="R23" s="35"/>
      <c r="S23" s="35"/>
      <c r="T23" s="35"/>
      <c r="U23" s="35"/>
      <c r="V23" s="35"/>
      <c r="W23" s="35"/>
    </row>
    <row r="24" spans="1:23" x14ac:dyDescent="0.3">
      <c r="A24" s="35" t="s">
        <v>53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35"/>
      <c r="Q24" s="35"/>
      <c r="R24" s="35"/>
      <c r="S24" s="35"/>
      <c r="T24" s="35"/>
      <c r="U24" s="35"/>
      <c r="V24" s="35"/>
      <c r="W24" s="35"/>
    </row>
    <row r="25" spans="1:23" s="1" customFormat="1" x14ac:dyDescent="0.3">
      <c r="A25" s="37">
        <v>2012</v>
      </c>
      <c r="B25" s="14">
        <f>+B40*B41</f>
        <v>1642388400</v>
      </c>
      <c r="C25" s="14">
        <f t="shared" ref="C25:W25" si="6">+C40*C41</f>
        <v>1302128000</v>
      </c>
      <c r="D25" s="14">
        <f t="shared" si="6"/>
        <v>2148480000</v>
      </c>
      <c r="E25" s="14">
        <f t="shared" si="6"/>
        <v>3444700000</v>
      </c>
      <c r="F25" s="14">
        <f t="shared" si="6"/>
        <v>2861134600</v>
      </c>
      <c r="G25" s="14">
        <f t="shared" si="6"/>
        <v>3360803600</v>
      </c>
      <c r="H25" s="14">
        <f t="shared" si="6"/>
        <v>320175000</v>
      </c>
      <c r="I25" s="14">
        <f t="shared" si="6"/>
        <v>531642200</v>
      </c>
      <c r="J25" s="14">
        <f t="shared" si="6"/>
        <v>682327800</v>
      </c>
      <c r="K25" s="14">
        <f t="shared" si="6"/>
        <v>736542000</v>
      </c>
      <c r="L25" s="14">
        <f t="shared" si="6"/>
        <v>1439379200</v>
      </c>
      <c r="M25" s="14">
        <f t="shared" si="6"/>
        <v>2863620000</v>
      </c>
      <c r="N25" s="14">
        <f t="shared" si="6"/>
        <v>3388505800</v>
      </c>
      <c r="O25" s="14">
        <f t="shared" si="6"/>
        <v>2534996400</v>
      </c>
      <c r="P25" s="14">
        <f t="shared" si="6"/>
        <v>3181352400</v>
      </c>
      <c r="Q25" s="14">
        <f t="shared" si="6"/>
        <v>2273716000</v>
      </c>
      <c r="R25" s="14">
        <f t="shared" si="6"/>
        <v>58117000</v>
      </c>
      <c r="S25" s="14">
        <f t="shared" si="6"/>
        <v>10895640000</v>
      </c>
      <c r="T25" s="14">
        <f t="shared" si="6"/>
        <v>1382351980</v>
      </c>
      <c r="U25" s="14">
        <f t="shared" si="6"/>
        <v>642582600</v>
      </c>
      <c r="V25" s="14">
        <f t="shared" si="6"/>
        <v>77880000</v>
      </c>
      <c r="W25" s="14">
        <f t="shared" si="6"/>
        <v>4754194200</v>
      </c>
    </row>
    <row r="26" spans="1:23" x14ac:dyDescent="0.3">
      <c r="A26" s="38" t="s">
        <v>57</v>
      </c>
      <c r="B26" s="10">
        <f>+B25*0.32</f>
        <v>525564288</v>
      </c>
      <c r="C26" s="10">
        <f t="shared" ref="C26:W26" si="7">+C25*0.32</f>
        <v>416680960</v>
      </c>
      <c r="D26" s="10">
        <f t="shared" si="7"/>
        <v>687513600</v>
      </c>
      <c r="E26" s="10">
        <f t="shared" si="7"/>
        <v>1102304000</v>
      </c>
      <c r="F26" s="10">
        <f t="shared" si="7"/>
        <v>915563072</v>
      </c>
      <c r="G26" s="10">
        <f t="shared" si="7"/>
        <v>1075457152</v>
      </c>
      <c r="H26" s="10">
        <f t="shared" si="7"/>
        <v>102456000</v>
      </c>
      <c r="I26" s="10">
        <f t="shared" si="7"/>
        <v>170125504</v>
      </c>
      <c r="J26" s="10">
        <f t="shared" si="7"/>
        <v>218344896</v>
      </c>
      <c r="K26" s="10">
        <f t="shared" si="7"/>
        <v>235693440</v>
      </c>
      <c r="L26" s="10">
        <f t="shared" si="7"/>
        <v>460601344</v>
      </c>
      <c r="M26" s="10">
        <f t="shared" si="7"/>
        <v>916358400</v>
      </c>
      <c r="N26" s="10">
        <f t="shared" si="7"/>
        <v>1084321856</v>
      </c>
      <c r="O26" s="10">
        <f t="shared" si="7"/>
        <v>811198848</v>
      </c>
      <c r="P26" s="10">
        <f t="shared" si="7"/>
        <v>1018032768</v>
      </c>
      <c r="Q26" s="10">
        <f t="shared" si="7"/>
        <v>727589120</v>
      </c>
      <c r="R26" s="10">
        <f t="shared" si="7"/>
        <v>18597440</v>
      </c>
      <c r="S26" s="10">
        <f t="shared" si="7"/>
        <v>3486604800</v>
      </c>
      <c r="T26" s="10">
        <f t="shared" si="7"/>
        <v>442352633.60000002</v>
      </c>
      <c r="U26" s="10">
        <f t="shared" si="7"/>
        <v>205626432</v>
      </c>
      <c r="V26" s="10">
        <f t="shared" si="7"/>
        <v>24921600</v>
      </c>
      <c r="W26" s="10">
        <f t="shared" si="7"/>
        <v>1521342144</v>
      </c>
    </row>
    <row r="27" spans="1:23" x14ac:dyDescent="0.3">
      <c r="A27" s="38" t="s">
        <v>54</v>
      </c>
      <c r="B27" s="10">
        <f>+B25*0.25</f>
        <v>410597100</v>
      </c>
      <c r="C27" s="10">
        <f t="shared" ref="C27:W27" si="8">+C25*0.25</f>
        <v>325532000</v>
      </c>
      <c r="D27" s="10">
        <f t="shared" si="8"/>
        <v>537120000</v>
      </c>
      <c r="E27" s="10">
        <f t="shared" si="8"/>
        <v>861175000</v>
      </c>
      <c r="F27" s="10">
        <f t="shared" si="8"/>
        <v>715283650</v>
      </c>
      <c r="G27" s="10">
        <f t="shared" si="8"/>
        <v>840200900</v>
      </c>
      <c r="H27" s="10">
        <f t="shared" si="8"/>
        <v>80043750</v>
      </c>
      <c r="I27" s="10">
        <f t="shared" si="8"/>
        <v>132910550</v>
      </c>
      <c r="J27" s="10">
        <f t="shared" si="8"/>
        <v>170581950</v>
      </c>
      <c r="K27" s="10">
        <f t="shared" si="8"/>
        <v>184135500</v>
      </c>
      <c r="L27" s="10">
        <f t="shared" si="8"/>
        <v>359844800</v>
      </c>
      <c r="M27" s="10">
        <f t="shared" si="8"/>
        <v>715905000</v>
      </c>
      <c r="N27" s="10">
        <f t="shared" si="8"/>
        <v>847126450</v>
      </c>
      <c r="O27" s="10">
        <f t="shared" si="8"/>
        <v>633749100</v>
      </c>
      <c r="P27" s="10">
        <f t="shared" si="8"/>
        <v>795338100</v>
      </c>
      <c r="Q27" s="10">
        <f t="shared" si="8"/>
        <v>568429000</v>
      </c>
      <c r="R27" s="10">
        <f t="shared" si="8"/>
        <v>14529250</v>
      </c>
      <c r="S27" s="10">
        <f t="shared" si="8"/>
        <v>2723910000</v>
      </c>
      <c r="T27" s="10">
        <f t="shared" si="8"/>
        <v>345587995</v>
      </c>
      <c r="U27" s="10">
        <f t="shared" si="8"/>
        <v>160645650</v>
      </c>
      <c r="V27" s="10">
        <f t="shared" si="8"/>
        <v>19470000</v>
      </c>
      <c r="W27" s="10">
        <f t="shared" si="8"/>
        <v>1188548550</v>
      </c>
    </row>
    <row r="28" spans="1:23" x14ac:dyDescent="0.3">
      <c r="A28" s="38" t="s">
        <v>55</v>
      </c>
      <c r="B28" s="10">
        <f>+B25*0.16</f>
        <v>262782144</v>
      </c>
      <c r="C28" s="10">
        <f t="shared" ref="C28:W28" si="9">+C25*0.16</f>
        <v>208340480</v>
      </c>
      <c r="D28" s="10">
        <f t="shared" si="9"/>
        <v>343756800</v>
      </c>
      <c r="E28" s="10">
        <f t="shared" si="9"/>
        <v>551152000</v>
      </c>
      <c r="F28" s="10">
        <f t="shared" si="9"/>
        <v>457781536</v>
      </c>
      <c r="G28" s="10">
        <f t="shared" si="9"/>
        <v>537728576</v>
      </c>
      <c r="H28" s="10">
        <f t="shared" si="9"/>
        <v>51228000</v>
      </c>
      <c r="I28" s="10">
        <f t="shared" si="9"/>
        <v>85062752</v>
      </c>
      <c r="J28" s="10">
        <f t="shared" si="9"/>
        <v>109172448</v>
      </c>
      <c r="K28" s="10">
        <f t="shared" si="9"/>
        <v>117846720</v>
      </c>
      <c r="L28" s="10">
        <f t="shared" si="9"/>
        <v>230300672</v>
      </c>
      <c r="M28" s="10">
        <f t="shared" si="9"/>
        <v>458179200</v>
      </c>
      <c r="N28" s="10">
        <f t="shared" si="9"/>
        <v>542160928</v>
      </c>
      <c r="O28" s="10">
        <f t="shared" si="9"/>
        <v>405599424</v>
      </c>
      <c r="P28" s="10">
        <f t="shared" si="9"/>
        <v>509016384</v>
      </c>
      <c r="Q28" s="10">
        <f t="shared" si="9"/>
        <v>363794560</v>
      </c>
      <c r="R28" s="10">
        <f t="shared" si="9"/>
        <v>9298720</v>
      </c>
      <c r="S28" s="10">
        <f t="shared" si="9"/>
        <v>1743302400</v>
      </c>
      <c r="T28" s="10">
        <f t="shared" si="9"/>
        <v>221176316.80000001</v>
      </c>
      <c r="U28" s="10">
        <f t="shared" si="9"/>
        <v>102813216</v>
      </c>
      <c r="V28" s="10">
        <f t="shared" si="9"/>
        <v>12460800</v>
      </c>
      <c r="W28" s="10">
        <f t="shared" si="9"/>
        <v>760671072</v>
      </c>
    </row>
    <row r="29" spans="1:23" x14ac:dyDescent="0.3">
      <c r="A29" s="38" t="s">
        <v>56</v>
      </c>
      <c r="B29" s="10">
        <f>+B25*0.27</f>
        <v>443444868</v>
      </c>
      <c r="C29" s="10">
        <f t="shared" ref="C29:W29" si="10">+C25*0.27</f>
        <v>351574560</v>
      </c>
      <c r="D29" s="10">
        <f t="shared" si="10"/>
        <v>580089600</v>
      </c>
      <c r="E29" s="10">
        <f t="shared" si="10"/>
        <v>930069000.00000012</v>
      </c>
      <c r="F29" s="10">
        <f t="shared" si="10"/>
        <v>772506342</v>
      </c>
      <c r="G29" s="10">
        <f t="shared" si="10"/>
        <v>907416972.00000012</v>
      </c>
      <c r="H29" s="10">
        <f t="shared" si="10"/>
        <v>86447250</v>
      </c>
      <c r="I29" s="10">
        <f t="shared" si="10"/>
        <v>143543394</v>
      </c>
      <c r="J29" s="10">
        <f t="shared" si="10"/>
        <v>184228506</v>
      </c>
      <c r="K29" s="10">
        <f t="shared" si="10"/>
        <v>198866340</v>
      </c>
      <c r="L29" s="10">
        <f t="shared" si="10"/>
        <v>388632384</v>
      </c>
      <c r="M29" s="10">
        <f t="shared" si="10"/>
        <v>773177400</v>
      </c>
      <c r="N29" s="10">
        <f t="shared" si="10"/>
        <v>914896566.00000012</v>
      </c>
      <c r="O29" s="10">
        <f t="shared" si="10"/>
        <v>684449028</v>
      </c>
      <c r="P29" s="10">
        <f t="shared" si="10"/>
        <v>858965148</v>
      </c>
      <c r="Q29" s="10">
        <f t="shared" si="10"/>
        <v>613903320</v>
      </c>
      <c r="R29" s="10">
        <f t="shared" si="10"/>
        <v>15691590.000000002</v>
      </c>
      <c r="S29" s="10">
        <f t="shared" si="10"/>
        <v>2941822800</v>
      </c>
      <c r="T29" s="10">
        <f t="shared" si="10"/>
        <v>373235034.60000002</v>
      </c>
      <c r="U29" s="10">
        <f t="shared" si="10"/>
        <v>173497302</v>
      </c>
      <c r="V29" s="10">
        <f t="shared" si="10"/>
        <v>21027600</v>
      </c>
      <c r="W29" s="10">
        <f t="shared" si="10"/>
        <v>1283632434</v>
      </c>
    </row>
    <row r="30" spans="1:23" x14ac:dyDescent="0.3">
      <c r="A30" s="38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s="1" customFormat="1" x14ac:dyDescent="0.3">
      <c r="A31" s="37">
        <v>2013</v>
      </c>
      <c r="B31" s="14">
        <f>+B40*B42</f>
        <v>1599237000</v>
      </c>
      <c r="C31" s="14">
        <f t="shared" ref="C31:W31" si="11">+C40*C42</f>
        <v>1243986200</v>
      </c>
      <c r="D31" s="14">
        <f t="shared" si="11"/>
        <v>1992960000</v>
      </c>
      <c r="E31" s="14">
        <f t="shared" si="11"/>
        <v>3597916000</v>
      </c>
      <c r="F31" s="14">
        <f t="shared" si="11"/>
        <v>3008716000</v>
      </c>
      <c r="G31" s="14">
        <f t="shared" si="11"/>
        <v>3294106200</v>
      </c>
      <c r="H31" s="14">
        <f t="shared" si="11"/>
        <v>365265000</v>
      </c>
      <c r="I31" s="14">
        <f t="shared" si="11"/>
        <v>526682800</v>
      </c>
      <c r="J31" s="14">
        <f t="shared" si="11"/>
        <v>708636600</v>
      </c>
      <c r="K31" s="14">
        <f t="shared" si="11"/>
        <v>762246000</v>
      </c>
      <c r="L31" s="14">
        <f t="shared" si="11"/>
        <v>1339382200</v>
      </c>
      <c r="M31" s="14">
        <f t="shared" si="11"/>
        <v>2913660000</v>
      </c>
      <c r="N31" s="14">
        <f t="shared" si="11"/>
        <v>3889526800</v>
      </c>
      <c r="O31" s="14">
        <f t="shared" si="11"/>
        <v>2256337350</v>
      </c>
      <c r="P31" s="14">
        <f t="shared" si="11"/>
        <v>3351668400</v>
      </c>
      <c r="Q31" s="14">
        <f t="shared" si="11"/>
        <v>2621716000</v>
      </c>
      <c r="R31" s="14">
        <f t="shared" si="11"/>
        <v>56811000</v>
      </c>
      <c r="S31" s="14">
        <f t="shared" si="11"/>
        <v>11918212600</v>
      </c>
      <c r="T31" s="14">
        <f t="shared" si="11"/>
        <v>1514597610</v>
      </c>
      <c r="U31" s="14">
        <f t="shared" si="11"/>
        <v>721404200</v>
      </c>
      <c r="V31" s="14">
        <f t="shared" si="11"/>
        <v>111510000</v>
      </c>
      <c r="W31" s="14">
        <f t="shared" si="11"/>
        <v>4851654000</v>
      </c>
    </row>
    <row r="32" spans="1:23" x14ac:dyDescent="0.3">
      <c r="A32" s="38" t="s">
        <v>57</v>
      </c>
      <c r="B32" s="10">
        <f>+B31*0.17</f>
        <v>271870290</v>
      </c>
      <c r="C32" s="10">
        <f t="shared" ref="C32:W32" si="12">+C31*0.17</f>
        <v>211477654.00000003</v>
      </c>
      <c r="D32" s="10">
        <f t="shared" si="12"/>
        <v>338803200</v>
      </c>
      <c r="E32" s="10">
        <f t="shared" si="12"/>
        <v>611645720</v>
      </c>
      <c r="F32" s="10">
        <f t="shared" si="12"/>
        <v>511481720.00000006</v>
      </c>
      <c r="G32" s="10">
        <f t="shared" si="12"/>
        <v>559998054</v>
      </c>
      <c r="H32" s="10">
        <f t="shared" si="12"/>
        <v>62095050.000000007</v>
      </c>
      <c r="I32" s="10">
        <f t="shared" si="12"/>
        <v>89536076</v>
      </c>
      <c r="J32" s="10">
        <f t="shared" si="12"/>
        <v>120468222.00000001</v>
      </c>
      <c r="K32" s="10">
        <f t="shared" si="12"/>
        <v>129581820.00000001</v>
      </c>
      <c r="L32" s="10">
        <f t="shared" si="12"/>
        <v>227694974.00000003</v>
      </c>
      <c r="M32" s="10">
        <f t="shared" si="12"/>
        <v>495322200.00000006</v>
      </c>
      <c r="N32" s="10">
        <f t="shared" si="12"/>
        <v>661219556</v>
      </c>
      <c r="O32" s="10">
        <f t="shared" si="12"/>
        <v>383577349.5</v>
      </c>
      <c r="P32" s="10">
        <f t="shared" si="12"/>
        <v>569783628</v>
      </c>
      <c r="Q32" s="10">
        <f t="shared" si="12"/>
        <v>445691720.00000006</v>
      </c>
      <c r="R32" s="10">
        <f t="shared" si="12"/>
        <v>9657870</v>
      </c>
      <c r="S32" s="10">
        <f t="shared" si="12"/>
        <v>2026096142.0000002</v>
      </c>
      <c r="T32" s="10">
        <f t="shared" si="12"/>
        <v>257481593.70000002</v>
      </c>
      <c r="U32" s="10">
        <f t="shared" si="12"/>
        <v>122638714.00000001</v>
      </c>
      <c r="V32" s="10">
        <f t="shared" si="12"/>
        <v>18956700</v>
      </c>
      <c r="W32" s="10">
        <f t="shared" si="12"/>
        <v>824781180</v>
      </c>
    </row>
    <row r="33" spans="1:23" x14ac:dyDescent="0.3">
      <c r="A33" s="38" t="s">
        <v>54</v>
      </c>
      <c r="B33" s="10">
        <f>+B31*0.21</f>
        <v>335839770</v>
      </c>
      <c r="C33" s="10">
        <f t="shared" ref="C33:W33" si="13">+C31*0.21</f>
        <v>261237102</v>
      </c>
      <c r="D33" s="10">
        <f t="shared" si="13"/>
        <v>418521600</v>
      </c>
      <c r="E33" s="10">
        <f t="shared" si="13"/>
        <v>755562360</v>
      </c>
      <c r="F33" s="10">
        <f t="shared" si="13"/>
        <v>631830360</v>
      </c>
      <c r="G33" s="10">
        <f t="shared" si="13"/>
        <v>691762302</v>
      </c>
      <c r="H33" s="10">
        <f t="shared" si="13"/>
        <v>76705650</v>
      </c>
      <c r="I33" s="10">
        <f t="shared" si="13"/>
        <v>110603388</v>
      </c>
      <c r="J33" s="10">
        <f t="shared" si="13"/>
        <v>148813686</v>
      </c>
      <c r="K33" s="10">
        <f t="shared" si="13"/>
        <v>160071660</v>
      </c>
      <c r="L33" s="10">
        <f t="shared" si="13"/>
        <v>281270262</v>
      </c>
      <c r="M33" s="10">
        <f t="shared" si="13"/>
        <v>611868600</v>
      </c>
      <c r="N33" s="10">
        <f t="shared" si="13"/>
        <v>816800628</v>
      </c>
      <c r="O33" s="10">
        <f t="shared" si="13"/>
        <v>473830843.5</v>
      </c>
      <c r="P33" s="10">
        <f t="shared" si="13"/>
        <v>703850364</v>
      </c>
      <c r="Q33" s="10">
        <f t="shared" si="13"/>
        <v>550560360</v>
      </c>
      <c r="R33" s="10">
        <f t="shared" si="13"/>
        <v>11930310</v>
      </c>
      <c r="S33" s="10">
        <f t="shared" si="13"/>
        <v>2502824646</v>
      </c>
      <c r="T33" s="10">
        <f t="shared" si="13"/>
        <v>318065498.09999996</v>
      </c>
      <c r="U33" s="10">
        <f t="shared" si="13"/>
        <v>151494882</v>
      </c>
      <c r="V33" s="10">
        <f t="shared" si="13"/>
        <v>23417100</v>
      </c>
      <c r="W33" s="10">
        <f t="shared" si="13"/>
        <v>1018847340</v>
      </c>
    </row>
    <row r="34" spans="1:23" x14ac:dyDescent="0.3">
      <c r="A34" s="38" t="s">
        <v>55</v>
      </c>
      <c r="B34" s="10">
        <f>+B31*0.31</f>
        <v>495763470</v>
      </c>
      <c r="C34" s="10">
        <f t="shared" ref="C34:W34" si="14">+C31*0.31</f>
        <v>385635722</v>
      </c>
      <c r="D34" s="10">
        <f t="shared" si="14"/>
        <v>617817600</v>
      </c>
      <c r="E34" s="10">
        <f t="shared" si="14"/>
        <v>1115353960</v>
      </c>
      <c r="F34" s="10">
        <f t="shared" si="14"/>
        <v>932701960</v>
      </c>
      <c r="G34" s="10">
        <f t="shared" si="14"/>
        <v>1021172922</v>
      </c>
      <c r="H34" s="10">
        <f t="shared" si="14"/>
        <v>113232150</v>
      </c>
      <c r="I34" s="10">
        <f t="shared" si="14"/>
        <v>163271668</v>
      </c>
      <c r="J34" s="10">
        <f t="shared" si="14"/>
        <v>219677346</v>
      </c>
      <c r="K34" s="10">
        <f t="shared" si="14"/>
        <v>236296260</v>
      </c>
      <c r="L34" s="10">
        <f t="shared" si="14"/>
        <v>415208482</v>
      </c>
      <c r="M34" s="10">
        <f t="shared" si="14"/>
        <v>903234600</v>
      </c>
      <c r="N34" s="10">
        <f t="shared" si="14"/>
        <v>1205753308</v>
      </c>
      <c r="O34" s="10">
        <f t="shared" si="14"/>
        <v>699464578.5</v>
      </c>
      <c r="P34" s="10">
        <f t="shared" si="14"/>
        <v>1039017204</v>
      </c>
      <c r="Q34" s="10">
        <f t="shared" si="14"/>
        <v>812731960</v>
      </c>
      <c r="R34" s="10">
        <f t="shared" si="14"/>
        <v>17611410</v>
      </c>
      <c r="S34" s="10">
        <f t="shared" si="14"/>
        <v>3694645906</v>
      </c>
      <c r="T34" s="10">
        <f t="shared" si="14"/>
        <v>469525259.10000002</v>
      </c>
      <c r="U34" s="10">
        <f t="shared" si="14"/>
        <v>223635302</v>
      </c>
      <c r="V34" s="10">
        <f t="shared" si="14"/>
        <v>34568100</v>
      </c>
      <c r="W34" s="10">
        <f t="shared" si="14"/>
        <v>1504012740</v>
      </c>
    </row>
    <row r="35" spans="1:23" x14ac:dyDescent="0.3">
      <c r="A35" s="38" t="s">
        <v>56</v>
      </c>
      <c r="B35" s="10">
        <f>+B31*0.31</f>
        <v>495763470</v>
      </c>
      <c r="C35" s="10">
        <f t="shared" ref="C35:W35" si="15">+C31*0.31</f>
        <v>385635722</v>
      </c>
      <c r="D35" s="10">
        <f t="shared" si="15"/>
        <v>617817600</v>
      </c>
      <c r="E35" s="10">
        <f t="shared" si="15"/>
        <v>1115353960</v>
      </c>
      <c r="F35" s="10">
        <f t="shared" si="15"/>
        <v>932701960</v>
      </c>
      <c r="G35" s="10">
        <f t="shared" si="15"/>
        <v>1021172922</v>
      </c>
      <c r="H35" s="10">
        <f t="shared" si="15"/>
        <v>113232150</v>
      </c>
      <c r="I35" s="10">
        <f t="shared" si="15"/>
        <v>163271668</v>
      </c>
      <c r="J35" s="10">
        <f t="shared" si="15"/>
        <v>219677346</v>
      </c>
      <c r="K35" s="10">
        <f t="shared" si="15"/>
        <v>236296260</v>
      </c>
      <c r="L35" s="10">
        <f t="shared" si="15"/>
        <v>415208482</v>
      </c>
      <c r="M35" s="10">
        <f t="shared" si="15"/>
        <v>903234600</v>
      </c>
      <c r="N35" s="10">
        <f t="shared" si="15"/>
        <v>1205753308</v>
      </c>
      <c r="O35" s="10">
        <f t="shared" si="15"/>
        <v>699464578.5</v>
      </c>
      <c r="P35" s="10">
        <f t="shared" si="15"/>
        <v>1039017204</v>
      </c>
      <c r="Q35" s="10">
        <f t="shared" si="15"/>
        <v>812731960</v>
      </c>
      <c r="R35" s="10">
        <f t="shared" si="15"/>
        <v>17611410</v>
      </c>
      <c r="S35" s="10">
        <f t="shared" si="15"/>
        <v>3694645906</v>
      </c>
      <c r="T35" s="10">
        <f t="shared" si="15"/>
        <v>469525259.10000002</v>
      </c>
      <c r="U35" s="10">
        <f t="shared" si="15"/>
        <v>223635302</v>
      </c>
      <c r="V35" s="10">
        <f t="shared" si="15"/>
        <v>34568100</v>
      </c>
      <c r="W35" s="10">
        <f t="shared" si="15"/>
        <v>1504012740</v>
      </c>
    </row>
    <row r="36" spans="1:23" x14ac:dyDescent="0.3">
      <c r="A36" s="38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35"/>
      <c r="Q36" s="35"/>
      <c r="R36" s="35"/>
      <c r="S36" s="35"/>
      <c r="T36" s="35"/>
      <c r="U36" s="35"/>
      <c r="V36" s="35"/>
      <c r="W36" s="35"/>
    </row>
    <row r="37" spans="1:23" x14ac:dyDescent="0.3">
      <c r="A37" s="38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35"/>
      <c r="Q37" s="35"/>
      <c r="R37" s="35"/>
      <c r="S37" s="35"/>
      <c r="T37" s="35"/>
      <c r="U37" s="35"/>
      <c r="V37" s="35"/>
      <c r="W37" s="35"/>
    </row>
    <row r="38" spans="1:23" x14ac:dyDescent="0.3">
      <c r="A38" s="35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35"/>
      <c r="Q38" s="35"/>
      <c r="R38" s="35"/>
      <c r="S38" s="35"/>
      <c r="T38" s="35"/>
      <c r="U38" s="35"/>
      <c r="V38" s="35"/>
      <c r="W38" s="35"/>
    </row>
    <row r="39" spans="1:23" x14ac:dyDescent="0.3">
      <c r="A39" s="35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35"/>
      <c r="Q39" s="35"/>
      <c r="R39" s="35"/>
      <c r="S39" s="35"/>
      <c r="T39" s="35"/>
      <c r="U39" s="35"/>
      <c r="V39" s="35"/>
      <c r="W39" s="35"/>
    </row>
    <row r="40" spans="1:23" x14ac:dyDescent="0.3">
      <c r="A40" s="35" t="s">
        <v>60</v>
      </c>
      <c r="B40" s="10">
        <v>18300</v>
      </c>
      <c r="C40" s="10">
        <v>19400</v>
      </c>
      <c r="D40" s="10">
        <v>14400</v>
      </c>
      <c r="E40" s="10">
        <v>19000</v>
      </c>
      <c r="F40" s="10">
        <v>22300</v>
      </c>
      <c r="G40" s="10">
        <v>15400</v>
      </c>
      <c r="H40" s="10">
        <v>22500</v>
      </c>
      <c r="I40" s="10">
        <v>27400</v>
      </c>
      <c r="J40" s="10">
        <v>18900</v>
      </c>
      <c r="K40" s="10">
        <v>20400</v>
      </c>
      <c r="L40" s="10">
        <v>36100</v>
      </c>
      <c r="M40" s="10">
        <v>45000</v>
      </c>
      <c r="N40" s="10">
        <v>17900</v>
      </c>
      <c r="O40" s="10">
        <v>17450</v>
      </c>
      <c r="P40" s="10">
        <v>34200</v>
      </c>
      <c r="Q40" s="10">
        <v>58000</v>
      </c>
      <c r="R40" s="10">
        <v>65300</v>
      </c>
      <c r="S40" s="10">
        <v>76300</v>
      </c>
      <c r="T40" s="10">
        <v>71990</v>
      </c>
      <c r="U40" s="10">
        <v>58300</v>
      </c>
      <c r="V40" s="10">
        <v>59000</v>
      </c>
      <c r="W40" s="10">
        <v>38100</v>
      </c>
    </row>
    <row r="41" spans="1:23" x14ac:dyDescent="0.3">
      <c r="A41" s="35" t="s">
        <v>61</v>
      </c>
      <c r="B41" s="10">
        <v>89748</v>
      </c>
      <c r="C41" s="10">
        <v>67120</v>
      </c>
      <c r="D41" s="10">
        <v>149200</v>
      </c>
      <c r="E41" s="10">
        <v>181300</v>
      </c>
      <c r="F41" s="10">
        <v>128302</v>
      </c>
      <c r="G41" s="10">
        <v>218234</v>
      </c>
      <c r="H41" s="10">
        <v>14230</v>
      </c>
      <c r="I41" s="10">
        <v>19403</v>
      </c>
      <c r="J41" s="10">
        <v>36102</v>
      </c>
      <c r="K41" s="10">
        <v>36105</v>
      </c>
      <c r="L41" s="10">
        <v>39872</v>
      </c>
      <c r="M41" s="10">
        <v>63636</v>
      </c>
      <c r="N41" s="10">
        <v>189302</v>
      </c>
      <c r="O41" s="10">
        <v>145272</v>
      </c>
      <c r="P41" s="10">
        <v>93022</v>
      </c>
      <c r="Q41" s="10">
        <v>39202</v>
      </c>
      <c r="R41" s="10">
        <v>890</v>
      </c>
      <c r="S41" s="10">
        <v>142800</v>
      </c>
      <c r="T41" s="10">
        <v>19202</v>
      </c>
      <c r="U41" s="10">
        <v>11022</v>
      </c>
      <c r="V41" s="10">
        <v>1320</v>
      </c>
      <c r="W41" s="10">
        <v>124782</v>
      </c>
    </row>
    <row r="42" spans="1:23" x14ac:dyDescent="0.3">
      <c r="A42" s="35" t="s">
        <v>69</v>
      </c>
      <c r="B42" s="10">
        <v>87390</v>
      </c>
      <c r="C42" s="10">
        <v>64123</v>
      </c>
      <c r="D42" s="10">
        <v>138400</v>
      </c>
      <c r="E42" s="10">
        <v>189364</v>
      </c>
      <c r="F42" s="10">
        <v>134920</v>
      </c>
      <c r="G42" s="10">
        <v>213903</v>
      </c>
      <c r="H42" s="10">
        <v>16234</v>
      </c>
      <c r="I42" s="10">
        <v>19222</v>
      </c>
      <c r="J42" s="10">
        <v>37494</v>
      </c>
      <c r="K42" s="10">
        <v>37365</v>
      </c>
      <c r="L42" s="10">
        <v>37102</v>
      </c>
      <c r="M42" s="10">
        <v>64748</v>
      </c>
      <c r="N42" s="10">
        <v>217292</v>
      </c>
      <c r="O42" s="10">
        <v>129303</v>
      </c>
      <c r="P42" s="10">
        <v>98002</v>
      </c>
      <c r="Q42" s="10">
        <v>45202</v>
      </c>
      <c r="R42" s="10">
        <v>870</v>
      </c>
      <c r="S42" s="10">
        <v>156202</v>
      </c>
      <c r="T42" s="10">
        <v>21039</v>
      </c>
      <c r="U42" s="10">
        <v>12374</v>
      </c>
      <c r="V42" s="10">
        <v>1890</v>
      </c>
      <c r="W42" s="10">
        <v>127340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topLeftCell="A22" zoomScaleNormal="100" workbookViewId="0">
      <selection activeCell="B45" sqref="B45"/>
    </sheetView>
  </sheetViews>
  <sheetFormatPr defaultRowHeight="14.4" x14ac:dyDescent="0.3"/>
  <cols>
    <col min="1" max="1" width="49.44140625" customWidth="1"/>
    <col min="2" max="2" width="111.6640625" style="8" customWidth="1"/>
  </cols>
  <sheetData>
    <row r="3" spans="1:2" x14ac:dyDescent="0.3">
      <c r="A3" t="s">
        <v>2</v>
      </c>
      <c r="B3" s="8" t="s">
        <v>3</v>
      </c>
    </row>
    <row r="4" spans="1:2" x14ac:dyDescent="0.3">
      <c r="B4" s="8" t="s">
        <v>4</v>
      </c>
    </row>
    <row r="5" spans="1:2" x14ac:dyDescent="0.3">
      <c r="B5" s="8" t="s">
        <v>33</v>
      </c>
    </row>
    <row r="7" spans="1:2" ht="28.8" x14ac:dyDescent="0.3">
      <c r="A7" t="s">
        <v>32</v>
      </c>
      <c r="B7" s="8" t="s">
        <v>30</v>
      </c>
    </row>
    <row r="8" spans="1:2" x14ac:dyDescent="0.3">
      <c r="B8" s="8" t="s">
        <v>31</v>
      </c>
    </row>
    <row r="9" spans="1:2" x14ac:dyDescent="0.3">
      <c r="B9" s="8" t="s">
        <v>33</v>
      </c>
    </row>
    <row r="11" spans="1:2" x14ac:dyDescent="0.3">
      <c r="A11" t="s">
        <v>35</v>
      </c>
      <c r="B11" s="8" t="s">
        <v>81</v>
      </c>
    </row>
    <row r="12" spans="1:2" x14ac:dyDescent="0.3">
      <c r="B12" s="8" t="s">
        <v>36</v>
      </c>
    </row>
    <row r="14" spans="1:2" ht="28.8" x14ac:dyDescent="0.3">
      <c r="A14" t="s">
        <v>71</v>
      </c>
      <c r="B14" s="8" t="s">
        <v>63</v>
      </c>
    </row>
    <row r="15" spans="1:2" x14ac:dyDescent="0.3">
      <c r="B15" s="8" t="s">
        <v>64</v>
      </c>
    </row>
    <row r="16" spans="1:2" x14ac:dyDescent="0.3">
      <c r="B16" s="8" t="s">
        <v>72</v>
      </c>
    </row>
    <row r="18" spans="1:2" x14ac:dyDescent="0.3">
      <c r="A18" t="s">
        <v>34</v>
      </c>
      <c r="B18" s="8" t="s">
        <v>51</v>
      </c>
    </row>
    <row r="19" spans="1:2" x14ac:dyDescent="0.3">
      <c r="B19" s="8" t="s">
        <v>52</v>
      </c>
    </row>
    <row r="20" spans="1:2" x14ac:dyDescent="0.3">
      <c r="B20" s="8" t="s">
        <v>50</v>
      </c>
    </row>
    <row r="22" spans="1:2" ht="28.8" x14ac:dyDescent="0.3">
      <c r="A22" t="s">
        <v>65</v>
      </c>
      <c r="B22" s="8" t="s">
        <v>66</v>
      </c>
    </row>
    <row r="23" spans="1:2" ht="28.8" x14ac:dyDescent="0.3">
      <c r="B23" s="8" t="s">
        <v>67</v>
      </c>
    </row>
    <row r="24" spans="1:2" x14ac:dyDescent="0.3">
      <c r="B24" s="8" t="s">
        <v>68</v>
      </c>
    </row>
    <row r="25" spans="1:2" x14ac:dyDescent="0.3">
      <c r="B25" s="8" t="s">
        <v>70</v>
      </c>
    </row>
    <row r="28" spans="1:2" x14ac:dyDescent="0.3">
      <c r="A28" t="s">
        <v>105</v>
      </c>
      <c r="B28" s="8" t="s">
        <v>90</v>
      </c>
    </row>
    <row r="30" spans="1:2" x14ac:dyDescent="0.3">
      <c r="A30" t="s">
        <v>95</v>
      </c>
      <c r="B30" s="8" t="s">
        <v>112</v>
      </c>
    </row>
    <row r="32" spans="1:2" x14ac:dyDescent="0.3">
      <c r="A32" t="s">
        <v>106</v>
      </c>
      <c r="B32" s="8" t="s">
        <v>113</v>
      </c>
    </row>
    <row r="34" spans="1:2" x14ac:dyDescent="0.3">
      <c r="A34" t="s">
        <v>109</v>
      </c>
      <c r="B34" s="8" t="s">
        <v>111</v>
      </c>
    </row>
    <row r="36" spans="1:2" x14ac:dyDescent="0.3">
      <c r="A36" t="s">
        <v>107</v>
      </c>
      <c r="B36" s="8" t="s">
        <v>114</v>
      </c>
    </row>
    <row r="38" spans="1:2" x14ac:dyDescent="0.3">
      <c r="A38" t="s">
        <v>108</v>
      </c>
      <c r="B38" s="8" t="s">
        <v>115</v>
      </c>
    </row>
    <row r="40" spans="1:2" x14ac:dyDescent="0.3">
      <c r="A40" t="s">
        <v>102</v>
      </c>
      <c r="B40" s="8" t="s">
        <v>116</v>
      </c>
    </row>
    <row r="42" spans="1:2" x14ac:dyDescent="0.3">
      <c r="A42" t="s">
        <v>103</v>
      </c>
      <c r="B42" s="8" t="s">
        <v>117</v>
      </c>
    </row>
    <row r="44" spans="1:2" x14ac:dyDescent="0.3">
      <c r="A44" t="s">
        <v>97</v>
      </c>
      <c r="B44" s="8" t="s">
        <v>118</v>
      </c>
    </row>
    <row r="46" spans="1:2" ht="28.8" x14ac:dyDescent="0.3">
      <c r="A46" t="s">
        <v>104</v>
      </c>
      <c r="B46" s="8" t="s">
        <v>89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Competitor</vt:lpstr>
      <vt:lpstr>Products</vt:lpstr>
      <vt:lpstr>DEF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Alcayaga</dc:creator>
  <cp:lastModifiedBy>Andres Alcayaga</cp:lastModifiedBy>
  <dcterms:created xsi:type="dcterms:W3CDTF">2014-05-06T13:45:32Z</dcterms:created>
  <dcterms:modified xsi:type="dcterms:W3CDTF">2014-05-08T18:34:05Z</dcterms:modified>
</cp:coreProperties>
</file>