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18" documentId="13_ncr:1_{D06B0BE8-AEFD-4FD4-952A-3E40E47E09B7}" xr6:coauthVersionLast="47" xr6:coauthVersionMax="47" xr10:uidLastSave="{88ACADC5-5625-468E-85BF-7B4991C06C9E}"/>
  <bookViews>
    <workbookView xWindow="4095" yWindow="-15480" windowWidth="20730" windowHeight="15600" activeTab="2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J6" i="2"/>
  <c r="I6" i="2"/>
  <c r="H6" i="2"/>
  <c r="G6" i="2"/>
  <c r="F6" i="2"/>
  <c r="E6" i="2"/>
  <c r="D6" i="2"/>
  <c r="AK50" i="3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<sst xmlns="http://schemas.openxmlformats.org/spreadsheetml/2006/main" count="196" uniqueCount="140">
  <si>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</si>
  <si>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</si>
  <si>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</si>
  <si>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</si>
  <si>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</si>
  <si>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</si>
  <si>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</si>
  <si>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</si>
  <si>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</si>
  <si>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</si>
  <si>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</si>
  <si>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</si>
  <si>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</si>
  <si>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</si>
  <si>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</si>
  <si>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</si>
  <si>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</si>
  <si>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</si>
  <si>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</si>
  <si>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</si>
  <si>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</si>
  <si>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</si>
  <si>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</si>
  <si>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</si>
  <si>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</si>
  <si>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</si>
  <si>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</si>
  <si>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</si>
  <si>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</si>
  <si>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</si>
  <si>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Results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</si>
  <si>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</si>
  <si>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</si>
  <si>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</si>
  <si>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</si>
  <si>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</si>
  <si>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</si>
  <si>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</si>
  <si>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</si>
  <si>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</si>
  <si>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</si>
  <si>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</si>
  <si>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</si>
  <si>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</si>
  <si>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</si>
  <si>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</si>
  <si>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</si>
  <si>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</si>
  <si>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</si>
  <si>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</si>
  <si>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</si>
  <si>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</si>
  <si>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</si>
  <si>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</si>
  <si>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</si>
  <si>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</si>
  <si>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</si>
  <si>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</si>
  <si>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</si>
  <si>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</si>
  <si>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</si>
  <si>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</si>
  <si>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</si>
  <si>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</si>
  <si>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</si>
  <si>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</si>
  <si>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</si>
  <si>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</si>
  <si>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</si>
  <si>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</si>
  <si>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</si>
  <si>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</si>
  <si>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</si>
  <si>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</si>
  <si>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</si>
  <si>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</si>
  <si>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</si>
  <si>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</si>
  <si>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</si>
  <si>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</si>
  <si>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</si>
  <si>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</si>
  <si>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</si>
  <si>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</si>
  <si>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</si>
  <si>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</si>
  <si>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</si>
  <si>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</si>
  <si>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</si>
  <si>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</si>
  <si>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</si>
  <si>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</si>
  <si>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</si>
  <si>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</si>
  <si>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</si>
  <si>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</si>
  <si>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</si>
  <si>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</si>
  <si>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</si>
  <si>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</si>
  <si>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</si>
  <si>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</si>
  <si>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</si>
  <si>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</si>
  <si>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</si>
  <si>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</si>
  <si>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</si>
  <si>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</si>
  <si>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</si>
  <si>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</si>
  <si>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</si>
  <si>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</si>
  <si>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</si>
  <si>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</si>
  <si>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</si>
  <si>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</si>
  <si>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</si>
  <si>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</si>
  <si>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</si>
  <si>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</si>
  <si>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</si>
  <si>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</si>
  <si>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</si>
  <si>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</si>
  <si>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running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</si>
  <si>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</si>
  <si>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</si>
  <si>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</si>
  <si>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</si>
  <si>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S2</t>
  </si>
  <si>
    <t>S3</t>
  </si>
  <si>
    <t>S4</t>
  </si>
  <si>
    <t>S5</t>
  </si>
  <si>
    <t>DP800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</si>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</sst>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11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11" fontId="9" fillId="7" borderId="7" xfId="0" applyNumberFormat="1" applyFont="1" applyFill="1" applyBorder="1" applyAlignment="1">
      <alignment horizontal="right" wrapText="1"/>
    </xf>
    <xf numFmtId="0" fontId="2" fillId="8" borderId="7" xfId="0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" fillId="5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0" fontId="0" fillId="0" borderId="8" xfId="0" applyFill="1" applyBorder="1"/>
    <xf numFmtId="164" fontId="0" fillId="0" borderId="8" xfId="0" applyNumberFormat="1" applyBorder="1"/>
    <xf numFmtId="11" fontId="0" fillId="0" borderId="8" xfId="0" applyNumberFormat="1" applyFill="1" applyBorder="1"/>
    <xf numFmtId="0" fontId="1" fillId="4" borderId="9" xfId="0" applyFont="1" applyFill="1" applyBorder="1"/>
    <xf numFmtId="0" fontId="1" fillId="0" borderId="9" xfId="0" applyFont="1" applyFill="1" applyBorder="1"/>
    <xf numFmtId="11" fontId="0" fillId="0" borderId="9" xfId="0" applyNumberFormat="1" applyBorder="1"/>
    <xf numFmtId="0" fontId="0" fillId="0" borderId="9" xfId="0" applyBorder="1"/>
    <xf numFmtId="11" fontId="2" fillId="0" borderId="9" xfId="0" applyNumberFormat="1" applyFont="1" applyBorder="1"/>
    <xf numFmtId="0" fontId="1" fillId="5" borderId="10" xfId="0" applyFont="1" applyFill="1" applyBorder="1"/>
    <xf numFmtId="0" fontId="5" fillId="5" borderId="10" xfId="0" applyFont="1" applyFill="1" applyBorder="1"/>
    <xf numFmtId="0" fontId="7" fillId="5" borderId="10" xfId="0" applyFont="1" applyFill="1" applyBorder="1"/>
    <xf numFmtId="0" fontId="1" fillId="5" borderId="11" xfId="0" applyFont="1" applyFill="1" applyBorder="1"/>
    <xf numFmtId="0" fontId="0" fillId="5" borderId="11" xfId="0" applyFill="1" applyBorder="1"/>
    <xf numFmtId="0" fontId="2" fillId="5" borderId="13" xfId="0" applyFont="1" applyFill="1" applyBorder="1" applyAlignment="1">
      <alignment wrapText="1"/>
    </xf>
    <xf numFmtId="11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5" borderId="12" xfId="0" applyFont="1" applyFill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wrapText="1"/>
    </xf>
    <xf numFmtId="0" fontId="8" fillId="2" borderId="14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4" xfId="0" applyFont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9" fillId="7" borderId="14" xfId="0" applyNumberFormat="1" applyFont="1" applyFill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8" fillId="2" borderId="17" xfId="0" applyFont="1" applyFill="1" applyBorder="1" applyAlignment="1">
      <alignment horizontal="center" wrapText="1"/>
    </xf>
    <xf numFmtId="0" fontId="8" fillId="2" borderId="18" xfId="0" applyFont="1" applyFill="1" applyBorder="1" applyAlignment="1">
      <alignment wrapText="1"/>
    </xf>
    <xf numFmtId="11" fontId="2" fillId="0" borderId="19" xfId="0" applyNumberFormat="1" applyFont="1" applyBorder="1" applyAlignment="1">
      <alignment horizontal="right" wrapText="1"/>
    </xf>
    <xf numFmtId="11" fontId="2" fillId="0" borderId="17" xfId="0" applyNumberFormat="1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2" borderId="14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6" borderId="16" xfId="0" applyFont="1" applyFill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0" fillId="0" borderId="20" xfId="0" applyFill="1" applyBorder="1"/>
    <xf numFmtId="0" fontId="0" fillId="0" borderId="20" xfId="0" applyBorder="1"/>
    <xf numFmtId="0" fontId="2" fillId="0" borderId="6" xfId="0" applyFont="1" applyBorder="1" applyAlignment="1">
      <alignment wrapText="1"/>
    </xf>
    <xf numFmtId="0" fontId="0" fillId="0" borderId="6" xfId="0" applyBorder="1"/>
    <xf numFmtId="0" fontId="1" fillId="5" borderId="8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9" xfId="0" applyNumberFormat="1" applyFill="1" applyBorder="1"/>
    <xf numFmtId="2" fontId="0" fillId="0" borderId="8" xfId="0" applyNumberFormat="1" applyBorder="1"/>
    <xf numFmtId="2" fontId="0" fillId="0" borderId="8" xfId="0" applyNumberFormat="1" applyFill="1" applyBorder="1"/>
    <xf numFmtId="0" fontId="2" fillId="2" borderId="7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8" fillId="2" borderId="1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critical temperature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critical temperature 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critical temperature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critical temperature TC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critical temperature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critical temperature TC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critical temperature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critical temperature TC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critical temperature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critical temperature TC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223839</xdr:colOff>
      <xdr:row>44</xdr:row>
      <xdr:rowOff>171450</xdr:rowOff>
    </xdr:from>
    <xdr:to>
      <xdr:col>44</xdr:col>
      <xdr:colOff>578645</xdr:colOff>
      <xdr:row>64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33</v>
      </c>
    </row>
    <row r="4" spans="3:4" ht="17.25" customHeight="1" x14ac:dyDescent="0.25">
      <c r="C4" s="24" t="s">
        <v>34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Q47"/>
  <sheetViews>
    <sheetView topLeftCell="A7" workbookViewId="0">
      <selection activeCell="B30" sqref="B30"/>
    </sheetView>
  </sheetViews>
  <sheetFormatPr defaultRowHeight="15" x14ac:dyDescent="0.25"/>
  <cols>
    <col min="3" max="3" width="33.140625" customWidth="1"/>
    <col min="4" max="4" width="12.140625" customWidth="1"/>
    <col min="5" max="5" width="12.28515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1" width="14.85546875" customWidth="1"/>
    <col min="12" max="12" width="17.140625" customWidth="1"/>
    <col min="13" max="13" width="20.28515625" customWidth="1"/>
    <col min="14" max="14" width="21.85546875" customWidth="1"/>
    <col min="15" max="15" width="18.85546875" customWidth="1"/>
  </cols>
  <sheetData>
    <row r="3" spans="2:17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7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2:17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6"/>
      <c r="P5" s="26"/>
    </row>
    <row r="6" spans="2:17" x14ac:dyDescent="0.25">
      <c r="B6" s="26"/>
      <c r="C6" s="99"/>
      <c r="D6" s="99"/>
      <c r="E6" s="100"/>
      <c r="F6" s="101" t="s">
        <v>54</v>
      </c>
      <c r="G6" s="102"/>
      <c r="H6" s="102"/>
      <c r="I6" s="102"/>
      <c r="J6" s="103"/>
      <c r="K6" s="102" t="s">
        <v>61</v>
      </c>
      <c r="L6" s="102"/>
      <c r="M6" s="102"/>
      <c r="N6" s="102"/>
      <c r="O6" s="102"/>
      <c r="P6" s="90"/>
      <c r="Q6" s="5"/>
    </row>
    <row r="7" spans="2:17" x14ac:dyDescent="0.25">
      <c r="B7" s="26"/>
      <c r="C7" s="64"/>
      <c r="D7" s="64"/>
      <c r="E7" s="79"/>
      <c r="F7" s="74" t="s">
        <v>55</v>
      </c>
      <c r="G7" s="65" t="s">
        <v>56</v>
      </c>
      <c r="H7" s="65" t="s">
        <v>57</v>
      </c>
      <c r="I7" s="65" t="s">
        <v>58</v>
      </c>
      <c r="J7" s="67" t="s">
        <v>59</v>
      </c>
      <c r="K7" s="65" t="s">
        <v>60</v>
      </c>
      <c r="L7" s="65" t="s">
        <v>129</v>
      </c>
      <c r="M7" s="65" t="s">
        <v>130</v>
      </c>
      <c r="N7" s="65" t="s">
        <v>131</v>
      </c>
      <c r="O7" s="89" t="s">
        <v>132</v>
      </c>
      <c r="P7" s="90"/>
      <c r="Q7" s="5"/>
    </row>
    <row r="8" spans="2:17" ht="34.5" customHeight="1" thickBot="1" x14ac:dyDescent="0.3">
      <c r="B8" s="26"/>
      <c r="C8" s="66" t="s">
        <v>66</v>
      </c>
      <c r="D8" s="66" t="s">
        <v>67</v>
      </c>
      <c r="E8" s="68" t="s">
        <v>68</v>
      </c>
      <c r="F8" s="75" t="s">
        <v>53</v>
      </c>
      <c r="G8" s="66" t="s">
        <v>62</v>
      </c>
      <c r="H8" s="66" t="s">
        <v>63</v>
      </c>
      <c r="I8" s="66" t="s">
        <v>64</v>
      </c>
      <c r="J8" s="68" t="s">
        <v>65</v>
      </c>
      <c r="K8" s="66" t="s">
        <v>52</v>
      </c>
      <c r="L8" s="66" t="s">
        <v>133</v>
      </c>
      <c r="M8" s="66"/>
      <c r="N8" s="66"/>
      <c r="O8" s="66"/>
      <c r="P8" s="90"/>
      <c r="Q8" s="5"/>
    </row>
    <row r="9" spans="2:17" x14ac:dyDescent="0.25">
      <c r="B9" s="26"/>
      <c r="C9" s="57" t="s">
        <v>69</v>
      </c>
      <c r="D9" s="57" t="s">
        <v>70</v>
      </c>
      <c r="E9" s="80" t="s">
        <v>51</v>
      </c>
      <c r="F9" s="76">
        <v>2.7000000000000002E-9</v>
      </c>
      <c r="G9" s="58">
        <v>2.7000000000000002E-9</v>
      </c>
      <c r="H9" s="58">
        <v>2.7000000000000002E-9</v>
      </c>
      <c r="I9" s="58">
        <v>2.7000000000000002E-9</v>
      </c>
      <c r="J9" s="69">
        <v>2.7000000000000002E-9</v>
      </c>
      <c r="K9" s="28">
        <v>7.8500000000000008E-9</v>
      </c>
      <c r="L9" s="28"/>
      <c r="M9" s="28"/>
      <c r="N9" s="28"/>
      <c r="O9" s="28"/>
      <c r="P9" s="91"/>
    </row>
    <row r="10" spans="2:17" x14ac:dyDescent="0.25">
      <c r="B10" s="26"/>
      <c r="C10" s="32" t="s">
        <v>71</v>
      </c>
      <c r="D10" s="32" t="s">
        <v>72</v>
      </c>
      <c r="E10" s="81" t="s">
        <v>73</v>
      </c>
      <c r="F10" s="78">
        <v>58333.33</v>
      </c>
      <c r="G10" s="35">
        <v>58333.33</v>
      </c>
      <c r="H10" s="35">
        <v>58333.33</v>
      </c>
      <c r="I10" s="35">
        <v>58333.33</v>
      </c>
      <c r="J10" s="70">
        <v>58333.33</v>
      </c>
      <c r="K10" s="28">
        <v>205880</v>
      </c>
      <c r="L10" s="28"/>
      <c r="M10" s="28"/>
      <c r="N10" s="28"/>
      <c r="O10" s="28"/>
      <c r="P10" s="91"/>
    </row>
    <row r="11" spans="2:17" x14ac:dyDescent="0.25">
      <c r="B11" s="26"/>
      <c r="C11" s="32" t="s">
        <v>74</v>
      </c>
      <c r="D11" s="32" t="s">
        <v>75</v>
      </c>
      <c r="E11" s="81" t="s">
        <v>73</v>
      </c>
      <c r="F11" s="78">
        <v>26923.08</v>
      </c>
      <c r="G11" s="35">
        <v>26923.08</v>
      </c>
      <c r="H11" s="35">
        <v>26923.08</v>
      </c>
      <c r="I11" s="35">
        <v>26923.08</v>
      </c>
      <c r="J11" s="70">
        <v>26923.08</v>
      </c>
      <c r="K11" s="28">
        <v>78947</v>
      </c>
      <c r="L11" s="28"/>
      <c r="M11" s="28"/>
      <c r="N11" s="28"/>
      <c r="O11" s="28"/>
      <c r="P11" s="91"/>
    </row>
    <row r="12" spans="2:17" x14ac:dyDescent="0.25">
      <c r="B12" s="26"/>
      <c r="C12" s="32" t="s">
        <v>76</v>
      </c>
      <c r="D12" s="32" t="s">
        <v>77</v>
      </c>
      <c r="E12" s="81" t="s">
        <v>77</v>
      </c>
      <c r="F12" s="78">
        <v>47</v>
      </c>
      <c r="G12" s="35">
        <v>47</v>
      </c>
      <c r="H12" s="35">
        <v>47</v>
      </c>
      <c r="I12" s="35">
        <v>47</v>
      </c>
      <c r="J12" s="70">
        <v>47</v>
      </c>
      <c r="K12" s="29">
        <v>47</v>
      </c>
      <c r="L12" s="29"/>
      <c r="M12" s="29"/>
      <c r="N12" s="29"/>
      <c r="O12" s="29"/>
      <c r="P12" s="91"/>
    </row>
    <row r="13" spans="2:17" x14ac:dyDescent="0.25">
      <c r="B13" s="26"/>
      <c r="C13" s="32" t="s">
        <v>78</v>
      </c>
      <c r="D13" s="32" t="s">
        <v>79</v>
      </c>
      <c r="E13" s="81" t="s">
        <v>73</v>
      </c>
      <c r="F13" s="78">
        <v>70000</v>
      </c>
      <c r="G13" s="35">
        <v>70000</v>
      </c>
      <c r="H13" s="35">
        <v>70000</v>
      </c>
      <c r="I13" s="35">
        <v>70000</v>
      </c>
      <c r="J13" s="70">
        <v>70000</v>
      </c>
      <c r="K13" s="28">
        <v>210000</v>
      </c>
      <c r="L13" s="28"/>
      <c r="M13" s="28"/>
      <c r="N13" s="28"/>
      <c r="O13" s="28"/>
      <c r="P13" s="91"/>
    </row>
    <row r="14" spans="2:17" x14ac:dyDescent="0.25">
      <c r="B14" s="26"/>
      <c r="C14" s="32" t="s">
        <v>80</v>
      </c>
      <c r="D14" s="32" t="s">
        <v>81</v>
      </c>
      <c r="E14" s="81" t="s">
        <v>77</v>
      </c>
      <c r="F14" s="78">
        <v>0.3</v>
      </c>
      <c r="G14" s="35">
        <v>0.3</v>
      </c>
      <c r="H14" s="35">
        <v>0.3</v>
      </c>
      <c r="I14" s="35">
        <v>0.3</v>
      </c>
      <c r="J14" s="70">
        <v>0.3</v>
      </c>
      <c r="K14" s="29">
        <v>0.33</v>
      </c>
      <c r="L14" s="29"/>
      <c r="M14" s="29"/>
      <c r="N14" s="29"/>
      <c r="O14" s="29"/>
      <c r="P14" s="91"/>
    </row>
    <row r="15" spans="2:17" x14ac:dyDescent="0.25">
      <c r="B15" s="26"/>
      <c r="C15" s="32" t="s">
        <v>82</v>
      </c>
      <c r="D15" s="32" t="s">
        <v>83</v>
      </c>
      <c r="E15" s="81" t="s">
        <v>77</v>
      </c>
      <c r="F15" s="78">
        <v>0.9</v>
      </c>
      <c r="G15" s="35">
        <v>0.9</v>
      </c>
      <c r="H15" s="35">
        <v>0.9</v>
      </c>
      <c r="I15" s="35">
        <v>0.9</v>
      </c>
      <c r="J15" s="70">
        <v>0.9</v>
      </c>
      <c r="K15" s="29">
        <v>0.9</v>
      </c>
      <c r="L15" s="29"/>
      <c r="M15" s="29"/>
      <c r="N15" s="29"/>
      <c r="O15" s="29"/>
      <c r="P15" s="91"/>
    </row>
    <row r="16" spans="2:17" x14ac:dyDescent="0.25">
      <c r="B16" s="26"/>
      <c r="C16" s="32" t="s">
        <v>84</v>
      </c>
      <c r="D16" s="32" t="s">
        <v>85</v>
      </c>
      <c r="E16" s="81" t="s">
        <v>86</v>
      </c>
      <c r="F16" s="77">
        <v>910000000</v>
      </c>
      <c r="G16" s="33">
        <v>910000000</v>
      </c>
      <c r="H16" s="33">
        <v>910000000</v>
      </c>
      <c r="I16" s="33">
        <v>910000000</v>
      </c>
      <c r="J16" s="71">
        <v>910000000</v>
      </c>
      <c r="K16" s="28">
        <v>452000000</v>
      </c>
      <c r="L16" s="28"/>
      <c r="M16" s="28"/>
      <c r="N16" s="28"/>
      <c r="O16" s="28"/>
      <c r="P16" s="91"/>
    </row>
    <row r="17" spans="2:16" x14ac:dyDescent="0.25">
      <c r="B17" s="26"/>
      <c r="C17" s="32" t="s">
        <v>87</v>
      </c>
      <c r="D17" s="32" t="s">
        <v>88</v>
      </c>
      <c r="E17" s="81" t="s">
        <v>89</v>
      </c>
      <c r="F17" s="77">
        <v>2.3200000000000001E-5</v>
      </c>
      <c r="G17" s="33">
        <v>2.3200000000000001E-5</v>
      </c>
      <c r="H17" s="36">
        <v>2.3200000000000001E-5</v>
      </c>
      <c r="I17" s="36">
        <v>2.3200000000000001E-5</v>
      </c>
      <c r="J17" s="72">
        <v>2.3200000000000001E-5</v>
      </c>
      <c r="K17" s="28">
        <v>2.3200000000000001E-5</v>
      </c>
      <c r="L17" s="28"/>
      <c r="M17" s="28"/>
      <c r="N17" s="28"/>
      <c r="O17" s="28"/>
      <c r="P17" s="91"/>
    </row>
    <row r="18" spans="2:16" x14ac:dyDescent="0.25">
      <c r="B18" s="26"/>
      <c r="C18" s="32" t="s">
        <v>90</v>
      </c>
      <c r="D18" s="32" t="s">
        <v>91</v>
      </c>
      <c r="E18" s="81"/>
      <c r="F18" s="77">
        <v>1E-4</v>
      </c>
      <c r="G18" s="33">
        <v>5.0000000000000001E-4</v>
      </c>
      <c r="H18" s="33">
        <v>5.0000000000000001E-4</v>
      </c>
      <c r="I18" s="33">
        <v>5.0000000000000001E-4</v>
      </c>
      <c r="J18" s="71">
        <v>5.0000000000000001E-4</v>
      </c>
      <c r="K18" s="28">
        <v>1E-4</v>
      </c>
      <c r="L18" s="27"/>
      <c r="M18" s="27"/>
      <c r="N18" s="27"/>
      <c r="O18" s="26"/>
      <c r="P18" s="91"/>
    </row>
    <row r="19" spans="2:16" x14ac:dyDescent="0.25">
      <c r="B19" s="26"/>
      <c r="C19" s="32"/>
      <c r="D19" s="32" t="s">
        <v>92</v>
      </c>
      <c r="E19" s="81"/>
      <c r="F19" s="77">
        <v>2.4569999999999999</v>
      </c>
      <c r="G19" s="33">
        <v>2.4569999999999999</v>
      </c>
      <c r="H19" s="33">
        <v>2.4569999999999999</v>
      </c>
      <c r="I19" s="33">
        <v>2.4569999999999999</v>
      </c>
      <c r="J19" s="71">
        <v>2.4569999999999999</v>
      </c>
      <c r="K19" s="28">
        <v>3.548</v>
      </c>
      <c r="L19" s="27"/>
      <c r="M19" s="27"/>
      <c r="N19" s="27"/>
      <c r="O19" s="26"/>
      <c r="P19" s="91"/>
    </row>
    <row r="20" spans="2:16" x14ac:dyDescent="0.25">
      <c r="B20" s="26"/>
      <c r="C20" s="37" t="s">
        <v>93</v>
      </c>
      <c r="D20" s="37" t="s">
        <v>94</v>
      </c>
      <c r="E20" s="82" t="s">
        <v>72</v>
      </c>
      <c r="F20" s="78">
        <v>893</v>
      </c>
      <c r="G20" s="35">
        <v>893</v>
      </c>
      <c r="H20" s="35">
        <v>893</v>
      </c>
      <c r="I20" s="35">
        <v>893</v>
      </c>
      <c r="J20" s="70">
        <v>893</v>
      </c>
      <c r="K20" s="29">
        <v>1800</v>
      </c>
      <c r="L20" s="27"/>
      <c r="M20" s="27"/>
      <c r="N20" s="27"/>
      <c r="O20" s="26"/>
      <c r="P20" s="91"/>
    </row>
    <row r="21" spans="2:16" x14ac:dyDescent="0.25">
      <c r="B21" s="26"/>
      <c r="C21" s="37" t="s">
        <v>95</v>
      </c>
      <c r="D21" s="37" t="s">
        <v>96</v>
      </c>
      <c r="E21" s="82" t="s">
        <v>72</v>
      </c>
      <c r="F21" s="78">
        <v>293</v>
      </c>
      <c r="G21" s="35">
        <v>293</v>
      </c>
      <c r="H21" s="35">
        <v>293</v>
      </c>
      <c r="I21" s="35">
        <v>293</v>
      </c>
      <c r="J21" s="70">
        <v>293</v>
      </c>
      <c r="K21" s="29">
        <v>293</v>
      </c>
      <c r="L21" s="27"/>
      <c r="M21" s="27"/>
      <c r="N21" s="27"/>
      <c r="O21" s="26"/>
      <c r="P21" s="91"/>
    </row>
    <row r="22" spans="2:16" x14ac:dyDescent="0.25">
      <c r="B22" s="26"/>
      <c r="C22" s="37" t="s">
        <v>97</v>
      </c>
      <c r="D22" s="37" t="s">
        <v>98</v>
      </c>
      <c r="E22" s="82" t="s">
        <v>72</v>
      </c>
      <c r="F22" s="78">
        <v>293</v>
      </c>
      <c r="G22" s="35">
        <v>293</v>
      </c>
      <c r="H22" s="35">
        <v>293</v>
      </c>
      <c r="I22" s="35">
        <v>293</v>
      </c>
      <c r="J22" s="70">
        <v>293</v>
      </c>
      <c r="K22" s="29">
        <v>293</v>
      </c>
      <c r="L22" s="27"/>
      <c r="M22" s="27"/>
      <c r="N22" s="27"/>
      <c r="O22" s="26"/>
      <c r="P22" s="91"/>
    </row>
    <row r="23" spans="2:16" x14ac:dyDescent="0.25">
      <c r="B23" s="26"/>
      <c r="C23" s="37" t="s">
        <v>99</v>
      </c>
      <c r="D23" s="37" t="s">
        <v>100</v>
      </c>
      <c r="E23" s="82" t="s">
        <v>72</v>
      </c>
      <c r="F23" s="78">
        <v>893</v>
      </c>
      <c r="G23" s="35">
        <v>893</v>
      </c>
      <c r="H23" s="35">
        <v>893</v>
      </c>
      <c r="I23" s="35">
        <v>893</v>
      </c>
      <c r="J23" s="70">
        <v>893</v>
      </c>
      <c r="K23" s="29">
        <v>893</v>
      </c>
      <c r="L23" s="27"/>
      <c r="M23" s="27"/>
      <c r="N23" s="27"/>
      <c r="O23" s="26"/>
      <c r="P23" s="91"/>
    </row>
    <row r="24" spans="2:16" x14ac:dyDescent="0.25">
      <c r="B24" s="26"/>
      <c r="C24" s="32" t="s">
        <v>135</v>
      </c>
      <c r="D24" s="32" t="s">
        <v>101</v>
      </c>
      <c r="E24" s="81" t="s">
        <v>73</v>
      </c>
      <c r="F24" s="78">
        <v>292.60000000000002</v>
      </c>
      <c r="G24" s="35">
        <v>38.799999999999997</v>
      </c>
      <c r="H24" s="35">
        <v>172.7</v>
      </c>
      <c r="I24" s="35">
        <v>350</v>
      </c>
      <c r="J24" s="70">
        <v>292.5</v>
      </c>
      <c r="K24" s="29">
        <v>325.70001000000002</v>
      </c>
      <c r="L24" s="27"/>
      <c r="M24" s="27"/>
      <c r="N24" s="27"/>
      <c r="O24" s="26"/>
      <c r="P24" s="91"/>
    </row>
    <row r="25" spans="2:16" x14ac:dyDescent="0.25">
      <c r="B25" s="26"/>
      <c r="C25" s="32" t="s">
        <v>136</v>
      </c>
      <c r="D25" s="32" t="s">
        <v>102</v>
      </c>
      <c r="E25" s="81" t="s">
        <v>77</v>
      </c>
      <c r="F25" s="78">
        <v>0</v>
      </c>
      <c r="G25" s="35">
        <v>3.63</v>
      </c>
      <c r="H25" s="35">
        <v>2.99</v>
      </c>
      <c r="I25" s="35">
        <v>2.64</v>
      </c>
      <c r="J25" s="70">
        <v>2.69</v>
      </c>
      <c r="K25" s="29">
        <v>0</v>
      </c>
      <c r="L25" s="27"/>
      <c r="M25" s="27"/>
      <c r="N25" s="27"/>
      <c r="O25" s="26"/>
      <c r="P25" s="91"/>
    </row>
    <row r="26" spans="2:16" x14ac:dyDescent="0.25">
      <c r="B26" s="26"/>
      <c r="C26" s="32" t="s">
        <v>137</v>
      </c>
      <c r="D26" s="32" t="s">
        <v>103</v>
      </c>
      <c r="E26" s="81" t="s">
        <v>77</v>
      </c>
      <c r="F26" s="78">
        <v>0</v>
      </c>
      <c r="G26" s="35">
        <v>0.21299999999999999</v>
      </c>
      <c r="H26" s="35">
        <v>0.16600000000000001</v>
      </c>
      <c r="I26" s="35">
        <v>0.05</v>
      </c>
      <c r="J26" s="70">
        <v>3.5999999999999997E-2</v>
      </c>
      <c r="K26" s="29">
        <v>0</v>
      </c>
      <c r="L26" s="27"/>
      <c r="M26" s="27"/>
      <c r="N26" s="27"/>
      <c r="O26" s="26"/>
      <c r="P26" s="91"/>
    </row>
    <row r="27" spans="2:16" x14ac:dyDescent="0.25">
      <c r="B27" s="26"/>
      <c r="C27" s="32" t="s">
        <v>138</v>
      </c>
      <c r="D27" s="32" t="s">
        <v>104</v>
      </c>
      <c r="E27" s="81" t="s">
        <v>77</v>
      </c>
      <c r="F27" s="78">
        <v>0.02</v>
      </c>
      <c r="G27" s="35">
        <v>0.14199999999999999</v>
      </c>
      <c r="H27" s="35">
        <v>0.11700000000000001</v>
      </c>
      <c r="I27" s="35">
        <v>0.10299999999999999</v>
      </c>
      <c r="J27" s="70">
        <v>0.105</v>
      </c>
      <c r="K27" s="29">
        <v>0.01</v>
      </c>
      <c r="L27" s="27"/>
      <c r="M27" s="27"/>
      <c r="N27" s="27"/>
      <c r="O27" s="26"/>
      <c r="P27" s="91"/>
    </row>
    <row r="28" spans="2:16" x14ac:dyDescent="0.25">
      <c r="B28" s="26"/>
      <c r="C28" s="32" t="s">
        <v>139</v>
      </c>
      <c r="D28" s="32" t="s">
        <v>105</v>
      </c>
      <c r="E28" s="81" t="s">
        <v>77</v>
      </c>
      <c r="F28" s="78">
        <v>1</v>
      </c>
      <c r="G28" s="35">
        <v>1</v>
      </c>
      <c r="H28" s="35">
        <v>1</v>
      </c>
      <c r="I28" s="35">
        <v>1</v>
      </c>
      <c r="J28" s="70">
        <v>1</v>
      </c>
      <c r="K28" s="29">
        <v>1</v>
      </c>
      <c r="L28" s="27"/>
      <c r="M28" s="27"/>
      <c r="N28" s="27"/>
      <c r="O28" s="26"/>
      <c r="P28" s="91"/>
    </row>
    <row r="29" spans="2:16" x14ac:dyDescent="0.25">
      <c r="B29" s="26"/>
      <c r="C29" s="37" t="s">
        <v>106</v>
      </c>
      <c r="D29" s="37" t="s">
        <v>107</v>
      </c>
      <c r="E29" s="82" t="s">
        <v>73</v>
      </c>
      <c r="F29" s="78">
        <v>2.7</v>
      </c>
      <c r="G29" s="35">
        <v>79.5</v>
      </c>
      <c r="H29" s="35">
        <v>35.6</v>
      </c>
      <c r="I29" s="35">
        <v>30.1</v>
      </c>
      <c r="J29" s="70">
        <v>55.3</v>
      </c>
      <c r="K29" s="29">
        <v>234.8</v>
      </c>
      <c r="L29" s="27"/>
      <c r="M29" s="27"/>
      <c r="N29" s="27"/>
      <c r="O29" s="26"/>
      <c r="P29" s="91"/>
    </row>
    <row r="30" spans="2:16" x14ac:dyDescent="0.25">
      <c r="B30" s="26"/>
      <c r="C30" s="37" t="s">
        <v>106</v>
      </c>
      <c r="D30" s="37" t="s">
        <v>108</v>
      </c>
      <c r="E30" s="82" t="s">
        <v>77</v>
      </c>
      <c r="F30" s="78">
        <v>2160.6999999999998</v>
      </c>
      <c r="G30" s="35">
        <v>56.9</v>
      </c>
      <c r="H30" s="35">
        <v>80.599999999999994</v>
      </c>
      <c r="I30" s="35">
        <v>185.9</v>
      </c>
      <c r="J30" s="70">
        <v>317.2</v>
      </c>
      <c r="K30" s="29">
        <v>56.200001</v>
      </c>
      <c r="L30" s="27"/>
      <c r="M30" s="27"/>
      <c r="N30" s="27"/>
      <c r="O30" s="26"/>
      <c r="P30" s="91"/>
    </row>
    <row r="31" spans="2:16" x14ac:dyDescent="0.25">
      <c r="B31" s="26"/>
      <c r="C31" s="37" t="s">
        <v>106</v>
      </c>
      <c r="D31" s="37" t="s">
        <v>109</v>
      </c>
      <c r="E31" s="82" t="s">
        <v>73</v>
      </c>
      <c r="F31" s="78">
        <v>707.6</v>
      </c>
      <c r="G31" s="35">
        <v>88.2</v>
      </c>
      <c r="H31" s="35">
        <v>247.7</v>
      </c>
      <c r="I31" s="35">
        <v>72.8</v>
      </c>
      <c r="J31" s="70">
        <v>31.1</v>
      </c>
      <c r="K31" s="29">
        <v>445.70001000000002</v>
      </c>
      <c r="L31" s="27"/>
      <c r="M31" s="27"/>
      <c r="N31" s="27"/>
      <c r="O31" s="26"/>
      <c r="P31" s="91"/>
    </row>
    <row r="32" spans="2:16" x14ac:dyDescent="0.25">
      <c r="B32" s="26"/>
      <c r="C32" s="37" t="s">
        <v>106</v>
      </c>
      <c r="D32" s="37" t="s">
        <v>110</v>
      </c>
      <c r="E32" s="82" t="s">
        <v>77</v>
      </c>
      <c r="F32" s="78">
        <v>8.94</v>
      </c>
      <c r="G32" s="35">
        <v>4</v>
      </c>
      <c r="H32" s="35">
        <v>6.5</v>
      </c>
      <c r="I32" s="35">
        <v>7.7</v>
      </c>
      <c r="J32" s="70">
        <v>10</v>
      </c>
      <c r="K32" s="29">
        <v>4.6999997999999996</v>
      </c>
      <c r="L32" s="27"/>
      <c r="M32" s="27"/>
      <c r="N32" s="27"/>
      <c r="O32" s="26"/>
      <c r="P32" s="91"/>
    </row>
    <row r="33" spans="2:16" x14ac:dyDescent="0.25">
      <c r="B33" s="26"/>
      <c r="C33" s="37" t="s">
        <v>111</v>
      </c>
      <c r="D33" s="37" t="s">
        <v>112</v>
      </c>
      <c r="E33" s="82" t="s">
        <v>113</v>
      </c>
      <c r="F33" s="78">
        <v>278</v>
      </c>
      <c r="G33" s="35">
        <v>151</v>
      </c>
      <c r="H33" s="35">
        <v>211</v>
      </c>
      <c r="I33" s="35">
        <v>115</v>
      </c>
      <c r="J33" s="70">
        <v>128</v>
      </c>
      <c r="K33" s="29">
        <v>555</v>
      </c>
      <c r="L33" s="27"/>
      <c r="M33" s="27"/>
      <c r="N33" s="27"/>
      <c r="O33" s="26"/>
      <c r="P33" s="91"/>
    </row>
    <row r="34" spans="2:16" x14ac:dyDescent="0.25">
      <c r="B34" s="26"/>
      <c r="C34" s="32"/>
      <c r="D34" s="32" t="s">
        <v>114</v>
      </c>
      <c r="E34" s="81" t="s">
        <v>77</v>
      </c>
      <c r="F34" s="78">
        <v>1E-3</v>
      </c>
      <c r="G34" s="35">
        <v>1E-3</v>
      </c>
      <c r="H34" s="35">
        <v>1E-3</v>
      </c>
      <c r="I34" s="35">
        <v>1E-3</v>
      </c>
      <c r="J34" s="70">
        <v>1E-3</v>
      </c>
      <c r="K34" s="27"/>
      <c r="L34" s="27"/>
      <c r="M34" s="27"/>
      <c r="N34" s="27"/>
      <c r="O34" s="26"/>
      <c r="P34" s="91"/>
    </row>
    <row r="35" spans="2:16" ht="15.75" thickBot="1" x14ac:dyDescent="0.3">
      <c r="B35" s="26"/>
      <c r="C35" s="62"/>
      <c r="D35" s="62" t="s">
        <v>115</v>
      </c>
      <c r="E35" s="83" t="s">
        <v>73</v>
      </c>
      <c r="F35" s="86">
        <v>292.60000000000002</v>
      </c>
      <c r="G35" s="63">
        <v>51</v>
      </c>
      <c r="H35" s="63">
        <v>187</v>
      </c>
      <c r="I35" s="63">
        <v>373</v>
      </c>
      <c r="J35" s="73">
        <v>341</v>
      </c>
      <c r="K35" s="92"/>
      <c r="L35" s="92"/>
      <c r="M35" s="92"/>
      <c r="N35" s="92"/>
      <c r="O35" s="93"/>
      <c r="P35" s="91"/>
    </row>
    <row r="36" spans="2:16" x14ac:dyDescent="0.25">
      <c r="B36" s="26"/>
      <c r="C36" s="60" t="s">
        <v>116</v>
      </c>
      <c r="D36" s="60"/>
      <c r="E36" s="84"/>
      <c r="F36" s="87" t="s">
        <v>126</v>
      </c>
      <c r="G36" s="61" t="s">
        <v>117</v>
      </c>
      <c r="H36" s="61" t="s">
        <v>118</v>
      </c>
      <c r="I36" s="61" t="s">
        <v>119</v>
      </c>
      <c r="J36" s="61" t="s">
        <v>120</v>
      </c>
      <c r="K36" s="61"/>
      <c r="L36" s="59"/>
      <c r="M36" s="59"/>
      <c r="N36" s="27"/>
      <c r="O36" s="26"/>
      <c r="P36" s="26"/>
    </row>
    <row r="37" spans="2:16" x14ac:dyDescent="0.25">
      <c r="B37" s="26"/>
      <c r="C37" s="31" t="s">
        <v>121</v>
      </c>
      <c r="D37" s="31"/>
      <c r="E37" s="85"/>
      <c r="F37" s="88"/>
      <c r="G37" s="104" t="s">
        <v>35</v>
      </c>
      <c r="H37" s="104"/>
      <c r="I37" s="104"/>
      <c r="J37" s="104"/>
      <c r="K37" s="38" t="s">
        <v>127</v>
      </c>
      <c r="L37" s="34"/>
      <c r="M37" s="34"/>
      <c r="N37" s="27"/>
      <c r="O37" s="26"/>
      <c r="P37" s="26"/>
    </row>
    <row r="38" spans="2:16" x14ac:dyDescent="0.25">
      <c r="B38" s="26"/>
      <c r="C38" s="31" t="s">
        <v>122</v>
      </c>
      <c r="D38" s="31"/>
      <c r="E38" s="85"/>
      <c r="F38" s="88" t="s">
        <v>123</v>
      </c>
      <c r="G38" s="38" t="s">
        <v>124</v>
      </c>
      <c r="H38" s="38" t="s">
        <v>124</v>
      </c>
      <c r="I38" s="38" t="s">
        <v>124</v>
      </c>
      <c r="J38" s="38" t="s">
        <v>123</v>
      </c>
      <c r="K38" s="38" t="s">
        <v>123</v>
      </c>
      <c r="L38" s="34"/>
      <c r="M38" s="34"/>
      <c r="N38" s="27"/>
      <c r="O38" s="26"/>
      <c r="P38" s="26"/>
    </row>
    <row r="39" spans="2:16" x14ac:dyDescent="0.25"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6"/>
      <c r="P39" s="26"/>
    </row>
    <row r="40" spans="2:16" x14ac:dyDescent="0.25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6"/>
      <c r="P40" s="26"/>
    </row>
    <row r="41" spans="2:16" x14ac:dyDescent="0.25"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6"/>
      <c r="P41" s="26"/>
    </row>
    <row r="42" spans="2:16" x14ac:dyDescent="0.25">
      <c r="B42" s="26"/>
      <c r="C42" s="30" t="s">
        <v>125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6"/>
      <c r="P42" s="26"/>
    </row>
    <row r="43" spans="2:16" x14ac:dyDescent="0.25">
      <c r="B43" s="26"/>
      <c r="C43" s="105" t="s">
        <v>128</v>
      </c>
      <c r="D43" s="105"/>
      <c r="E43" s="105"/>
      <c r="F43" s="105"/>
      <c r="G43" s="105"/>
      <c r="H43" s="105"/>
      <c r="I43" s="105"/>
      <c r="J43" s="105"/>
      <c r="K43" s="105"/>
      <c r="L43" s="27"/>
      <c r="M43" s="27"/>
      <c r="N43" s="27"/>
      <c r="O43" s="26"/>
      <c r="P43" s="26"/>
    </row>
    <row r="44" spans="2:16" x14ac:dyDescent="0.25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6"/>
      <c r="P44" s="26"/>
    </row>
    <row r="45" spans="2:16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2:16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2:16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</sheetData>
  <mergeCells count="5">
    <mergeCell ref="C6:E6"/>
    <mergeCell ref="F6:J6"/>
    <mergeCell ref="G37:J37"/>
    <mergeCell ref="C43:K43"/>
    <mergeCell ref="K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L21"/>
  <sheetViews>
    <sheetView tabSelected="1" topLeftCell="B1" workbookViewId="0">
      <selection activeCell="D22" sqref="D22"/>
    </sheetView>
  </sheetViews>
  <sheetFormatPr defaultRowHeight="15" x14ac:dyDescent="0.25"/>
  <cols>
    <col min="2" max="2" width="14.28515625" customWidth="1"/>
    <col min="3" max="3" width="52.140625" customWidth="1"/>
    <col min="4" max="4" width="7.5703125" bestFit="1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1" width="15.5703125" customWidth="1"/>
  </cols>
  <sheetData>
    <row r="2" spans="2:12" x14ac:dyDescent="0.25">
      <c r="C2" s="107"/>
      <c r="D2" s="106"/>
      <c r="E2" s="94"/>
      <c r="F2" s="106" t="s">
        <v>54</v>
      </c>
      <c r="G2" s="106"/>
      <c r="H2" s="106"/>
      <c r="I2" s="106"/>
      <c r="J2" s="106"/>
      <c r="K2" s="39" t="s">
        <v>61</v>
      </c>
      <c r="L2" s="26"/>
    </row>
    <row r="3" spans="2:12" x14ac:dyDescent="0.25">
      <c r="C3" s="107"/>
      <c r="D3" s="106"/>
      <c r="E3" s="94"/>
      <c r="F3" s="39" t="s">
        <v>55</v>
      </c>
      <c r="G3" s="39" t="s">
        <v>56</v>
      </c>
      <c r="H3" s="39" t="s">
        <v>57</v>
      </c>
      <c r="I3" s="39" t="s">
        <v>58</v>
      </c>
      <c r="J3" s="39" t="s">
        <v>59</v>
      </c>
      <c r="K3" s="39" t="s">
        <v>60</v>
      </c>
      <c r="L3" s="26"/>
    </row>
    <row r="4" spans="2:12" ht="15.75" thickBot="1" x14ac:dyDescent="0.3">
      <c r="C4" s="52" t="s">
        <v>29</v>
      </c>
      <c r="D4" s="52" t="s">
        <v>67</v>
      </c>
      <c r="E4" s="52" t="s">
        <v>134</v>
      </c>
      <c r="F4" s="53" t="s">
        <v>53</v>
      </c>
      <c r="G4" s="54" t="s">
        <v>62</v>
      </c>
      <c r="H4" s="54" t="s">
        <v>63</v>
      </c>
      <c r="I4" s="54" t="s">
        <v>64</v>
      </c>
      <c r="J4" s="54" t="s">
        <v>65</v>
      </c>
      <c r="K4" s="54" t="s">
        <v>52</v>
      </c>
      <c r="L4" s="26"/>
    </row>
    <row r="5" spans="2:12" x14ac:dyDescent="0.25">
      <c r="B5" s="25" t="s">
        <v>35</v>
      </c>
      <c r="C5" s="47" t="s">
        <v>69</v>
      </c>
      <c r="D5" s="48"/>
      <c r="E5" s="48"/>
      <c r="F5" s="49">
        <v>2.7</v>
      </c>
      <c r="G5" s="49">
        <v>2.7</v>
      </c>
      <c r="H5" s="49">
        <v>2.7</v>
      </c>
      <c r="I5" s="49">
        <v>2.7</v>
      </c>
      <c r="J5" s="49">
        <v>2.7</v>
      </c>
      <c r="K5" s="51">
        <v>7.85</v>
      </c>
      <c r="L5" s="26"/>
    </row>
    <row r="6" spans="2:12" x14ac:dyDescent="0.25">
      <c r="B6" s="25"/>
      <c r="C6" s="40" t="s">
        <v>99</v>
      </c>
      <c r="D6" s="108" t="str">
        <f>VLOOKUP($C$6,Sheet4!$C$9:$K$33,2,FALSE)</f>
        <v>TC</v>
      </c>
      <c r="E6" s="108" t="str">
        <f>VLOOKUP($C$6,Sheet4!$C$9:$K$33,3,FALSE)</f>
        <v>K</v>
      </c>
      <c r="F6" s="108">
        <f>VLOOKUP($C$6,Sheet4!$C$9:$K$33,4,FALSE)</f>
        <v>893</v>
      </c>
      <c r="G6" s="108">
        <f>VLOOKUP($C$6,Sheet4!$C$9:$K$33,5,FALSE)</f>
        <v>893</v>
      </c>
      <c r="H6" s="108">
        <f>VLOOKUP($C$6,Sheet4!$C$9:$K$33,6,FALSE)</f>
        <v>893</v>
      </c>
      <c r="I6" s="108">
        <f>VLOOKUP($C$6,Sheet4!$C$9:$K$33,7,FALSE)</f>
        <v>893</v>
      </c>
      <c r="J6" s="108">
        <f>VLOOKUP($C$6,Sheet4!$C$9:$K$33,8,FALSE)</f>
        <v>893</v>
      </c>
      <c r="K6" s="108">
        <f>VLOOKUP($C$6,Sheet4!$C$9:$K$33,9,FALSE)</f>
        <v>893</v>
      </c>
      <c r="L6" s="26"/>
    </row>
    <row r="7" spans="2:12" x14ac:dyDescent="0.25">
      <c r="B7" s="5"/>
      <c r="C7" s="55" t="s">
        <v>30</v>
      </c>
      <c r="D7" s="55"/>
      <c r="E7" s="55"/>
      <c r="F7" s="56"/>
      <c r="G7" s="56"/>
      <c r="H7" s="56"/>
      <c r="I7" s="56"/>
      <c r="J7" s="56"/>
      <c r="K7" s="56"/>
      <c r="L7" s="26"/>
    </row>
    <row r="8" spans="2:12" x14ac:dyDescent="0.25">
      <c r="B8" s="5"/>
      <c r="C8" s="47" t="s">
        <v>47</v>
      </c>
      <c r="E8" s="48" t="s">
        <v>44</v>
      </c>
      <c r="F8" s="50">
        <v>5.86</v>
      </c>
      <c r="G8" s="95">
        <f>AVERAGE(5.70739,5.75573,5.71911,5.75623)</f>
        <v>5.7346149999999998</v>
      </c>
      <c r="H8" s="96">
        <f>AVERAGE(5.5333,5.53117,5.50411,5.55659)</f>
        <v>5.5312925000000002</v>
      </c>
      <c r="I8" s="96">
        <f>AVERAGE(5.66583,5.60073,5.61915,5.59391,5.59718)</f>
        <v>5.6153599999999999</v>
      </c>
      <c r="J8" s="50">
        <v>5.42</v>
      </c>
      <c r="K8" s="50">
        <v>6.96</v>
      </c>
      <c r="L8" s="26"/>
    </row>
    <row r="9" spans="2:12" x14ac:dyDescent="0.25">
      <c r="B9" s="25" t="s">
        <v>35</v>
      </c>
      <c r="C9" s="40" t="s">
        <v>46</v>
      </c>
      <c r="E9" s="41" t="s">
        <v>44</v>
      </c>
      <c r="F9" s="43">
        <f>F8*2</f>
        <v>11.72</v>
      </c>
      <c r="G9" s="97">
        <f t="shared" ref="G9:K9" si="0">G8*2</f>
        <v>11.46923</v>
      </c>
      <c r="H9" s="97">
        <f t="shared" si="0"/>
        <v>11.062585</v>
      </c>
      <c r="I9" s="97">
        <f t="shared" si="0"/>
        <v>11.23072</v>
      </c>
      <c r="J9" s="43">
        <f t="shared" si="0"/>
        <v>10.84</v>
      </c>
      <c r="K9" s="43">
        <f t="shared" si="0"/>
        <v>13.92</v>
      </c>
      <c r="L9" s="26"/>
    </row>
    <row r="10" spans="2:12" x14ac:dyDescent="0.25">
      <c r="B10" s="25" t="s">
        <v>35</v>
      </c>
      <c r="C10" s="40" t="s">
        <v>45</v>
      </c>
      <c r="E10" s="41" t="s">
        <v>44</v>
      </c>
      <c r="F10" s="43">
        <v>62.2</v>
      </c>
      <c r="G10" s="97">
        <f>AVERAGE(51.78,51.7122,49.6736,50.0039)</f>
        <v>50.792424999999994</v>
      </c>
      <c r="H10" s="98">
        <v>54.277700000000003</v>
      </c>
      <c r="I10" s="98">
        <f>AVERAGE(52.2685,51.7548)</f>
        <v>52.011650000000003</v>
      </c>
      <c r="J10" s="43">
        <v>52</v>
      </c>
      <c r="K10" s="43">
        <v>90</v>
      </c>
      <c r="L10" s="26"/>
    </row>
    <row r="11" spans="2:12" x14ac:dyDescent="0.25">
      <c r="B11" s="25"/>
      <c r="C11" s="40" t="s">
        <v>27</v>
      </c>
      <c r="E11" s="41"/>
      <c r="F11" s="42">
        <v>1.22E-6</v>
      </c>
      <c r="G11" s="42">
        <v>1.22E-6</v>
      </c>
      <c r="H11" s="42">
        <v>1.22E-6</v>
      </c>
      <c r="I11" s="42">
        <v>1.22E-6</v>
      </c>
      <c r="J11" s="42">
        <v>1.22E-6</v>
      </c>
      <c r="K11" s="42">
        <v>1.22E-6</v>
      </c>
      <c r="L11" s="26"/>
    </row>
    <row r="12" spans="2:12" x14ac:dyDescent="0.25">
      <c r="B12" s="25"/>
      <c r="C12" s="40" t="s">
        <v>28</v>
      </c>
      <c r="E12" s="41"/>
      <c r="F12" s="42">
        <v>3.1600000000000002E-7</v>
      </c>
      <c r="G12" s="42">
        <v>1.74E-7</v>
      </c>
      <c r="H12" s="46">
        <v>1.14E-7</v>
      </c>
      <c r="I12" s="46">
        <v>1.85E-7</v>
      </c>
      <c r="J12" s="42">
        <v>3.4700000000000002E-7</v>
      </c>
      <c r="K12" s="42">
        <v>7.0000000000000005E-8</v>
      </c>
      <c r="L12" s="26"/>
    </row>
    <row r="13" spans="2:12" x14ac:dyDescent="0.25">
      <c r="B13" s="25" t="s">
        <v>35</v>
      </c>
      <c r="C13" s="40" t="s">
        <v>39</v>
      </c>
      <c r="E13" s="41" t="s">
        <v>40</v>
      </c>
      <c r="F13" s="45">
        <f>(F12/F11)*100</f>
        <v>25.9016393442623</v>
      </c>
      <c r="G13" s="45">
        <f t="shared" ref="G13:K13" si="1">(G12/G11)*100</f>
        <v>14.262295081967213</v>
      </c>
      <c r="H13" s="45">
        <f t="shared" si="1"/>
        <v>9.3442622950819683</v>
      </c>
      <c r="I13" s="45">
        <f t="shared" si="1"/>
        <v>15.163934426229508</v>
      </c>
      <c r="J13" s="45">
        <f t="shared" si="1"/>
        <v>28.442622950819676</v>
      </c>
      <c r="K13" s="45">
        <f t="shared" si="1"/>
        <v>5.7377049180327875</v>
      </c>
      <c r="L13" s="26"/>
    </row>
    <row r="14" spans="2:12" x14ac:dyDescent="0.25">
      <c r="B14" s="25" t="s">
        <v>35</v>
      </c>
      <c r="C14" s="40" t="s">
        <v>26</v>
      </c>
      <c r="E14" s="41" t="s">
        <v>38</v>
      </c>
      <c r="F14" s="42">
        <v>6470000</v>
      </c>
      <c r="G14" s="42">
        <v>6270000</v>
      </c>
      <c r="H14" s="46">
        <v>6250000</v>
      </c>
      <c r="I14" s="46">
        <v>6280000</v>
      </c>
      <c r="J14" s="42">
        <v>6450000</v>
      </c>
      <c r="K14" s="42">
        <v>6070000</v>
      </c>
      <c r="L14" s="26"/>
    </row>
    <row r="15" spans="2:12" x14ac:dyDescent="0.25">
      <c r="B15" s="25" t="s">
        <v>35</v>
      </c>
      <c r="C15" s="40" t="s">
        <v>41</v>
      </c>
      <c r="E15" s="41" t="s">
        <v>40</v>
      </c>
      <c r="F15" s="42">
        <v>1.35</v>
      </c>
      <c r="G15" s="43">
        <v>4.9400000000000004</v>
      </c>
      <c r="H15" s="44">
        <v>5.64</v>
      </c>
      <c r="I15" s="44">
        <v>5.03</v>
      </c>
      <c r="J15" s="43">
        <v>3.08</v>
      </c>
      <c r="K15" s="42">
        <v>4.96</v>
      </c>
      <c r="L15" s="26"/>
    </row>
    <row r="16" spans="2:12" x14ac:dyDescent="0.25">
      <c r="B16" s="25" t="s">
        <v>37</v>
      </c>
      <c r="C16" s="40" t="s">
        <v>42</v>
      </c>
      <c r="E16" s="41" t="s">
        <v>48</v>
      </c>
      <c r="F16" s="46"/>
      <c r="G16" s="43"/>
      <c r="H16" s="44"/>
      <c r="I16" s="44"/>
      <c r="J16" s="43"/>
      <c r="K16" s="44"/>
      <c r="L16" s="26"/>
    </row>
    <row r="17" spans="2:12" x14ac:dyDescent="0.25">
      <c r="B17" s="25" t="s">
        <v>37</v>
      </c>
      <c r="C17" s="40" t="s">
        <v>43</v>
      </c>
      <c r="E17" s="41" t="s">
        <v>49</v>
      </c>
      <c r="F17" s="44"/>
      <c r="G17" s="43"/>
      <c r="H17" s="44"/>
      <c r="I17" s="44"/>
      <c r="J17" s="43"/>
      <c r="K17" s="44"/>
      <c r="L17" s="26"/>
    </row>
    <row r="18" spans="2:12" x14ac:dyDescent="0.25">
      <c r="B18" s="5"/>
      <c r="C18" s="44"/>
      <c r="D18" s="44"/>
      <c r="E18" s="44"/>
      <c r="F18" s="44"/>
      <c r="G18" s="43"/>
      <c r="H18" s="44"/>
      <c r="I18" s="44"/>
      <c r="J18" s="43"/>
      <c r="K18" s="44"/>
    </row>
    <row r="19" spans="2:12" x14ac:dyDescent="0.25">
      <c r="B19" s="5"/>
      <c r="C19" s="40" t="s">
        <v>36</v>
      </c>
      <c r="D19" s="40"/>
      <c r="E19" s="40"/>
      <c r="F19" s="44"/>
      <c r="G19" s="43"/>
      <c r="H19" s="44"/>
      <c r="I19" s="44"/>
      <c r="J19" s="44"/>
      <c r="K19" s="44"/>
    </row>
    <row r="20" spans="2:12" x14ac:dyDescent="0.25">
      <c r="B20" s="5"/>
      <c r="C20" s="41"/>
      <c r="D20" s="41"/>
      <c r="E20" s="41"/>
      <c r="F20" s="41"/>
      <c r="G20" s="41"/>
      <c r="H20" s="44"/>
      <c r="I20" s="44"/>
      <c r="J20" s="44"/>
      <c r="K20" s="44"/>
    </row>
    <row r="21" spans="2:12" x14ac:dyDescent="0.25">
      <c r="B21" s="5"/>
      <c r="C21" s="6"/>
      <c r="D21" s="6"/>
      <c r="E21" s="6"/>
      <c r="F21" s="5"/>
      <c r="G21" s="5"/>
      <c r="H21" s="5"/>
      <c r="I21" s="5"/>
      <c r="J21" s="5"/>
      <c r="K21" s="5"/>
    </row>
  </sheetData>
  <mergeCells count="3">
    <mergeCell ref="F2:J2"/>
    <mergeCell ref="C2:C3"/>
    <mergeCell ref="D2:D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Z16" zoomScale="80" zoomScaleNormal="80" workbookViewId="0">
      <selection activeCell="AE2" sqref="AE2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2" spans="3:67" x14ac:dyDescent="0.25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31</v>
      </c>
      <c r="D3" s="11"/>
      <c r="L3" s="4" t="s">
        <v>32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Sheet2!C6&amp; " and debris cloud diamter"</f>
        <v>critical temperature and debris cloud diamter</v>
      </c>
    </row>
    <row r="8" spans="3:67" x14ac:dyDescent="0.25">
      <c r="AD8" t="str">
        <f>Sheet2!C6&amp;" "&amp;Sheet2!D6</f>
        <v>critical temperature TC</v>
      </c>
    </row>
    <row r="10" spans="3:67" x14ac:dyDescent="0.25">
      <c r="AD10" t="str">
        <f>Sheet2!C6&amp; " and target hole diameter"</f>
        <v>critical temperature and target hole diameter</v>
      </c>
    </row>
    <row r="24" spans="30:80" x14ac:dyDescent="0.25">
      <c r="AZ24" t="s">
        <v>50</v>
      </c>
    </row>
    <row r="26" spans="30:80" x14ac:dyDescent="0.25">
      <c r="CB26" t="s">
        <v>50</v>
      </c>
    </row>
    <row r="29" spans="30:80" x14ac:dyDescent="0.25">
      <c r="AD29" t="str">
        <f>Sheet2!C6&amp;" and percentage of solid material in debris cloud"</f>
        <v>critical temperature and percentage of solid material in debris cloud</v>
      </c>
      <c r="AP29" t="str">
        <f>Sheet2!C6&amp; " and residual velocity"</f>
        <v>critical temperature and residual velocity</v>
      </c>
    </row>
    <row r="46" spans="58:58" x14ac:dyDescent="0.25">
      <c r="BF46" t="s">
        <v>50</v>
      </c>
    </row>
    <row r="50" spans="37:37" x14ac:dyDescent="0.25">
      <c r="AK50" t="str">
        <f>Sheet2!C6&amp; " and percentage of converted particles due to temperature"</f>
        <v>critical temperature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Andries Matthijs Oudes</cp:lastModifiedBy>
  <dcterms:created xsi:type="dcterms:W3CDTF">2022-02-22T08:13:26Z</dcterms:created>
  <dcterms:modified xsi:type="dcterms:W3CDTF">2022-02-24T12:08:26Z</dcterms:modified>
</cp:coreProperties>
</file>