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oppgave\Data Analysis R\Multiparameter2_2\Data\"/>
    </mc:Choice>
  </mc:AlternateContent>
  <xr:revisionPtr revIDLastSave="0" documentId="13_ncr:1_{100754FE-A9E0-49F2-A179-B84C92424AFD}" xr6:coauthVersionLast="46" xr6:coauthVersionMax="46" xr10:uidLastSave="{00000000-0000-0000-0000-000000000000}"/>
  <bookViews>
    <workbookView xWindow="8760" yWindow="210" windowWidth="20415" windowHeight="15300" activeTab="1" xr2:uid="{5EE4EB7C-164D-4CF9-A869-9E2812929772}"/>
  </bookViews>
  <sheets>
    <sheet name="2R" sheetId="3" r:id="rId1"/>
    <sheet name="Multi-param 2" sheetId="1" r:id="rId2"/>
    <sheet name="Fail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3" l="1"/>
  <c r="M19" i="3"/>
  <c r="M18" i="3"/>
  <c r="M17" i="3"/>
  <c r="M16" i="3"/>
  <c r="M15" i="3"/>
  <c r="M14" i="3"/>
  <c r="M11" i="3"/>
  <c r="M10" i="3"/>
  <c r="M9" i="3"/>
  <c r="M8" i="3"/>
  <c r="M7" i="3"/>
  <c r="M6" i="3"/>
  <c r="M5" i="3"/>
  <c r="M4" i="3"/>
  <c r="M3" i="3"/>
  <c r="M2" i="3"/>
  <c r="K2" i="3"/>
  <c r="K17" i="1" l="1"/>
  <c r="H17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 l="1"/>
  <c r="H23" i="1"/>
  <c r="H22" i="1"/>
  <c r="K22" i="1"/>
  <c r="I22" i="1"/>
  <c r="K21" i="1"/>
  <c r="H21" i="1"/>
  <c r="K20" i="1"/>
  <c r="H20" i="1"/>
  <c r="K19" i="1"/>
  <c r="H19" i="1"/>
  <c r="H18" i="1"/>
  <c r="K18" i="1"/>
  <c r="K16" i="1"/>
  <c r="H16" i="1"/>
  <c r="K14" i="1"/>
  <c r="H14" i="1"/>
  <c r="K13" i="1"/>
  <c r="H13" i="1"/>
  <c r="K8" i="1"/>
  <c r="H8" i="1"/>
  <c r="K12" i="1"/>
  <c r="H12" i="1"/>
  <c r="K11" i="1"/>
  <c r="K10" i="1"/>
  <c r="K9" i="1"/>
  <c r="K7" i="1"/>
  <c r="K6" i="1"/>
  <c r="K5" i="1"/>
  <c r="K4" i="1"/>
  <c r="I4" i="1"/>
  <c r="H11" i="1" l="1"/>
  <c r="H10" i="1" l="1"/>
  <c r="H9" i="1"/>
  <c r="H7" i="1"/>
  <c r="H6" i="1"/>
  <c r="H5" i="1"/>
  <c r="H4" i="1"/>
  <c r="J98" i="2"/>
  <c r="J99" i="2" s="1"/>
  <c r="F98" i="2"/>
  <c r="F99" i="2" s="1"/>
  <c r="B98" i="2"/>
  <c r="B99" i="2" s="1"/>
  <c r="V78" i="2"/>
  <c r="V79" i="2" s="1"/>
  <c r="R78" i="2"/>
  <c r="R79" i="2" s="1"/>
  <c r="N78" i="2"/>
  <c r="N79" i="2" s="1"/>
  <c r="J78" i="2"/>
  <c r="J79" i="2" s="1"/>
  <c r="F78" i="2"/>
  <c r="F79" i="2" s="1"/>
  <c r="B78" i="2"/>
  <c r="B79" i="2" s="1"/>
  <c r="V58" i="2"/>
  <c r="V59" i="2" s="1"/>
  <c r="R58" i="2"/>
  <c r="R59" i="2" s="1"/>
  <c r="N58" i="2"/>
  <c r="N59" i="2" s="1"/>
  <c r="J58" i="2"/>
  <c r="J59" i="2" s="1"/>
  <c r="F58" i="2"/>
  <c r="F59" i="2" s="1"/>
  <c r="B58" i="2"/>
  <c r="B59" i="2" s="1"/>
  <c r="V38" i="2"/>
  <c r="V39" i="2" s="1"/>
  <c r="R38" i="2"/>
  <c r="R39" i="2" s="1"/>
  <c r="N38" i="2"/>
  <c r="N39" i="2" s="1"/>
  <c r="J38" i="2"/>
  <c r="J39" i="2" s="1"/>
  <c r="F38" i="2"/>
  <c r="F39" i="2" s="1"/>
  <c r="B38" i="2"/>
  <c r="B39" i="2" s="1"/>
  <c r="V18" i="2"/>
  <c r="V19" i="2" s="1"/>
  <c r="R18" i="2"/>
  <c r="R19" i="2" s="1"/>
  <c r="N18" i="2"/>
  <c r="N19" i="2" s="1"/>
  <c r="J18" i="2"/>
  <c r="J19" i="2" s="1"/>
  <c r="F18" i="2"/>
  <c r="F19" i="2" s="1"/>
  <c r="B18" i="2"/>
  <c r="B19" i="2" s="1"/>
</calcChain>
</file>

<file path=xl/sharedStrings.xml><?xml version="1.0" encoding="utf-8"?>
<sst xmlns="http://schemas.openxmlformats.org/spreadsheetml/2006/main" count="221" uniqueCount="54">
  <si>
    <t>Parameters investigated</t>
  </si>
  <si>
    <t>Response</t>
  </si>
  <si>
    <t>simulation number</t>
  </si>
  <si>
    <t>ID</t>
  </si>
  <si>
    <t>% failure due to temp</t>
  </si>
  <si>
    <t>Hole Ø</t>
  </si>
  <si>
    <t>1a-2a-3a</t>
  </si>
  <si>
    <t>1a-2a-3b</t>
  </si>
  <si>
    <t>1a-3a-3c</t>
  </si>
  <si>
    <t>1a-2b-3a</t>
  </si>
  <si>
    <t>1a-2b-3b</t>
  </si>
  <si>
    <t>1a-2b-3c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</si>
  <si>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</si>
  <si>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</si>
  <si>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</si>
  <si>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</si>
  <si>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</si>
  <si>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</si>
  <si>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</si>
  <si>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</si>
  <si>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</si>
  <si>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</si>
  <si>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</si>
  <si>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</si>
  <si>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Density</t>
  </si>
  <si>
    <t>Wc</t>
  </si>
  <si>
    <t>Yield stress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</si>
  <si>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</si>
  <si>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</si>
  <si>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</si>
  <si>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</si>
  <si>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</si>
  <si>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</si>
  <si>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</si>
  <si>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</si>
  <si>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</si>
  <si>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Temp</t>
  </si>
  <si>
    <t>Elem del</t>
  </si>
  <si>
    <t>Total</t>
  </si>
  <si>
    <t>% temp</t>
  </si>
  <si>
    <t>Residual velocity (% of impact velocity)</t>
  </si>
  <si>
    <t>% of solid material in cloud</t>
  </si>
  <si>
    <t>Sphere KE (% of impact KE)</t>
  </si>
  <si>
    <t>Global KE (% of impact KE)</t>
  </si>
  <si>
    <t>A.123</t>
  </si>
  <si>
    <t>B.123</t>
  </si>
  <si>
    <t>C.123</t>
  </si>
  <si>
    <t>Yield</t>
  </si>
  <si>
    <t>R1</t>
  </si>
  <si>
    <t>R2</t>
  </si>
  <si>
    <t>R3</t>
  </si>
  <si>
    <t>R4</t>
  </si>
  <si>
    <t>R5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</si>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</sst>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3" xfId="0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0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Fill="1" applyBorder="1" applyAlignment="1">
      <alignment horizontal="right"/>
    </xf>
    <xf numFmtId="2" fontId="0" fillId="0" borderId="1" xfId="0" applyNumberFormat="1" applyBorder="1"/>
    <xf numFmtId="0" fontId="1" fillId="2" borderId="4" xfId="0" applyFont="1" applyFill="1" applyBorder="1"/>
    <xf numFmtId="2" fontId="0" fillId="0" borderId="6" xfId="0" applyNumberFormat="1" applyBorder="1"/>
    <xf numFmtId="2" fontId="0" fillId="0" borderId="0" xfId="0" applyNumberFormat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0" borderId="6" xfId="0" applyNumberFormat="1" applyFill="1" applyBorder="1"/>
    <xf numFmtId="2" fontId="0" fillId="0" borderId="0" xfId="0" applyNumberFormat="1" applyFill="1" applyBorder="1"/>
    <xf numFmtId="2" fontId="0" fillId="0" borderId="3" xfId="0" applyNumberFormat="1" applyBorder="1"/>
    <xf numFmtId="2" fontId="0" fillId="0" borderId="3" xfId="0" applyNumberFormat="1" applyBorder="1" applyAlignment="1">
      <alignment horizontal="right"/>
    </xf>
    <xf numFmtId="2" fontId="0" fillId="0" borderId="4" xfId="0" applyNumberFormat="1" applyBorder="1"/>
    <xf numFmtId="0" fontId="0" fillId="0" borderId="0" xfId="0" applyFill="1" applyBorder="1" applyAlignment="1">
      <alignment horizontal="right"/>
    </xf>
    <xf numFmtId="2" fontId="0" fillId="0" borderId="2" xfId="0" applyNumberFormat="1" applyFill="1" applyBorder="1"/>
    <xf numFmtId="0" fontId="1" fillId="0" borderId="0" xfId="0" applyFont="1" applyBorder="1" applyAlignment="1">
      <alignment horizontal="center"/>
    </xf>
    <xf numFmtId="0" fontId="0" fillId="0" borderId="6" xfId="0" applyFill="1" applyBorder="1"/>
    <xf numFmtId="0" fontId="0" fillId="0" borderId="1" xfId="0" applyFill="1" applyBorder="1" applyAlignment="1">
      <alignment horizontal="right"/>
    </xf>
    <xf numFmtId="0" fontId="1" fillId="0" borderId="0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B8ED-094C-43E5-9943-163752F08AD8}">
  <dimension ref="A1:M28"/>
  <sheetViews>
    <sheetView workbookViewId="0">
      <selection activeCell="H1" sqref="H1:M1"/>
    </sheetView>
  </sheetViews>
  <sheetFormatPr baseColWidth="10" defaultRowHeight="15" x14ac:dyDescent="0.25"/>
  <cols>
    <col min="1" max="1" width="9.7109375" customWidth="1"/>
    <col min="2" max="2" width="8.7109375" customWidth="1"/>
    <col min="3" max="3" width="9" customWidth="1"/>
    <col min="4" max="4" width="8.7109375" customWidth="1"/>
    <col min="5" max="6" width="10.28515625" customWidth="1"/>
    <col min="7" max="7" width="10.42578125" customWidth="1"/>
    <col min="8" max="8" width="9" customWidth="1"/>
    <col min="9" max="10" width="9.42578125" customWidth="1"/>
    <col min="11" max="11" width="9.7109375" customWidth="1"/>
    <col min="12" max="13" width="10.140625" customWidth="1"/>
  </cols>
  <sheetData>
    <row r="1" spans="1:13" x14ac:dyDescent="0.25">
      <c r="A1" s="18" t="s">
        <v>3</v>
      </c>
      <c r="B1" s="46" t="s">
        <v>44</v>
      </c>
      <c r="C1" s="46" t="s">
        <v>45</v>
      </c>
      <c r="D1" s="46" t="s">
        <v>46</v>
      </c>
      <c r="E1" s="43" t="s">
        <v>24</v>
      </c>
      <c r="F1" s="43" t="s">
        <v>25</v>
      </c>
      <c r="G1" s="43" t="s">
        <v>47</v>
      </c>
      <c r="H1" s="43" t="s">
        <v>48</v>
      </c>
      <c r="I1" s="43" t="s">
        <v>49</v>
      </c>
      <c r="J1" s="43" t="s">
        <v>50</v>
      </c>
      <c r="K1" s="43" t="s">
        <v>51</v>
      </c>
      <c r="L1" s="43" t="s">
        <v>52</v>
      </c>
      <c r="M1" s="43" t="s">
        <v>53</v>
      </c>
    </row>
    <row r="2" spans="1:13" x14ac:dyDescent="0.25">
      <c r="A2" s="16" t="s">
        <v>6</v>
      </c>
      <c r="B2" s="37">
        <v>1</v>
      </c>
      <c r="C2" s="37">
        <v>1</v>
      </c>
      <c r="D2" s="37">
        <v>1</v>
      </c>
      <c r="E2" s="17">
        <v>0.9</v>
      </c>
      <c r="F2" s="17">
        <v>100</v>
      </c>
      <c r="G2" s="17">
        <v>100</v>
      </c>
      <c r="H2" s="34">
        <v>84.63</v>
      </c>
      <c r="I2" s="29">
        <v>2.95</v>
      </c>
      <c r="J2" s="34">
        <v>2.4137486372108836</v>
      </c>
      <c r="K2" s="34">
        <f>0.183</f>
        <v>0.183</v>
      </c>
      <c r="L2" s="34">
        <v>89.5</v>
      </c>
      <c r="M2" s="34">
        <f>2*8.2</f>
        <v>16.399999999999999</v>
      </c>
    </row>
    <row r="3" spans="1:13" x14ac:dyDescent="0.25">
      <c r="A3" s="16" t="s">
        <v>7</v>
      </c>
      <c r="B3" s="37">
        <v>1</v>
      </c>
      <c r="C3" s="37">
        <v>1</v>
      </c>
      <c r="D3" s="37">
        <v>2</v>
      </c>
      <c r="E3" s="17">
        <v>0.9</v>
      </c>
      <c r="F3" s="17">
        <v>100</v>
      </c>
      <c r="G3" s="17">
        <v>270</v>
      </c>
      <c r="H3" s="34">
        <v>84.78</v>
      </c>
      <c r="I3" s="29">
        <v>2.95</v>
      </c>
      <c r="J3" s="34">
        <v>3.184479801265748</v>
      </c>
      <c r="K3" s="29">
        <v>0.192</v>
      </c>
      <c r="L3" s="34">
        <v>88.4</v>
      </c>
      <c r="M3" s="34">
        <f>2*7.97729</f>
        <v>15.95458</v>
      </c>
    </row>
    <row r="4" spans="1:13" x14ac:dyDescent="0.25">
      <c r="A4" s="16" t="s">
        <v>8</v>
      </c>
      <c r="B4" s="37">
        <v>1</v>
      </c>
      <c r="C4" s="37">
        <v>1</v>
      </c>
      <c r="D4" s="37">
        <v>3</v>
      </c>
      <c r="E4" s="17">
        <v>0.9</v>
      </c>
      <c r="F4" s="17">
        <v>100</v>
      </c>
      <c r="G4" s="17">
        <v>540</v>
      </c>
      <c r="H4" s="34">
        <v>84.63</v>
      </c>
      <c r="I4" s="29">
        <v>2.95</v>
      </c>
      <c r="J4" s="34">
        <v>4.0403857418041946</v>
      </c>
      <c r="K4" s="29">
        <v>0.47799999999999998</v>
      </c>
      <c r="L4" s="34">
        <v>88.4</v>
      </c>
      <c r="M4" s="34">
        <f>2*7.72776</f>
        <v>15.45552</v>
      </c>
    </row>
    <row r="5" spans="1:13" x14ac:dyDescent="0.25">
      <c r="A5" s="16" t="s">
        <v>9</v>
      </c>
      <c r="B5" s="37">
        <v>1</v>
      </c>
      <c r="C5" s="37">
        <v>2</v>
      </c>
      <c r="D5" s="37">
        <v>1</v>
      </c>
      <c r="E5" s="17">
        <v>0.9</v>
      </c>
      <c r="F5" s="17">
        <v>278</v>
      </c>
      <c r="G5" s="17">
        <v>100</v>
      </c>
      <c r="H5" s="34">
        <v>81.19</v>
      </c>
      <c r="I5" s="29">
        <v>5.45</v>
      </c>
      <c r="J5" s="34">
        <v>5.7755907202768455</v>
      </c>
      <c r="K5" s="29">
        <v>3.06</v>
      </c>
      <c r="L5" s="34">
        <v>91.13</v>
      </c>
      <c r="M5" s="34">
        <f>2*8.1344</f>
        <v>16.268799999999999</v>
      </c>
    </row>
    <row r="6" spans="1:13" x14ac:dyDescent="0.25">
      <c r="A6" s="16" t="s">
        <v>10</v>
      </c>
      <c r="B6" s="37">
        <v>1</v>
      </c>
      <c r="C6" s="37">
        <v>2</v>
      </c>
      <c r="D6" s="37">
        <v>2</v>
      </c>
      <c r="E6" s="17">
        <v>0.9</v>
      </c>
      <c r="F6" s="17">
        <v>278</v>
      </c>
      <c r="G6" s="17">
        <v>270</v>
      </c>
      <c r="H6" s="34">
        <v>82.84</v>
      </c>
      <c r="I6" s="29">
        <v>6.14</v>
      </c>
      <c r="J6" s="34">
        <v>6.9051220415361731</v>
      </c>
      <c r="K6" s="35">
        <v>3.57</v>
      </c>
      <c r="L6" s="34">
        <v>91.47</v>
      </c>
      <c r="M6" s="34">
        <f>2*7.76</f>
        <v>15.52</v>
      </c>
    </row>
    <row r="7" spans="1:13" x14ac:dyDescent="0.25">
      <c r="A7" s="16" t="s">
        <v>11</v>
      </c>
      <c r="B7" s="37">
        <v>1</v>
      </c>
      <c r="C7" s="37">
        <v>2</v>
      </c>
      <c r="D7" s="37">
        <v>3</v>
      </c>
      <c r="E7" s="17">
        <v>0.9</v>
      </c>
      <c r="F7" s="17">
        <v>278</v>
      </c>
      <c r="G7" s="17">
        <v>540</v>
      </c>
      <c r="H7" s="34">
        <v>82.69</v>
      </c>
      <c r="I7" s="29">
        <v>9.07</v>
      </c>
      <c r="J7" s="34">
        <v>9.0865293845743196</v>
      </c>
      <c r="K7" s="35">
        <v>5.6</v>
      </c>
      <c r="L7" s="34">
        <v>94.97</v>
      </c>
      <c r="M7" s="34">
        <f>2*7.45328</f>
        <v>14.906560000000001</v>
      </c>
    </row>
    <row r="8" spans="1:13" x14ac:dyDescent="0.25">
      <c r="A8" s="16" t="s">
        <v>12</v>
      </c>
      <c r="B8" s="37">
        <v>1</v>
      </c>
      <c r="C8" s="37">
        <v>3</v>
      </c>
      <c r="D8" s="37">
        <v>1</v>
      </c>
      <c r="E8" s="17">
        <v>0.9</v>
      </c>
      <c r="F8" s="19">
        <v>450</v>
      </c>
      <c r="G8" s="17">
        <v>100</v>
      </c>
      <c r="H8" s="34">
        <v>81.34</v>
      </c>
      <c r="I8" s="29">
        <v>17.52</v>
      </c>
      <c r="J8" s="34">
        <v>9.2144456613487176</v>
      </c>
      <c r="K8" s="35">
        <v>11.27</v>
      </c>
      <c r="L8" s="34">
        <v>94.64</v>
      </c>
      <c r="M8" s="34">
        <f>2*7.6658</f>
        <v>15.3316</v>
      </c>
    </row>
    <row r="9" spans="1:13" x14ac:dyDescent="0.25">
      <c r="A9" s="16" t="s">
        <v>13</v>
      </c>
      <c r="B9" s="37">
        <v>1</v>
      </c>
      <c r="C9" s="37">
        <v>3</v>
      </c>
      <c r="D9" s="37">
        <v>2</v>
      </c>
      <c r="E9" s="17">
        <v>0.9</v>
      </c>
      <c r="F9" s="19">
        <v>450</v>
      </c>
      <c r="G9" s="17">
        <v>270</v>
      </c>
      <c r="H9" s="34">
        <v>82.24</v>
      </c>
      <c r="I9" s="29">
        <v>19.07</v>
      </c>
      <c r="J9" s="34">
        <v>11.379458655605532</v>
      </c>
      <c r="K9" s="35">
        <v>12.47</v>
      </c>
      <c r="L9" s="34">
        <v>94.86</v>
      </c>
      <c r="M9" s="34">
        <f>2*7.38</f>
        <v>14.76</v>
      </c>
    </row>
    <row r="10" spans="1:13" x14ac:dyDescent="0.25">
      <c r="A10" s="16" t="s">
        <v>14</v>
      </c>
      <c r="B10" s="37">
        <v>1</v>
      </c>
      <c r="C10" s="37">
        <v>3</v>
      </c>
      <c r="D10" s="37">
        <v>3</v>
      </c>
      <c r="E10" s="17">
        <v>0.9</v>
      </c>
      <c r="F10" s="19">
        <v>450</v>
      </c>
      <c r="G10" s="17">
        <v>540</v>
      </c>
      <c r="H10" s="34">
        <v>82.39</v>
      </c>
      <c r="I10" s="29">
        <v>29.73</v>
      </c>
      <c r="J10" s="34">
        <v>16.271619193208707</v>
      </c>
      <c r="K10" s="35">
        <v>19.91</v>
      </c>
      <c r="L10" s="34">
        <v>97.59</v>
      </c>
      <c r="M10" s="34">
        <f>2*7.16888</f>
        <v>14.337759999999999</v>
      </c>
    </row>
    <row r="11" spans="1:13" x14ac:dyDescent="0.25">
      <c r="A11" s="16" t="s">
        <v>15</v>
      </c>
      <c r="B11" s="37">
        <v>2</v>
      </c>
      <c r="C11" s="37">
        <v>1</v>
      </c>
      <c r="D11" s="37">
        <v>1</v>
      </c>
      <c r="E11" s="17">
        <v>2.7</v>
      </c>
      <c r="F11" s="17">
        <v>100</v>
      </c>
      <c r="G11" s="17">
        <v>100</v>
      </c>
      <c r="H11" s="34">
        <v>88.51</v>
      </c>
      <c r="I11" s="29">
        <v>0.98399999999999999</v>
      </c>
      <c r="J11" s="34">
        <v>2.8516319981377096</v>
      </c>
      <c r="K11" s="35">
        <v>0.12</v>
      </c>
      <c r="L11" s="34">
        <v>90.51</v>
      </c>
      <c r="M11" s="34">
        <f>2*9.4939</f>
        <v>18.9878</v>
      </c>
    </row>
    <row r="12" spans="1:13" x14ac:dyDescent="0.25">
      <c r="A12" s="16" t="s">
        <v>16</v>
      </c>
      <c r="B12" s="37">
        <v>2</v>
      </c>
      <c r="C12" s="37">
        <v>1</v>
      </c>
      <c r="D12" s="37">
        <v>2</v>
      </c>
      <c r="E12" s="17">
        <v>2.7</v>
      </c>
      <c r="F12" s="17">
        <v>100</v>
      </c>
      <c r="G12" s="17">
        <v>270</v>
      </c>
      <c r="H12" s="34">
        <v>88.8</v>
      </c>
      <c r="I12" s="29">
        <v>0.98399999999999999</v>
      </c>
      <c r="J12" s="28">
        <v>4.294437059234391</v>
      </c>
      <c r="K12" s="33">
        <v>0.32600000000000001</v>
      </c>
      <c r="L12" s="28">
        <v>90.15</v>
      </c>
      <c r="M12" s="34">
        <f>2*9.41</f>
        <v>18.82</v>
      </c>
    </row>
    <row r="13" spans="1:13" x14ac:dyDescent="0.25">
      <c r="A13" s="16" t="s">
        <v>17</v>
      </c>
      <c r="B13" s="37">
        <v>2</v>
      </c>
      <c r="C13" s="37">
        <v>1</v>
      </c>
      <c r="D13" s="37">
        <v>3</v>
      </c>
      <c r="E13" s="17">
        <v>2.7</v>
      </c>
      <c r="F13" s="17">
        <v>100</v>
      </c>
      <c r="G13" s="17">
        <v>540</v>
      </c>
      <c r="H13" s="37">
        <v>88.9</v>
      </c>
      <c r="I13" s="29">
        <v>1.02</v>
      </c>
      <c r="J13" s="29">
        <v>6.32</v>
      </c>
      <c r="K13" s="33">
        <v>0.45</v>
      </c>
      <c r="L13" s="29">
        <v>90.71</v>
      </c>
      <c r="M13" s="29">
        <v>18.52</v>
      </c>
    </row>
    <row r="14" spans="1:13" x14ac:dyDescent="0.25">
      <c r="A14" s="16" t="s">
        <v>18</v>
      </c>
      <c r="B14" s="37">
        <v>2</v>
      </c>
      <c r="C14" s="37">
        <v>2</v>
      </c>
      <c r="D14" s="37">
        <v>1</v>
      </c>
      <c r="E14" s="17">
        <v>2.7</v>
      </c>
      <c r="F14" s="17">
        <v>278</v>
      </c>
      <c r="G14" s="17">
        <v>100</v>
      </c>
      <c r="H14" s="34">
        <v>88.66</v>
      </c>
      <c r="I14" s="29">
        <v>1.94</v>
      </c>
      <c r="J14" s="34">
        <v>4.1010529258292951</v>
      </c>
      <c r="K14" s="35">
        <v>1.28</v>
      </c>
      <c r="L14" s="34">
        <v>91.24</v>
      </c>
      <c r="M14" s="34">
        <f>2*9.0245</f>
        <v>18.048999999999999</v>
      </c>
    </row>
    <row r="15" spans="1:13" x14ac:dyDescent="0.25">
      <c r="A15" s="16" t="s">
        <v>19</v>
      </c>
      <c r="B15" s="37">
        <v>2</v>
      </c>
      <c r="C15" s="37">
        <v>2</v>
      </c>
      <c r="D15" s="37">
        <v>2</v>
      </c>
      <c r="E15" s="17">
        <v>2.7</v>
      </c>
      <c r="F15" s="17">
        <v>278</v>
      </c>
      <c r="G15" s="17">
        <v>270</v>
      </c>
      <c r="H15" s="34">
        <v>88.96</v>
      </c>
      <c r="I15" s="29">
        <v>2.7376999999999998</v>
      </c>
      <c r="J15" s="34">
        <v>5.8130474818784972</v>
      </c>
      <c r="K15" s="35">
        <v>1.9159999999999999</v>
      </c>
      <c r="L15" s="34">
        <v>91.24</v>
      </c>
      <c r="M15" s="34">
        <f>2*8.71264</f>
        <v>17.425280000000001</v>
      </c>
    </row>
    <row r="16" spans="1:13" x14ac:dyDescent="0.25">
      <c r="A16" s="16" t="s">
        <v>20</v>
      </c>
      <c r="B16" s="37">
        <v>2</v>
      </c>
      <c r="C16" s="37">
        <v>2</v>
      </c>
      <c r="D16" s="37">
        <v>3</v>
      </c>
      <c r="E16" s="17">
        <v>2.7</v>
      </c>
      <c r="F16" s="17">
        <v>278</v>
      </c>
      <c r="G16" s="17">
        <v>540</v>
      </c>
      <c r="H16" s="34">
        <v>87.76</v>
      </c>
      <c r="I16" s="29">
        <v>2.78</v>
      </c>
      <c r="J16" s="34">
        <v>8.8459078710649166</v>
      </c>
      <c r="K16" s="35">
        <v>1.9</v>
      </c>
      <c r="L16" s="34">
        <v>90.15</v>
      </c>
      <c r="M16" s="34">
        <f>2*8.44464</f>
        <v>16.889279999999999</v>
      </c>
    </row>
    <row r="17" spans="1:13" x14ac:dyDescent="0.25">
      <c r="A17" s="16" t="s">
        <v>21</v>
      </c>
      <c r="B17" s="37">
        <v>2</v>
      </c>
      <c r="C17" s="37">
        <v>3</v>
      </c>
      <c r="D17" s="37">
        <v>1</v>
      </c>
      <c r="E17" s="17">
        <v>2.7</v>
      </c>
      <c r="F17" s="19">
        <v>450</v>
      </c>
      <c r="G17" s="17">
        <v>100</v>
      </c>
      <c r="H17" s="34">
        <v>88.21</v>
      </c>
      <c r="I17" s="29">
        <v>4.07</v>
      </c>
      <c r="J17" s="34">
        <v>6.2609059400023899</v>
      </c>
      <c r="K17" s="35">
        <v>2.93</v>
      </c>
      <c r="L17" s="34">
        <v>91.24</v>
      </c>
      <c r="M17" s="34">
        <f>2*8.86</f>
        <v>17.72</v>
      </c>
    </row>
    <row r="18" spans="1:13" x14ac:dyDescent="0.25">
      <c r="A18" s="16" t="s">
        <v>22</v>
      </c>
      <c r="B18" s="37">
        <v>2</v>
      </c>
      <c r="C18" s="37">
        <v>3</v>
      </c>
      <c r="D18" s="37">
        <v>2</v>
      </c>
      <c r="E18" s="17">
        <v>2.7</v>
      </c>
      <c r="F18" s="19">
        <v>450</v>
      </c>
      <c r="G18" s="17">
        <v>270</v>
      </c>
      <c r="H18" s="34">
        <v>88.06</v>
      </c>
      <c r="I18" s="29">
        <v>4.76</v>
      </c>
      <c r="J18" s="34">
        <v>8.5670912411849383</v>
      </c>
      <c r="K18" s="35">
        <v>3.46</v>
      </c>
      <c r="L18" s="34">
        <v>90.88</v>
      </c>
      <c r="M18" s="34">
        <f>2*8.6805</f>
        <v>17.361000000000001</v>
      </c>
    </row>
    <row r="19" spans="1:13" x14ac:dyDescent="0.25">
      <c r="A19" s="16" t="s">
        <v>23</v>
      </c>
      <c r="B19" s="37">
        <v>2</v>
      </c>
      <c r="C19" s="37">
        <v>3</v>
      </c>
      <c r="D19" s="37">
        <v>3</v>
      </c>
      <c r="E19" s="17">
        <v>2.7</v>
      </c>
      <c r="F19" s="19">
        <v>450</v>
      </c>
      <c r="G19" s="17">
        <v>540</v>
      </c>
      <c r="H19" s="34">
        <v>87.46</v>
      </c>
      <c r="I19" s="29">
        <v>3.62</v>
      </c>
      <c r="J19" s="34">
        <v>11.984927529173998</v>
      </c>
      <c r="K19" s="35">
        <v>2.54</v>
      </c>
      <c r="L19" s="34">
        <v>89.42</v>
      </c>
      <c r="M19" s="34">
        <f>2*8.1</f>
        <v>16.2</v>
      </c>
    </row>
    <row r="20" spans="1:13" x14ac:dyDescent="0.25">
      <c r="A20" s="16" t="s">
        <v>27</v>
      </c>
      <c r="B20" s="37">
        <v>3</v>
      </c>
      <c r="C20" s="37">
        <v>1</v>
      </c>
      <c r="D20" s="37">
        <v>1</v>
      </c>
      <c r="E20" s="17">
        <v>4.5</v>
      </c>
      <c r="F20" s="17">
        <v>100</v>
      </c>
      <c r="G20" s="17">
        <v>100</v>
      </c>
      <c r="H20" s="37">
        <v>92.388000000000005</v>
      </c>
      <c r="I20" s="29">
        <v>0.34839999999999999</v>
      </c>
      <c r="J20" s="34">
        <v>6.447410910245253</v>
      </c>
      <c r="K20" s="35">
        <v>9.7970000000000002E-2</v>
      </c>
      <c r="L20" s="37">
        <v>86.62</v>
      </c>
      <c r="M20" s="34">
        <v>20.062000000000001</v>
      </c>
    </row>
    <row r="21" spans="1:13" x14ac:dyDescent="0.25">
      <c r="A21" s="16" t="s">
        <v>28</v>
      </c>
      <c r="B21" s="37">
        <v>3</v>
      </c>
      <c r="C21" s="37">
        <v>1</v>
      </c>
      <c r="D21" s="37">
        <v>2</v>
      </c>
      <c r="E21" s="17">
        <v>4.5</v>
      </c>
      <c r="F21" s="17">
        <v>100</v>
      </c>
      <c r="G21" s="17">
        <v>270</v>
      </c>
      <c r="H21" s="37">
        <v>92.388000000000005</v>
      </c>
      <c r="I21" s="29">
        <v>0.33989999999999998</v>
      </c>
      <c r="J21" s="34">
        <v>11.921716104052161</v>
      </c>
      <c r="K21" s="35">
        <v>2.5125999999999999E-2</v>
      </c>
      <c r="L21" s="37">
        <v>85.984800000000007</v>
      </c>
      <c r="M21" s="34">
        <v>19.176760000000002</v>
      </c>
    </row>
    <row r="22" spans="1:13" x14ac:dyDescent="0.25">
      <c r="A22" s="16" t="s">
        <v>29</v>
      </c>
      <c r="B22" s="37">
        <v>3</v>
      </c>
      <c r="C22" s="37">
        <v>1</v>
      </c>
      <c r="D22" s="37">
        <v>3</v>
      </c>
      <c r="E22" s="17">
        <v>4.5</v>
      </c>
      <c r="F22" s="17">
        <v>100</v>
      </c>
      <c r="G22" s="17">
        <v>540</v>
      </c>
      <c r="H22" s="37">
        <v>91.04477</v>
      </c>
      <c r="I22" s="29">
        <v>0.33989999999999998</v>
      </c>
      <c r="J22" s="34">
        <v>32.08617941712204</v>
      </c>
      <c r="K22" s="35">
        <v>0.01</v>
      </c>
      <c r="L22" s="37">
        <v>85.73</v>
      </c>
      <c r="M22" s="34">
        <v>17.670000000000002</v>
      </c>
    </row>
    <row r="23" spans="1:13" x14ac:dyDescent="0.25">
      <c r="A23" s="16" t="s">
        <v>30</v>
      </c>
      <c r="B23" s="37">
        <v>3</v>
      </c>
      <c r="C23" s="37">
        <v>2</v>
      </c>
      <c r="D23" s="37">
        <v>1</v>
      </c>
      <c r="E23" s="17">
        <v>4.5</v>
      </c>
      <c r="F23" s="17">
        <v>278</v>
      </c>
      <c r="G23" s="17">
        <v>100</v>
      </c>
      <c r="H23" s="37">
        <v>91.04477</v>
      </c>
      <c r="I23" s="29">
        <v>1.3484400000000001</v>
      </c>
      <c r="J23" s="34">
        <v>7.5777264550835</v>
      </c>
      <c r="K23" s="35">
        <v>1.0327999999999999</v>
      </c>
      <c r="L23" s="37">
        <v>88.004999999999995</v>
      </c>
      <c r="M23" s="34">
        <v>19.385999999999999</v>
      </c>
    </row>
    <row r="24" spans="1:13" x14ac:dyDescent="0.25">
      <c r="A24" s="16" t="s">
        <v>31</v>
      </c>
      <c r="B24" s="37">
        <v>3</v>
      </c>
      <c r="C24" s="37">
        <v>2</v>
      </c>
      <c r="D24" s="37">
        <v>2</v>
      </c>
      <c r="E24" s="17">
        <v>4.5</v>
      </c>
      <c r="F24" s="17">
        <v>278</v>
      </c>
      <c r="G24" s="17">
        <v>270</v>
      </c>
      <c r="H24" s="37">
        <v>90.447760000000002</v>
      </c>
      <c r="I24" s="29">
        <v>0.67705000000000004</v>
      </c>
      <c r="J24" s="34">
        <v>15.471186673300281</v>
      </c>
      <c r="K24" s="35">
        <v>0.46716999999999997</v>
      </c>
      <c r="L24" s="37">
        <v>86.994900000000001</v>
      </c>
      <c r="M24" s="34">
        <v>18.760000000000002</v>
      </c>
    </row>
    <row r="25" spans="1:13" x14ac:dyDescent="0.25">
      <c r="A25" s="16" t="s">
        <v>32</v>
      </c>
      <c r="B25" s="37">
        <v>3</v>
      </c>
      <c r="C25" s="37">
        <v>2</v>
      </c>
      <c r="D25" s="37">
        <v>3</v>
      </c>
      <c r="E25" s="17">
        <v>4.5</v>
      </c>
      <c r="F25" s="17">
        <v>278</v>
      </c>
      <c r="G25" s="17">
        <v>540</v>
      </c>
      <c r="H25" s="37">
        <v>90.298500000000004</v>
      </c>
      <c r="I25" s="29">
        <v>0.33994000000000002</v>
      </c>
      <c r="J25" s="34">
        <v>45.454807055912063</v>
      </c>
      <c r="K25" s="35">
        <v>0.01</v>
      </c>
      <c r="L25" s="37">
        <v>85.605999999999995</v>
      </c>
      <c r="M25" s="34">
        <v>18.126000000000001</v>
      </c>
    </row>
    <row r="26" spans="1:13" x14ac:dyDescent="0.25">
      <c r="A26" s="16" t="s">
        <v>33</v>
      </c>
      <c r="B26" s="37">
        <v>3</v>
      </c>
      <c r="C26" s="37">
        <v>3</v>
      </c>
      <c r="D26" s="37">
        <v>1</v>
      </c>
      <c r="E26" s="17">
        <v>4.5</v>
      </c>
      <c r="F26" s="19">
        <v>450</v>
      </c>
      <c r="G26" s="17">
        <v>100</v>
      </c>
      <c r="H26" s="37">
        <v>90.149249999999995</v>
      </c>
      <c r="I26" s="29">
        <v>2.6005600000000002</v>
      </c>
      <c r="J26" s="34">
        <v>10.583853986731389</v>
      </c>
      <c r="K26" s="35">
        <v>2.0454500000000002</v>
      </c>
      <c r="L26" s="37">
        <v>88.383799999999994</v>
      </c>
      <c r="M26" s="34">
        <v>18.600000000000001</v>
      </c>
    </row>
    <row r="27" spans="1:13" x14ac:dyDescent="0.25">
      <c r="A27" s="16" t="s">
        <v>34</v>
      </c>
      <c r="B27" s="37">
        <v>3</v>
      </c>
      <c r="C27" s="37">
        <v>3</v>
      </c>
      <c r="D27" s="37">
        <v>2</v>
      </c>
      <c r="E27" s="17">
        <v>4.5</v>
      </c>
      <c r="F27" s="19">
        <v>450</v>
      </c>
      <c r="G27" s="17">
        <v>270</v>
      </c>
      <c r="H27" s="37">
        <v>87.164000000000001</v>
      </c>
      <c r="I27" s="29">
        <v>0.98016999999999999</v>
      </c>
      <c r="J27" s="34">
        <v>21.909002723139675</v>
      </c>
      <c r="K27" s="35">
        <v>0.67297899999999999</v>
      </c>
      <c r="L27" s="37">
        <v>86.994900000000001</v>
      </c>
      <c r="M27" s="34">
        <v>18.22</v>
      </c>
    </row>
    <row r="28" spans="1:13" x14ac:dyDescent="0.25">
      <c r="A28" s="16" t="s">
        <v>35</v>
      </c>
      <c r="B28" s="37">
        <v>3</v>
      </c>
      <c r="C28" s="37">
        <v>3</v>
      </c>
      <c r="D28" s="37">
        <v>3</v>
      </c>
      <c r="E28" s="17">
        <v>4.5</v>
      </c>
      <c r="F28" s="19">
        <v>450</v>
      </c>
      <c r="G28" s="17">
        <v>540</v>
      </c>
      <c r="H28" s="37">
        <v>87.1</v>
      </c>
      <c r="I28" s="35">
        <v>0.33994000000000002</v>
      </c>
      <c r="J28" s="34">
        <v>56.003909359052393</v>
      </c>
      <c r="K28" s="35">
        <v>0.01</v>
      </c>
      <c r="L28" s="34">
        <v>85.353499999999997</v>
      </c>
      <c r="M28" s="34">
        <v>17.726739999999999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16C-95C4-4922-A785-0C20BB3197C8}">
  <dimension ref="A1:K31"/>
  <sheetViews>
    <sheetView tabSelected="1" zoomScaleNormal="100" workbookViewId="0">
      <selection activeCell="N16" sqref="N16"/>
    </sheetView>
  </sheetViews>
  <sheetFormatPr baseColWidth="10" defaultRowHeight="15" x14ac:dyDescent="0.25"/>
  <cols>
    <col min="6" max="6" width="15.42578125" customWidth="1"/>
    <col min="7" max="7" width="11.5703125" customWidth="1"/>
    <col min="8" max="8" width="12.7109375" customWidth="1"/>
    <col min="9" max="9" width="12.28515625" customWidth="1"/>
    <col min="10" max="10" width="13" customWidth="1"/>
  </cols>
  <sheetData>
    <row r="1" spans="1:11" x14ac:dyDescent="0.25">
      <c r="A1" s="1"/>
      <c r="C1" s="50" t="s">
        <v>0</v>
      </c>
      <c r="D1" s="51"/>
      <c r="E1" s="52"/>
      <c r="F1" s="50" t="s">
        <v>1</v>
      </c>
      <c r="G1" s="51"/>
      <c r="H1" s="51"/>
      <c r="I1" s="51"/>
      <c r="J1" s="51"/>
      <c r="K1" s="52"/>
    </row>
    <row r="2" spans="1:11" x14ac:dyDescent="0.25">
      <c r="A2" s="1"/>
      <c r="C2" s="47"/>
      <c r="D2" s="48"/>
      <c r="E2" s="49"/>
      <c r="F2" s="47" t="s">
        <v>48</v>
      </c>
      <c r="G2" s="48" t="s">
        <v>49</v>
      </c>
      <c r="H2" s="48" t="s">
        <v>50</v>
      </c>
      <c r="I2" s="48" t="s">
        <v>51</v>
      </c>
      <c r="J2" s="48" t="s">
        <v>52</v>
      </c>
      <c r="K2" s="49" t="s">
        <v>53</v>
      </c>
    </row>
    <row r="3" spans="1:11" ht="46.5" customHeight="1" x14ac:dyDescent="0.25">
      <c r="A3" s="3" t="s">
        <v>2</v>
      </c>
      <c r="B3" s="4" t="s">
        <v>3</v>
      </c>
      <c r="C3" s="5" t="s">
        <v>24</v>
      </c>
      <c r="D3" s="6" t="s">
        <v>25</v>
      </c>
      <c r="E3" s="7" t="s">
        <v>26</v>
      </c>
      <c r="F3" s="8" t="s">
        <v>40</v>
      </c>
      <c r="G3" s="9" t="s">
        <v>41</v>
      </c>
      <c r="H3" s="9" t="s">
        <v>4</v>
      </c>
      <c r="I3" s="26" t="s">
        <v>42</v>
      </c>
      <c r="J3" s="9" t="s">
        <v>43</v>
      </c>
      <c r="K3" s="10" t="s">
        <v>5</v>
      </c>
    </row>
    <row r="4" spans="1:11" x14ac:dyDescent="0.25">
      <c r="A4" s="23">
        <v>1</v>
      </c>
      <c r="B4" t="s">
        <v>6</v>
      </c>
      <c r="C4" s="11">
        <v>0.9</v>
      </c>
      <c r="D4" s="12">
        <v>100</v>
      </c>
      <c r="E4" s="13">
        <v>100</v>
      </c>
      <c r="F4" s="14">
        <v>84.63</v>
      </c>
      <c r="G4" s="41">
        <v>2.95</v>
      </c>
      <c r="H4" s="28">
        <f>Failure!B19</f>
        <v>2.4137486372108836</v>
      </c>
      <c r="I4" s="28">
        <f>0.183</f>
        <v>0.183</v>
      </c>
      <c r="J4">
        <v>89.5</v>
      </c>
      <c r="K4" s="30">
        <f>2*8.2</f>
        <v>16.399999999999999</v>
      </c>
    </row>
    <row r="5" spans="1:11" x14ac:dyDescent="0.25">
      <c r="A5" s="23">
        <v>2</v>
      </c>
      <c r="B5" t="s">
        <v>7</v>
      </c>
      <c r="C5" s="11">
        <v>0.9</v>
      </c>
      <c r="D5" s="12">
        <v>100</v>
      </c>
      <c r="E5" s="13">
        <v>270</v>
      </c>
      <c r="F5" s="14">
        <v>84.78</v>
      </c>
      <c r="G5" s="41">
        <v>2.95</v>
      </c>
      <c r="H5" s="28">
        <f>Failure!F19</f>
        <v>3.184479801265748</v>
      </c>
      <c r="I5" s="29">
        <v>0.192</v>
      </c>
      <c r="J5">
        <v>88.4</v>
      </c>
      <c r="K5" s="30">
        <f>2*7.97729</f>
        <v>15.95458</v>
      </c>
    </row>
    <row r="6" spans="1:11" x14ac:dyDescent="0.25">
      <c r="A6" s="23">
        <v>3</v>
      </c>
      <c r="B6" t="s">
        <v>8</v>
      </c>
      <c r="C6" s="11">
        <v>0.9</v>
      </c>
      <c r="D6" s="12">
        <v>100</v>
      </c>
      <c r="E6" s="13">
        <v>540</v>
      </c>
      <c r="F6" s="14">
        <v>84.63</v>
      </c>
      <c r="G6" s="41">
        <v>2.95</v>
      </c>
      <c r="H6" s="28">
        <f>Failure!J19</f>
        <v>4.0403857418041946</v>
      </c>
      <c r="I6" s="29">
        <v>0.47799999999999998</v>
      </c>
      <c r="J6">
        <v>88.4</v>
      </c>
      <c r="K6" s="30">
        <f>2*7.72776</f>
        <v>15.45552</v>
      </c>
    </row>
    <row r="7" spans="1:11" x14ac:dyDescent="0.25">
      <c r="A7" s="23">
        <v>4</v>
      </c>
      <c r="B7" t="s">
        <v>9</v>
      </c>
      <c r="C7" s="11">
        <v>0.9</v>
      </c>
      <c r="D7" s="17">
        <v>278</v>
      </c>
      <c r="E7" s="13">
        <v>100</v>
      </c>
      <c r="F7" s="14">
        <v>81.19</v>
      </c>
      <c r="G7" s="41">
        <v>5.45</v>
      </c>
      <c r="H7" s="28">
        <f>Failure!N19</f>
        <v>5.7755907202768455</v>
      </c>
      <c r="I7" s="29">
        <v>3.06</v>
      </c>
      <c r="J7">
        <v>91.13</v>
      </c>
      <c r="K7" s="30">
        <f>2*8.1344</f>
        <v>16.268799999999999</v>
      </c>
    </row>
    <row r="8" spans="1:11" x14ac:dyDescent="0.25">
      <c r="A8" s="23">
        <v>5</v>
      </c>
      <c r="B8" t="s">
        <v>10</v>
      </c>
      <c r="C8" s="11">
        <v>0.9</v>
      </c>
      <c r="D8" s="17">
        <v>278</v>
      </c>
      <c r="E8" s="13">
        <v>270</v>
      </c>
      <c r="F8" s="14">
        <v>82.84</v>
      </c>
      <c r="G8" s="41">
        <v>6.14</v>
      </c>
      <c r="H8" s="28">
        <f>Failure!R19</f>
        <v>6.9051220415361731</v>
      </c>
      <c r="I8" s="27">
        <v>3.57</v>
      </c>
      <c r="J8">
        <v>91.47</v>
      </c>
      <c r="K8" s="1">
        <f>2*7.76</f>
        <v>15.52</v>
      </c>
    </row>
    <row r="9" spans="1:11" x14ac:dyDescent="0.25">
      <c r="A9" s="23">
        <v>6</v>
      </c>
      <c r="B9" t="s">
        <v>11</v>
      </c>
      <c r="C9" s="11">
        <v>0.9</v>
      </c>
      <c r="D9" s="17">
        <v>278</v>
      </c>
      <c r="E9" s="13">
        <v>540</v>
      </c>
      <c r="F9" s="14">
        <v>82.69</v>
      </c>
      <c r="G9" s="41">
        <v>9.07</v>
      </c>
      <c r="H9" s="28">
        <f>Failure!V19</f>
        <v>9.0865293845743196</v>
      </c>
      <c r="I9" s="27">
        <v>5.6</v>
      </c>
      <c r="J9">
        <v>94.97</v>
      </c>
      <c r="K9" s="30">
        <f>2*7.45328</f>
        <v>14.906560000000001</v>
      </c>
    </row>
    <row r="10" spans="1:11" x14ac:dyDescent="0.25">
      <c r="A10" s="23">
        <v>7</v>
      </c>
      <c r="B10" t="s">
        <v>12</v>
      </c>
      <c r="C10" s="11">
        <v>0.9</v>
      </c>
      <c r="D10" s="19">
        <v>450</v>
      </c>
      <c r="E10" s="13">
        <v>100</v>
      </c>
      <c r="F10" s="14">
        <v>81.34</v>
      </c>
      <c r="G10" s="41">
        <v>17.52</v>
      </c>
      <c r="H10" s="28">
        <f>Failure!B39</f>
        <v>9.2144456613487176</v>
      </c>
      <c r="I10" s="27">
        <v>11.27</v>
      </c>
      <c r="J10">
        <v>94.64</v>
      </c>
      <c r="K10" s="30">
        <f>2*7.6658</f>
        <v>15.3316</v>
      </c>
    </row>
    <row r="11" spans="1:11" x14ac:dyDescent="0.25">
      <c r="A11" s="23">
        <v>8</v>
      </c>
      <c r="B11" t="s">
        <v>13</v>
      </c>
      <c r="C11" s="11">
        <v>0.9</v>
      </c>
      <c r="D11" s="19">
        <v>450</v>
      </c>
      <c r="E11" s="13">
        <v>270</v>
      </c>
      <c r="F11" s="14">
        <v>82.24</v>
      </c>
      <c r="G11" s="41">
        <v>19.07</v>
      </c>
      <c r="H11" s="28">
        <f>Failure!F39</f>
        <v>11.379458655605532</v>
      </c>
      <c r="I11" s="27">
        <v>12.47</v>
      </c>
      <c r="J11">
        <v>94.86</v>
      </c>
      <c r="K11" s="30">
        <f>2*7.38</f>
        <v>14.76</v>
      </c>
    </row>
    <row r="12" spans="1:11" x14ac:dyDescent="0.25">
      <c r="A12" s="23">
        <v>9</v>
      </c>
      <c r="B12" t="s">
        <v>14</v>
      </c>
      <c r="C12" s="11">
        <v>0.9</v>
      </c>
      <c r="D12" s="19">
        <v>450</v>
      </c>
      <c r="E12" s="13">
        <v>540</v>
      </c>
      <c r="F12" s="14">
        <v>82.39</v>
      </c>
      <c r="G12" s="41">
        <v>29.73</v>
      </c>
      <c r="H12" s="28">
        <f>Failure!J39</f>
        <v>16.271619193208707</v>
      </c>
      <c r="I12" s="27">
        <v>19.91</v>
      </c>
      <c r="J12">
        <v>97.59</v>
      </c>
      <c r="K12" s="30">
        <f>2*7.16888</f>
        <v>14.337759999999999</v>
      </c>
    </row>
    <row r="13" spans="1:11" x14ac:dyDescent="0.25">
      <c r="A13" s="23">
        <v>10</v>
      </c>
      <c r="B13" s="20" t="s">
        <v>15</v>
      </c>
      <c r="C13" s="17">
        <v>2.7</v>
      </c>
      <c r="D13" s="12">
        <v>100</v>
      </c>
      <c r="E13" s="13">
        <v>100</v>
      </c>
      <c r="F13" s="14">
        <v>88.51</v>
      </c>
      <c r="G13" s="41">
        <v>0.98399999999999999</v>
      </c>
      <c r="H13" s="28">
        <f>Failure!N39</f>
        <v>2.8516319981377096</v>
      </c>
      <c r="I13" s="27">
        <v>0.12</v>
      </c>
      <c r="J13">
        <v>90.51</v>
      </c>
      <c r="K13" s="30">
        <f>2*9.4939</f>
        <v>18.9878</v>
      </c>
    </row>
    <row r="14" spans="1:11" x14ac:dyDescent="0.25">
      <c r="A14" s="23">
        <v>11</v>
      </c>
      <c r="B14" s="20" t="s">
        <v>16</v>
      </c>
      <c r="C14" s="17">
        <v>2.7</v>
      </c>
      <c r="D14" s="12">
        <v>100</v>
      </c>
      <c r="E14" s="13">
        <v>270</v>
      </c>
      <c r="F14" s="32">
        <v>88.8</v>
      </c>
      <c r="G14" s="29">
        <v>0.98399999999999999</v>
      </c>
      <c r="H14" s="28">
        <f>Failure!V39</f>
        <v>4.294437059234391</v>
      </c>
      <c r="I14" s="33">
        <v>0.32600000000000001</v>
      </c>
      <c r="J14" s="28">
        <v>90.15</v>
      </c>
      <c r="K14" s="30">
        <f>2*9.41</f>
        <v>18.82</v>
      </c>
    </row>
    <row r="15" spans="1:11" x14ac:dyDescent="0.25">
      <c r="A15" s="23">
        <v>12</v>
      </c>
      <c r="B15" s="20" t="s">
        <v>17</v>
      </c>
      <c r="C15" s="17">
        <v>2.7</v>
      </c>
      <c r="D15" s="12">
        <v>100</v>
      </c>
      <c r="E15" s="13">
        <v>540</v>
      </c>
      <c r="F15" s="44">
        <v>88.9</v>
      </c>
      <c r="G15" s="41">
        <v>1.02</v>
      </c>
      <c r="H15" s="41">
        <v>6.32</v>
      </c>
      <c r="I15" s="27">
        <v>0.45</v>
      </c>
      <c r="J15" s="41">
        <v>90.71</v>
      </c>
      <c r="K15" s="45">
        <v>18.52</v>
      </c>
    </row>
    <row r="16" spans="1:11" x14ac:dyDescent="0.25">
      <c r="A16" s="23">
        <v>13</v>
      </c>
      <c r="B16" s="20" t="s">
        <v>18</v>
      </c>
      <c r="C16" s="17">
        <v>2.7</v>
      </c>
      <c r="D16" s="17">
        <v>278</v>
      </c>
      <c r="E16" s="13">
        <v>100</v>
      </c>
      <c r="F16" s="32">
        <v>88.66</v>
      </c>
      <c r="G16" s="29">
        <v>1.94</v>
      </c>
      <c r="H16" s="28">
        <f>Failure!B59</f>
        <v>4.1010529258292951</v>
      </c>
      <c r="I16" s="33">
        <v>1.28</v>
      </c>
      <c r="J16" s="28">
        <v>91.24</v>
      </c>
      <c r="K16" s="30">
        <f>2*9.0245</f>
        <v>18.048999999999999</v>
      </c>
    </row>
    <row r="17" spans="1:11" x14ac:dyDescent="0.25">
      <c r="A17" s="23">
        <v>14</v>
      </c>
      <c r="B17" s="20" t="s">
        <v>19</v>
      </c>
      <c r="C17" s="17">
        <v>2.7</v>
      </c>
      <c r="D17" s="17">
        <v>278</v>
      </c>
      <c r="E17" s="13">
        <v>270</v>
      </c>
      <c r="F17" s="32">
        <v>88.96</v>
      </c>
      <c r="G17" s="29">
        <v>2.7376999999999998</v>
      </c>
      <c r="H17" s="28">
        <f>Failure!F59</f>
        <v>5.8130474818784972</v>
      </c>
      <c r="I17" s="33">
        <v>1.9159999999999999</v>
      </c>
      <c r="J17" s="28">
        <v>91.24</v>
      </c>
      <c r="K17" s="30">
        <f>2*8.71264</f>
        <v>17.425280000000001</v>
      </c>
    </row>
    <row r="18" spans="1:11" x14ac:dyDescent="0.25">
      <c r="A18" s="23">
        <v>15</v>
      </c>
      <c r="B18" s="20" t="s">
        <v>20</v>
      </c>
      <c r="C18" s="17">
        <v>2.7</v>
      </c>
      <c r="D18" s="17">
        <v>278</v>
      </c>
      <c r="E18" s="13">
        <v>540</v>
      </c>
      <c r="F18" s="32">
        <v>87.76</v>
      </c>
      <c r="G18" s="29">
        <v>2.78</v>
      </c>
      <c r="H18" s="28">
        <f>Failure!J59</f>
        <v>8.8459078710649166</v>
      </c>
      <c r="I18" s="33">
        <v>1.9</v>
      </c>
      <c r="J18" s="28">
        <v>90.15</v>
      </c>
      <c r="K18" s="30">
        <f>2*8.44464</f>
        <v>16.889279999999999</v>
      </c>
    </row>
    <row r="19" spans="1:11" x14ac:dyDescent="0.25">
      <c r="A19" s="23">
        <v>16</v>
      </c>
      <c r="B19" s="20" t="s">
        <v>21</v>
      </c>
      <c r="C19" s="17">
        <v>2.7</v>
      </c>
      <c r="D19" s="19">
        <v>450</v>
      </c>
      <c r="E19" s="13">
        <v>100</v>
      </c>
      <c r="F19" s="32">
        <v>88.21</v>
      </c>
      <c r="G19" s="29">
        <v>4.07</v>
      </c>
      <c r="H19" s="28">
        <f>Failure!N59</f>
        <v>6.2609059400023899</v>
      </c>
      <c r="I19" s="33">
        <v>2.93</v>
      </c>
      <c r="J19" s="28">
        <v>91.24</v>
      </c>
      <c r="K19" s="30">
        <f>2*8.86</f>
        <v>17.72</v>
      </c>
    </row>
    <row r="20" spans="1:11" x14ac:dyDescent="0.25">
      <c r="A20" s="23">
        <v>17</v>
      </c>
      <c r="B20" s="20" t="s">
        <v>22</v>
      </c>
      <c r="C20" s="17">
        <v>2.7</v>
      </c>
      <c r="D20" s="19">
        <v>450</v>
      </c>
      <c r="E20" s="13">
        <v>270</v>
      </c>
      <c r="F20" s="32">
        <v>88.06</v>
      </c>
      <c r="G20" s="29">
        <v>4.76</v>
      </c>
      <c r="H20" s="28">
        <f>Failure!R59</f>
        <v>8.5670912411849383</v>
      </c>
      <c r="I20" s="33">
        <v>3.46</v>
      </c>
      <c r="J20" s="28">
        <v>90.88</v>
      </c>
      <c r="K20" s="30">
        <f>2*8.6805</f>
        <v>17.361000000000001</v>
      </c>
    </row>
    <row r="21" spans="1:11" x14ac:dyDescent="0.25">
      <c r="A21" s="23">
        <v>18</v>
      </c>
      <c r="B21" s="20" t="s">
        <v>23</v>
      </c>
      <c r="C21" s="17">
        <v>2.7</v>
      </c>
      <c r="D21" s="19">
        <v>450</v>
      </c>
      <c r="E21" s="13">
        <v>540</v>
      </c>
      <c r="F21" s="32">
        <v>87.46</v>
      </c>
      <c r="G21" s="29">
        <v>3.62</v>
      </c>
      <c r="H21" s="34">
        <f>Failure!V59</f>
        <v>11.984927529173998</v>
      </c>
      <c r="I21" s="35">
        <v>2.54</v>
      </c>
      <c r="J21" s="34">
        <v>89.42</v>
      </c>
      <c r="K21" s="30">
        <f>2*8.1</f>
        <v>16.2</v>
      </c>
    </row>
    <row r="22" spans="1:11" x14ac:dyDescent="0.25">
      <c r="A22" s="23">
        <v>19</v>
      </c>
      <c r="B22" s="20" t="s">
        <v>27</v>
      </c>
      <c r="C22" s="17">
        <v>4.5</v>
      </c>
      <c r="D22" s="12">
        <v>100</v>
      </c>
      <c r="E22" s="13">
        <v>100</v>
      </c>
      <c r="F22" s="36">
        <v>91.34</v>
      </c>
      <c r="G22" s="29">
        <v>0.61275000000000002</v>
      </c>
      <c r="H22" s="34">
        <f>Failure!B79</f>
        <v>3.9642654659745804</v>
      </c>
      <c r="I22" s="35">
        <f>0.3195</f>
        <v>0.31950000000000001</v>
      </c>
      <c r="J22" s="37">
        <v>89.28</v>
      </c>
      <c r="K22" s="30">
        <f>2*9.87</f>
        <v>19.739999999999998</v>
      </c>
    </row>
    <row r="23" spans="1:11" x14ac:dyDescent="0.25">
      <c r="A23" s="23">
        <v>20</v>
      </c>
      <c r="B23" s="20" t="s">
        <v>28</v>
      </c>
      <c r="C23" s="17">
        <v>4.5</v>
      </c>
      <c r="D23" s="12">
        <v>100</v>
      </c>
      <c r="E23" s="13">
        <v>270</v>
      </c>
      <c r="F23" s="36">
        <v>92.54</v>
      </c>
      <c r="G23" s="29">
        <v>0.65200000000000002</v>
      </c>
      <c r="H23" s="28">
        <f>Failure!F79</f>
        <v>6.0472388184711594</v>
      </c>
      <c r="I23" s="33">
        <v>0.35449999999999998</v>
      </c>
      <c r="J23" s="37">
        <v>88.62</v>
      </c>
      <c r="K23" s="30">
        <f>2*9.59</f>
        <v>19.18</v>
      </c>
    </row>
    <row r="24" spans="1:11" x14ac:dyDescent="0.25">
      <c r="A24" s="23">
        <v>21</v>
      </c>
      <c r="B24" s="20" t="s">
        <v>29</v>
      </c>
      <c r="C24" s="17">
        <v>4.5</v>
      </c>
      <c r="D24" s="12">
        <v>100</v>
      </c>
      <c r="E24" s="13">
        <v>540</v>
      </c>
      <c r="F24" s="36">
        <v>91.05</v>
      </c>
      <c r="G24" s="29">
        <v>0.59799999999999998</v>
      </c>
      <c r="H24" s="28">
        <f>Failure!J79</f>
        <v>10.87453990355808</v>
      </c>
      <c r="I24" s="33">
        <v>0.16170000000000001</v>
      </c>
      <c r="J24" s="37">
        <v>87.53</v>
      </c>
      <c r="K24" s="30">
        <f>2*8.948</f>
        <v>17.896000000000001</v>
      </c>
    </row>
    <row r="25" spans="1:11" x14ac:dyDescent="0.25">
      <c r="A25" s="23">
        <v>22</v>
      </c>
      <c r="B25" s="20" t="s">
        <v>30</v>
      </c>
      <c r="C25" s="17">
        <v>4.5</v>
      </c>
      <c r="D25" s="17">
        <v>278</v>
      </c>
      <c r="E25" s="13">
        <v>100</v>
      </c>
      <c r="F25" s="36">
        <v>90.6</v>
      </c>
      <c r="G25" s="29">
        <v>1.94</v>
      </c>
      <c r="H25" s="28">
        <f>Failure!N79</f>
        <v>4.5088373211494535</v>
      </c>
      <c r="I25" s="33">
        <v>1.45</v>
      </c>
      <c r="J25" s="37">
        <v>90.81</v>
      </c>
      <c r="K25" s="30">
        <f>2*9.47469</f>
        <v>18.949380000000001</v>
      </c>
    </row>
    <row r="26" spans="1:11" x14ac:dyDescent="0.25">
      <c r="A26" s="23">
        <v>23</v>
      </c>
      <c r="B26" s="20" t="s">
        <v>31</v>
      </c>
      <c r="C26" s="17">
        <v>4.5</v>
      </c>
      <c r="D26" s="17">
        <v>278</v>
      </c>
      <c r="E26" s="13">
        <v>270</v>
      </c>
      <c r="F26" s="36">
        <v>90</v>
      </c>
      <c r="G26" s="29">
        <v>2.2200000000000002</v>
      </c>
      <c r="H26" s="28">
        <f>Failure!R79</f>
        <v>7.3573878574371889</v>
      </c>
      <c r="I26" s="33">
        <v>1.6519999999999999</v>
      </c>
      <c r="J26" s="37">
        <v>89.93</v>
      </c>
      <c r="K26" s="30">
        <f>2*9.21</f>
        <v>18.420000000000002</v>
      </c>
    </row>
    <row r="27" spans="1:11" x14ac:dyDescent="0.25">
      <c r="A27" s="23">
        <v>24</v>
      </c>
      <c r="B27" s="20" t="s">
        <v>32</v>
      </c>
      <c r="C27" s="17">
        <v>4.5</v>
      </c>
      <c r="D27" s="17">
        <v>278</v>
      </c>
      <c r="E27" s="13">
        <v>540</v>
      </c>
      <c r="F27" s="36">
        <v>90</v>
      </c>
      <c r="G27" s="29">
        <v>1.32</v>
      </c>
      <c r="H27" s="28">
        <f>Failure!V79</f>
        <v>14.430679090780743</v>
      </c>
      <c r="I27" s="33">
        <v>0.91900000000000004</v>
      </c>
      <c r="J27" s="37">
        <v>88.18</v>
      </c>
      <c r="K27" s="30">
        <f>2*8.83712</f>
        <v>17.674240000000001</v>
      </c>
    </row>
    <row r="28" spans="1:11" x14ac:dyDescent="0.25">
      <c r="A28" s="23">
        <v>25</v>
      </c>
      <c r="B28" s="20" t="s">
        <v>33</v>
      </c>
      <c r="C28" s="17">
        <v>4.5</v>
      </c>
      <c r="D28" s="19">
        <v>450</v>
      </c>
      <c r="E28" s="13">
        <v>100</v>
      </c>
      <c r="F28" s="36">
        <v>89.85</v>
      </c>
      <c r="G28" s="29">
        <v>3.45</v>
      </c>
      <c r="H28" s="28">
        <f>Failure!B99</f>
        <v>6.1889999528502049</v>
      </c>
      <c r="I28" s="33">
        <v>2.65</v>
      </c>
      <c r="J28" s="37">
        <v>90.81</v>
      </c>
      <c r="K28" s="30">
        <f>2*9.179</f>
        <v>18.358000000000001</v>
      </c>
    </row>
    <row r="29" spans="1:11" x14ac:dyDescent="0.25">
      <c r="A29" s="23">
        <v>26</v>
      </c>
      <c r="B29" s="20" t="s">
        <v>34</v>
      </c>
      <c r="C29" s="17">
        <v>4.5</v>
      </c>
      <c r="D29" s="19">
        <v>450</v>
      </c>
      <c r="E29" s="13">
        <v>270</v>
      </c>
      <c r="F29" s="36">
        <v>89.4</v>
      </c>
      <c r="G29" s="29">
        <v>3.61</v>
      </c>
      <c r="H29" s="28">
        <f>Failure!F99</f>
        <v>10.133763535595863</v>
      </c>
      <c r="I29" s="33">
        <v>2.7570000000000001</v>
      </c>
      <c r="J29" s="37">
        <v>90.153000000000006</v>
      </c>
      <c r="K29" s="30">
        <f>2*8.91</f>
        <v>17.82</v>
      </c>
    </row>
    <row r="30" spans="1:11" x14ac:dyDescent="0.25">
      <c r="A30" s="31">
        <v>27</v>
      </c>
      <c r="B30" s="21" t="s">
        <v>35</v>
      </c>
      <c r="C30" s="2">
        <v>4.5</v>
      </c>
      <c r="D30" s="22">
        <v>450</v>
      </c>
      <c r="E30" s="15">
        <v>540</v>
      </c>
      <c r="F30" s="42">
        <v>89.4</v>
      </c>
      <c r="G30" s="39">
        <v>1.8627499999999999</v>
      </c>
      <c r="H30" s="38">
        <f>Failure!J99</f>
        <v>20.59968917451231</v>
      </c>
      <c r="I30" s="39">
        <v>1.3369800000000001</v>
      </c>
      <c r="J30" s="38">
        <v>87.964979999999997</v>
      </c>
      <c r="K30" s="40">
        <f>2*8.47</f>
        <v>16.940000000000001</v>
      </c>
    </row>
    <row r="31" spans="1:11" s="16" customFormat="1" x14ac:dyDescent="0.25">
      <c r="A31" s="18"/>
      <c r="C31" s="19"/>
    </row>
  </sheetData>
  <mergeCells count="2">
    <mergeCell ref="C1:E1"/>
    <mergeCell ref="F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56D7-8332-4B6D-B622-5FBF155AD692}">
  <dimension ref="A1:W99"/>
  <sheetViews>
    <sheetView workbookViewId="0">
      <selection activeCell="R24" sqref="R24:R30"/>
    </sheetView>
  </sheetViews>
  <sheetFormatPr baseColWidth="10" defaultRowHeight="15" x14ac:dyDescent="0.25"/>
  <sheetData>
    <row r="1" spans="1:23" x14ac:dyDescent="0.25">
      <c r="A1" s="24" t="s">
        <v>6</v>
      </c>
      <c r="B1" t="s">
        <v>36</v>
      </c>
      <c r="C1" t="s">
        <v>37</v>
      </c>
      <c r="D1" s="24"/>
      <c r="E1" s="24" t="s">
        <v>7</v>
      </c>
      <c r="F1" t="s">
        <v>36</v>
      </c>
      <c r="G1" t="s">
        <v>37</v>
      </c>
      <c r="I1" s="24" t="s">
        <v>8</v>
      </c>
      <c r="J1" t="s">
        <v>36</v>
      </c>
      <c r="K1" t="s">
        <v>37</v>
      </c>
      <c r="M1" s="24" t="s">
        <v>9</v>
      </c>
      <c r="N1" t="s">
        <v>36</v>
      </c>
      <c r="O1" t="s">
        <v>37</v>
      </c>
      <c r="Q1" s="24" t="s">
        <v>10</v>
      </c>
      <c r="R1" t="s">
        <v>36</v>
      </c>
      <c r="S1" t="s">
        <v>37</v>
      </c>
      <c r="U1" s="24" t="s">
        <v>11</v>
      </c>
      <c r="V1" t="s">
        <v>36</v>
      </c>
      <c r="W1" t="s">
        <v>37</v>
      </c>
    </row>
    <row r="2" spans="1:23" x14ac:dyDescent="0.25">
      <c r="A2">
        <v>0</v>
      </c>
      <c r="B2">
        <v>0</v>
      </c>
      <c r="C2">
        <v>170606</v>
      </c>
      <c r="D2" s="24"/>
      <c r="E2">
        <v>0</v>
      </c>
      <c r="F2">
        <v>0</v>
      </c>
      <c r="G2">
        <v>169070</v>
      </c>
      <c r="I2">
        <v>0</v>
      </c>
      <c r="J2">
        <v>0</v>
      </c>
      <c r="K2">
        <v>165603</v>
      </c>
      <c r="M2">
        <v>0</v>
      </c>
      <c r="N2">
        <v>0</v>
      </c>
      <c r="O2">
        <v>162979</v>
      </c>
      <c r="Q2">
        <v>0</v>
      </c>
      <c r="R2">
        <v>0</v>
      </c>
      <c r="S2">
        <v>159331</v>
      </c>
      <c r="U2">
        <v>0</v>
      </c>
      <c r="V2">
        <v>0</v>
      </c>
      <c r="W2">
        <v>153601</v>
      </c>
    </row>
    <row r="3" spans="1:23" x14ac:dyDescent="0.25">
      <c r="A3">
        <v>1</v>
      </c>
      <c r="B3">
        <v>24</v>
      </c>
      <c r="D3" s="24"/>
      <c r="E3">
        <v>1</v>
      </c>
      <c r="F3">
        <v>39</v>
      </c>
      <c r="I3">
        <v>1</v>
      </c>
      <c r="J3">
        <v>68</v>
      </c>
      <c r="M3">
        <v>1</v>
      </c>
      <c r="N3">
        <v>293</v>
      </c>
      <c r="Q3">
        <v>1</v>
      </c>
      <c r="R3">
        <v>394</v>
      </c>
      <c r="U3">
        <v>1</v>
      </c>
      <c r="V3">
        <v>345</v>
      </c>
    </row>
    <row r="4" spans="1:23" x14ac:dyDescent="0.25">
      <c r="A4">
        <v>2</v>
      </c>
      <c r="B4">
        <v>682</v>
      </c>
      <c r="D4" s="24"/>
      <c r="E4">
        <v>2</v>
      </c>
      <c r="F4">
        <v>965</v>
      </c>
      <c r="I4">
        <v>2</v>
      </c>
      <c r="J4">
        <v>1155</v>
      </c>
      <c r="M4">
        <v>2</v>
      </c>
      <c r="N4">
        <v>1589</v>
      </c>
      <c r="Q4">
        <v>2</v>
      </c>
      <c r="R4">
        <v>1776</v>
      </c>
      <c r="U4">
        <v>2</v>
      </c>
      <c r="V4">
        <v>2300</v>
      </c>
    </row>
    <row r="5" spans="1:23" x14ac:dyDescent="0.25">
      <c r="A5">
        <v>3</v>
      </c>
      <c r="B5">
        <v>294</v>
      </c>
      <c r="D5" s="24"/>
      <c r="E5">
        <v>3</v>
      </c>
      <c r="F5">
        <v>376</v>
      </c>
      <c r="I5">
        <v>3</v>
      </c>
      <c r="J5">
        <v>475</v>
      </c>
      <c r="M5">
        <v>3</v>
      </c>
      <c r="N5">
        <v>464</v>
      </c>
      <c r="Q5">
        <v>3</v>
      </c>
      <c r="R5">
        <v>572</v>
      </c>
      <c r="U5">
        <v>3</v>
      </c>
      <c r="V5">
        <v>853</v>
      </c>
    </row>
    <row r="6" spans="1:23" x14ac:dyDescent="0.25">
      <c r="A6">
        <v>4</v>
      </c>
      <c r="B6">
        <v>30</v>
      </c>
      <c r="D6" s="24"/>
      <c r="E6">
        <v>4</v>
      </c>
      <c r="F6">
        <v>37</v>
      </c>
      <c r="I6">
        <v>4</v>
      </c>
      <c r="J6">
        <v>51</v>
      </c>
      <c r="M6">
        <v>4</v>
      </c>
      <c r="N6">
        <v>297</v>
      </c>
      <c r="Q6">
        <v>4</v>
      </c>
      <c r="R6">
        <v>387</v>
      </c>
      <c r="U6">
        <v>4</v>
      </c>
      <c r="V6">
        <v>352</v>
      </c>
    </row>
    <row r="7" spans="1:23" x14ac:dyDescent="0.25">
      <c r="A7">
        <v>5</v>
      </c>
      <c r="B7">
        <v>0</v>
      </c>
      <c r="D7" s="24"/>
      <c r="E7">
        <v>5</v>
      </c>
      <c r="F7">
        <v>0</v>
      </c>
      <c r="I7">
        <v>5</v>
      </c>
      <c r="J7">
        <v>0</v>
      </c>
      <c r="M7">
        <v>5</v>
      </c>
      <c r="N7">
        <v>0</v>
      </c>
      <c r="Q7">
        <v>5</v>
      </c>
      <c r="R7">
        <v>0</v>
      </c>
      <c r="U7">
        <v>5</v>
      </c>
      <c r="V7">
        <v>0</v>
      </c>
    </row>
    <row r="8" spans="1:23" x14ac:dyDescent="0.25">
      <c r="A8">
        <v>6</v>
      </c>
      <c r="B8">
        <v>291</v>
      </c>
      <c r="D8" s="24"/>
      <c r="E8">
        <v>6</v>
      </c>
      <c r="F8">
        <v>367</v>
      </c>
      <c r="I8">
        <v>6</v>
      </c>
      <c r="J8">
        <v>452</v>
      </c>
      <c r="M8">
        <v>6</v>
      </c>
      <c r="N8">
        <v>459</v>
      </c>
      <c r="Q8">
        <v>6</v>
      </c>
      <c r="R8">
        <v>571</v>
      </c>
      <c r="U8">
        <v>6</v>
      </c>
      <c r="V8">
        <v>786</v>
      </c>
    </row>
    <row r="9" spans="1:23" x14ac:dyDescent="0.25">
      <c r="A9">
        <v>7</v>
      </c>
      <c r="B9">
        <v>723</v>
      </c>
      <c r="D9" s="24"/>
      <c r="E9">
        <v>7</v>
      </c>
      <c r="F9">
        <v>933</v>
      </c>
      <c r="I9">
        <v>7</v>
      </c>
      <c r="J9">
        <v>1183</v>
      </c>
      <c r="M9">
        <v>7</v>
      </c>
      <c r="N9">
        <v>1586</v>
      </c>
      <c r="Q9">
        <v>7</v>
      </c>
      <c r="R9">
        <v>1778</v>
      </c>
      <c r="U9">
        <v>7</v>
      </c>
      <c r="V9">
        <v>2310</v>
      </c>
    </row>
    <row r="10" spans="1:23" x14ac:dyDescent="0.25">
      <c r="A10">
        <v>8</v>
      </c>
      <c r="B10">
        <v>712</v>
      </c>
      <c r="D10" s="24"/>
      <c r="E10">
        <v>8</v>
      </c>
      <c r="F10">
        <v>901</v>
      </c>
      <c r="I10">
        <v>8</v>
      </c>
      <c r="J10">
        <v>1135</v>
      </c>
      <c r="M10">
        <v>8</v>
      </c>
      <c r="N10">
        <v>1563</v>
      </c>
      <c r="Q10">
        <v>8</v>
      </c>
      <c r="R10">
        <v>1800</v>
      </c>
      <c r="U10">
        <v>8</v>
      </c>
      <c r="V10">
        <v>2300</v>
      </c>
    </row>
    <row r="11" spans="1:23" x14ac:dyDescent="0.25">
      <c r="A11">
        <v>9</v>
      </c>
      <c r="B11" s="25">
        <v>298</v>
      </c>
      <c r="D11" s="24"/>
      <c r="E11">
        <v>9</v>
      </c>
      <c r="F11">
        <v>362</v>
      </c>
      <c r="I11">
        <v>9</v>
      </c>
      <c r="J11">
        <v>457</v>
      </c>
      <c r="M11">
        <v>9</v>
      </c>
      <c r="N11">
        <v>459</v>
      </c>
      <c r="Q11">
        <v>9</v>
      </c>
      <c r="R11">
        <v>574</v>
      </c>
      <c r="U11">
        <v>9</v>
      </c>
      <c r="V11">
        <v>828</v>
      </c>
    </row>
    <row r="12" spans="1:23" x14ac:dyDescent="0.25">
      <c r="A12">
        <v>10</v>
      </c>
      <c r="B12">
        <v>0</v>
      </c>
      <c r="D12" s="24"/>
      <c r="E12">
        <v>10</v>
      </c>
      <c r="F12">
        <v>0</v>
      </c>
      <c r="I12">
        <v>10</v>
      </c>
      <c r="J12">
        <v>0</v>
      </c>
      <c r="M12">
        <v>10</v>
      </c>
      <c r="N12">
        <v>0</v>
      </c>
      <c r="Q12">
        <v>10</v>
      </c>
      <c r="R12">
        <v>0</v>
      </c>
      <c r="U12">
        <v>10</v>
      </c>
      <c r="V12">
        <v>0</v>
      </c>
    </row>
    <row r="13" spans="1:23" x14ac:dyDescent="0.25">
      <c r="A13">
        <v>11</v>
      </c>
      <c r="B13">
        <v>27</v>
      </c>
      <c r="D13" s="24"/>
      <c r="E13">
        <v>11</v>
      </c>
      <c r="F13">
        <v>40</v>
      </c>
      <c r="I13">
        <v>11</v>
      </c>
      <c r="J13">
        <v>69</v>
      </c>
      <c r="M13">
        <v>11</v>
      </c>
      <c r="N13">
        <v>309</v>
      </c>
      <c r="Q13">
        <v>11</v>
      </c>
      <c r="R13">
        <v>384</v>
      </c>
      <c r="U13">
        <v>11</v>
      </c>
      <c r="V13">
        <v>384</v>
      </c>
    </row>
    <row r="14" spans="1:23" x14ac:dyDescent="0.25">
      <c r="A14">
        <v>12</v>
      </c>
      <c r="B14">
        <v>288</v>
      </c>
      <c r="D14" s="24"/>
      <c r="E14">
        <v>12</v>
      </c>
      <c r="F14">
        <v>373</v>
      </c>
      <c r="I14">
        <v>12</v>
      </c>
      <c r="J14">
        <v>440</v>
      </c>
      <c r="M14">
        <v>12</v>
      </c>
      <c r="N14">
        <v>493</v>
      </c>
      <c r="Q14">
        <v>12</v>
      </c>
      <c r="R14">
        <v>574</v>
      </c>
      <c r="U14">
        <v>12</v>
      </c>
      <c r="V14">
        <v>839</v>
      </c>
    </row>
    <row r="15" spans="1:23" x14ac:dyDescent="0.25">
      <c r="A15">
        <v>13</v>
      </c>
      <c r="B15">
        <v>723</v>
      </c>
      <c r="D15" s="24"/>
      <c r="E15">
        <v>13</v>
      </c>
      <c r="F15">
        <v>944</v>
      </c>
      <c r="I15">
        <v>13</v>
      </c>
      <c r="J15">
        <v>1145</v>
      </c>
      <c r="M15">
        <v>13</v>
      </c>
      <c r="N15">
        <v>1595</v>
      </c>
      <c r="Q15">
        <v>13</v>
      </c>
      <c r="R15">
        <v>1796</v>
      </c>
      <c r="U15">
        <v>13</v>
      </c>
      <c r="V15">
        <v>2333</v>
      </c>
    </row>
    <row r="16" spans="1:23" x14ac:dyDescent="0.25">
      <c r="A16">
        <v>14</v>
      </c>
      <c r="B16">
        <v>26</v>
      </c>
      <c r="D16" s="24"/>
      <c r="E16">
        <v>14</v>
      </c>
      <c r="F16">
        <v>47</v>
      </c>
      <c r="I16">
        <v>14</v>
      </c>
      <c r="J16">
        <v>61</v>
      </c>
      <c r="M16">
        <v>14</v>
      </c>
      <c r="N16">
        <v>306</v>
      </c>
      <c r="Q16">
        <v>14</v>
      </c>
      <c r="R16">
        <v>396</v>
      </c>
      <c r="U16">
        <v>14</v>
      </c>
      <c r="V16">
        <v>327</v>
      </c>
    </row>
    <row r="17" spans="1:23" x14ac:dyDescent="0.25">
      <c r="A17">
        <v>15</v>
      </c>
      <c r="B17">
        <v>0</v>
      </c>
      <c r="D17" s="24"/>
      <c r="E17">
        <v>15</v>
      </c>
      <c r="F17">
        <v>0</v>
      </c>
      <c r="I17">
        <v>15</v>
      </c>
      <c r="J17">
        <v>0</v>
      </c>
      <c r="M17">
        <v>15</v>
      </c>
      <c r="N17">
        <v>0</v>
      </c>
      <c r="Q17">
        <v>15</v>
      </c>
      <c r="R17">
        <v>0</v>
      </c>
      <c r="U17">
        <v>15</v>
      </c>
      <c r="V17">
        <v>0</v>
      </c>
    </row>
    <row r="18" spans="1:23" x14ac:dyDescent="0.25">
      <c r="A18" t="s">
        <v>38</v>
      </c>
      <c r="B18">
        <f>SUM(B2:B17)</f>
        <v>4118</v>
      </c>
      <c r="D18" s="24"/>
      <c r="E18" t="s">
        <v>38</v>
      </c>
      <c r="F18">
        <f>SUM(F2:F17)</f>
        <v>5384</v>
      </c>
      <c r="I18" t="s">
        <v>38</v>
      </c>
      <c r="J18">
        <f>SUM(J2:J17)</f>
        <v>6691</v>
      </c>
      <c r="M18" t="s">
        <v>38</v>
      </c>
      <c r="N18">
        <f>SUM(N2:N17)</f>
        <v>9413</v>
      </c>
      <c r="Q18" t="s">
        <v>38</v>
      </c>
      <c r="R18">
        <f>SUM(R2:R17)</f>
        <v>11002</v>
      </c>
      <c r="U18" t="s">
        <v>38</v>
      </c>
      <c r="V18">
        <f>SUM(V2:V17)</f>
        <v>13957</v>
      </c>
    </row>
    <row r="19" spans="1:23" x14ac:dyDescent="0.25">
      <c r="A19" t="s">
        <v>39</v>
      </c>
      <c r="B19">
        <f>(B18/C2)*100</f>
        <v>2.4137486372108836</v>
      </c>
      <c r="E19" t="s">
        <v>39</v>
      </c>
      <c r="F19">
        <f>(F18/G2)*100</f>
        <v>3.184479801265748</v>
      </c>
      <c r="I19" t="s">
        <v>39</v>
      </c>
      <c r="J19">
        <f>(J18/K2)*100</f>
        <v>4.0403857418041946</v>
      </c>
      <c r="M19" t="s">
        <v>39</v>
      </c>
      <c r="N19">
        <f>(N18/O2)*100</f>
        <v>5.7755907202768455</v>
      </c>
      <c r="Q19" t="s">
        <v>39</v>
      </c>
      <c r="R19">
        <f>(R18/S2)*100</f>
        <v>6.9051220415361731</v>
      </c>
      <c r="U19" t="s">
        <v>39</v>
      </c>
      <c r="V19">
        <f>(V18/W2)*100</f>
        <v>9.0865293845743196</v>
      </c>
    </row>
    <row r="21" spans="1:23" x14ac:dyDescent="0.25">
      <c r="A21" s="24" t="s">
        <v>12</v>
      </c>
      <c r="B21" t="s">
        <v>36</v>
      </c>
      <c r="C21" t="s">
        <v>37</v>
      </c>
      <c r="E21" s="24" t="s">
        <v>13</v>
      </c>
      <c r="F21" t="s">
        <v>36</v>
      </c>
      <c r="G21" t="s">
        <v>37</v>
      </c>
      <c r="I21" s="24" t="s">
        <v>14</v>
      </c>
      <c r="J21" t="s">
        <v>36</v>
      </c>
      <c r="K21" t="s">
        <v>37</v>
      </c>
      <c r="M21" s="24" t="s">
        <v>15</v>
      </c>
      <c r="N21" t="s">
        <v>36</v>
      </c>
      <c r="O21" t="s">
        <v>37</v>
      </c>
      <c r="Q21" s="24" t="s">
        <v>16</v>
      </c>
      <c r="R21" t="s">
        <v>36</v>
      </c>
      <c r="S21" t="s">
        <v>37</v>
      </c>
      <c r="U21" s="24" t="s">
        <v>17</v>
      </c>
      <c r="V21" t="s">
        <v>36</v>
      </c>
      <c r="W21" t="s">
        <v>37</v>
      </c>
    </row>
    <row r="22" spans="1:23" x14ac:dyDescent="0.25">
      <c r="A22">
        <v>0</v>
      </c>
      <c r="B22">
        <v>0</v>
      </c>
      <c r="C22">
        <v>143351</v>
      </c>
      <c r="E22">
        <v>0</v>
      </c>
      <c r="F22">
        <v>0</v>
      </c>
      <c r="G22">
        <v>137177</v>
      </c>
      <c r="I22">
        <v>0</v>
      </c>
      <c r="J22">
        <v>0</v>
      </c>
      <c r="K22">
        <v>122981</v>
      </c>
      <c r="M22">
        <v>0</v>
      </c>
      <c r="N22">
        <v>0</v>
      </c>
      <c r="O22">
        <v>180423</v>
      </c>
      <c r="Q22">
        <v>0</v>
      </c>
      <c r="R22">
        <v>0</v>
      </c>
      <c r="S22">
        <v>177532</v>
      </c>
      <c r="U22">
        <v>0</v>
      </c>
      <c r="V22">
        <v>0</v>
      </c>
      <c r="W22">
        <v>177532</v>
      </c>
    </row>
    <row r="23" spans="1:23" x14ac:dyDescent="0.25">
      <c r="A23">
        <v>1</v>
      </c>
      <c r="B23">
        <v>511</v>
      </c>
      <c r="E23">
        <v>1</v>
      </c>
      <c r="F23">
        <v>677</v>
      </c>
      <c r="I23">
        <v>1</v>
      </c>
      <c r="J23">
        <v>715</v>
      </c>
      <c r="M23">
        <v>1</v>
      </c>
      <c r="N23">
        <v>29</v>
      </c>
      <c r="Q23">
        <v>1</v>
      </c>
      <c r="R23">
        <v>50</v>
      </c>
      <c r="U23">
        <v>1</v>
      </c>
      <c r="V23">
        <v>50</v>
      </c>
    </row>
    <row r="24" spans="1:23" x14ac:dyDescent="0.25">
      <c r="A24">
        <v>2</v>
      </c>
      <c r="B24">
        <v>2130</v>
      </c>
      <c r="E24">
        <v>2</v>
      </c>
      <c r="F24">
        <v>2496</v>
      </c>
      <c r="I24">
        <v>2</v>
      </c>
      <c r="J24">
        <v>3017</v>
      </c>
      <c r="M24">
        <v>2</v>
      </c>
      <c r="N24">
        <v>829</v>
      </c>
      <c r="Q24">
        <v>2</v>
      </c>
      <c r="R24">
        <v>1214</v>
      </c>
      <c r="U24">
        <v>2</v>
      </c>
      <c r="V24">
        <v>1214</v>
      </c>
    </row>
    <row r="25" spans="1:23" x14ac:dyDescent="0.25">
      <c r="A25">
        <v>3</v>
      </c>
      <c r="B25">
        <v>683</v>
      </c>
      <c r="E25">
        <v>3</v>
      </c>
      <c r="F25">
        <v>777</v>
      </c>
      <c r="I25">
        <v>3</v>
      </c>
      <c r="J25">
        <v>1258</v>
      </c>
      <c r="M25">
        <v>3</v>
      </c>
      <c r="N25">
        <v>432</v>
      </c>
      <c r="Q25">
        <v>3</v>
      </c>
      <c r="R25">
        <v>640</v>
      </c>
      <c r="U25">
        <v>3</v>
      </c>
      <c r="V25">
        <v>640</v>
      </c>
    </row>
    <row r="26" spans="1:23" x14ac:dyDescent="0.25">
      <c r="A26">
        <v>4</v>
      </c>
      <c r="B26">
        <v>523</v>
      </c>
      <c r="E26">
        <v>4</v>
      </c>
      <c r="F26">
        <v>652</v>
      </c>
      <c r="I26">
        <v>4</v>
      </c>
      <c r="J26">
        <v>760</v>
      </c>
      <c r="M26">
        <v>4</v>
      </c>
      <c r="N26">
        <v>24</v>
      </c>
      <c r="Q26">
        <v>4</v>
      </c>
      <c r="R26">
        <v>50</v>
      </c>
      <c r="U26">
        <v>4</v>
      </c>
      <c r="V26">
        <v>50</v>
      </c>
    </row>
    <row r="27" spans="1:23" x14ac:dyDescent="0.25">
      <c r="A27">
        <v>5</v>
      </c>
      <c r="B27">
        <v>0</v>
      </c>
      <c r="E27">
        <v>5</v>
      </c>
      <c r="F27">
        <v>0</v>
      </c>
      <c r="I27">
        <v>5</v>
      </c>
      <c r="J27">
        <v>0</v>
      </c>
      <c r="M27">
        <v>5</v>
      </c>
      <c r="N27">
        <v>0</v>
      </c>
      <c r="Q27">
        <v>5</v>
      </c>
      <c r="R27">
        <v>0</v>
      </c>
      <c r="U27">
        <v>5</v>
      </c>
      <c r="V27">
        <v>0</v>
      </c>
    </row>
    <row r="28" spans="1:23" x14ac:dyDescent="0.25">
      <c r="A28">
        <v>6</v>
      </c>
      <c r="B28">
        <v>660</v>
      </c>
      <c r="E28">
        <v>6</v>
      </c>
      <c r="F28">
        <v>769</v>
      </c>
      <c r="I28">
        <v>6</v>
      </c>
      <c r="J28">
        <v>1218</v>
      </c>
      <c r="M28">
        <v>6</v>
      </c>
      <c r="N28">
        <v>421</v>
      </c>
      <c r="Q28">
        <v>6</v>
      </c>
      <c r="R28">
        <v>630</v>
      </c>
      <c r="U28">
        <v>6</v>
      </c>
      <c r="V28">
        <v>630</v>
      </c>
    </row>
    <row r="29" spans="1:23" x14ac:dyDescent="0.25">
      <c r="A29">
        <v>7</v>
      </c>
      <c r="B29">
        <v>2104</v>
      </c>
      <c r="E29">
        <v>7</v>
      </c>
      <c r="F29">
        <v>2334</v>
      </c>
      <c r="I29">
        <v>7</v>
      </c>
      <c r="J29">
        <v>2979</v>
      </c>
      <c r="M29">
        <v>7</v>
      </c>
      <c r="N29">
        <v>810</v>
      </c>
      <c r="Q29">
        <v>7</v>
      </c>
      <c r="R29">
        <v>1195</v>
      </c>
      <c r="U29">
        <v>7</v>
      </c>
      <c r="V29">
        <v>1195</v>
      </c>
    </row>
    <row r="30" spans="1:23" x14ac:dyDescent="0.25">
      <c r="A30">
        <v>8</v>
      </c>
      <c r="B30">
        <v>2130</v>
      </c>
      <c r="E30">
        <v>8</v>
      </c>
      <c r="F30">
        <v>2453</v>
      </c>
      <c r="I30">
        <v>8</v>
      </c>
      <c r="J30">
        <v>3024</v>
      </c>
      <c r="M30">
        <v>8</v>
      </c>
      <c r="N30">
        <v>831</v>
      </c>
      <c r="Q30">
        <v>8</v>
      </c>
      <c r="R30">
        <v>1235</v>
      </c>
      <c r="U30">
        <v>8</v>
      </c>
      <c r="V30">
        <v>1235</v>
      </c>
    </row>
    <row r="31" spans="1:23" x14ac:dyDescent="0.25">
      <c r="A31">
        <v>9</v>
      </c>
      <c r="B31">
        <v>662</v>
      </c>
      <c r="E31">
        <v>9</v>
      </c>
      <c r="F31">
        <v>770</v>
      </c>
      <c r="I31">
        <v>9</v>
      </c>
      <c r="J31">
        <v>1273</v>
      </c>
      <c r="M31">
        <v>9</v>
      </c>
      <c r="N31">
        <v>455</v>
      </c>
      <c r="Q31">
        <v>9</v>
      </c>
      <c r="R31">
        <v>646</v>
      </c>
      <c r="U31">
        <v>9</v>
      </c>
      <c r="V31">
        <v>646</v>
      </c>
    </row>
    <row r="32" spans="1:23" x14ac:dyDescent="0.25">
      <c r="A32">
        <v>10</v>
      </c>
      <c r="B32">
        <v>0</v>
      </c>
      <c r="E32">
        <v>10</v>
      </c>
      <c r="F32">
        <v>0</v>
      </c>
      <c r="I32">
        <v>10</v>
      </c>
      <c r="J32">
        <v>0</v>
      </c>
      <c r="M32">
        <v>10</v>
      </c>
      <c r="N32">
        <v>0</v>
      </c>
      <c r="Q32">
        <v>10</v>
      </c>
      <c r="R32">
        <v>0</v>
      </c>
      <c r="U32">
        <v>10</v>
      </c>
      <c r="V32">
        <v>0</v>
      </c>
    </row>
    <row r="33" spans="1:23" x14ac:dyDescent="0.25">
      <c r="A33">
        <v>11</v>
      </c>
      <c r="B33">
        <v>526</v>
      </c>
      <c r="E33">
        <v>11</v>
      </c>
      <c r="F33">
        <v>693</v>
      </c>
      <c r="I33">
        <v>11</v>
      </c>
      <c r="J33">
        <v>749</v>
      </c>
      <c r="M33">
        <v>11</v>
      </c>
      <c r="N33">
        <v>31</v>
      </c>
      <c r="Q33">
        <v>11</v>
      </c>
      <c r="R33">
        <v>47</v>
      </c>
      <c r="U33">
        <v>11</v>
      </c>
      <c r="V33">
        <v>47</v>
      </c>
    </row>
    <row r="34" spans="1:23" x14ac:dyDescent="0.25">
      <c r="A34">
        <v>12</v>
      </c>
      <c r="B34">
        <v>639</v>
      </c>
      <c r="E34">
        <v>12</v>
      </c>
      <c r="F34">
        <v>781</v>
      </c>
      <c r="I34">
        <v>12</v>
      </c>
      <c r="J34">
        <v>1270</v>
      </c>
      <c r="M34">
        <v>12</v>
      </c>
      <c r="N34">
        <v>439</v>
      </c>
      <c r="Q34">
        <v>12</v>
      </c>
      <c r="R34">
        <v>627</v>
      </c>
      <c r="U34">
        <v>12</v>
      </c>
      <c r="V34">
        <v>627</v>
      </c>
    </row>
    <row r="35" spans="1:23" x14ac:dyDescent="0.25">
      <c r="A35">
        <v>13</v>
      </c>
      <c r="B35">
        <v>2126</v>
      </c>
      <c r="E35">
        <v>13</v>
      </c>
      <c r="F35">
        <v>2519</v>
      </c>
      <c r="I35">
        <v>13</v>
      </c>
      <c r="J35">
        <v>3008</v>
      </c>
      <c r="M35">
        <v>13</v>
      </c>
      <c r="N35">
        <v>825</v>
      </c>
      <c r="Q35">
        <v>13</v>
      </c>
      <c r="R35">
        <v>1238</v>
      </c>
      <c r="U35">
        <v>13</v>
      </c>
      <c r="V35">
        <v>1238</v>
      </c>
    </row>
    <row r="36" spans="1:23" x14ac:dyDescent="0.25">
      <c r="A36">
        <v>14</v>
      </c>
      <c r="B36">
        <v>515</v>
      </c>
      <c r="E36">
        <v>14</v>
      </c>
      <c r="F36">
        <v>689</v>
      </c>
      <c r="I36">
        <v>14</v>
      </c>
      <c r="J36">
        <v>740</v>
      </c>
      <c r="M36">
        <v>14</v>
      </c>
      <c r="N36">
        <v>19</v>
      </c>
      <c r="Q36">
        <v>14</v>
      </c>
      <c r="R36">
        <v>52</v>
      </c>
      <c r="U36">
        <v>14</v>
      </c>
      <c r="V36">
        <v>52</v>
      </c>
    </row>
    <row r="37" spans="1:23" x14ac:dyDescent="0.25">
      <c r="A37">
        <v>15</v>
      </c>
      <c r="B37">
        <v>0</v>
      </c>
      <c r="E37">
        <v>15</v>
      </c>
      <c r="F37">
        <v>0</v>
      </c>
      <c r="I37">
        <v>15</v>
      </c>
      <c r="J37">
        <v>0</v>
      </c>
      <c r="M37">
        <v>15</v>
      </c>
      <c r="N37">
        <v>0</v>
      </c>
      <c r="Q37">
        <v>15</v>
      </c>
      <c r="R37">
        <v>0</v>
      </c>
      <c r="U37">
        <v>15</v>
      </c>
      <c r="V37">
        <v>0</v>
      </c>
    </row>
    <row r="38" spans="1:23" x14ac:dyDescent="0.25">
      <c r="A38" t="s">
        <v>38</v>
      </c>
      <c r="B38">
        <f>SUM(B22:B37)</f>
        <v>13209</v>
      </c>
      <c r="E38" t="s">
        <v>38</v>
      </c>
      <c r="F38">
        <f>SUM(F22:F37)</f>
        <v>15610</v>
      </c>
      <c r="I38" t="s">
        <v>38</v>
      </c>
      <c r="J38">
        <f>SUM(J22:J37)</f>
        <v>20011</v>
      </c>
      <c r="M38" t="s">
        <v>38</v>
      </c>
      <c r="N38">
        <f>SUM(N22:N37)</f>
        <v>5145</v>
      </c>
      <c r="Q38" t="s">
        <v>38</v>
      </c>
      <c r="R38">
        <f>SUM(R22:R37)</f>
        <v>7624</v>
      </c>
      <c r="U38" t="s">
        <v>38</v>
      </c>
      <c r="V38">
        <f>SUM(V22:V37)</f>
        <v>7624</v>
      </c>
    </row>
    <row r="39" spans="1:23" x14ac:dyDescent="0.25">
      <c r="A39" t="s">
        <v>39</v>
      </c>
      <c r="B39">
        <f>(B38/C22)*100</f>
        <v>9.2144456613487176</v>
      </c>
      <c r="E39" t="s">
        <v>39</v>
      </c>
      <c r="F39">
        <f>(F38/G22)*100</f>
        <v>11.379458655605532</v>
      </c>
      <c r="I39" t="s">
        <v>39</v>
      </c>
      <c r="J39">
        <f>(J38/K22)*100</f>
        <v>16.271619193208707</v>
      </c>
      <c r="M39" t="s">
        <v>39</v>
      </c>
      <c r="N39">
        <f>(N38/O22)*100</f>
        <v>2.8516319981377096</v>
      </c>
      <c r="Q39" t="s">
        <v>39</v>
      </c>
      <c r="R39">
        <f>(R38/S22)*100</f>
        <v>4.294437059234391</v>
      </c>
      <c r="U39" t="s">
        <v>39</v>
      </c>
      <c r="V39">
        <f>(V38/W22)*100</f>
        <v>4.294437059234391</v>
      </c>
    </row>
    <row r="41" spans="1:23" x14ac:dyDescent="0.25">
      <c r="A41" s="24" t="s">
        <v>18</v>
      </c>
      <c r="B41" t="s">
        <v>36</v>
      </c>
      <c r="C41" t="s">
        <v>37</v>
      </c>
      <c r="E41" s="24" t="s">
        <v>19</v>
      </c>
      <c r="F41" t="s">
        <v>36</v>
      </c>
      <c r="G41" t="s">
        <v>37</v>
      </c>
      <c r="I41" s="24" t="s">
        <v>20</v>
      </c>
      <c r="J41" t="s">
        <v>36</v>
      </c>
      <c r="K41" t="s">
        <v>37</v>
      </c>
      <c r="M41" s="24" t="s">
        <v>21</v>
      </c>
      <c r="N41" t="s">
        <v>36</v>
      </c>
      <c r="O41" t="s">
        <v>37</v>
      </c>
      <c r="Q41" s="24" t="s">
        <v>22</v>
      </c>
      <c r="R41" t="s">
        <v>36</v>
      </c>
      <c r="S41" t="s">
        <v>37</v>
      </c>
      <c r="U41" s="24" t="s">
        <v>23</v>
      </c>
      <c r="V41" t="s">
        <v>36</v>
      </c>
      <c r="W41" t="s">
        <v>37</v>
      </c>
    </row>
    <row r="42" spans="1:23" x14ac:dyDescent="0.25">
      <c r="A42">
        <v>0</v>
      </c>
      <c r="B42">
        <v>0</v>
      </c>
      <c r="C42">
        <v>171712</v>
      </c>
      <c r="E42">
        <v>0</v>
      </c>
      <c r="F42">
        <v>0</v>
      </c>
      <c r="G42">
        <v>169412</v>
      </c>
      <c r="I42">
        <v>0</v>
      </c>
      <c r="J42">
        <v>0</v>
      </c>
      <c r="K42">
        <v>167309</v>
      </c>
      <c r="M42">
        <v>0</v>
      </c>
      <c r="N42">
        <v>0</v>
      </c>
      <c r="O42">
        <v>167340</v>
      </c>
      <c r="Q42">
        <v>0</v>
      </c>
      <c r="R42">
        <v>0</v>
      </c>
      <c r="S42">
        <v>165342</v>
      </c>
      <c r="U42">
        <v>0</v>
      </c>
      <c r="V42">
        <v>0</v>
      </c>
      <c r="W42">
        <v>164273</v>
      </c>
    </row>
    <row r="43" spans="1:23" x14ac:dyDescent="0.25">
      <c r="A43">
        <v>1</v>
      </c>
      <c r="B43">
        <v>89</v>
      </c>
      <c r="E43">
        <v>1</v>
      </c>
      <c r="F43">
        <v>159</v>
      </c>
      <c r="I43">
        <v>1</v>
      </c>
      <c r="J43">
        <v>226</v>
      </c>
      <c r="M43">
        <v>1</v>
      </c>
      <c r="N43">
        <v>280</v>
      </c>
      <c r="Q43">
        <v>1</v>
      </c>
      <c r="R43">
        <v>394</v>
      </c>
      <c r="U43">
        <v>1</v>
      </c>
      <c r="V43">
        <v>404</v>
      </c>
    </row>
    <row r="44" spans="1:23" x14ac:dyDescent="0.25">
      <c r="A44">
        <v>2</v>
      </c>
      <c r="B44">
        <v>1157</v>
      </c>
      <c r="E44">
        <v>2</v>
      </c>
      <c r="F44">
        <v>1579</v>
      </c>
      <c r="I44">
        <v>2</v>
      </c>
      <c r="J44">
        <v>2359</v>
      </c>
      <c r="M44">
        <v>2</v>
      </c>
      <c r="N44">
        <v>1666</v>
      </c>
      <c r="Q44">
        <v>2</v>
      </c>
      <c r="R44">
        <v>2230</v>
      </c>
      <c r="U44">
        <v>2</v>
      </c>
      <c r="V44">
        <v>3083</v>
      </c>
    </row>
    <row r="45" spans="1:23" x14ac:dyDescent="0.25">
      <c r="A45">
        <v>3</v>
      </c>
      <c r="B45">
        <v>532</v>
      </c>
      <c r="E45">
        <v>3</v>
      </c>
      <c r="F45">
        <v>716</v>
      </c>
      <c r="I45">
        <v>3</v>
      </c>
      <c r="J45">
        <v>1137</v>
      </c>
      <c r="M45">
        <v>3</v>
      </c>
      <c r="N45">
        <v>677</v>
      </c>
      <c r="Q45">
        <v>3</v>
      </c>
      <c r="R45">
        <v>910</v>
      </c>
      <c r="U45">
        <v>3</v>
      </c>
      <c r="V45">
        <v>1437</v>
      </c>
    </row>
    <row r="46" spans="1:23" x14ac:dyDescent="0.25">
      <c r="A46">
        <v>4</v>
      </c>
      <c r="B46">
        <v>113</v>
      </c>
      <c r="E46">
        <v>4</v>
      </c>
      <c r="F46">
        <v>153</v>
      </c>
      <c r="I46">
        <v>4</v>
      </c>
      <c r="J46">
        <v>204</v>
      </c>
      <c r="M46">
        <v>4</v>
      </c>
      <c r="N46">
        <v>295</v>
      </c>
      <c r="Q46">
        <v>4</v>
      </c>
      <c r="R46">
        <v>408</v>
      </c>
      <c r="U46">
        <v>4</v>
      </c>
      <c r="V46">
        <v>436</v>
      </c>
    </row>
    <row r="47" spans="1:23" x14ac:dyDescent="0.25">
      <c r="A47">
        <v>5</v>
      </c>
      <c r="B47">
        <v>0</v>
      </c>
      <c r="E47">
        <v>5</v>
      </c>
      <c r="F47">
        <v>0</v>
      </c>
      <c r="I47">
        <v>5</v>
      </c>
      <c r="J47">
        <v>0</v>
      </c>
      <c r="M47">
        <v>5</v>
      </c>
      <c r="N47">
        <v>0</v>
      </c>
      <c r="Q47">
        <v>5</v>
      </c>
      <c r="R47">
        <v>0</v>
      </c>
      <c r="U47">
        <v>5</v>
      </c>
      <c r="V47">
        <v>0</v>
      </c>
    </row>
    <row r="48" spans="1:23" x14ac:dyDescent="0.25">
      <c r="A48">
        <v>6</v>
      </c>
      <c r="B48">
        <v>500</v>
      </c>
      <c r="E48">
        <v>6</v>
      </c>
      <c r="F48">
        <v>700</v>
      </c>
      <c r="I48">
        <v>6</v>
      </c>
      <c r="J48">
        <v>1126</v>
      </c>
      <c r="M48">
        <v>6</v>
      </c>
      <c r="N48">
        <v>655</v>
      </c>
      <c r="Q48">
        <v>6</v>
      </c>
      <c r="R48">
        <v>893</v>
      </c>
      <c r="U48">
        <v>6</v>
      </c>
      <c r="V48">
        <v>1415</v>
      </c>
    </row>
    <row r="49" spans="1:23" x14ac:dyDescent="0.25">
      <c r="A49">
        <v>7</v>
      </c>
      <c r="B49">
        <v>1134</v>
      </c>
      <c r="E49">
        <v>7</v>
      </c>
      <c r="F49">
        <v>1580</v>
      </c>
      <c r="I49">
        <v>7</v>
      </c>
      <c r="J49">
        <v>2389</v>
      </c>
      <c r="M49">
        <v>7</v>
      </c>
      <c r="N49">
        <v>1691</v>
      </c>
      <c r="Q49">
        <v>7</v>
      </c>
      <c r="R49">
        <v>2233</v>
      </c>
      <c r="U49">
        <v>7</v>
      </c>
      <c r="V49">
        <v>3091</v>
      </c>
    </row>
    <row r="50" spans="1:23" x14ac:dyDescent="0.25">
      <c r="A50">
        <v>8</v>
      </c>
      <c r="B50">
        <v>1131</v>
      </c>
      <c r="E50">
        <v>8</v>
      </c>
      <c r="F50">
        <v>1605</v>
      </c>
      <c r="I50">
        <v>8</v>
      </c>
      <c r="J50">
        <v>2345</v>
      </c>
      <c r="M50">
        <v>8</v>
      </c>
      <c r="N50">
        <v>1678</v>
      </c>
      <c r="Q50">
        <v>8</v>
      </c>
      <c r="R50">
        <v>2261</v>
      </c>
      <c r="U50">
        <v>8</v>
      </c>
      <c r="V50">
        <v>3056</v>
      </c>
    </row>
    <row r="51" spans="1:23" x14ac:dyDescent="0.25">
      <c r="A51">
        <v>9</v>
      </c>
      <c r="B51">
        <v>519</v>
      </c>
      <c r="E51">
        <v>9</v>
      </c>
      <c r="F51">
        <v>724</v>
      </c>
      <c r="I51">
        <v>9</v>
      </c>
      <c r="J51">
        <v>1133</v>
      </c>
      <c r="M51">
        <v>9</v>
      </c>
      <c r="N51">
        <v>642</v>
      </c>
      <c r="Q51">
        <v>9</v>
      </c>
      <c r="R51">
        <v>895</v>
      </c>
      <c r="U51">
        <v>9</v>
      </c>
      <c r="V51">
        <v>1444</v>
      </c>
    </row>
    <row r="52" spans="1:23" x14ac:dyDescent="0.25">
      <c r="A52">
        <v>10</v>
      </c>
      <c r="B52">
        <v>0</v>
      </c>
      <c r="E52">
        <v>10</v>
      </c>
      <c r="F52">
        <v>0</v>
      </c>
      <c r="I52">
        <v>10</v>
      </c>
      <c r="J52">
        <v>0</v>
      </c>
      <c r="M52">
        <v>10</v>
      </c>
      <c r="N52">
        <v>0</v>
      </c>
      <c r="Q52">
        <v>10</v>
      </c>
      <c r="R52">
        <v>0</v>
      </c>
      <c r="U52">
        <v>10</v>
      </c>
      <c r="V52">
        <v>0</v>
      </c>
    </row>
    <row r="53" spans="1:23" x14ac:dyDescent="0.25">
      <c r="A53">
        <v>11</v>
      </c>
      <c r="B53">
        <v>98</v>
      </c>
      <c r="E53">
        <v>11</v>
      </c>
      <c r="F53">
        <v>150</v>
      </c>
      <c r="I53">
        <v>11</v>
      </c>
      <c r="J53">
        <v>207</v>
      </c>
      <c r="M53">
        <v>11</v>
      </c>
      <c r="N53">
        <v>268</v>
      </c>
      <c r="Q53">
        <v>11</v>
      </c>
      <c r="R53">
        <v>401</v>
      </c>
      <c r="U53">
        <v>11</v>
      </c>
      <c r="V53">
        <v>441</v>
      </c>
    </row>
    <row r="54" spans="1:23" x14ac:dyDescent="0.25">
      <c r="A54">
        <v>12</v>
      </c>
      <c r="B54">
        <v>507</v>
      </c>
      <c r="E54">
        <v>12</v>
      </c>
      <c r="F54">
        <v>735</v>
      </c>
      <c r="I54">
        <v>12</v>
      </c>
      <c r="J54">
        <v>1124</v>
      </c>
      <c r="M54">
        <v>12</v>
      </c>
      <c r="N54">
        <v>661</v>
      </c>
      <c r="Q54">
        <v>12</v>
      </c>
      <c r="R54">
        <v>894</v>
      </c>
      <c r="U54">
        <v>12</v>
      </c>
      <c r="V54">
        <v>1384</v>
      </c>
    </row>
    <row r="55" spans="1:23" x14ac:dyDescent="0.25">
      <c r="A55">
        <v>13</v>
      </c>
      <c r="B55">
        <v>1172</v>
      </c>
      <c r="E55">
        <v>13</v>
      </c>
      <c r="F55">
        <v>1580</v>
      </c>
      <c r="I55">
        <v>13</v>
      </c>
      <c r="J55">
        <v>2357</v>
      </c>
      <c r="M55">
        <v>13</v>
      </c>
      <c r="N55">
        <v>1702</v>
      </c>
      <c r="Q55">
        <v>13</v>
      </c>
      <c r="R55">
        <v>2239</v>
      </c>
      <c r="U55">
        <v>13</v>
      </c>
      <c r="V55">
        <v>3100</v>
      </c>
    </row>
    <row r="56" spans="1:23" x14ac:dyDescent="0.25">
      <c r="A56">
        <v>14</v>
      </c>
      <c r="B56">
        <v>90</v>
      </c>
      <c r="E56">
        <v>14</v>
      </c>
      <c r="F56">
        <v>167</v>
      </c>
      <c r="I56">
        <v>14</v>
      </c>
      <c r="J56">
        <v>193</v>
      </c>
      <c r="M56">
        <v>14</v>
      </c>
      <c r="N56">
        <v>262</v>
      </c>
      <c r="Q56">
        <v>14</v>
      </c>
      <c r="R56">
        <v>407</v>
      </c>
      <c r="U56">
        <v>14</v>
      </c>
      <c r="V56">
        <v>397</v>
      </c>
    </row>
    <row r="57" spans="1:23" x14ac:dyDescent="0.25">
      <c r="A57">
        <v>15</v>
      </c>
      <c r="B57">
        <v>0</v>
      </c>
      <c r="E57">
        <v>15</v>
      </c>
      <c r="F57">
        <v>0</v>
      </c>
      <c r="I57">
        <v>15</v>
      </c>
      <c r="J57">
        <v>0</v>
      </c>
      <c r="M57">
        <v>15</v>
      </c>
      <c r="N57">
        <v>0</v>
      </c>
      <c r="Q57">
        <v>15</v>
      </c>
      <c r="R57">
        <v>0</v>
      </c>
      <c r="U57">
        <v>15</v>
      </c>
      <c r="V57">
        <v>0</v>
      </c>
    </row>
    <row r="58" spans="1:23" x14ac:dyDescent="0.25">
      <c r="A58" t="s">
        <v>38</v>
      </c>
      <c r="B58">
        <f>SUM(B42:B57)</f>
        <v>7042</v>
      </c>
      <c r="E58" t="s">
        <v>38</v>
      </c>
      <c r="F58">
        <f>SUM(F42:F57)</f>
        <v>9848</v>
      </c>
      <c r="I58" t="s">
        <v>38</v>
      </c>
      <c r="J58">
        <f>SUM(J42:J57)</f>
        <v>14800</v>
      </c>
      <c r="M58" t="s">
        <v>38</v>
      </c>
      <c r="N58">
        <f>SUM(N42:N57)</f>
        <v>10477</v>
      </c>
      <c r="Q58" t="s">
        <v>38</v>
      </c>
      <c r="R58">
        <f>SUM(R42:R57)</f>
        <v>14165</v>
      </c>
      <c r="U58" t="s">
        <v>38</v>
      </c>
      <c r="V58">
        <f>SUM(V42:V57)</f>
        <v>19688</v>
      </c>
    </row>
    <row r="59" spans="1:23" x14ac:dyDescent="0.25">
      <c r="A59" t="s">
        <v>39</v>
      </c>
      <c r="B59">
        <f>(B58/C42)*100</f>
        <v>4.1010529258292951</v>
      </c>
      <c r="E59" t="s">
        <v>39</v>
      </c>
      <c r="F59">
        <f>(F58/G42)*100</f>
        <v>5.8130474818784972</v>
      </c>
      <c r="I59" t="s">
        <v>39</v>
      </c>
      <c r="J59">
        <f>(J58/K42)*100</f>
        <v>8.8459078710649166</v>
      </c>
      <c r="M59" t="s">
        <v>39</v>
      </c>
      <c r="N59">
        <f>(N58/O42)*100</f>
        <v>6.2609059400023899</v>
      </c>
      <c r="Q59" t="s">
        <v>39</v>
      </c>
      <c r="R59">
        <f>(R58/S42)*100</f>
        <v>8.5670912411849383</v>
      </c>
      <c r="U59" t="s">
        <v>39</v>
      </c>
      <c r="V59">
        <f>(V58/W42)*100</f>
        <v>11.984927529173998</v>
      </c>
    </row>
    <row r="61" spans="1:23" x14ac:dyDescent="0.25">
      <c r="A61" s="24" t="s">
        <v>27</v>
      </c>
      <c r="B61" t="s">
        <v>36</v>
      </c>
      <c r="C61" t="s">
        <v>37</v>
      </c>
      <c r="E61" s="24" t="s">
        <v>28</v>
      </c>
      <c r="F61" t="s">
        <v>36</v>
      </c>
      <c r="G61" t="s">
        <v>37</v>
      </c>
      <c r="I61" s="24" t="s">
        <v>29</v>
      </c>
      <c r="J61" t="s">
        <v>36</v>
      </c>
      <c r="K61" t="s">
        <v>37</v>
      </c>
      <c r="M61" s="24" t="s">
        <v>30</v>
      </c>
      <c r="N61" t="s">
        <v>36</v>
      </c>
      <c r="O61" t="s">
        <v>37</v>
      </c>
      <c r="Q61" s="24" t="s">
        <v>31</v>
      </c>
      <c r="R61" t="s">
        <v>36</v>
      </c>
      <c r="S61" t="s">
        <v>37</v>
      </c>
      <c r="U61" s="24" t="s">
        <v>32</v>
      </c>
      <c r="V61" t="s">
        <v>36</v>
      </c>
      <c r="W61" t="s">
        <v>37</v>
      </c>
    </row>
    <row r="62" spans="1:23" x14ac:dyDescent="0.25">
      <c r="A62">
        <v>0</v>
      </c>
      <c r="B62">
        <v>0</v>
      </c>
      <c r="C62">
        <v>181673</v>
      </c>
      <c r="E62">
        <v>0</v>
      </c>
      <c r="F62">
        <v>0</v>
      </c>
      <c r="G62">
        <v>179090</v>
      </c>
      <c r="I62">
        <v>0</v>
      </c>
      <c r="J62">
        <v>0</v>
      </c>
      <c r="K62">
        <v>175235</v>
      </c>
      <c r="M62">
        <v>0</v>
      </c>
      <c r="N62">
        <v>0</v>
      </c>
      <c r="O62">
        <v>174657</v>
      </c>
      <c r="Q62">
        <v>0</v>
      </c>
      <c r="R62">
        <v>0</v>
      </c>
      <c r="S62">
        <v>172303</v>
      </c>
      <c r="U62">
        <v>0</v>
      </c>
      <c r="V62">
        <v>0</v>
      </c>
      <c r="W62">
        <v>169992</v>
      </c>
    </row>
    <row r="63" spans="1:23" x14ac:dyDescent="0.25">
      <c r="A63">
        <v>1</v>
      </c>
      <c r="B63">
        <v>33</v>
      </c>
      <c r="E63">
        <v>1</v>
      </c>
      <c r="F63">
        <v>43</v>
      </c>
      <c r="I63">
        <v>1</v>
      </c>
      <c r="J63">
        <v>89</v>
      </c>
      <c r="M63">
        <v>1</v>
      </c>
      <c r="N63">
        <v>43</v>
      </c>
      <c r="Q63">
        <v>1</v>
      </c>
      <c r="R63">
        <v>77</v>
      </c>
      <c r="U63">
        <v>1</v>
      </c>
      <c r="V63">
        <v>167</v>
      </c>
    </row>
    <row r="64" spans="1:23" x14ac:dyDescent="0.25">
      <c r="A64">
        <v>2</v>
      </c>
      <c r="B64">
        <v>1123</v>
      </c>
      <c r="E64">
        <v>2</v>
      </c>
      <c r="F64">
        <v>1696</v>
      </c>
      <c r="I64">
        <v>2</v>
      </c>
      <c r="J64">
        <v>2916</v>
      </c>
      <c r="M64">
        <v>2</v>
      </c>
      <c r="N64">
        <v>1245</v>
      </c>
      <c r="Q64">
        <v>2</v>
      </c>
      <c r="R64">
        <v>2017</v>
      </c>
      <c r="U64">
        <v>2</v>
      </c>
      <c r="V64">
        <v>3556</v>
      </c>
    </row>
    <row r="65" spans="1:22" x14ac:dyDescent="0.25">
      <c r="A65">
        <v>3</v>
      </c>
      <c r="B65">
        <v>650</v>
      </c>
      <c r="E65">
        <v>3</v>
      </c>
      <c r="F65">
        <v>973</v>
      </c>
      <c r="I65">
        <v>3</v>
      </c>
      <c r="J65">
        <v>1791</v>
      </c>
      <c r="M65">
        <v>3</v>
      </c>
      <c r="N65">
        <v>684</v>
      </c>
      <c r="Q65">
        <v>3</v>
      </c>
      <c r="R65">
        <v>1159</v>
      </c>
      <c r="U65">
        <v>3</v>
      </c>
      <c r="V65">
        <v>2487</v>
      </c>
    </row>
    <row r="66" spans="1:22" x14ac:dyDescent="0.25">
      <c r="A66">
        <v>4</v>
      </c>
      <c r="B66">
        <v>27</v>
      </c>
      <c r="E66">
        <v>4</v>
      </c>
      <c r="F66">
        <v>29</v>
      </c>
      <c r="I66">
        <v>4</v>
      </c>
      <c r="J66">
        <v>74</v>
      </c>
      <c r="M66">
        <v>4</v>
      </c>
      <c r="N66">
        <v>43</v>
      </c>
      <c r="Q66">
        <v>4</v>
      </c>
      <c r="R66">
        <v>67</v>
      </c>
      <c r="U66">
        <v>4</v>
      </c>
      <c r="V66">
        <v>169</v>
      </c>
    </row>
    <row r="67" spans="1:22" x14ac:dyDescent="0.25">
      <c r="A67">
        <v>5</v>
      </c>
      <c r="B67">
        <v>0</v>
      </c>
      <c r="E67">
        <v>5</v>
      </c>
      <c r="F67">
        <v>0</v>
      </c>
      <c r="I67">
        <v>5</v>
      </c>
      <c r="J67">
        <v>0</v>
      </c>
      <c r="M67">
        <v>5</v>
      </c>
      <c r="N67">
        <v>0</v>
      </c>
      <c r="Q67">
        <v>5</v>
      </c>
      <c r="R67">
        <v>0</v>
      </c>
      <c r="U67">
        <v>5</v>
      </c>
      <c r="V67">
        <v>0</v>
      </c>
    </row>
    <row r="68" spans="1:22" x14ac:dyDescent="0.25">
      <c r="A68">
        <v>6</v>
      </c>
      <c r="B68">
        <v>628</v>
      </c>
      <c r="E68">
        <v>6</v>
      </c>
      <c r="F68">
        <v>967</v>
      </c>
      <c r="I68">
        <v>6</v>
      </c>
      <c r="J68">
        <v>1721</v>
      </c>
      <c r="M68">
        <v>6</v>
      </c>
      <c r="N68">
        <v>684</v>
      </c>
      <c r="Q68">
        <v>6</v>
      </c>
      <c r="R68">
        <v>1099</v>
      </c>
      <c r="U68">
        <v>6</v>
      </c>
      <c r="V68">
        <v>2393</v>
      </c>
    </row>
    <row r="69" spans="1:22" x14ac:dyDescent="0.25">
      <c r="A69">
        <v>7</v>
      </c>
      <c r="B69">
        <v>1103</v>
      </c>
      <c r="E69">
        <v>7</v>
      </c>
      <c r="F69">
        <v>1680</v>
      </c>
      <c r="I69">
        <v>7</v>
      </c>
      <c r="J69">
        <v>2877</v>
      </c>
      <c r="M69">
        <v>7</v>
      </c>
      <c r="N69">
        <v>1203</v>
      </c>
      <c r="Q69">
        <v>7</v>
      </c>
      <c r="R69">
        <v>2002</v>
      </c>
      <c r="U69">
        <v>7</v>
      </c>
      <c r="V69">
        <v>3453</v>
      </c>
    </row>
    <row r="70" spans="1:22" x14ac:dyDescent="0.25">
      <c r="A70">
        <v>8</v>
      </c>
      <c r="B70">
        <v>1121</v>
      </c>
      <c r="E70">
        <v>8</v>
      </c>
      <c r="F70">
        <v>1715</v>
      </c>
      <c r="I70">
        <v>8</v>
      </c>
      <c r="J70">
        <v>2875</v>
      </c>
      <c r="M70">
        <v>8</v>
      </c>
      <c r="N70">
        <v>1270</v>
      </c>
      <c r="Q70">
        <v>8</v>
      </c>
      <c r="R70">
        <v>1915</v>
      </c>
      <c r="U70">
        <v>8</v>
      </c>
      <c r="V70">
        <v>3570</v>
      </c>
    </row>
    <row r="71" spans="1:22" x14ac:dyDescent="0.25">
      <c r="A71">
        <v>9</v>
      </c>
      <c r="B71">
        <v>668</v>
      </c>
      <c r="E71">
        <v>9</v>
      </c>
      <c r="F71">
        <v>979</v>
      </c>
      <c r="I71">
        <v>9</v>
      </c>
      <c r="J71">
        <v>1853</v>
      </c>
      <c r="M71">
        <v>9</v>
      </c>
      <c r="N71">
        <v>708</v>
      </c>
      <c r="Q71">
        <v>9</v>
      </c>
      <c r="R71">
        <v>1114</v>
      </c>
      <c r="U71">
        <v>9</v>
      </c>
      <c r="V71">
        <v>2390</v>
      </c>
    </row>
    <row r="72" spans="1:22" x14ac:dyDescent="0.25">
      <c r="A72">
        <v>10</v>
      </c>
      <c r="B72">
        <v>0</v>
      </c>
      <c r="E72">
        <v>10</v>
      </c>
      <c r="F72">
        <v>0</v>
      </c>
      <c r="I72">
        <v>10</v>
      </c>
      <c r="J72">
        <v>0</v>
      </c>
      <c r="M72">
        <v>10</v>
      </c>
      <c r="N72">
        <v>0</v>
      </c>
      <c r="Q72">
        <v>10</v>
      </c>
      <c r="R72">
        <v>0</v>
      </c>
      <c r="U72">
        <v>10</v>
      </c>
      <c r="V72">
        <v>0</v>
      </c>
    </row>
    <row r="73" spans="1:22" x14ac:dyDescent="0.25">
      <c r="A73">
        <v>11</v>
      </c>
      <c r="B73">
        <v>28</v>
      </c>
      <c r="E73">
        <v>11</v>
      </c>
      <c r="F73">
        <v>42</v>
      </c>
      <c r="I73">
        <v>11</v>
      </c>
      <c r="J73">
        <v>89</v>
      </c>
      <c r="M73">
        <v>11</v>
      </c>
      <c r="N73">
        <v>39</v>
      </c>
      <c r="Q73">
        <v>11</v>
      </c>
      <c r="R73">
        <v>94</v>
      </c>
      <c r="U73">
        <v>11</v>
      </c>
      <c r="V73">
        <v>172</v>
      </c>
    </row>
    <row r="74" spans="1:22" x14ac:dyDescent="0.25">
      <c r="A74">
        <v>12</v>
      </c>
      <c r="B74">
        <v>661</v>
      </c>
      <c r="E74">
        <v>12</v>
      </c>
      <c r="F74">
        <v>987</v>
      </c>
      <c r="I74">
        <v>12</v>
      </c>
      <c r="J74">
        <v>1796</v>
      </c>
      <c r="M74">
        <v>12</v>
      </c>
      <c r="N74">
        <v>681</v>
      </c>
      <c r="Q74">
        <v>12</v>
      </c>
      <c r="R74">
        <v>1100</v>
      </c>
      <c r="U74">
        <v>12</v>
      </c>
      <c r="V74">
        <v>2397</v>
      </c>
    </row>
    <row r="75" spans="1:22" x14ac:dyDescent="0.25">
      <c r="A75">
        <v>13</v>
      </c>
      <c r="B75">
        <v>1128</v>
      </c>
      <c r="E75">
        <v>13</v>
      </c>
      <c r="F75">
        <v>1684</v>
      </c>
      <c r="I75">
        <v>13</v>
      </c>
      <c r="J75">
        <v>2909</v>
      </c>
      <c r="M75">
        <v>13</v>
      </c>
      <c r="N75">
        <v>1242</v>
      </c>
      <c r="Q75">
        <v>13</v>
      </c>
      <c r="R75">
        <v>1958</v>
      </c>
      <c r="U75">
        <v>13</v>
      </c>
      <c r="V75">
        <v>3622</v>
      </c>
    </row>
    <row r="76" spans="1:22" x14ac:dyDescent="0.25">
      <c r="A76">
        <v>14</v>
      </c>
      <c r="B76">
        <v>32</v>
      </c>
      <c r="E76">
        <v>14</v>
      </c>
      <c r="F76">
        <v>35</v>
      </c>
      <c r="I76">
        <v>14</v>
      </c>
      <c r="J76">
        <v>66</v>
      </c>
      <c r="M76">
        <v>14</v>
      </c>
      <c r="N76">
        <v>33</v>
      </c>
      <c r="Q76">
        <v>14</v>
      </c>
      <c r="R76">
        <v>75</v>
      </c>
      <c r="U76">
        <v>14</v>
      </c>
      <c r="V76">
        <v>155</v>
      </c>
    </row>
    <row r="77" spans="1:22" x14ac:dyDescent="0.25">
      <c r="A77">
        <v>15</v>
      </c>
      <c r="B77">
        <v>0</v>
      </c>
      <c r="E77">
        <v>15</v>
      </c>
      <c r="F77">
        <v>0</v>
      </c>
      <c r="I77">
        <v>15</v>
      </c>
      <c r="J77">
        <v>0</v>
      </c>
      <c r="M77">
        <v>15</v>
      </c>
      <c r="N77">
        <v>0</v>
      </c>
      <c r="Q77">
        <v>15</v>
      </c>
      <c r="R77">
        <v>0</v>
      </c>
      <c r="U77">
        <v>15</v>
      </c>
      <c r="V77">
        <v>0</v>
      </c>
    </row>
    <row r="78" spans="1:22" x14ac:dyDescent="0.25">
      <c r="A78" t="s">
        <v>38</v>
      </c>
      <c r="B78">
        <f>SUM(B62:B77)</f>
        <v>7202</v>
      </c>
      <c r="E78" t="s">
        <v>38</v>
      </c>
      <c r="F78">
        <f>SUM(F62:F77)</f>
        <v>10830</v>
      </c>
      <c r="I78" t="s">
        <v>38</v>
      </c>
      <c r="J78">
        <f>SUM(J62:J77)</f>
        <v>19056</v>
      </c>
      <c r="M78" t="s">
        <v>38</v>
      </c>
      <c r="N78">
        <f>SUM(N62:N77)</f>
        <v>7875</v>
      </c>
      <c r="Q78" t="s">
        <v>38</v>
      </c>
      <c r="R78">
        <f>SUM(R62:R77)</f>
        <v>12677</v>
      </c>
      <c r="U78" t="s">
        <v>38</v>
      </c>
      <c r="V78">
        <f>SUM(V62:V77)</f>
        <v>24531</v>
      </c>
    </row>
    <row r="79" spans="1:22" x14ac:dyDescent="0.25">
      <c r="A79" t="s">
        <v>39</v>
      </c>
      <c r="B79">
        <f>(B78/C62)*100</f>
        <v>3.9642654659745804</v>
      </c>
      <c r="E79" t="s">
        <v>39</v>
      </c>
      <c r="F79">
        <f>(F78/G62)*100</f>
        <v>6.0472388184711594</v>
      </c>
      <c r="I79" t="s">
        <v>39</v>
      </c>
      <c r="J79">
        <f>(J78/K62)*100</f>
        <v>10.87453990355808</v>
      </c>
      <c r="M79" t="s">
        <v>39</v>
      </c>
      <c r="N79">
        <f>(N78/O62)*100</f>
        <v>4.5088373211494535</v>
      </c>
      <c r="Q79" t="s">
        <v>39</v>
      </c>
      <c r="R79">
        <f>(R78/S62)*100</f>
        <v>7.3573878574371889</v>
      </c>
      <c r="U79" t="s">
        <v>39</v>
      </c>
      <c r="V79">
        <f>(V78/W62)*100</f>
        <v>14.430679090780743</v>
      </c>
    </row>
    <row r="81" spans="1:11" x14ac:dyDescent="0.25">
      <c r="A81" s="24" t="s">
        <v>33</v>
      </c>
      <c r="B81" t="s">
        <v>36</v>
      </c>
      <c r="C81" t="s">
        <v>37</v>
      </c>
      <c r="E81" s="24" t="s">
        <v>34</v>
      </c>
      <c r="F81" t="s">
        <v>36</v>
      </c>
      <c r="G81" t="s">
        <v>37</v>
      </c>
      <c r="I81" s="24" t="s">
        <v>35</v>
      </c>
      <c r="J81" t="s">
        <v>36</v>
      </c>
      <c r="K81" t="s">
        <v>37</v>
      </c>
    </row>
    <row r="82" spans="1:11" x14ac:dyDescent="0.25">
      <c r="A82">
        <v>0</v>
      </c>
      <c r="B82">
        <v>0</v>
      </c>
      <c r="C82">
        <v>169672</v>
      </c>
      <c r="E82">
        <v>0</v>
      </c>
      <c r="F82">
        <v>0</v>
      </c>
      <c r="G82">
        <v>167983</v>
      </c>
      <c r="I82">
        <v>0</v>
      </c>
      <c r="J82">
        <v>0</v>
      </c>
      <c r="K82">
        <v>166653</v>
      </c>
    </row>
    <row r="83" spans="1:11" x14ac:dyDescent="0.25">
      <c r="A83">
        <v>1</v>
      </c>
      <c r="B83">
        <v>120</v>
      </c>
      <c r="E83">
        <v>1</v>
      </c>
      <c r="F83">
        <v>198</v>
      </c>
      <c r="I83">
        <v>1</v>
      </c>
      <c r="J83">
        <v>325</v>
      </c>
    </row>
    <row r="84" spans="1:11" x14ac:dyDescent="0.25">
      <c r="A84">
        <v>2</v>
      </c>
      <c r="B84">
        <v>1648</v>
      </c>
      <c r="E84">
        <v>2</v>
      </c>
      <c r="F84">
        <v>2622</v>
      </c>
      <c r="I84">
        <v>2</v>
      </c>
      <c r="J84">
        <v>4492</v>
      </c>
    </row>
    <row r="85" spans="1:11" x14ac:dyDescent="0.25">
      <c r="A85">
        <v>3</v>
      </c>
      <c r="B85">
        <v>891</v>
      </c>
      <c r="E85">
        <v>3</v>
      </c>
      <c r="F85">
        <v>1520</v>
      </c>
      <c r="I85">
        <v>3</v>
      </c>
      <c r="J85">
        <v>3918</v>
      </c>
    </row>
    <row r="86" spans="1:11" x14ac:dyDescent="0.25">
      <c r="A86">
        <v>4</v>
      </c>
      <c r="B86">
        <v>113</v>
      </c>
      <c r="E86">
        <v>4</v>
      </c>
      <c r="F86">
        <v>187</v>
      </c>
      <c r="I86">
        <v>4</v>
      </c>
      <c r="J86">
        <v>309</v>
      </c>
    </row>
    <row r="87" spans="1:11" x14ac:dyDescent="0.25">
      <c r="A87">
        <v>5</v>
      </c>
      <c r="B87">
        <v>0</v>
      </c>
      <c r="E87">
        <v>5</v>
      </c>
      <c r="F87">
        <v>0</v>
      </c>
      <c r="I87">
        <v>5</v>
      </c>
      <c r="J87">
        <v>0</v>
      </c>
    </row>
    <row r="88" spans="1:11" x14ac:dyDescent="0.25">
      <c r="A88">
        <v>6</v>
      </c>
      <c r="B88">
        <v>854</v>
      </c>
      <c r="E88">
        <v>6</v>
      </c>
      <c r="F88">
        <v>1476</v>
      </c>
      <c r="I88">
        <v>6</v>
      </c>
      <c r="J88">
        <v>3754</v>
      </c>
    </row>
    <row r="89" spans="1:11" x14ac:dyDescent="0.25">
      <c r="A89">
        <v>7</v>
      </c>
      <c r="B89">
        <v>1578</v>
      </c>
      <c r="E89">
        <v>7</v>
      </c>
      <c r="F89">
        <v>2635</v>
      </c>
      <c r="I89">
        <v>7</v>
      </c>
      <c r="J89">
        <v>4404</v>
      </c>
    </row>
    <row r="90" spans="1:11" x14ac:dyDescent="0.25">
      <c r="A90">
        <v>8</v>
      </c>
      <c r="B90">
        <v>1678</v>
      </c>
      <c r="E90">
        <v>8</v>
      </c>
      <c r="F90">
        <v>2499</v>
      </c>
      <c r="I90">
        <v>8</v>
      </c>
      <c r="J90">
        <v>4470</v>
      </c>
    </row>
    <row r="91" spans="1:11" x14ac:dyDescent="0.25">
      <c r="A91">
        <v>9</v>
      </c>
      <c r="B91">
        <v>862</v>
      </c>
      <c r="E91">
        <v>9</v>
      </c>
      <c r="F91">
        <v>1474</v>
      </c>
      <c r="I91">
        <v>9</v>
      </c>
      <c r="J91">
        <v>3699</v>
      </c>
    </row>
    <row r="92" spans="1:11" x14ac:dyDescent="0.25">
      <c r="A92">
        <v>10</v>
      </c>
      <c r="B92">
        <v>0</v>
      </c>
      <c r="E92">
        <v>10</v>
      </c>
      <c r="F92">
        <v>0</v>
      </c>
      <c r="I92">
        <v>10</v>
      </c>
      <c r="J92">
        <v>0</v>
      </c>
    </row>
    <row r="93" spans="1:11" x14ac:dyDescent="0.25">
      <c r="A93">
        <v>11</v>
      </c>
      <c r="B93">
        <v>126</v>
      </c>
      <c r="E93">
        <v>11</v>
      </c>
      <c r="F93">
        <v>218</v>
      </c>
      <c r="I93">
        <v>11</v>
      </c>
      <c r="J93">
        <v>319</v>
      </c>
    </row>
    <row r="94" spans="1:11" x14ac:dyDescent="0.25">
      <c r="A94">
        <v>12</v>
      </c>
      <c r="B94">
        <v>866</v>
      </c>
      <c r="E94">
        <v>12</v>
      </c>
      <c r="F94">
        <v>1477</v>
      </c>
      <c r="I94">
        <v>12</v>
      </c>
      <c r="J94">
        <v>3861</v>
      </c>
    </row>
    <row r="95" spans="1:11" x14ac:dyDescent="0.25">
      <c r="A95">
        <v>13</v>
      </c>
      <c r="B95">
        <v>1653</v>
      </c>
      <c r="E95">
        <v>13</v>
      </c>
      <c r="F95">
        <v>2534</v>
      </c>
      <c r="I95">
        <v>13</v>
      </c>
      <c r="J95">
        <v>4475</v>
      </c>
    </row>
    <row r="96" spans="1:11" x14ac:dyDescent="0.25">
      <c r="A96">
        <v>14</v>
      </c>
      <c r="B96">
        <v>112</v>
      </c>
      <c r="E96">
        <v>14</v>
      </c>
      <c r="F96">
        <v>183</v>
      </c>
      <c r="I96">
        <v>14</v>
      </c>
      <c r="J96">
        <v>304</v>
      </c>
    </row>
    <row r="97" spans="1:10" x14ac:dyDescent="0.25">
      <c r="A97">
        <v>15</v>
      </c>
      <c r="B97">
        <v>0</v>
      </c>
      <c r="E97">
        <v>15</v>
      </c>
      <c r="F97">
        <v>0</v>
      </c>
      <c r="I97">
        <v>15</v>
      </c>
      <c r="J97">
        <v>0</v>
      </c>
    </row>
    <row r="98" spans="1:10" x14ac:dyDescent="0.25">
      <c r="A98" t="s">
        <v>38</v>
      </c>
      <c r="B98">
        <f>SUM(B82:B97)</f>
        <v>10501</v>
      </c>
      <c r="E98" t="s">
        <v>38</v>
      </c>
      <c r="F98">
        <f>SUM(F82:F97)</f>
        <v>17023</v>
      </c>
      <c r="I98" t="s">
        <v>38</v>
      </c>
      <c r="J98">
        <f>SUM(J82:J97)</f>
        <v>34330</v>
      </c>
    </row>
    <row r="99" spans="1:10" x14ac:dyDescent="0.25">
      <c r="A99" t="s">
        <v>39</v>
      </c>
      <c r="B99">
        <f>(B98/C82)*100</f>
        <v>6.1889999528502049</v>
      </c>
      <c r="E99" t="s">
        <v>39</v>
      </c>
      <c r="F99">
        <f>(F98/G82)*100</f>
        <v>10.133763535595863</v>
      </c>
      <c r="I99" t="s">
        <v>39</v>
      </c>
      <c r="J99">
        <f>(J98/K82)*100</f>
        <v>20.59968917451231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2R</vt:lpstr>
      <vt:lpstr>Multi-param 2</vt:lpstr>
      <vt:lpstr>Failure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Rannveig Marie Færgestad</dc:creator>
  <cp:lastModifiedBy>Rannveig Marie Færgestad</cp:lastModifiedBy>
  <dcterms:created xsi:type="dcterms:W3CDTF">2021-05-07T14:26:58Z</dcterms:created>
  <dcterms:modified xsi:type="dcterms:W3CDTF">2021-05-23T11:12:15Z</dcterms:modified>
</cp:coreProperties>
</file>