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6EE6A0B5-8F35-494B-B385-48C6C2F0EB9E}" xr6:coauthVersionLast="36" xr6:coauthVersionMax="47" xr10:uidLastSave="{00000000-0000-0000-0000-000000000000}"/>
  <bookViews>
    <workbookView xWindow="-4335" yWindow="15240" windowWidth="29040" windowHeight="16440" activeTab="1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3" i="2" l="1"/>
  <c r="AN13" i="2"/>
  <c r="AO13" i="2"/>
  <c r="AP13" i="2"/>
  <c r="AP10" i="2"/>
  <c r="AM9" i="2"/>
  <c r="AN9" i="2"/>
  <c r="AO9" i="2"/>
  <c r="AP9" i="2"/>
  <c r="AP8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B9" i="2"/>
  <c r="Z9" i="2"/>
  <c r="W9" i="2"/>
  <c r="V9" i="2"/>
  <c r="R9" i="2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C6" i="2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O6" i="2"/>
  <c r="W6" i="2"/>
  <c r="AE6" i="2"/>
  <c r="H6" i="2"/>
  <c r="P6" i="2"/>
  <c r="X6" i="2"/>
  <c r="AF6" i="2"/>
  <c r="AP7" i="3"/>
  <c r="I6" i="2"/>
  <c r="Q6" i="2"/>
  <c r="Y6" i="2"/>
  <c r="AG6" i="2"/>
  <c r="AD10" i="3"/>
  <c r="J6" i="2"/>
  <c r="R6" i="2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AD12" i="3" l="1"/>
</calcChain>
</file>

<file path=xl/sharedStrings.xml><?xml version="1.0" encoding="utf-8"?>
<sst xmlns="http://schemas.openxmlformats.org/spreadsheetml/2006/main" count="378" uniqueCount="252">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</sst>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69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14.808106666666665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1008290549453"/>
          <c:y val="0.19802586698965599"/>
          <c:w val="0.15607209401835179"/>
          <c:h val="0.24532765317629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92.1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47.780433333333328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13468257868471"/>
          <c:y val="0.19495252081907843"/>
          <c:w val="0.15451713116334115"/>
          <c:h val="0.20267852672685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30145086721128"/>
          <c:y val="0.18758140352479857"/>
          <c:w val="0.15571392108276846"/>
          <c:h val="0.25093587236204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34968984214251"/>
          <c:y val="0.18694318801259993"/>
          <c:w val="0.15442921146953406"/>
          <c:h val="0.25851250490667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bulk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56140.350877192977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69607.843137254895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70294.117647058825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205880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199019.60784313726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164285.71428571426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196078.43137254901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59999.999999999993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174999.99999999997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197058.82352941175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163492.06349206346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153174.60317460314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58333.33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27961183865072"/>
          <c:y val="0.18606127507133485"/>
          <c:w val="0.15447315880638085"/>
          <c:h val="0.26375439985004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bulk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14.808106666666665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bulk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sim_results!$AP$10</c:f>
              <c:numCache>
                <c:formatCode>0.00</c:formatCode>
                <c:ptCount val="1"/>
                <c:pt idx="0">
                  <c:v>47.780433333333328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bulk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bulk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56140.350877192977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69607.843137254895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70294.117647058825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205880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116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117881.03958333335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199019.60784313726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164285.71428571426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196078.43137254901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59999.999999999993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174999.99999999997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197058.82352941175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163492.06349206346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153174.60317460314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310000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58333.33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K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701994</xdr:colOff>
      <xdr:row>4</xdr:row>
      <xdr:rowOff>114301</xdr:rowOff>
    </xdr:from>
    <xdr:to>
      <xdr:col>37</xdr:col>
      <xdr:colOff>202809</xdr:colOff>
      <xdr:row>23</xdr:row>
      <xdr:rowOff>86251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26221</xdr:colOff>
      <xdr:row>4</xdr:row>
      <xdr:rowOff>41419</xdr:rowOff>
    </xdr:from>
    <xdr:to>
      <xdr:col>65</xdr:col>
      <xdr:colOff>555736</xdr:colOff>
      <xdr:row>23</xdr:row>
      <xdr:rowOff>13369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144075</xdr:colOff>
      <xdr:row>4</xdr:row>
      <xdr:rowOff>0</xdr:rowOff>
    </xdr:from>
    <xdr:to>
      <xdr:col>78</xdr:col>
      <xdr:colOff>130665</xdr:colOff>
      <xdr:row>22</xdr:row>
      <xdr:rowOff>166260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55</xdr:col>
      <xdr:colOff>0</xdr:colOff>
      <xdr:row>23</xdr:row>
      <xdr:rowOff>181902</xdr:rowOff>
    </xdr:from>
    <xdr:to>
      <xdr:col>65</xdr:col>
      <xdr:colOff>544755</xdr:colOff>
      <xdr:row>42</xdr:row>
      <xdr:rowOff>174807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67</xdr:col>
      <xdr:colOff>154306</xdr:colOff>
      <xdr:row>23</xdr:row>
      <xdr:rowOff>181878</xdr:rowOff>
    </xdr:from>
    <xdr:to>
      <xdr:col>78</xdr:col>
      <xdr:colOff>144706</xdr:colOff>
      <xdr:row>42</xdr:row>
      <xdr:rowOff>167163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6"/>
  <sheetViews>
    <sheetView tabSelected="1" zoomScale="80" zoomScaleNormal="80" workbookViewId="0">
      <pane xSplit="5" topLeftCell="AL1" activePane="topRight" state="frozen"/>
      <selection pane="topRight" activeCell="AP27" sqref="AP27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52" t="s">
        <v>140</v>
      </c>
      <c r="G5" s="253"/>
      <c r="H5" s="253"/>
      <c r="I5" s="253"/>
      <c r="J5" s="253"/>
      <c r="K5" s="253" t="s">
        <v>178</v>
      </c>
      <c r="L5" s="253"/>
      <c r="M5" s="253"/>
      <c r="N5" s="162"/>
      <c r="O5" s="162"/>
      <c r="P5" s="178"/>
      <c r="Q5" s="213"/>
      <c r="R5" s="237"/>
      <c r="S5" s="123" t="s">
        <v>177</v>
      </c>
      <c r="T5" s="246" t="s">
        <v>141</v>
      </c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55"/>
      <c r="D6" s="255"/>
      <c r="E6" s="256"/>
      <c r="F6" s="250" t="s">
        <v>49</v>
      </c>
      <c r="G6" s="251"/>
      <c r="H6" s="251"/>
      <c r="I6" s="251"/>
      <c r="J6" s="251"/>
      <c r="K6" s="251"/>
      <c r="L6" s="113"/>
      <c r="M6" s="111"/>
      <c r="N6" s="161"/>
      <c r="O6" s="161"/>
      <c r="P6" s="177"/>
      <c r="Q6" s="212"/>
      <c r="R6" s="236"/>
      <c r="S6" s="250" t="s">
        <v>56</v>
      </c>
      <c r="T6" s="251"/>
      <c r="U6" s="251"/>
      <c r="V6" s="251"/>
      <c r="W6" s="251"/>
      <c r="X6" s="136"/>
      <c r="Y6" s="148"/>
      <c r="Z6" s="163"/>
      <c r="AA6" s="163"/>
      <c r="AB6" s="163"/>
      <c r="AC6" s="163"/>
      <c r="AD6" s="163"/>
      <c r="AE6" s="163"/>
      <c r="AF6" s="251" t="s">
        <v>125</v>
      </c>
      <c r="AG6" s="251"/>
      <c r="AH6" s="251"/>
      <c r="AI6" s="251"/>
      <c r="AJ6" s="247" t="s">
        <v>176</v>
      </c>
      <c r="AK6" s="248"/>
      <c r="AL6" s="249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215</v>
      </c>
      <c r="Q7" s="212" t="s">
        <v>222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220</v>
      </c>
      <c r="AO7" s="224" t="s">
        <v>223</v>
      </c>
      <c r="AP7" s="224" t="s">
        <v>224</v>
      </c>
      <c r="AQ7" s="224" t="s">
        <v>229</v>
      </c>
      <c r="AR7" s="243" t="s">
        <v>237</v>
      </c>
      <c r="AS7" s="244"/>
      <c r="AT7" s="244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9"/>
      <c r="S8" s="118" t="s">
        <v>47</v>
      </c>
      <c r="T8" s="119">
        <v>4340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213</v>
      </c>
      <c r="AN8" s="135" t="s">
        <v>221</v>
      </c>
      <c r="AO8" s="135" t="s">
        <v>226</v>
      </c>
      <c r="AP8" s="135" t="s">
        <v>225</v>
      </c>
      <c r="AQ8" s="135" t="s">
        <v>230</v>
      </c>
      <c r="AR8" s="239" t="s">
        <v>240</v>
      </c>
      <c r="AS8" s="239" t="s">
        <v>241</v>
      </c>
      <c r="AT8" s="239" t="s">
        <v>242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27">
        <f t="shared" si="1"/>
        <v>197058.82352941175</v>
      </c>
      <c r="AF10" s="73">
        <v>116</v>
      </c>
      <c r="AG10" s="74">
        <v>116</v>
      </c>
      <c r="AH10" s="74">
        <v>116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3">U13/(2*(1+U14))</f>
        <v>78947.368421052626</v>
      </c>
      <c r="V11" s="27">
        <f t="shared" si="3"/>
        <v>78947.368421052626</v>
      </c>
      <c r="W11" s="27">
        <f t="shared" si="3"/>
        <v>78947.368421052626</v>
      </c>
      <c r="X11" s="27">
        <f t="shared" si="3"/>
        <v>76315.789473684214</v>
      </c>
      <c r="Y11" s="27">
        <f t="shared" si="3"/>
        <v>75187.969924812031</v>
      </c>
      <c r="Z11" s="27">
        <f t="shared" si="3"/>
        <v>80769.230769230766</v>
      </c>
      <c r="AA11" s="27">
        <f t="shared" si="3"/>
        <v>72093.023255813954</v>
      </c>
      <c r="AB11" s="27">
        <f t="shared" si="3"/>
        <v>79844.961240310076</v>
      </c>
      <c r="AC11" s="27">
        <f t="shared" si="3"/>
        <v>80769.230769230766</v>
      </c>
      <c r="AD11" s="27">
        <f t="shared" si="3"/>
        <v>74806.201550387588</v>
      </c>
      <c r="AE11" s="27">
        <f t="shared" si="3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3">
        <v>114500</v>
      </c>
      <c r="AG13" s="74">
        <v>114500</v>
      </c>
      <c r="AH13" s="74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>
        <v>18.61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>
        <v>28240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>
        <v>204.8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>
        <v>12900</v>
      </c>
      <c r="AS32">
        <v>10490</v>
      </c>
      <c r="AT32">
        <v>6256</v>
      </c>
    </row>
    <row r="33" spans="2:67">
      <c r="B33" s="25"/>
      <c r="C33" s="35" t="s">
        <v>244</v>
      </c>
      <c r="D33" s="35" t="s">
        <v>238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1.05</v>
      </c>
      <c r="AS33">
        <v>12.24</v>
      </c>
      <c r="AT33">
        <v>43.23</v>
      </c>
    </row>
    <row r="34" spans="2:67">
      <c r="B34" s="25"/>
      <c r="C34" s="35" t="s">
        <v>243</v>
      </c>
      <c r="D34" s="35" t="s">
        <v>239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67.260000000000005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219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/>
      <c r="G49" s="263">
        <v>1</v>
      </c>
      <c r="H49" s="263"/>
      <c r="I49" s="263"/>
      <c r="J49" s="264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/>
      <c r="R49" s="106"/>
      <c r="S49" s="97">
        <v>2</v>
      </c>
      <c r="T49" s="98">
        <v>4</v>
      </c>
      <c r="U49" s="261">
        <v>5</v>
      </c>
      <c r="V49" s="261"/>
      <c r="W49" s="261"/>
      <c r="X49" s="149">
        <v>8</v>
      </c>
      <c r="Y49" s="159">
        <v>12</v>
      </c>
      <c r="Z49" s="159">
        <v>13</v>
      </c>
      <c r="AA49" s="261">
        <v>14</v>
      </c>
      <c r="AB49" s="261"/>
      <c r="AC49" s="261"/>
      <c r="AD49" s="261"/>
      <c r="AE49" s="173">
        <v>15</v>
      </c>
      <c r="AF49" s="261">
        <v>3</v>
      </c>
      <c r="AG49" s="261"/>
      <c r="AH49" s="261"/>
      <c r="AI49" s="109">
        <v>6</v>
      </c>
      <c r="AJ49" s="258">
        <v>7</v>
      </c>
      <c r="AK49" s="259"/>
      <c r="AL49" s="143">
        <v>16</v>
      </c>
      <c r="AM49" s="180">
        <v>18</v>
      </c>
      <c r="AR49" s="245">
        <v>21</v>
      </c>
      <c r="AS49" s="245"/>
      <c r="AT49" s="245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228</v>
      </c>
      <c r="AO50" s="222" t="s">
        <v>185</v>
      </c>
      <c r="AR50" s="241" t="s">
        <v>117</v>
      </c>
      <c r="AS50" s="242" t="s">
        <v>246</v>
      </c>
      <c r="AT50" s="242" t="s">
        <v>246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62" t="s">
        <v>164</v>
      </c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62" t="s">
        <v>163</v>
      </c>
      <c r="D56" s="262"/>
      <c r="E56" s="262"/>
      <c r="F56" s="262"/>
      <c r="G56" s="262"/>
      <c r="H56" s="262"/>
      <c r="I56" s="262"/>
      <c r="J56" s="262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60" t="s">
        <v>161</v>
      </c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54" t="s">
        <v>160</v>
      </c>
      <c r="D59" s="254"/>
      <c r="E59" s="254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60" t="s">
        <v>171</v>
      </c>
      <c r="D60" s="260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  <c r="W60" s="260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57" t="s">
        <v>167</v>
      </c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212</v>
      </c>
    </row>
    <row r="73" spans="2:3">
      <c r="B73" s="59">
        <v>18</v>
      </c>
      <c r="C73" t="s">
        <v>214</v>
      </c>
    </row>
    <row r="74" spans="2:3">
      <c r="B74" s="59">
        <v>19</v>
      </c>
      <c r="C74" t="s">
        <v>217</v>
      </c>
    </row>
    <row r="75" spans="2:3">
      <c r="B75" s="59">
        <v>20</v>
      </c>
      <c r="C75" t="s">
        <v>218</v>
      </c>
    </row>
    <row r="76" spans="2:3">
      <c r="B76" s="59">
        <v>21</v>
      </c>
      <c r="C76" t="s">
        <v>245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38"/>
  <sheetViews>
    <sheetView zoomScale="83" zoomScaleNormal="90" workbookViewId="0">
      <pane xSplit="5" topLeftCell="AE1" activePane="topRight" state="frozen"/>
      <selection pane="topRight" activeCell="AL26" sqref="AL26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68"/>
      <c r="D2" s="266"/>
      <c r="E2" s="171"/>
      <c r="F2" s="266" t="s">
        <v>49</v>
      </c>
      <c r="G2" s="266"/>
      <c r="H2" s="266"/>
      <c r="I2" s="266"/>
      <c r="J2" s="266"/>
      <c r="K2" s="266"/>
      <c r="L2" s="266"/>
      <c r="M2" s="266"/>
      <c r="N2" s="266"/>
      <c r="O2" s="266"/>
      <c r="P2" s="179"/>
      <c r="Q2" s="265" t="s">
        <v>56</v>
      </c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7"/>
      <c r="AD2" s="265" t="s">
        <v>125</v>
      </c>
      <c r="AE2" s="266"/>
      <c r="AF2" s="266"/>
      <c r="AG2" s="266"/>
      <c r="AH2" s="265" t="s">
        <v>176</v>
      </c>
      <c r="AI2" s="266"/>
      <c r="AJ2" s="266"/>
      <c r="AK2" s="266"/>
      <c r="AL2" s="217"/>
      <c r="AM2" s="217"/>
      <c r="AN2" s="217"/>
      <c r="AO2" s="217"/>
      <c r="AP2" s="217"/>
      <c r="AQ2" s="25"/>
    </row>
    <row r="3" spans="2:43">
      <c r="B3" s="25"/>
      <c r="C3" s="268"/>
      <c r="D3" s="266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215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223</v>
      </c>
      <c r="AN3" s="240" t="s">
        <v>224</v>
      </c>
      <c r="AO3" s="240" t="s">
        <v>229</v>
      </c>
      <c r="AP3" s="214" t="s">
        <v>237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57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2024-T351</v>
      </c>
      <c r="P4" s="182" t="str">
        <f>mat_param!P8</f>
        <v>Al-4.8Cu-1.2Mg</v>
      </c>
      <c r="Q4" s="191" t="s">
        <v>47</v>
      </c>
      <c r="R4" s="182">
        <f>mat_param!T8</f>
        <v>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bulk modulus</v>
      </c>
      <c r="D6" s="185" t="str">
        <f>VLOOKUP($C$6,mat_param!$C$9:$BE$47,COLUMN(mat_param!D9)-COLUMN(mat_param!$C$9)+1,FALSE)</f>
        <v>K</v>
      </c>
      <c r="E6" s="185" t="str">
        <f>VLOOKUP($C$6,mat_param!$C$9:$BE$47,COLUMN(mat_param!E9)-COLUMN(mat_param!$C$9)+1,FALSE)</f>
        <v>MPa</v>
      </c>
      <c r="F6" s="185">
        <f>VLOOKUP($C$6,mat_param!$C$9:$BE$47,COLUMN(mat_param!F9)-COLUMN(mat_param!$C$9)+1,FALSE)</f>
        <v>58333.33</v>
      </c>
      <c r="G6" s="185">
        <f>VLOOKUP($C$6,mat_param!$C$9:$BE$47,COLUMN(mat_param!G9)-COLUMN(mat_param!$C$9)+1,FALSE)</f>
        <v>58333.33</v>
      </c>
      <c r="H6" s="185">
        <f>VLOOKUP($C$6,mat_param!$C$9:$BE$47,COLUMN(mat_param!H9)-COLUMN(mat_param!$C$9)+1,FALSE)</f>
        <v>58333.33</v>
      </c>
      <c r="I6" s="185">
        <f>VLOOKUP($C$6,mat_param!$C$9:$BE$47,COLUMN(mat_param!I9)-COLUMN(mat_param!$C$9)+1,FALSE)</f>
        <v>58333.33</v>
      </c>
      <c r="J6" s="185">
        <f>VLOOKUP($C$6,mat_param!$C$9:$BE$47,COLUMN(mat_param!J9)-COLUMN(mat_param!$C$9)+1,FALSE)</f>
        <v>58333.33</v>
      </c>
      <c r="K6" s="185">
        <f>VLOOKUP($C$6,mat_param!$C$9:$BE$47,COLUMN(mat_param!K9)-COLUMN(mat_param!$C$9)+1,FALSE)</f>
        <v>56140.350877192977</v>
      </c>
      <c r="L6" s="185">
        <f>VLOOKUP($C$6,mat_param!$C$9:$BE$47,COLUMN(mat_param!L9)-COLUMN(mat_param!$C$9)+1,FALSE)</f>
        <v>69607.843137254895</v>
      </c>
      <c r="M6" s="185">
        <f>VLOOKUP($C$6,mat_param!$C$9:$BE$47,COLUMN(mat_param!M9)-COLUMN(mat_param!$C$9)+1,FALSE)</f>
        <v>70294.117647058825</v>
      </c>
      <c r="N6" s="185">
        <f>VLOOKUP($C$6,mat_param!$C$9:$BE$47,COLUMN(mat_param!N9)-COLUMN(mat_param!$C$9)+1,FALSE)</f>
        <v>69607.843137254895</v>
      </c>
      <c r="O6" s="185">
        <f>VLOOKUP($C$6,mat_param!$C$9:$BE$47,COLUMN(mat_param!O9)-COLUMN(mat_param!$C$9)+1,FALSE)</f>
        <v>59999.999999999993</v>
      </c>
      <c r="P6" s="207">
        <f>VLOOKUP($C$6,mat_param!$C$9:$BE$47,COLUMN(mat_param!P9)-COLUMN(mat_param!$C$9)+1,FALSE)</f>
        <v>499999.99999999994</v>
      </c>
      <c r="Q6" s="185">
        <f>VLOOKUP($C$6,mat_param!$C$9:$BE$47,COLUMN(mat_param!S9)-COLUMN(mat_param!$C$9)+1,FALSE)</f>
        <v>205880</v>
      </c>
      <c r="R6" s="185">
        <f>VLOOKUP($C$6,mat_param!$C$9:$BE$47,COLUMN(mat_param!T9)-COLUMN(mat_param!$C$9)+1,FALSE)</f>
        <v>174999.99999999997</v>
      </c>
      <c r="S6" s="185">
        <f>VLOOKUP($C$6,mat_param!$C$9:$BE$47,COLUMN(mat_param!U9)-COLUMN(mat_param!$C$9)+1,FALSE)</f>
        <v>205882.35294117648</v>
      </c>
      <c r="T6" s="185">
        <f>VLOOKUP($C$6,mat_param!$C$9:$BE$47,COLUMN(mat_param!V9)-COLUMN(mat_param!$C$9)+1,FALSE)</f>
        <v>205882.35294117648</v>
      </c>
      <c r="U6" s="185">
        <f>VLOOKUP($C$6,mat_param!$C$9:$BE$47,COLUMN(mat_param!W9)-COLUMN(mat_param!$C$9)+1,FALSE)</f>
        <v>205882.35294117648</v>
      </c>
      <c r="V6" s="185">
        <f>VLOOKUP($C$6,mat_param!$C$9:$BE$47,COLUMN(mat_param!X9)-COLUMN(mat_param!$C$9)+1,FALSE)</f>
        <v>199019.60784313726</v>
      </c>
      <c r="W6" s="185">
        <f>VLOOKUP($C$6,mat_param!$C$9:$BE$47,COLUMN(mat_param!Y9)-COLUMN(mat_param!$C$9)+1,FALSE)</f>
        <v>196078.43137254901</v>
      </c>
      <c r="X6" s="185">
        <f>VLOOKUP($C$6,mat_param!$C$9:$BE$47,COLUMN(mat_param!Z9)-COLUMN(mat_param!$C$9)+1,FALSE)</f>
        <v>174999.99999999997</v>
      </c>
      <c r="Y6" s="185">
        <f>VLOOKUP($C$6,mat_param!$C$9:$BE$47,COLUMN(mat_param!AA9)-COLUMN(mat_param!$C$9)+1,FALSE)</f>
        <v>147619.0476190476</v>
      </c>
      <c r="Z6" s="185">
        <f>VLOOKUP($C$6,mat_param!$C$9:$BE$47,COLUMN(mat_param!AB9)-COLUMN(mat_param!$C$9)+1,FALSE)</f>
        <v>163492.06349206346</v>
      </c>
      <c r="AA6" s="185">
        <f>VLOOKUP($C$6,mat_param!$C$9:$BE$47,COLUMN(mat_param!AC9)-COLUMN(mat_param!$C$9)+1,FALSE)</f>
        <v>174999.99999999997</v>
      </c>
      <c r="AB6" s="185">
        <f>VLOOKUP($C$6,mat_param!$C$9:$BE$47,COLUMN(mat_param!AD9)-COLUMN(mat_param!$C$9)+1,FALSE)</f>
        <v>153174.60317460314</v>
      </c>
      <c r="AC6" s="185">
        <f>VLOOKUP($C$6,mat_param!$C$9:$BE$47,COLUMN(mat_param!AE9)-COLUMN(mat_param!$C$9)+1,FALSE)</f>
        <v>197058.82352941175</v>
      </c>
      <c r="AD6" s="185">
        <f>VLOOKUP($C$6,mat_param!$C$9:$BE$47,COLUMN(mat_param!AF9)-COLUMN(mat_param!$C$9)+1,FALSE)</f>
        <v>116</v>
      </c>
      <c r="AE6" s="185">
        <f>VLOOKUP($C$6,mat_param!$C$9:$BE$47,COLUMN(mat_param!AG9)-COLUMN(mat_param!$C$9)+1,FALSE)</f>
        <v>116</v>
      </c>
      <c r="AF6" s="185">
        <f>VLOOKUP($C$6,mat_param!$C$9:$BE$47,COLUMN(mat_param!AH9)-COLUMN(mat_param!$C$9)+1,FALSE)</f>
        <v>116</v>
      </c>
      <c r="AG6" s="185">
        <f>VLOOKUP($C$6,mat_param!$C$9:$BE$47,COLUMN(mat_param!AI9)-COLUMN(mat_param!$C$9)+1,FALSE)</f>
        <v>117881.03958333335</v>
      </c>
      <c r="AH6" s="185">
        <f>VLOOKUP($C$6,mat_param!$C$9:$BE$47,COLUMN(mat_param!AJ9)-COLUMN(mat_param!$C$9)+1,FALSE)</f>
        <v>129166.66666666669</v>
      </c>
      <c r="AI6" s="185">
        <f>VLOOKUP($C$6,mat_param!$C$9:$BE$47,COLUMN(mat_param!AK9)-COLUMN(mat_param!$C$9)+1,FALSE)</f>
        <v>164285.71428571426</v>
      </c>
      <c r="AJ6" s="185">
        <f>VLOOKUP($C$6,mat_param!$C$9:$BE$47,COLUMN(mat_param!AL9)-COLUMN(mat_param!$C$9)+1,FALSE)</f>
        <v>197458.60805860805</v>
      </c>
      <c r="AK6" s="185">
        <f>VLOOKUP($C$6,mat_param!$C$9:$BE$47,COLUMN(mat_param!AM9)-COLUMN(mat_param!$C$9)+1,FALSE)</f>
        <v>310000</v>
      </c>
      <c r="AL6" s="185">
        <f>VLOOKUP($C$6,mat_param!$C$9:$BE$47,COLUMN(mat_param!AN9)-COLUMN(mat_param!$C$9)+1,FALSE)</f>
        <v>0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129166.66666666669</v>
      </c>
      <c r="AP6" s="185">
        <f>VLOOKUP($C$6,mat_param!$C$9:$BE$47,COLUMN(mat_param!AR9)-COLUMN(mat_param!$C$9)+1,FALSE)</f>
        <v>58333.33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103">
        <f>AVERAGE(7.4197,7.36947,7.42299)</f>
        <v>7.4040533333333327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P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 t="shared" si="2"/>
        <v>14.808106666666665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103">
        <f>AVERAGE(47.5393,47.5396,48.2624)</f>
        <v>47.780433333333328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1.0700000000000001E-7</v>
      </c>
      <c r="AQ12" s="25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8.7704918032786896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25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1.35</v>
      </c>
      <c r="AQ15" s="25"/>
    </row>
    <row r="16" spans="2:43">
      <c r="B16" s="126" t="s">
        <v>36</v>
      </c>
      <c r="C16" s="183" t="s">
        <v>231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25"/>
    </row>
    <row r="17" spans="2:43">
      <c r="B17" s="126" t="s">
        <v>36</v>
      </c>
      <c r="C17" s="183" t="s">
        <v>232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28700000</v>
      </c>
      <c r="AQ17" s="25"/>
    </row>
    <row r="18" spans="2:43">
      <c r="B18" s="59"/>
      <c r="C18" s="183" t="s">
        <v>233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1300000</v>
      </c>
      <c r="AQ18" s="25"/>
    </row>
    <row r="19" spans="2:43">
      <c r="B19" s="59"/>
      <c r="C19" s="183" t="s">
        <v>236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4.7445255474452548</v>
      </c>
      <c r="AQ19" s="25"/>
    </row>
    <row r="20" spans="2:43">
      <c r="B20" s="59"/>
      <c r="C20" s="225" t="s">
        <v>234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235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28300000</v>
      </c>
      <c r="AQ21" s="25"/>
    </row>
    <row r="22" spans="2:43">
      <c r="B22" s="59"/>
      <c r="C22" s="183" t="s">
        <v>233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900000</v>
      </c>
      <c r="AQ22" s="25"/>
    </row>
    <row r="23" spans="2:43">
      <c r="B23" s="25"/>
      <c r="C23" s="183" t="s">
        <v>236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3.2846715328467155</v>
      </c>
      <c r="AQ23" s="25"/>
    </row>
    <row r="24" spans="2:43">
      <c r="B24" s="25"/>
      <c r="C24" s="183" t="s">
        <v>247</v>
      </c>
      <c r="D24" s="25"/>
      <c r="E24" s="25"/>
      <c r="F24" s="25"/>
      <c r="G24" s="25" t="s">
        <v>248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249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250</v>
      </c>
      <c r="AH24" s="25"/>
      <c r="AI24" s="25"/>
      <c r="AJ24" s="25"/>
      <c r="AK24" s="25" t="s">
        <v>251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8" spans="52:52">
      <c r="AZ38" t="s">
        <v>45</v>
      </c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BB13" zoomScale="110" zoomScaleNormal="110" workbookViewId="0">
      <selection activeCell="CA27" sqref="CA27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66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bulk modulus and debris cloud diamter</v>
      </c>
    </row>
    <row r="10" spans="3:67">
      <c r="AD10" t="str">
        <f>sim_results!C6&amp; " and target hole diameter"</f>
        <v>bulk modulus and target hole diameter</v>
      </c>
    </row>
    <row r="12" spans="3:67">
      <c r="AD12" t="str">
        <f>CONCATENATE(sim_results!D6," (",sim_results!E6,")")</f>
        <v>K (MPa)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bulk modulus and percentage of solid material in debris cloud</v>
      </c>
      <c r="AP29" t="str">
        <f>sim_results!C6&amp; " and residual velocity"</f>
        <v>bulk modulus and residual velocity</v>
      </c>
    </row>
    <row r="46" spans="58:58">
      <c r="BF46" t="s">
        <v>45</v>
      </c>
    </row>
    <row r="50" spans="37:37">
      <c r="AK50" t="str">
        <f>sim_results!C6&amp; " and percentage of converted particles due to temperature"</f>
        <v>bulk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2022-03-09T11:20:50Z</dcterms:modified>
</cp:coreProperties>
</file>