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E6369D76-9F2C-48E3-9D8D-0F42291806B7}" xr6:coauthVersionLast="36" xr6:coauthVersionMax="47" xr10:uidLastSave="{00000000-0000-0000-0000-000000000000}"/>
  <bookViews>
    <workbookView xWindow="28680" yWindow="-120" windowWidth="25440" windowHeight="15990" activeTab="4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G2" i="6"/>
  <c r="F2" i="6"/>
  <c r="G37" i="2" l="1"/>
  <c r="BE12" i="3" l="1"/>
  <c r="BE13" i="3"/>
  <c r="BE14" i="3"/>
  <c r="BE15" i="3"/>
  <c r="H37" i="2"/>
  <c r="I37" i="2"/>
  <c r="F37" i="2"/>
  <c r="G33" i="2"/>
  <c r="H33" i="2"/>
  <c r="I33" i="2"/>
  <c r="F33" i="2"/>
  <c r="C6" i="2"/>
  <c r="I30" i="2"/>
  <c r="H30" i="2"/>
  <c r="G30" i="2"/>
  <c r="F30" i="2"/>
  <c r="G5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P10" i="2"/>
  <c r="AM9" i="2"/>
  <c r="AN9" i="2"/>
  <c r="AO9" i="2"/>
  <c r="AP8" i="2"/>
  <c r="AP9" i="2" s="1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AI9" i="2"/>
  <c r="AG9" i="2"/>
  <c r="AF9" i="2"/>
  <c r="AB9" i="2"/>
  <c r="Z9" i="2"/>
  <c r="W9" i="2"/>
  <c r="V9" i="2"/>
  <c r="R9" i="2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<sst xmlns="http://schemas.openxmlformats.org/spreadsheetml/2006/main" count="518" uniqueCount="326">
  <si>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</si>
  <si>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</si>
  <si>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</si>
  <si>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</si>
  <si>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</si>
  <si>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</si>
  <si>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</si>
  <si>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</si>
  <si>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</si>
  <si>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</si>
  <si>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</si>
  <si>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</si>
  <si>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</si>
  <si>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</si>
  <si>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</si>
  <si>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</si>
  <si>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</si>
  <si>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</si>
  <si>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</si>
  <si>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</si>
  <si>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</si>
  <si>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</si>
  <si>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</si>
  <si>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</si>
  <si>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</si>
  <si>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</si>
  <si>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</si>
  <si>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</si>
  <si>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</si>
  <si>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</si>
  <si>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</si>
  <si>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</si>
  <si>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</si>
  <si>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</si>
  <si>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</si>
  <si>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</si>
  <si>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</si>
  <si>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</si>
  <si>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</si>
  <si>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</si>
  <si>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</si>
  <si>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</si>
  <si>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</si>
  <si>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</si>
  <si>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</si>
  <si>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</si>
  <si>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</si>
  <si>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</si>
  <si>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</si>
  <si>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</si>
  <si>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</si>
  <si>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</si>
  <si>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</si>
  <si>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</si>
  <si>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</si>
  <si>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</si>
  <si>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</si>
  <si>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</si>
  <si>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</si>
  <si>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</si>
  <si>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</si>
  <si>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</si>
  <si>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</si>
  <si>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</si>
  <si>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</si>
  <si>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</si>
  <si>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</si>
  <si>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</si>
  <si>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</si>
  <si>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</si>
  <si>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</si>
  <si>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</si>
  <si>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</si>
  <si>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</si>
  <si>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</si>
  <si>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</si>
  <si>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</si>
  <si>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</si>
  <si>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</si>
  <si>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</si>
  <si>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</si>
  <si>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</si>
  <si>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</si>
  <si>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</si>
  <si>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</si>
  <si>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</si>
  <si>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</si>
  <si>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</si>
  <si>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</si>
  <si>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</si>
  <si>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</si>
  <si>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</si>
  <si>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</si>
  <si>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</si>
  <si>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</si>
  <si>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</si>
  <si>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</si>
  <si>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</si>
  <si>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</si>
  <si>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</si>
  <si>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</si>
  <si>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</si>
  <si>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</si>
  <si>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</si>
  <si>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</si>
  <si>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</si>
  <si>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</si>
  <si>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</si>
  <si>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</si>
  <si>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</si>
  <si>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</si>
  <si>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</si>
  <si>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</si>
  <si>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</si>
  <si>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</si>
  <si>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</si>
  <si>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</si>
  <si>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</si>
  <si>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</si>
  <si>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</si>
  <si>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</si>
  <si>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</si>
  <si>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</si>
  <si>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</si>
  <si>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</si>
  <si>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</si>
  <si>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</si>
  <si>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</si>
  <si>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</si>
  <si>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</si>
  <si>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</si>
  <si>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</si>
  <si>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</si>
  <si>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</si>
  <si>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</si>
  <si>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</si>
  <si>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</si>
  <si>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</si>
  <si>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</si>
  <si>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</si>
  <si>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</si>
  <si>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</si>
  <si>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</si>
  <si>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</si>
  <si>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</si>
  <si>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</si>
  <si>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</si>
  <si>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</si>
  <si>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</si>
  <si>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</si>
  <si>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</si>
  <si>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</si>
  <si>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</si>
  <si>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</si>
  <si>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</si>
  <si>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</si>
  <si>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</si>
  <si>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</si>
  <si>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</si>
  <si>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</si>
  <si>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</si>
  <si>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</si>
  <si>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</si>
  <si>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</si>
  <si>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</si>
  <si>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</si>
  <si>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</si>
  <si>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</si>
  <si>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</si>
  <si>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</si>
  <si>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</si>
  <si>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</si>
  <si>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</si>
  <si>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</si>
  <si>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</si>
  <si>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</si>
  <si>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</si>
  <si>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</si>
  <si>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</si>
  <si>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</si>
  <si>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</si>
  <si>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</si>
  <si>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</si>
  <si>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</si>
  <si>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</si>
  <si>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</si>
  <si>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</si>
  <si>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</si>
  <si>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</si>
  <si>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</si>
  <si>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</si>
  <si>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</si>
  <si>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</si>
  <si>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</si>
  <si>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</si>
  <si>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</si>
  <si>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</si>
  <si>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</si>
  <si>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</si>
  <si>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</si>
  <si>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</si>
  <si>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</si>
  <si>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</si>
  <si>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</si>
  <si>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</si>
  <si>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</si>
  <si>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</si>
  <si>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</si>
  <si>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</si>
  <si>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</si>
  <si>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</si>
  <si>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</si>
  <si>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</si>
  <si>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</si>
  <si>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</si>
  <si>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</si>
  <si>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</si>
  <si>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</si>
  <si>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</si>
  <si>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</si>
  <si>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</si>
  <si>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</si>
  <si>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</si>
  <si>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</si>
  <si>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</si>
  <si>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</si>
  <si>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</si>
  <si>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</si>
  <si>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</si>
  <si>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</si>
  <si>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</si>
  <si>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</si>
  <si>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</si>
  <si>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</si>
  <si>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</si>
  <si>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</si>
  <si>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</si>
  <si>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</si>
  <si>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</si>
  <si>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</si>
  <si>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</si>
  <si>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</si>
  <si>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</si>
  <si>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</si>
  <si>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</si>
  <si>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</si>
  <si>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</si>
  <si>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</si>
  <si>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</si>
  <si>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</si>
  <si>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</si>
  <si>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</si>
  <si>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</si>
  <si>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</si>
  <si>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</si>
  <si>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</si>
  <si>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</si>
  <si>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</si>
  <si>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</si>
  <si>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</si>
  <si>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</si>
  <si>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</si>
  <si>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</si>
  <si>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</si>
  <si>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</si>
  <si>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</si>
  <si>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</si>
  <si>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AA6070-O (SPH)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</si>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</sst>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90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ser>
          <c:idx val="29"/>
          <c:order val="29"/>
          <c:tx>
            <c:v>bestfit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plots!$BD$12:$BD$15</c:f>
              <c:numCache>
                <c:formatCode>General</c:formatCode>
                <c:ptCount val="4"/>
                <c:pt idx="0">
                  <c:v>58333.33</c:v>
                </c:pt>
                <c:pt idx="1">
                  <c:v>117881.03958333335</c:v>
                </c:pt>
                <c:pt idx="2">
                  <c:v>174999.99999999997</c:v>
                </c:pt>
                <c:pt idx="3">
                  <c:v>310000</c:v>
                </c:pt>
              </c:numCache>
            </c:numRef>
          </c:xVal>
          <c:yVal>
            <c:numRef>
              <c:f>plots!$BE$12:$BE$15</c:f>
              <c:numCache>
                <c:formatCode>0.00</c:formatCode>
                <c:ptCount val="4"/>
                <c:pt idx="0">
                  <c:v>11.46923</c:v>
                </c:pt>
                <c:pt idx="1">
                  <c:v>13.5</c:v>
                </c:pt>
                <c:pt idx="2" formatCode="General">
                  <c:v>15.44</c:v>
                </c:pt>
                <c:pt idx="3">
                  <c:v>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14.808106666666665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47.780433333333328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117881.03958333335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117881.03958333335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14.808106666666665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sim_results!$AP$10</c:f>
              <c:numCache>
                <c:formatCode>0.00</c:formatCode>
                <c:ptCount val="1"/>
                <c:pt idx="0">
                  <c:v>47.780433333333328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RowHeight="15"/>
  <cols>
    <col min="1" max="4" width="9.140625" style="243"/>
    <col min="5" max="5" width="12.85546875" style="243" customWidth="1"/>
    <col min="6" max="6" width="11.28515625" style="243" customWidth="1"/>
    <col min="7" max="7" width="8.7109375" style="243" customWidth="1"/>
    <col min="8" max="16384" width="9.140625" style="243"/>
  </cols>
  <sheetData>
    <row r="1" spans="1:12">
      <c r="A1" s="244" t="s">
        <v>274</v>
      </c>
      <c r="B1" s="244" t="s">
        <v>275</v>
      </c>
      <c r="C1" s="244" t="s">
        <v>276</v>
      </c>
      <c r="D1" s="244" t="s">
        <v>277</v>
      </c>
      <c r="E1" s="244" t="s">
        <v>278</v>
      </c>
      <c r="F1" s="244" t="s">
        <v>255</v>
      </c>
      <c r="G1" s="244" t="s">
        <v>279</v>
      </c>
      <c r="H1" s="244" t="s">
        <v>280</v>
      </c>
      <c r="I1" s="244" t="s">
        <v>281</v>
      </c>
      <c r="J1" s="244" t="s">
        <v>282</v>
      </c>
      <c r="K1" s="244" t="s">
        <v>283</v>
      </c>
      <c r="L1" s="244" t="s">
        <v>284</v>
      </c>
    </row>
    <row r="2" spans="1:12">
      <c r="A2" s="243" t="s">
        <v>290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>
      <c r="A3" s="243" t="s">
        <v>291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>
      <c r="A4" s="243" t="s">
        <v>292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>
      <c r="A5" s="243" t="s">
        <v>294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>
      <c r="A6" s="243" t="s">
        <v>295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>
      <c r="A7" s="243" t="s">
        <v>293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>
      <c r="A8" s="243" t="s">
        <v>296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>
      <c r="A9" s="243" t="s">
        <v>297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>
      <c r="A10" s="243" t="s">
        <v>298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>
      <c r="A11" s="243" t="s">
        <v>299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>
      <c r="A12" s="243" t="s">
        <v>300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>
      <c r="A13" s="243" t="s">
        <v>301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>
      <c r="A14" s="243" t="s">
        <v>302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>
      <c r="A15" s="243" t="s">
        <v>303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>
      <c r="A16" s="243" t="s">
        <v>304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>
      <c r="A17" s="243" t="s">
        <v>305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>
      <c r="A18" s="243" t="s">
        <v>306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>
      <c r="A19" s="243" t="s">
        <v>307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>
      <c r="A20" s="243" t="s">
        <v>308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>
      <c r="A21" s="243" t="s">
        <v>309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>
      <c r="A22" s="243" t="s">
        <v>310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>
      <c r="A23" s="243" t="s">
        <v>311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>
      <c r="A24" s="243" t="s">
        <v>312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>
      <c r="A25" s="243" t="s">
        <v>313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>
      <c r="A26" s="243" t="s">
        <v>314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>
      <c r="A27" s="243" t="s">
        <v>315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>
      <c r="A28" s="243" t="s">
        <v>316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>
      <c r="A29" s="243" t="s">
        <v>317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>
      <c r="A30" s="243" t="s">
        <v>318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>
      <c r="A31" s="243" t="s">
        <v>319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>
      <c r="A32" s="243" t="s">
        <v>320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>
      <c r="A33" s="243" t="s">
        <v>321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>
      <c r="A34" s="243" t="s">
        <v>322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>
      <c r="A35" s="243" t="s">
        <v>323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>
      <c r="A36" s="243" t="s">
        <v>324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>
      <c r="A37" s="243" t="s">
        <v>325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6"/>
  <sheetViews>
    <sheetView topLeftCell="A13" zoomScale="80" zoomScaleNormal="80" workbookViewId="0">
      <pane xSplit="5" topLeftCell="AN1" activePane="topRight" state="frozen"/>
      <selection pane="topRight" activeCell="G38" sqref="G38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>
      <c r="AM2">
        <v>12</v>
      </c>
    </row>
    <row r="3" spans="2:46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>
      <c r="B5" s="25"/>
      <c r="C5" s="71"/>
      <c r="D5" s="71"/>
      <c r="E5" s="71"/>
      <c r="F5" s="283" t="s">
        <v>140</v>
      </c>
      <c r="G5" s="284"/>
      <c r="H5" s="284"/>
      <c r="I5" s="284"/>
      <c r="J5" s="284"/>
      <c r="K5" s="284" t="s">
        <v>178</v>
      </c>
      <c r="L5" s="284"/>
      <c r="M5" s="284"/>
      <c r="N5" s="162"/>
      <c r="O5" s="162"/>
      <c r="P5" s="178"/>
      <c r="Q5" s="213"/>
      <c r="R5" s="237"/>
      <c r="S5" s="123" t="s">
        <v>177</v>
      </c>
      <c r="T5" s="279" t="s">
        <v>141</v>
      </c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  <c r="AG5" s="279"/>
      <c r="AH5" s="279"/>
      <c r="AI5" s="279"/>
      <c r="AJ5" s="279"/>
      <c r="AK5" s="279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>
      <c r="B6" s="25"/>
      <c r="C6" s="264"/>
      <c r="D6" s="264"/>
      <c r="E6" s="265"/>
      <c r="F6" s="275" t="s">
        <v>49</v>
      </c>
      <c r="G6" s="274"/>
      <c r="H6" s="274"/>
      <c r="I6" s="274"/>
      <c r="J6" s="274"/>
      <c r="K6" s="274"/>
      <c r="L6" s="113"/>
      <c r="M6" s="111"/>
      <c r="N6" s="161"/>
      <c r="O6" s="161"/>
      <c r="P6" s="177"/>
      <c r="Q6" s="212"/>
      <c r="R6" s="236"/>
      <c r="S6" s="275" t="s">
        <v>56</v>
      </c>
      <c r="T6" s="274"/>
      <c r="U6" s="274"/>
      <c r="V6" s="274"/>
      <c r="W6" s="274"/>
      <c r="X6" s="136"/>
      <c r="Y6" s="148"/>
      <c r="Z6" s="163"/>
      <c r="AA6" s="163"/>
      <c r="AB6" s="163"/>
      <c r="AC6" s="163"/>
      <c r="AD6" s="163"/>
      <c r="AE6" s="163"/>
      <c r="AF6" s="274" t="s">
        <v>125</v>
      </c>
      <c r="AG6" s="274"/>
      <c r="AH6" s="274"/>
      <c r="AI6" s="274"/>
      <c r="AJ6" s="280" t="s">
        <v>176</v>
      </c>
      <c r="AK6" s="281"/>
      <c r="AL6" s="282"/>
      <c r="AM6" s="120"/>
      <c r="AN6" s="219"/>
      <c r="AO6" s="220"/>
      <c r="AP6" s="220"/>
      <c r="AQ6" s="223"/>
      <c r="AR6" s="1"/>
      <c r="AS6" s="223"/>
      <c r="AT6" s="223"/>
    </row>
    <row r="7" spans="2:46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215</v>
      </c>
      <c r="Q7" s="212" t="s">
        <v>222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220</v>
      </c>
      <c r="AO7" s="224" t="s">
        <v>223</v>
      </c>
      <c r="AP7" s="224" t="s">
        <v>224</v>
      </c>
      <c r="AQ7" s="224" t="s">
        <v>229</v>
      </c>
      <c r="AR7" s="276" t="s">
        <v>237</v>
      </c>
      <c r="AS7" s="277"/>
      <c r="AT7" s="277"/>
    </row>
    <row r="8" spans="2:46" ht="19.5" customHeight="1" thickBot="1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9"/>
      <c r="S8" s="118" t="s">
        <v>47</v>
      </c>
      <c r="T8" s="119" t="s">
        <v>265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213</v>
      </c>
      <c r="AN8" s="135" t="s">
        <v>221</v>
      </c>
      <c r="AO8" s="135" t="s">
        <v>226</v>
      </c>
      <c r="AP8" s="135" t="s">
        <v>225</v>
      </c>
      <c r="AQ8" s="135" t="s">
        <v>230</v>
      </c>
      <c r="AR8" s="239" t="s">
        <v>240</v>
      </c>
      <c r="AS8" s="239" t="s">
        <v>241</v>
      </c>
      <c r="AT8" s="239" t="s">
        <v>242</v>
      </c>
    </row>
    <row r="9" spans="2:46" ht="16.5" customHeight="1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>
        <v>18.61</v>
      </c>
      <c r="AS29">
        <v>9.68</v>
      </c>
      <c r="AT29">
        <v>43.63</v>
      </c>
    </row>
    <row r="30" spans="2:46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>
        <v>28240</v>
      </c>
      <c r="AS30">
        <v>6310</v>
      </c>
      <c r="AT30">
        <v>106000</v>
      </c>
    </row>
    <row r="31" spans="2:46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>
        <v>204.8</v>
      </c>
      <c r="AS31">
        <v>178.8</v>
      </c>
      <c r="AT31">
        <v>125.6</v>
      </c>
    </row>
    <row r="32" spans="2:46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>
        <v>12900</v>
      </c>
      <c r="AS32">
        <v>10490</v>
      </c>
      <c r="AT32">
        <v>6256</v>
      </c>
    </row>
    <row r="33" spans="2:67">
      <c r="B33" s="25"/>
      <c r="C33" s="35" t="s">
        <v>244</v>
      </c>
      <c r="D33" s="35" t="s">
        <v>238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1.05</v>
      </c>
      <c r="AS33">
        <v>12.24</v>
      </c>
      <c r="AT33">
        <v>43.23</v>
      </c>
    </row>
    <row r="34" spans="2:67">
      <c r="B34" s="25"/>
      <c r="C34" s="35" t="s">
        <v>243</v>
      </c>
      <c r="D34" s="35" t="s">
        <v>239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67.260000000000005</v>
      </c>
      <c r="AS34">
        <v>11.11</v>
      </c>
      <c r="AT34">
        <v>135.5</v>
      </c>
    </row>
    <row r="35" spans="2:67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>
      <c r="B38" s="25"/>
      <c r="C38" s="89" t="s">
        <v>219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>
      <c r="B49" s="25"/>
      <c r="C49" s="30" t="s">
        <v>115</v>
      </c>
      <c r="D49" s="30"/>
      <c r="E49" s="56"/>
      <c r="F49" s="58"/>
      <c r="G49" s="272">
        <v>1</v>
      </c>
      <c r="H49" s="272"/>
      <c r="I49" s="272"/>
      <c r="J49" s="273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/>
      <c r="R49" s="106"/>
      <c r="S49" s="97">
        <v>2</v>
      </c>
      <c r="T49" s="98">
        <v>4</v>
      </c>
      <c r="U49" s="270">
        <v>5</v>
      </c>
      <c r="V49" s="270"/>
      <c r="W49" s="270"/>
      <c r="X49" s="149">
        <v>8</v>
      </c>
      <c r="Y49" s="159">
        <v>12</v>
      </c>
      <c r="Z49" s="159">
        <v>13</v>
      </c>
      <c r="AA49" s="270">
        <v>14</v>
      </c>
      <c r="AB49" s="270"/>
      <c r="AC49" s="270"/>
      <c r="AD49" s="270"/>
      <c r="AE49" s="173">
        <v>15</v>
      </c>
      <c r="AF49" s="270">
        <v>3</v>
      </c>
      <c r="AG49" s="270"/>
      <c r="AH49" s="270"/>
      <c r="AI49" s="109">
        <v>6</v>
      </c>
      <c r="AJ49" s="267">
        <v>7</v>
      </c>
      <c r="AK49" s="268"/>
      <c r="AL49" s="143">
        <v>16</v>
      </c>
      <c r="AM49" s="180">
        <v>18</v>
      </c>
      <c r="AR49" s="278">
        <v>21</v>
      </c>
      <c r="AS49" s="278"/>
      <c r="AT49" s="278"/>
    </row>
    <row r="50" spans="2:51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228</v>
      </c>
      <c r="AO50" s="222" t="s">
        <v>185</v>
      </c>
      <c r="AR50" s="241" t="s">
        <v>117</v>
      </c>
      <c r="AS50" s="242" t="s">
        <v>246</v>
      </c>
      <c r="AT50" s="242" t="s">
        <v>246</v>
      </c>
    </row>
    <row r="51" spans="2:51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>
      <c r="B55" s="25">
        <v>2</v>
      </c>
      <c r="C55" s="271" t="s">
        <v>164</v>
      </c>
      <c r="D55" s="271"/>
      <c r="E55" s="271"/>
      <c r="F55" s="271"/>
      <c r="G55" s="271"/>
      <c r="H55" s="271"/>
      <c r="I55" s="271"/>
      <c r="J55" s="271"/>
      <c r="K55" s="271"/>
      <c r="L55" s="271"/>
      <c r="M55" s="271"/>
      <c r="N55" s="271"/>
      <c r="O55" s="271"/>
      <c r="P55" s="271"/>
      <c r="Q55" s="271"/>
      <c r="R55" s="271"/>
      <c r="S55" s="271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>
      <c r="B56" s="25">
        <v>3</v>
      </c>
      <c r="C56" s="271" t="s">
        <v>163</v>
      </c>
      <c r="D56" s="271"/>
      <c r="E56" s="271"/>
      <c r="F56" s="271"/>
      <c r="G56" s="271"/>
      <c r="H56" s="271"/>
      <c r="I56" s="271"/>
      <c r="J56" s="271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>
      <c r="B58" s="25">
        <v>5</v>
      </c>
      <c r="C58" s="269" t="s">
        <v>161</v>
      </c>
      <c r="D58" s="269"/>
      <c r="E58" s="269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>
      <c r="B59" s="25">
        <v>6</v>
      </c>
      <c r="C59" s="263" t="s">
        <v>160</v>
      </c>
      <c r="D59" s="263"/>
      <c r="E59" s="263"/>
      <c r="F59" s="263"/>
      <c r="G59" s="263"/>
      <c r="H59" s="263"/>
      <c r="I59" s="263"/>
      <c r="J59" s="263"/>
      <c r="K59" s="263"/>
      <c r="L59" s="263"/>
      <c r="M59" s="263"/>
      <c r="N59" s="263"/>
      <c r="O59" s="263"/>
      <c r="P59" s="263"/>
      <c r="Q59" s="263"/>
      <c r="R59" s="263"/>
      <c r="S59" s="263"/>
      <c r="T59" s="263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>
      <c r="B60" s="59">
        <v>6</v>
      </c>
      <c r="C60" s="269" t="s">
        <v>171</v>
      </c>
      <c r="D60" s="269"/>
      <c r="E60" s="269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>
      <c r="B61" s="59">
        <v>7</v>
      </c>
      <c r="C61" s="266" t="s">
        <v>167</v>
      </c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  <c r="O61" s="266"/>
      <c r="P61" s="266"/>
      <c r="Q61" s="266"/>
      <c r="R61" s="266"/>
      <c r="S61" s="266"/>
      <c r="T61" s="266"/>
      <c r="U61" s="266"/>
    </row>
    <row r="62" spans="2:51" ht="16.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>
      <c r="B63" s="59">
        <v>9</v>
      </c>
      <c r="C63" s="139" t="s">
        <v>173</v>
      </c>
    </row>
    <row r="64" spans="2:51" ht="16.5">
      <c r="B64" s="59">
        <v>10</v>
      </c>
      <c r="C64" s="137" t="s">
        <v>179</v>
      </c>
    </row>
    <row r="65" spans="2:3" ht="16.5">
      <c r="B65" s="59">
        <v>11</v>
      </c>
      <c r="C65" s="137" t="s">
        <v>180</v>
      </c>
    </row>
    <row r="66" spans="2:3">
      <c r="B66" s="59">
        <v>12</v>
      </c>
      <c r="C66" t="s">
        <v>187</v>
      </c>
    </row>
    <row r="67" spans="2:3">
      <c r="B67" s="59">
        <v>13</v>
      </c>
      <c r="C67" t="s">
        <v>190</v>
      </c>
    </row>
    <row r="68" spans="2:3">
      <c r="B68" s="59">
        <v>14</v>
      </c>
      <c r="C68" t="s">
        <v>201</v>
      </c>
    </row>
    <row r="69" spans="2:3">
      <c r="B69" s="59">
        <v>15</v>
      </c>
      <c r="C69" t="s">
        <v>204</v>
      </c>
    </row>
    <row r="70" spans="2:3">
      <c r="B70" s="59">
        <v>16</v>
      </c>
      <c r="C70" t="s">
        <v>207</v>
      </c>
    </row>
    <row r="71" spans="2:3">
      <c r="B71" s="59">
        <v>16</v>
      </c>
      <c r="C71" t="s">
        <v>209</v>
      </c>
    </row>
    <row r="72" spans="2:3">
      <c r="B72" s="59">
        <v>17</v>
      </c>
      <c r="C72" t="s">
        <v>212</v>
      </c>
    </row>
    <row r="73" spans="2:3">
      <c r="B73" s="59">
        <v>18</v>
      </c>
      <c r="C73" t="s">
        <v>214</v>
      </c>
    </row>
    <row r="74" spans="2:3">
      <c r="B74" s="59">
        <v>19</v>
      </c>
      <c r="C74" t="s">
        <v>217</v>
      </c>
    </row>
    <row r="75" spans="2:3">
      <c r="B75" s="59">
        <v>20</v>
      </c>
      <c r="C75" t="s">
        <v>218</v>
      </c>
    </row>
    <row r="76" spans="2:3">
      <c r="B76" s="59">
        <v>21</v>
      </c>
      <c r="C76" t="s">
        <v>245</v>
      </c>
    </row>
  </sheetData>
  <mergeCells count="21">
    <mergeCell ref="AR7:AT7"/>
    <mergeCell ref="AR49:AT49"/>
    <mergeCell ref="T5:AK5"/>
    <mergeCell ref="AJ6:AL6"/>
    <mergeCell ref="F6:K6"/>
    <mergeCell ref="F5:J5"/>
    <mergeCell ref="K5:M5"/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zoomScale="83" zoomScaleNormal="90" workbookViewId="0">
      <pane xSplit="5" topLeftCell="AB1" activePane="topRight" state="frozen"/>
      <selection pane="topRight" activeCell="AI33" sqref="AI33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5.5703125" customWidth="1"/>
    <col min="7" max="7" width="16" customWidth="1"/>
    <col min="8" max="8" width="16.42578125" customWidth="1"/>
    <col min="9" max="9" width="21.8554687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>
      <c r="B2" s="25"/>
      <c r="C2" s="288"/>
      <c r="D2" s="286"/>
      <c r="E2" s="171"/>
      <c r="F2" s="286" t="s">
        <v>49</v>
      </c>
      <c r="G2" s="286"/>
      <c r="H2" s="286"/>
      <c r="I2" s="286"/>
      <c r="J2" s="286"/>
      <c r="K2" s="286"/>
      <c r="L2" s="286"/>
      <c r="M2" s="286"/>
      <c r="N2" s="286"/>
      <c r="O2" s="286"/>
      <c r="P2" s="179"/>
      <c r="Q2" s="285" t="s">
        <v>56</v>
      </c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7"/>
      <c r="AD2" s="285" t="s">
        <v>125</v>
      </c>
      <c r="AE2" s="286"/>
      <c r="AF2" s="286"/>
      <c r="AG2" s="286"/>
      <c r="AH2" s="285" t="s">
        <v>176</v>
      </c>
      <c r="AI2" s="286"/>
      <c r="AJ2" s="286"/>
      <c r="AK2" s="286"/>
      <c r="AL2" s="217"/>
      <c r="AM2" s="217"/>
      <c r="AN2" s="217"/>
      <c r="AO2" s="217"/>
      <c r="AP2" s="217"/>
      <c r="AQ2" s="25"/>
    </row>
    <row r="3" spans="2:43">
      <c r="B3" s="25"/>
      <c r="C3" s="288"/>
      <c r="D3" s="286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215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223</v>
      </c>
      <c r="AN3" s="240" t="s">
        <v>224</v>
      </c>
      <c r="AO3" s="240" t="s">
        <v>229</v>
      </c>
      <c r="AP3" s="214" t="s">
        <v>237</v>
      </c>
      <c r="AQ3" s="25"/>
    </row>
    <row r="4" spans="2:4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271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>
      <c r="B6" s="126"/>
      <c r="C6" s="183" t="str">
        <f>VLOOKUP(plots!AC3,mat_param!C9:C47,1,FALSE)</f>
        <v>bulk modulus</v>
      </c>
      <c r="D6" s="185" t="str">
        <f>VLOOKUP($C$6,mat_param!$C$9:$BE$47,COLUMN(mat_param!D9)-COLUMN(mat_param!$C$9)+1,FALSE)</f>
        <v>K</v>
      </c>
      <c r="E6" s="185" t="str">
        <f>VLOOKUP($C$6,mat_param!$C$9:$BE$47,COLUMN(mat_param!E9)-COLUMN(mat_param!$C$9)+1,FALSE)</f>
        <v>MPa</v>
      </c>
      <c r="F6" s="185">
        <f>VLOOKUP($C$6,mat_param!$C$9:$BE$47,COLUMN(mat_param!F9)-COLUMN(mat_param!$C$9)+1,FALSE)</f>
        <v>58333.33</v>
      </c>
      <c r="G6" s="185">
        <f>VLOOKUP($C$6,mat_param!$C$9:$BE$47,COLUMN(mat_param!G9)-COLUMN(mat_param!$C$9)+1,FALSE)</f>
        <v>58333.33</v>
      </c>
      <c r="H6" s="185">
        <f>VLOOKUP($C$6,mat_param!$C$9:$BE$47,COLUMN(mat_param!H9)-COLUMN(mat_param!$C$9)+1,FALSE)</f>
        <v>58333.33</v>
      </c>
      <c r="I6" s="185">
        <f>VLOOKUP($C$6,mat_param!$C$9:$BE$47,COLUMN(mat_param!I9)-COLUMN(mat_param!$C$9)+1,FALSE)</f>
        <v>58333.33</v>
      </c>
      <c r="J6" s="185">
        <f>VLOOKUP($C$6,mat_param!$C$9:$BE$47,COLUMN(mat_param!J9)-COLUMN(mat_param!$C$9)+1,FALSE)</f>
        <v>58333.33</v>
      </c>
      <c r="K6" s="185">
        <f>VLOOKUP($C$6,mat_param!$C$9:$BE$47,COLUMN(mat_param!K9)-COLUMN(mat_param!$C$9)+1,FALSE)</f>
        <v>56140.350877192977</v>
      </c>
      <c r="L6" s="185">
        <f>VLOOKUP($C$6,mat_param!$C$9:$BE$47,COLUMN(mat_param!L9)-COLUMN(mat_param!$C$9)+1,FALSE)</f>
        <v>69607.843137254895</v>
      </c>
      <c r="M6" s="185">
        <f>VLOOKUP($C$6,mat_param!$C$9:$BE$47,COLUMN(mat_param!M9)-COLUMN(mat_param!$C$9)+1,FALSE)</f>
        <v>70294.117647058825</v>
      </c>
      <c r="N6" s="185">
        <f>VLOOKUP($C$6,mat_param!$C$9:$BE$47,COLUMN(mat_param!N9)-COLUMN(mat_param!$C$9)+1,FALSE)</f>
        <v>69607.843137254895</v>
      </c>
      <c r="O6" s="185">
        <f>VLOOKUP($C$6,mat_param!$C$9:$BE$47,COLUMN(mat_param!O9)-COLUMN(mat_param!$C$9)+1,FALSE)</f>
        <v>59999.999999999993</v>
      </c>
      <c r="P6" s="207">
        <f>VLOOKUP($C$6,mat_param!$C$9:$BE$47,COLUMN(mat_param!P9)-COLUMN(mat_param!$C$9)+1,FALSE)</f>
        <v>499999.99999999994</v>
      </c>
      <c r="Q6" s="185">
        <f>VLOOKUP($C$6,mat_param!$C$9:$BE$47,COLUMN(mat_param!S9)-COLUMN(mat_param!$C$9)+1,FALSE)</f>
        <v>205880</v>
      </c>
      <c r="R6" s="185">
        <f>VLOOKUP($C$6,mat_param!$C$9:$BE$47,COLUMN(mat_param!T9)-COLUMN(mat_param!$C$9)+1,FALSE)</f>
        <v>174999.99999999997</v>
      </c>
      <c r="S6" s="185">
        <f>VLOOKUP($C$6,mat_param!$C$9:$BE$47,COLUMN(mat_param!U9)-COLUMN(mat_param!$C$9)+1,FALSE)</f>
        <v>205882.35294117648</v>
      </c>
      <c r="T6" s="185">
        <f>VLOOKUP($C$6,mat_param!$C$9:$BE$47,COLUMN(mat_param!V9)-COLUMN(mat_param!$C$9)+1,FALSE)</f>
        <v>205882.35294117648</v>
      </c>
      <c r="U6" s="185">
        <f>VLOOKUP($C$6,mat_param!$C$9:$BE$47,COLUMN(mat_param!W9)-COLUMN(mat_param!$C$9)+1,FALSE)</f>
        <v>205882.35294117648</v>
      </c>
      <c r="V6" s="185">
        <f>VLOOKUP($C$6,mat_param!$C$9:$BE$47,COLUMN(mat_param!X9)-COLUMN(mat_param!$C$9)+1,FALSE)</f>
        <v>199019.60784313726</v>
      </c>
      <c r="W6" s="185">
        <f>VLOOKUP($C$6,mat_param!$C$9:$BE$47,COLUMN(mat_param!Y9)-COLUMN(mat_param!$C$9)+1,FALSE)</f>
        <v>196078.43137254901</v>
      </c>
      <c r="X6" s="185">
        <f>VLOOKUP($C$6,mat_param!$C$9:$BE$47,COLUMN(mat_param!Z9)-COLUMN(mat_param!$C$9)+1,FALSE)</f>
        <v>174999.99999999997</v>
      </c>
      <c r="Y6" s="185">
        <f>VLOOKUP($C$6,mat_param!$C$9:$BE$47,COLUMN(mat_param!AA9)-COLUMN(mat_param!$C$9)+1,FALSE)</f>
        <v>147619.0476190476</v>
      </c>
      <c r="Z6" s="185">
        <f>VLOOKUP($C$6,mat_param!$C$9:$BE$47,COLUMN(mat_param!AB9)-COLUMN(mat_param!$C$9)+1,FALSE)</f>
        <v>163492.06349206346</v>
      </c>
      <c r="AA6" s="185">
        <f>VLOOKUP($C$6,mat_param!$C$9:$BE$47,COLUMN(mat_param!AC9)-COLUMN(mat_param!$C$9)+1,FALSE)</f>
        <v>174999.99999999997</v>
      </c>
      <c r="AB6" s="185">
        <f>VLOOKUP($C$6,mat_param!$C$9:$BE$47,COLUMN(mat_param!AD9)-COLUMN(mat_param!$C$9)+1,FALSE)</f>
        <v>153174.60317460314</v>
      </c>
      <c r="AC6" s="185">
        <f>VLOOKUP($C$6,mat_param!$C$9:$BE$47,COLUMN(mat_param!AE9)-COLUMN(mat_param!$C$9)+1,FALSE)</f>
        <v>197058.82352941175</v>
      </c>
      <c r="AD6" s="185">
        <f>VLOOKUP($C$6,mat_param!$C$9:$BE$47,COLUMN(mat_param!AF9)-COLUMN(mat_param!$C$9)+1,FALSE)</f>
        <v>116</v>
      </c>
      <c r="AE6" s="185">
        <f>VLOOKUP($C$6,mat_param!$C$9:$BE$47,COLUMN(mat_param!AG9)-COLUMN(mat_param!$C$9)+1,FALSE)</f>
        <v>116</v>
      </c>
      <c r="AF6" s="185">
        <f>VLOOKUP($C$6,mat_param!$C$9:$BE$47,COLUMN(mat_param!AH9)-COLUMN(mat_param!$C$9)+1,FALSE)</f>
        <v>116</v>
      </c>
      <c r="AG6" s="185">
        <f>VLOOKUP($C$6,mat_param!$C$9:$BE$47,COLUMN(mat_param!AI9)-COLUMN(mat_param!$C$9)+1,FALSE)</f>
        <v>117881.03958333335</v>
      </c>
      <c r="AH6" s="185">
        <f>VLOOKUP($C$6,mat_param!$C$9:$BE$47,COLUMN(mat_param!AJ9)-COLUMN(mat_param!$C$9)+1,FALSE)</f>
        <v>129166.66666666669</v>
      </c>
      <c r="AI6" s="185">
        <f>VLOOKUP($C$6,mat_param!$C$9:$BE$47,COLUMN(mat_param!AK9)-COLUMN(mat_param!$C$9)+1,FALSE)</f>
        <v>164285.71428571426</v>
      </c>
      <c r="AJ6" s="185">
        <f>VLOOKUP($C$6,mat_param!$C$9:$BE$47,COLUMN(mat_param!AL9)-COLUMN(mat_param!$C$9)+1,FALSE)</f>
        <v>197458.60805860805</v>
      </c>
      <c r="AK6" s="185">
        <f>VLOOKUP($C$6,mat_param!$C$9:$BE$47,COLUMN(mat_param!AM9)-COLUMN(mat_param!$C$9)+1,FALSE)</f>
        <v>310000</v>
      </c>
      <c r="AL6" s="185">
        <f>VLOOKUP($C$6,mat_param!$C$9:$BE$47,COLUMN(mat_param!AN9)-COLUMN(mat_param!$C$9)+1,FALSE)</f>
        <v>0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129166.66666666669</v>
      </c>
      <c r="AP6" s="185">
        <f>VLOOKUP($C$6,mat_param!$C$9:$BE$47,COLUMN(mat_param!AR9)-COLUMN(mat_param!$C$9)+1,FALSE)</f>
        <v>58333.33</v>
      </c>
      <c r="AQ6" s="25"/>
    </row>
    <row r="7" spans="2:43" ht="9" customHeight="1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103">
        <f>AVERAGE(7.4197,7.36947,7.42299)</f>
        <v>7.4040533333333327</v>
      </c>
      <c r="AQ8" s="25"/>
    </row>
    <row r="9" spans="2:4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P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 t="shared" si="2"/>
        <v>14.808106666666665</v>
      </c>
      <c r="AQ9" s="25"/>
    </row>
    <row r="10" spans="2:4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103">
        <f>AVERAGE(47.5393,47.5396,48.2624)</f>
        <v>47.780433333333328</v>
      </c>
      <c r="AQ10" s="25"/>
    </row>
    <row r="11" spans="2:4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1.0700000000000001E-7</v>
      </c>
      <c r="AQ12" s="25"/>
    </row>
    <row r="13" spans="2:4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8.7704918032786896</v>
      </c>
      <c r="AQ13" s="25"/>
    </row>
    <row r="14" spans="2:4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25"/>
    </row>
    <row r="15" spans="2:4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1.35</v>
      </c>
      <c r="AQ15" s="25"/>
    </row>
    <row r="16" spans="2:43">
      <c r="B16" s="126" t="s">
        <v>36</v>
      </c>
      <c r="C16" s="183" t="s">
        <v>231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25"/>
    </row>
    <row r="17" spans="2:43">
      <c r="B17" s="126" t="s">
        <v>36</v>
      </c>
      <c r="C17" s="183" t="s">
        <v>232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28700000</v>
      </c>
      <c r="AQ17" s="25"/>
    </row>
    <row r="18" spans="2:43">
      <c r="B18" s="59"/>
      <c r="C18" s="183" t="s">
        <v>233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1300000</v>
      </c>
      <c r="AQ18" s="25"/>
    </row>
    <row r="19" spans="2:43">
      <c r="B19" s="59"/>
      <c r="C19" s="183" t="s">
        <v>236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4.7445255474452548</v>
      </c>
      <c r="AQ19" s="25"/>
    </row>
    <row r="20" spans="2:43">
      <c r="B20" s="59"/>
      <c r="C20" s="225" t="s">
        <v>234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>
      <c r="B21" s="59"/>
      <c r="C21" s="183" t="s">
        <v>235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28300000</v>
      </c>
      <c r="AQ21" s="25"/>
    </row>
    <row r="22" spans="2:43">
      <c r="B22" s="59"/>
      <c r="C22" s="183" t="s">
        <v>233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900000</v>
      </c>
      <c r="AQ22" s="25"/>
    </row>
    <row r="23" spans="2:43">
      <c r="B23" s="25"/>
      <c r="C23" s="183" t="s">
        <v>236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3.2846715328467155</v>
      </c>
      <c r="AQ23" s="25"/>
    </row>
    <row r="24" spans="2:43">
      <c r="B24" s="25"/>
      <c r="C24" s="183" t="s">
        <v>247</v>
      </c>
      <c r="D24" s="25"/>
      <c r="E24" s="25"/>
      <c r="F24" s="25"/>
      <c r="G24" s="25" t="s">
        <v>248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249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250</v>
      </c>
      <c r="AH24" s="25"/>
      <c r="AI24" s="25"/>
      <c r="AJ24" s="25"/>
      <c r="AK24" s="25" t="s">
        <v>251</v>
      </c>
      <c r="AL24" s="25"/>
      <c r="AM24" s="188"/>
      <c r="AN24" s="188"/>
      <c r="AO24" s="188"/>
      <c r="AP24" s="25"/>
      <c r="AQ24" s="25"/>
    </row>
    <row r="25" spans="2:4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>
      <c r="C30" s="4" t="s">
        <v>266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>
      <c r="C31" s="10"/>
      <c r="D31" s="10"/>
      <c r="E31" s="10"/>
      <c r="F31" s="253" t="s">
        <v>267</v>
      </c>
      <c r="G31" s="253" t="s">
        <v>268</v>
      </c>
      <c r="H31" s="253" t="s">
        <v>269</v>
      </c>
      <c r="I31" s="253" t="s">
        <v>270</v>
      </c>
    </row>
    <row r="32" spans="2:43">
      <c r="C32" s="183" t="s">
        <v>44</v>
      </c>
      <c r="D32" s="25"/>
      <c r="E32" s="184" t="s">
        <v>41</v>
      </c>
      <c r="F32">
        <v>0</v>
      </c>
      <c r="G32">
        <v>8.24</v>
      </c>
      <c r="H32">
        <v>7.47</v>
      </c>
      <c r="I32">
        <v>8.89</v>
      </c>
    </row>
    <row r="33" spans="3:52">
      <c r="C33" s="183" t="s">
        <v>43</v>
      </c>
      <c r="D33" s="25"/>
      <c r="E33" s="184" t="s">
        <v>41</v>
      </c>
      <c r="F33">
        <f>2*F32</f>
        <v>0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>
      <c r="C34" s="183" t="s">
        <v>42</v>
      </c>
      <c r="D34" s="25"/>
      <c r="E34" s="184" t="s">
        <v>41</v>
      </c>
      <c r="F34">
        <v>0</v>
      </c>
      <c r="G34">
        <v>48.63</v>
      </c>
      <c r="H34">
        <v>38.93</v>
      </c>
      <c r="I34">
        <v>36.81</v>
      </c>
    </row>
    <row r="35" spans="3:52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>
      <c r="C38" s="183" t="s">
        <v>26</v>
      </c>
      <c r="D38" s="25"/>
      <c r="E38" s="184" t="s">
        <v>37</v>
      </c>
      <c r="F38">
        <v>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>
      <c r="C40" s="183" t="s">
        <v>231</v>
      </c>
      <c r="D40" s="25"/>
      <c r="E40" s="184"/>
    </row>
    <row r="41" spans="3:52">
      <c r="C41" s="183" t="s">
        <v>232</v>
      </c>
      <c r="D41" s="25"/>
      <c r="E41" s="184"/>
    </row>
    <row r="42" spans="3:52">
      <c r="C42" s="183" t="s">
        <v>233</v>
      </c>
      <c r="D42" s="59"/>
      <c r="E42" s="59"/>
    </row>
    <row r="43" spans="3:52">
      <c r="C43" s="183" t="s">
        <v>236</v>
      </c>
      <c r="D43" s="223"/>
      <c r="E43" s="223"/>
    </row>
    <row r="44" spans="3:52">
      <c r="C44" s="225" t="s">
        <v>234</v>
      </c>
      <c r="D44" s="184"/>
      <c r="E44" s="184"/>
    </row>
    <row r="45" spans="3:52">
      <c r="C45" s="183" t="s">
        <v>235</v>
      </c>
      <c r="D45" s="184"/>
      <c r="E45" s="184"/>
    </row>
    <row r="46" spans="3:52">
      <c r="C46" s="183" t="s">
        <v>233</v>
      </c>
      <c r="D46" s="184"/>
      <c r="E46" s="184"/>
    </row>
    <row r="47" spans="3:52">
      <c r="C47" s="183" t="s">
        <v>236</v>
      </c>
      <c r="D47" s="25"/>
      <c r="E47" s="25"/>
    </row>
    <row r="48" spans="3:52">
      <c r="C48" s="183" t="s">
        <v>247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abSelected="1" topLeftCell="AZ4" zoomScale="90" zoomScaleNormal="90" workbookViewId="0">
      <selection activeCell="CB45" sqref="CB45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32" max="32" width="9.140625" customWidth="1"/>
    <col min="51" max="51" width="33.28515625" customWidth="1"/>
  </cols>
  <sheetData>
    <row r="2" spans="3:67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66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sim_results!C6&amp; " and debris cloud diamter"</f>
        <v>bulk modulus and debris cloud diamter</v>
      </c>
    </row>
    <row r="10" spans="3:67">
      <c r="AD10" t="str">
        <f>sim_results!C6&amp; " and target hole diameter"</f>
        <v>bulk modulus and target hole diameter</v>
      </c>
    </row>
    <row r="11" spans="3:67">
      <c r="BD11" t="s">
        <v>272</v>
      </c>
      <c r="BE11" t="s">
        <v>273</v>
      </c>
    </row>
    <row r="12" spans="3:67">
      <c r="AD12" t="str">
        <f>CONCATENATE(sim_results!D6," (",sim_results!E6,")")</f>
        <v>K (MPa)</v>
      </c>
      <c r="BC12" t="s">
        <v>51</v>
      </c>
      <c r="BD12">
        <f>sim_results!G6</f>
        <v>58333.33</v>
      </c>
      <c r="BE12" s="234">
        <f>sim_results!G9</f>
        <v>11.46923</v>
      </c>
    </row>
    <row r="13" spans="3:67">
      <c r="BC13" t="s">
        <v>155</v>
      </c>
      <c r="BD13">
        <f>sim_results!AG6</f>
        <v>117881.03958333335</v>
      </c>
      <c r="BE13" s="234">
        <f>sim_results!AG9</f>
        <v>13.5</v>
      </c>
    </row>
    <row r="14" spans="3:67">
      <c r="BC14" t="s">
        <v>142</v>
      </c>
      <c r="BD14">
        <f>sim_results!R6</f>
        <v>174999.99999999997</v>
      </c>
      <c r="BE14">
        <f>sim_results!R9</f>
        <v>15.44</v>
      </c>
    </row>
    <row r="15" spans="3:67">
      <c r="BC15" t="s">
        <v>208</v>
      </c>
      <c r="BD15">
        <f>sim_results!AK6</f>
        <v>310000</v>
      </c>
      <c r="BE15" s="234">
        <f>sim_results!AK9</f>
        <v>15.72</v>
      </c>
    </row>
    <row r="24" spans="30:80">
      <c r="AZ24" t="s">
        <v>45</v>
      </c>
    </row>
    <row r="26" spans="30:80">
      <c r="CB26" t="s">
        <v>45</v>
      </c>
    </row>
    <row r="29" spans="30:80">
      <c r="AD29" t="str">
        <f>sim_results!C6&amp;" and percentage of solid material in debris cloud"</f>
        <v>bulk modulus and percentage of solid material in debris cloud</v>
      </c>
      <c r="AP29" t="str">
        <f>sim_results!C6&amp; " and residual velocity"</f>
        <v>bulk modulus and residual velocity</v>
      </c>
    </row>
    <row r="45" spans="58:80">
      <c r="CB45" s="12"/>
    </row>
    <row r="46" spans="58:80">
      <c r="BF46" t="s">
        <v>45</v>
      </c>
    </row>
    <row r="50" spans="37:37">
      <c r="AK50" t="str">
        <f>sim_results!C6&amp; " and percentage of converted particles due to temperature"</f>
        <v>bulk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opLeftCell="A25" zoomScale="90" zoomScaleNormal="90" workbookViewId="0">
      <selection activeCell="S48" sqref="S48"/>
    </sheetView>
  </sheetViews>
  <sheetFormatPr defaultColWidth="9.140625" defaultRowHeight="15"/>
  <cols>
    <col min="1" max="1" width="9.140625" style="243"/>
    <col min="2" max="2" width="4.7109375" style="243" customWidth="1"/>
    <col min="3" max="3" width="5" style="244" customWidth="1"/>
    <col min="4" max="4" width="20.42578125" style="243" customWidth="1"/>
    <col min="5" max="5" width="6" style="243" customWidth="1"/>
    <col min="6" max="6" width="7" style="243" customWidth="1"/>
    <col min="7" max="7" width="11.5703125" style="243" customWidth="1"/>
    <col min="8" max="8" width="9.7109375" style="243" customWidth="1"/>
    <col min="9" max="9" width="16.7109375" style="243" bestFit="1" customWidth="1"/>
    <col min="10" max="10" width="19.7109375" style="243" bestFit="1" customWidth="1"/>
    <col min="11" max="11" width="14.5703125" style="243" bestFit="1" customWidth="1"/>
    <col min="12" max="12" width="8.7109375" style="243" bestFit="1" customWidth="1"/>
    <col min="13" max="13" width="10.140625" style="243" bestFit="1" customWidth="1"/>
    <col min="14" max="14" width="11.5703125" style="243" bestFit="1" customWidth="1"/>
    <col min="15" max="15" width="15.7109375" style="243" bestFit="1" customWidth="1"/>
    <col min="16" max="16" width="24.42578125" style="243" bestFit="1" customWidth="1"/>
    <col min="17" max="17" width="12" style="243" customWidth="1"/>
    <col min="18" max="18" width="15.7109375" style="243" bestFit="1" customWidth="1"/>
    <col min="19" max="19" width="24.42578125" style="243" bestFit="1" customWidth="1"/>
    <col min="20" max="20" width="9.140625" style="243"/>
    <col min="21" max="21" width="19.28515625" style="243" customWidth="1"/>
    <col min="22" max="16384" width="9.140625" style="243"/>
  </cols>
  <sheetData>
    <row r="3" spans="2:26" ht="15.75" thickBot="1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5.75" thickBot="1">
      <c r="C4" s="289" t="s">
        <v>252</v>
      </c>
      <c r="D4" s="289"/>
      <c r="E4" s="249" t="s">
        <v>260</v>
      </c>
      <c r="F4" s="249" t="s">
        <v>261</v>
      </c>
      <c r="G4" s="246" t="s">
        <v>255</v>
      </c>
      <c r="H4" s="246" t="s">
        <v>254</v>
      </c>
      <c r="I4" s="255" t="s">
        <v>262</v>
      </c>
      <c r="J4" s="255" t="s">
        <v>256</v>
      </c>
      <c r="K4" s="255" t="s">
        <v>259</v>
      </c>
      <c r="L4" s="256" t="s">
        <v>263</v>
      </c>
      <c r="M4" s="256" t="s">
        <v>264</v>
      </c>
      <c r="N4" s="255" t="s">
        <v>285</v>
      </c>
      <c r="O4" s="256" t="s">
        <v>257</v>
      </c>
      <c r="P4" s="255" t="s">
        <v>286</v>
      </c>
      <c r="Q4" s="255" t="s">
        <v>258</v>
      </c>
      <c r="R4" s="256"/>
      <c r="S4" s="256" t="s">
        <v>287</v>
      </c>
      <c r="T4" s="256" t="s">
        <v>288</v>
      </c>
      <c r="U4" s="256" t="s">
        <v>289</v>
      </c>
      <c r="V4" s="245"/>
      <c r="W4" s="245"/>
      <c r="X4" s="245"/>
      <c r="Y4" s="245"/>
      <c r="Z4" s="245"/>
    </row>
    <row r="5" spans="2:26" ht="15.75" thickBot="1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.75" thickBot="1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.75" thickBot="1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.75" thickBot="1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.75" thickBot="1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.75" thickBot="1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.75" thickBot="1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.75" thickBot="1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.75" thickBot="1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.75" thickBot="1">
      <c r="B14" s="243">
        <f t="shared" si="1"/>
        <v>10</v>
      </c>
      <c r="C14" s="246" t="s">
        <v>142</v>
      </c>
      <c r="D14" s="247" t="s">
        <v>253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.75" thickBot="1">
      <c r="B15" s="243">
        <f t="shared" si="1"/>
        <v>11</v>
      </c>
      <c r="C15" s="246"/>
      <c r="D15" s="247" t="s">
        <v>253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.75" thickBot="1">
      <c r="B16" s="243">
        <f t="shared" si="1"/>
        <v>12</v>
      </c>
      <c r="C16" s="246"/>
      <c r="D16" s="247" t="s">
        <v>253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.75" thickBot="1">
      <c r="B17" s="243">
        <f t="shared" si="1"/>
        <v>13</v>
      </c>
      <c r="C17" s="246"/>
      <c r="D17" s="247" t="s">
        <v>253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.75" thickBot="1">
      <c r="B18" s="243">
        <f t="shared" si="1"/>
        <v>14</v>
      </c>
      <c r="C18" s="246"/>
      <c r="D18" s="247" t="s">
        <v>253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.75" thickBot="1">
      <c r="B19" s="243">
        <f t="shared" si="1"/>
        <v>15</v>
      </c>
      <c r="C19" s="246"/>
      <c r="D19" s="247" t="s">
        <v>253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.75" thickBot="1">
      <c r="B20" s="243">
        <f t="shared" si="1"/>
        <v>16</v>
      </c>
      <c r="C20" s="246"/>
      <c r="D20" s="247" t="s">
        <v>253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.75" thickBot="1">
      <c r="B21" s="243">
        <f t="shared" si="1"/>
        <v>17</v>
      </c>
      <c r="C21" s="246"/>
      <c r="D21" s="247" t="s">
        <v>253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.75" thickBot="1">
      <c r="B22" s="243">
        <f t="shared" si="1"/>
        <v>18</v>
      </c>
      <c r="C22" s="246"/>
      <c r="D22" s="247" t="s">
        <v>253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.75" thickBot="1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.75" thickBot="1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.75" thickBot="1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.75" thickBot="1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.75" thickBot="1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.75" thickBot="1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.75" thickBot="1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.75" thickBot="1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.75" thickBot="1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.75" thickBot="1">
      <c r="B32" s="243">
        <f t="shared" si="1"/>
        <v>28</v>
      </c>
      <c r="C32" s="246" t="s">
        <v>208</v>
      </c>
      <c r="D32" s="247" t="s">
        <v>213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.75" thickBot="1">
      <c r="B33" s="243">
        <f t="shared" si="1"/>
        <v>29</v>
      </c>
      <c r="C33" s="246"/>
      <c r="D33" s="247" t="s">
        <v>213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.75" thickBot="1">
      <c r="B34" s="243">
        <f t="shared" si="1"/>
        <v>30</v>
      </c>
      <c r="C34" s="246"/>
      <c r="D34" s="247" t="s">
        <v>213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.75" thickBot="1">
      <c r="B35" s="243">
        <f t="shared" si="1"/>
        <v>31</v>
      </c>
      <c r="C35" s="246"/>
      <c r="D35" s="247" t="s">
        <v>213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.75" thickBot="1">
      <c r="B36" s="243">
        <f t="shared" si="1"/>
        <v>32</v>
      </c>
      <c r="C36" s="246"/>
      <c r="D36" s="247" t="s">
        <v>213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.75" thickBot="1">
      <c r="B37" s="243">
        <f t="shared" si="1"/>
        <v>33</v>
      </c>
      <c r="C37" s="246"/>
      <c r="D37" s="247" t="s">
        <v>213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.75" thickBot="1">
      <c r="B38" s="243">
        <f t="shared" si="1"/>
        <v>34</v>
      </c>
      <c r="C38" s="246"/>
      <c r="D38" s="247" t="s">
        <v>213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.75" thickBot="1">
      <c r="B39" s="243">
        <f t="shared" si="1"/>
        <v>35</v>
      </c>
      <c r="C39" s="246"/>
      <c r="D39" s="247" t="s">
        <v>213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.75" thickBot="1">
      <c r="B40" s="243">
        <f t="shared" si="1"/>
        <v>36</v>
      </c>
      <c r="C40" s="246"/>
      <c r="D40" s="247" t="s">
        <v>213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>
      <c r="V41" s="252"/>
      <c r="W41" s="251"/>
      <c r="X41" s="251"/>
    </row>
    <row r="42" spans="2:24">
      <c r="V42" s="252"/>
      <c r="W42" s="251"/>
      <c r="X42" s="251"/>
    </row>
    <row r="43" spans="2:24">
      <c r="V43" s="252"/>
      <c r="W43" s="251"/>
      <c r="X43" s="251"/>
    </row>
    <row r="44" spans="2:24">
      <c r="V44" s="252"/>
      <c r="W44" s="251"/>
      <c r="X44" s="251"/>
    </row>
    <row r="45" spans="2:24">
      <c r="V45" s="252"/>
      <c r="W45" s="251"/>
      <c r="X45" s="251"/>
    </row>
    <row r="46" spans="2:24">
      <c r="V46" s="252"/>
      <c r="W46" s="251"/>
      <c r="X46" s="251"/>
    </row>
    <row r="47" spans="2:24">
      <c r="V47" s="252"/>
      <c r="W47" s="251"/>
      <c r="X47" s="251"/>
    </row>
    <row r="48" spans="2:24">
      <c r="V48" s="252"/>
      <c r="W48" s="251"/>
      <c r="X48" s="251"/>
    </row>
    <row r="49" spans="22:24">
      <c r="V49" s="252"/>
      <c r="W49" s="251"/>
      <c r="X49" s="251"/>
    </row>
    <row r="50" spans="22:24">
      <c r="V50" s="252"/>
      <c r="W50" s="251"/>
      <c r="X50" s="251"/>
    </row>
    <row r="51" spans="22:24">
      <c r="V51" s="252"/>
      <c r="W51" s="251"/>
      <c r="X51" s="251"/>
    </row>
    <row r="52" spans="22:24">
      <c r="V52" s="252"/>
      <c r="W52" s="251"/>
      <c r="X52" s="251"/>
    </row>
    <row r="53" spans="22:24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2R</vt:lpstr>
      <vt:lpstr>notes</vt:lpstr>
      <vt:lpstr>mat_param</vt:lpstr>
      <vt:lpstr>sim_results</vt:lpstr>
      <vt:lpstr>plots</vt:lpstr>
      <vt:lpstr>Sheet1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2022-03-14T13:35:02Z</dcterms:modified>
</cp:coreProperties>
</file>