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7D52B1D6-3903-48D1-983C-582F213962FC}" xr6:coauthVersionLast="36" xr6:coauthVersionMax="47" xr10:uidLastSave="{00000000-0000-0000-0000-000000000000}"/>
  <bookViews>
    <workbookView xWindow="-4335" yWindow="15240" windowWidth="29040" windowHeight="16440" activeTab="4" xr2:uid="{84D0EFE8-BE55-4288-8C02-3F60F3E82B53}"/>
  </bookViews>
  <sheets>
    <sheet name="notes" sheetId="1" r:id="rId1"/>
    <sheet name="mat_param" sheetId="4" r:id="rId2"/>
    <sheet name="sim_results" sheetId="2" r:id="rId3"/>
    <sheet name="plots" sheetId="3" r:id="rId4"/>
    <sheet name="Sheet1" sheetId="5" r:id="rId5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6" i="5"/>
  <c r="B7" i="5"/>
  <c r="B8" i="5"/>
  <c r="B9" i="5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6" i="5"/>
  <c r="AM13" i="2" l="1"/>
  <c r="AN13" i="2"/>
  <c r="AO13" i="2"/>
  <c r="AP13" i="2"/>
  <c r="AP10" i="2"/>
  <c r="AM9" i="2"/>
  <c r="AN9" i="2"/>
  <c r="AO9" i="2"/>
  <c r="AP9" i="2"/>
  <c r="AP8" i="2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AI9" i="2"/>
  <c r="AG9" i="2"/>
  <c r="AF9" i="2"/>
  <c r="AB9" i="2"/>
  <c r="Z9" i="2"/>
  <c r="W9" i="2"/>
  <c r="V9" i="2"/>
  <c r="R9" i="2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C6" i="2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O6" i="2"/>
  <c r="W6" i="2"/>
  <c r="AE6" i="2"/>
  <c r="H6" i="2"/>
  <c r="P6" i="2"/>
  <c r="X6" i="2"/>
  <c r="AF6" i="2"/>
  <c r="AP7" i="3"/>
  <c r="I6" i="2"/>
  <c r="Q6" i="2"/>
  <c r="Y6" i="2"/>
  <c r="AG6" i="2"/>
  <c r="AD10" i="3"/>
  <c r="J6" i="2"/>
  <c r="R6" i="2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AD12" i="3" l="1"/>
</calcChain>
</file>

<file path=xl/sharedStrings.xml><?xml version="1.0" encoding="utf-8"?>
<sst xmlns="http://schemas.openxmlformats.org/spreadsheetml/2006/main" count="431" uniqueCount="266">
  <si>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</si>
  <si>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</si>
  <si>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</si>
  <si>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</si>
  <si>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</si>
  <si>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</si>
  <si>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</si>
  <si>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</si>
  <si>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</si>
  <si>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</si>
  <si>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</si>
  <si>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</si>
  <si>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</si>
  <si>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</si>
  <si>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</si>
  <si>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</si>
  <si>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</si>
  <si>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</si>
  <si>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</si>
  <si>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</si>
  <si>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</si>
  <si>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</si>
  <si>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</si>
  <si>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</si>
  <si>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</si>
  <si>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</si>
  <si>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</si>
  <si>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</si>
  <si>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</si>
  <si>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</si>
  <si>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</si>
  <si>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</si>
  <si>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</si>
  <si>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</si>
  <si>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</si>
  <si>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</si>
  <si>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</si>
  <si>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</si>
  <si>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</si>
  <si>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</si>
  <si>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</si>
  <si>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</si>
  <si>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</si>
  <si>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</si>
  <si>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</si>
  <si>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</si>
  <si>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</si>
  <si>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</si>
  <si>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</si>
  <si>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</si>
  <si>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</si>
  <si>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</si>
  <si>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</si>
  <si>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</si>
  <si>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</si>
  <si>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</si>
  <si>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</si>
  <si>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</si>
  <si>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</si>
  <si>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</si>
  <si>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</si>
  <si>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</si>
  <si>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</si>
  <si>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</si>
  <si>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</si>
  <si>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</si>
  <si>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</si>
  <si>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</si>
  <si>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</si>
  <si>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</si>
  <si>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</si>
  <si>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</si>
  <si>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</si>
  <si>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</si>
  <si>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</si>
  <si>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</si>
  <si>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</si>
  <si>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</si>
  <si>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</si>
  <si>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</si>
  <si>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</si>
  <si>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</si>
  <si>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</si>
  <si>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</si>
  <si>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</si>
  <si>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</si>
  <si>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</si>
  <si>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</si>
  <si>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</si>
  <si>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</si>
  <si>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</si>
  <si>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</si>
  <si>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</si>
  <si>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</si>
  <si>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</si>
  <si>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</si>
  <si>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</si>
  <si>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</si>
  <si>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</si>
  <si>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</si>
  <si>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</si>
  <si>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</si>
  <si>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</si>
  <si>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</si>
  <si>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</si>
  <si>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</si>
  <si>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</si>
  <si>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</si>
  <si>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</si>
  <si>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</si>
  <si>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</si>
  <si>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</si>
  <si>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</si>
  <si>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</si>
  <si>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</si>
  <si>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</si>
  <si>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</si>
  <si>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</si>
  <si>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</si>
  <si>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</si>
  <si>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</si>
  <si>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</si>
  <si>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</si>
  <si>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</si>
  <si>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</si>
  <si>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</si>
  <si>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</si>
  <si>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</si>
  <si>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</si>
  <si>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</si>
  <si>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</si>
  <si>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</si>
  <si>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</si>
  <si>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</si>
  <si>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</si>
  <si>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</si>
  <si>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</si>
  <si>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</si>
  <si>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</si>
  <si>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</si>
  <si>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</si>
  <si>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</si>
  <si>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</si>
  <si>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</si>
  <si>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</si>
  <si>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</si>
  <si>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</si>
  <si>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</si>
  <si>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</si>
  <si>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</si>
  <si>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</si>
  <si>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</si>
  <si>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</si>
  <si>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</si>
  <si>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</si>
  <si>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</si>
  <si>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</si>
  <si>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</si>
  <si>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</si>
  <si>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</si>
  <si>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</si>
  <si>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</si>
  <si>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</si>
  <si>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</si>
  <si>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</si>
  <si>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</si>
  <si>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</si>
  <si>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</si>
  <si>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</si>
  <si>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</si>
  <si>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</si>
  <si>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</si>
  <si>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</si>
  <si>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</si>
  <si>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</si>
  <si>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</si>
  <si>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</si>
  <si>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</si>
  <si>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</si>
  <si>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</si>
  <si>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</si>
  <si>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</si>
  <si>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</si>
  <si>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</si>
  <si>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</si>
  <si>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</si>
  <si>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</si>
  <si>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</si>
  <si>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</si>
  <si>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</si>
  <si>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</si>
  <si>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</si>
  <si>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</si>
  <si>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</si>
  <si>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</si>
  <si>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</si>
  <si>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</si>
  <si>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</si>
  <si>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</si>
  <si>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</si>
  <si>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</si>
  <si>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</si>
  <si>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</si>
  <si>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</si>
  <si>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</si>
  <si>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</si>
  <si>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</si>
  <si>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</si>
  <si>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</si>
  <si>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</si>
  <si>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</si>
  <si>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</si>
  <si>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</si>
  <si>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</si>
  <si>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</si>
  <si>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</si>
  <si>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</si>
  <si>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</si>
  <si>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</si>
  <si>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</si>
  <si>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</si>
  <si>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</si>
  <si>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</si>
  <si>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</si>
  <si>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</si>
  <si>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</si>
  <si>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</si>
  <si>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AA 2014-T652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</si>
  <si>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</si>
  <si>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</si>
  <si>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</si>
  <si>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</si>
  <si>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</si>
  <si>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</si>
  <si>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</si>
  <si>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</si>
  <si>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</si>
  <si>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</si>
  <si>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</si>
  <si>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</si>
  <si>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</si>
  <si>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</si>
  <si>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</si>
  <si>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</si>
  <si>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</si>
  <si>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</si>
  <si>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</si>
  <si>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</si>
  <si>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</si>
  <si>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</si>
  <si>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</si>
  <si>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</si>
  <si>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</si>
  <si>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</si>
  <si>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</si>
  <si>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</si>
  <si>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</si>
  <si>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 xml:space="preserve">% solid mat 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</si>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</sst>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0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282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bulk modulus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bulk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14.808106666666665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1008290549453"/>
          <c:y val="0.19802586698965599"/>
          <c:w val="0.15607209401835179"/>
          <c:h val="0.24532765317629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bulk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92.1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47.780433333333328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13468257868471"/>
          <c:y val="0.19495252081907843"/>
          <c:w val="0.15451713116334115"/>
          <c:h val="0.20267852672685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bulk modulus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30145086721128"/>
          <c:y val="0.18758140352479857"/>
          <c:w val="0.15571392108276846"/>
          <c:h val="0.250935872362041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bulk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34968984214251"/>
          <c:y val="0.18694318801259993"/>
          <c:w val="0.15442921146953406"/>
          <c:h val="0.25851250490667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bulk modulus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27961183865072"/>
          <c:y val="0.18606127507133485"/>
          <c:w val="0.15447315880638085"/>
          <c:h val="0.26375439985004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bulk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14.808106666666665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bulk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sim_results!$AP$10</c:f>
              <c:numCache>
                <c:formatCode>0.00</c:formatCode>
                <c:ptCount val="1"/>
                <c:pt idx="0">
                  <c:v>47.780433333333328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bulk modulus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bulk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26221</xdr:colOff>
      <xdr:row>4</xdr:row>
      <xdr:rowOff>41419</xdr:rowOff>
    </xdr:from>
    <xdr:to>
      <xdr:col>65</xdr:col>
      <xdr:colOff>555736</xdr:colOff>
      <xdr:row>23</xdr:row>
      <xdr:rowOff>13369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144075</xdr:colOff>
      <xdr:row>4</xdr:row>
      <xdr:rowOff>0</xdr:rowOff>
    </xdr:from>
    <xdr:to>
      <xdr:col>78</xdr:col>
      <xdr:colOff>130665</xdr:colOff>
      <xdr:row>22</xdr:row>
      <xdr:rowOff>166260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0</xdr:colOff>
      <xdr:row>23</xdr:row>
      <xdr:rowOff>181902</xdr:rowOff>
    </xdr:from>
    <xdr:to>
      <xdr:col>65</xdr:col>
      <xdr:colOff>544755</xdr:colOff>
      <xdr:row>42</xdr:row>
      <xdr:rowOff>174807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67</xdr:col>
      <xdr:colOff>154306</xdr:colOff>
      <xdr:row>23</xdr:row>
      <xdr:rowOff>181878</xdr:rowOff>
    </xdr:from>
    <xdr:to>
      <xdr:col>78</xdr:col>
      <xdr:colOff>144706</xdr:colOff>
      <xdr:row>42</xdr:row>
      <xdr:rowOff>167163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6"/>
  <sheetViews>
    <sheetView topLeftCell="A5" zoomScale="80" zoomScaleNormal="80" workbookViewId="0">
      <pane xSplit="5" topLeftCell="AG1" activePane="topRight" state="frozen"/>
      <selection pane="topRight" activeCell="AP27" sqref="AP27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5.5703125" customWidth="1"/>
    <col min="7" max="7" width="13.140625" customWidth="1"/>
    <col min="8" max="8" width="16.28515625" customWidth="1"/>
    <col min="9" max="9" width="13.85546875" customWidth="1"/>
    <col min="10" max="10" width="13.42578125" customWidth="1"/>
    <col min="11" max="11" width="16.85546875" customWidth="1"/>
    <col min="12" max="13" width="13.42578125" customWidth="1"/>
    <col min="14" max="18" width="18.42578125" customWidth="1"/>
    <col min="19" max="19" width="16.85546875" customWidth="1"/>
    <col min="20" max="20" width="14.85546875" customWidth="1"/>
    <col min="21" max="23" width="18.28515625" bestFit="1" customWidth="1"/>
    <col min="24" max="24" width="16.7109375" customWidth="1"/>
    <col min="25" max="25" width="18.28515625" bestFit="1" customWidth="1"/>
    <col min="26" max="31" width="16.7109375" customWidth="1"/>
    <col min="32" max="32" width="14" customWidth="1"/>
    <col min="33" max="33" width="15.85546875" customWidth="1"/>
    <col min="34" max="34" width="14.28515625" customWidth="1"/>
    <col min="35" max="35" width="18.85546875" customWidth="1"/>
    <col min="36" max="36" width="22.5703125" customWidth="1"/>
    <col min="37" max="37" width="21.42578125" customWidth="1"/>
    <col min="38" max="38" width="21" customWidth="1"/>
    <col min="39" max="39" width="22.7109375" customWidth="1"/>
    <col min="40" max="40" width="27.42578125" customWidth="1"/>
    <col min="41" max="41" width="28.28515625" bestFit="1" customWidth="1"/>
    <col min="42" max="42" width="15" bestFit="1" customWidth="1"/>
    <col min="43" max="43" width="15" customWidth="1"/>
    <col min="44" max="44" width="16.28515625" customWidth="1"/>
    <col min="45" max="45" width="15.7109375" customWidth="1"/>
    <col min="46" max="46" width="16.28515625" customWidth="1"/>
  </cols>
  <sheetData>
    <row r="2" spans="2:46">
      <c r="AM2">
        <v>12</v>
      </c>
    </row>
    <row r="3" spans="2:46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>
      <c r="B5" s="25"/>
      <c r="C5" s="71"/>
      <c r="D5" s="71"/>
      <c r="E5" s="71"/>
      <c r="F5" s="263" t="s">
        <v>140</v>
      </c>
      <c r="G5" s="264"/>
      <c r="H5" s="264"/>
      <c r="I5" s="264"/>
      <c r="J5" s="264"/>
      <c r="K5" s="264" t="s">
        <v>178</v>
      </c>
      <c r="L5" s="264"/>
      <c r="M5" s="264"/>
      <c r="N5" s="162"/>
      <c r="O5" s="162"/>
      <c r="P5" s="178"/>
      <c r="Q5" s="213"/>
      <c r="R5" s="237"/>
      <c r="S5" s="123" t="s">
        <v>177</v>
      </c>
      <c r="T5" s="259" t="s">
        <v>141</v>
      </c>
      <c r="U5" s="259"/>
      <c r="V5" s="259"/>
      <c r="W5" s="259"/>
      <c r="X5" s="259"/>
      <c r="Y5" s="259"/>
      <c r="Z5" s="259"/>
      <c r="AA5" s="259"/>
      <c r="AB5" s="259"/>
      <c r="AC5" s="259"/>
      <c r="AD5" s="259"/>
      <c r="AE5" s="259"/>
      <c r="AF5" s="259"/>
      <c r="AG5" s="259"/>
      <c r="AH5" s="259"/>
      <c r="AI5" s="259"/>
      <c r="AJ5" s="259"/>
      <c r="AK5" s="259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>
      <c r="B6" s="25"/>
      <c r="C6" s="244"/>
      <c r="D6" s="244"/>
      <c r="E6" s="245"/>
      <c r="F6" s="255" t="s">
        <v>49</v>
      </c>
      <c r="G6" s="254"/>
      <c r="H6" s="254"/>
      <c r="I6" s="254"/>
      <c r="J6" s="254"/>
      <c r="K6" s="254"/>
      <c r="L6" s="113"/>
      <c r="M6" s="111"/>
      <c r="N6" s="161"/>
      <c r="O6" s="161"/>
      <c r="P6" s="177"/>
      <c r="Q6" s="212"/>
      <c r="R6" s="236"/>
      <c r="S6" s="255" t="s">
        <v>56</v>
      </c>
      <c r="T6" s="254"/>
      <c r="U6" s="254"/>
      <c r="V6" s="254"/>
      <c r="W6" s="254"/>
      <c r="X6" s="136"/>
      <c r="Y6" s="148"/>
      <c r="Z6" s="163"/>
      <c r="AA6" s="163"/>
      <c r="AB6" s="163"/>
      <c r="AC6" s="163"/>
      <c r="AD6" s="163"/>
      <c r="AE6" s="163"/>
      <c r="AF6" s="254" t="s">
        <v>125</v>
      </c>
      <c r="AG6" s="254"/>
      <c r="AH6" s="254"/>
      <c r="AI6" s="254"/>
      <c r="AJ6" s="260" t="s">
        <v>176</v>
      </c>
      <c r="AK6" s="261"/>
      <c r="AL6" s="262"/>
      <c r="AM6" s="120"/>
      <c r="AN6" s="219"/>
      <c r="AO6" s="220"/>
      <c r="AP6" s="220"/>
      <c r="AQ6" s="223"/>
      <c r="AR6" s="1"/>
      <c r="AS6" s="223"/>
      <c r="AT6" s="223"/>
    </row>
    <row r="7" spans="2:46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215</v>
      </c>
      <c r="Q7" s="212" t="s">
        <v>222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220</v>
      </c>
      <c r="AO7" s="224" t="s">
        <v>223</v>
      </c>
      <c r="AP7" s="224" t="s">
        <v>224</v>
      </c>
      <c r="AQ7" s="224" t="s">
        <v>229</v>
      </c>
      <c r="AR7" s="256" t="s">
        <v>237</v>
      </c>
      <c r="AS7" s="257"/>
      <c r="AT7" s="257"/>
    </row>
    <row r="8" spans="2:46" ht="19.5" customHeight="1" thickBot="1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211</v>
      </c>
      <c r="P8" s="119" t="s">
        <v>216</v>
      </c>
      <c r="Q8" s="119" t="s">
        <v>227</v>
      </c>
      <c r="R8" s="119"/>
      <c r="S8" s="118" t="s">
        <v>47</v>
      </c>
      <c r="T8" s="119">
        <v>4340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213</v>
      </c>
      <c r="AN8" s="135" t="s">
        <v>221</v>
      </c>
      <c r="AO8" s="135" t="s">
        <v>226</v>
      </c>
      <c r="AP8" s="135" t="s">
        <v>225</v>
      </c>
      <c r="AQ8" s="135" t="s">
        <v>230</v>
      </c>
      <c r="AR8" s="239" t="s">
        <v>240</v>
      </c>
      <c r="AS8" s="239" t="s">
        <v>241</v>
      </c>
      <c r="AT8" s="239" t="s">
        <v>242</v>
      </c>
    </row>
    <row r="9" spans="2:46" ht="16.5" customHeight="1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27">
        <f t="shared" si="1"/>
        <v>197058.82352941175</v>
      </c>
      <c r="AF10" s="73">
        <v>116</v>
      </c>
      <c r="AG10" s="74">
        <v>116</v>
      </c>
      <c r="AH10" s="74">
        <v>116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2">K13/(2*(1+K14))</f>
        <v>24427.480916030534</v>
      </c>
      <c r="L11" s="27">
        <f t="shared" si="2"/>
        <v>26691.729323308271</v>
      </c>
      <c r="M11" s="27">
        <f t="shared" si="2"/>
        <v>26954.887218045111</v>
      </c>
      <c r="N11" s="27">
        <f t="shared" si="2"/>
        <v>26691.729323308271</v>
      </c>
      <c r="O11" s="27">
        <f t="shared" si="2"/>
        <v>27692.307692307691</v>
      </c>
      <c r="P11" s="27">
        <f t="shared" si="2"/>
        <v>230769.23076923075</v>
      </c>
      <c r="Q11" s="27">
        <f t="shared" si="2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3">U13/(2*(1+U14))</f>
        <v>78947.368421052626</v>
      </c>
      <c r="V11" s="27">
        <f t="shared" si="3"/>
        <v>78947.368421052626</v>
      </c>
      <c r="W11" s="27">
        <f t="shared" si="3"/>
        <v>78947.368421052626</v>
      </c>
      <c r="X11" s="27">
        <f t="shared" si="3"/>
        <v>76315.789473684214</v>
      </c>
      <c r="Y11" s="27">
        <f t="shared" si="3"/>
        <v>75187.969924812031</v>
      </c>
      <c r="Z11" s="27">
        <f t="shared" si="3"/>
        <v>80769.230769230766</v>
      </c>
      <c r="AA11" s="27">
        <f t="shared" si="3"/>
        <v>72093.023255813954</v>
      </c>
      <c r="AB11" s="27">
        <f t="shared" si="3"/>
        <v>79844.961240310076</v>
      </c>
      <c r="AC11" s="27">
        <f t="shared" si="3"/>
        <v>80769.230769230766</v>
      </c>
      <c r="AD11" s="27">
        <f t="shared" si="3"/>
        <v>74806.201550387588</v>
      </c>
      <c r="AE11" s="27">
        <f t="shared" si="3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3">
        <v>114500</v>
      </c>
      <c r="AG13" s="74">
        <v>114500</v>
      </c>
      <c r="AH13" s="74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>
        <v>18.61</v>
      </c>
      <c r="AS29">
        <v>9.68</v>
      </c>
      <c r="AT29">
        <v>43.63</v>
      </c>
    </row>
    <row r="30" spans="2:46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>
        <v>28240</v>
      </c>
      <c r="AS30">
        <v>6310</v>
      </c>
      <c r="AT30">
        <v>106000</v>
      </c>
    </row>
    <row r="31" spans="2:46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>
        <v>204.8</v>
      </c>
      <c r="AS31">
        <v>178.8</v>
      </c>
      <c r="AT31">
        <v>125.6</v>
      </c>
    </row>
    <row r="32" spans="2:46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>
        <v>12900</v>
      </c>
      <c r="AS32">
        <v>10490</v>
      </c>
      <c r="AT32">
        <v>6256</v>
      </c>
    </row>
    <row r="33" spans="2:67">
      <c r="B33" s="25"/>
      <c r="C33" s="35" t="s">
        <v>244</v>
      </c>
      <c r="D33" s="35" t="s">
        <v>238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1.05</v>
      </c>
      <c r="AS33">
        <v>12.24</v>
      </c>
      <c r="AT33">
        <v>43.23</v>
      </c>
    </row>
    <row r="34" spans="2:67">
      <c r="B34" s="25"/>
      <c r="C34" s="35" t="s">
        <v>243</v>
      </c>
      <c r="D34" s="35" t="s">
        <v>239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67.260000000000005</v>
      </c>
      <c r="AS34">
        <v>11.11</v>
      </c>
      <c r="AT34">
        <v>135.5</v>
      </c>
    </row>
    <row r="35" spans="2:67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>
      <c r="B38" s="25"/>
      <c r="C38" s="89" t="s">
        <v>219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>
      <c r="B49" s="25"/>
      <c r="C49" s="30" t="s">
        <v>115</v>
      </c>
      <c r="D49" s="30"/>
      <c r="E49" s="56"/>
      <c r="F49" s="58"/>
      <c r="G49" s="252">
        <v>1</v>
      </c>
      <c r="H49" s="252"/>
      <c r="I49" s="252"/>
      <c r="J49" s="253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/>
      <c r="R49" s="106"/>
      <c r="S49" s="97">
        <v>2</v>
      </c>
      <c r="T49" s="98">
        <v>4</v>
      </c>
      <c r="U49" s="250">
        <v>5</v>
      </c>
      <c r="V49" s="250"/>
      <c r="W49" s="250"/>
      <c r="X49" s="149">
        <v>8</v>
      </c>
      <c r="Y49" s="159">
        <v>12</v>
      </c>
      <c r="Z49" s="159">
        <v>13</v>
      </c>
      <c r="AA49" s="250">
        <v>14</v>
      </c>
      <c r="AB49" s="250"/>
      <c r="AC49" s="250"/>
      <c r="AD49" s="250"/>
      <c r="AE49" s="173">
        <v>15</v>
      </c>
      <c r="AF49" s="250">
        <v>3</v>
      </c>
      <c r="AG49" s="250"/>
      <c r="AH49" s="250"/>
      <c r="AI49" s="109">
        <v>6</v>
      </c>
      <c r="AJ49" s="247">
        <v>7</v>
      </c>
      <c r="AK49" s="248"/>
      <c r="AL49" s="143">
        <v>16</v>
      </c>
      <c r="AM49" s="180">
        <v>18</v>
      </c>
      <c r="AR49" s="258">
        <v>21</v>
      </c>
      <c r="AS49" s="258"/>
      <c r="AT49" s="258"/>
    </row>
    <row r="50" spans="2:51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228</v>
      </c>
      <c r="AO50" s="222" t="s">
        <v>185</v>
      </c>
      <c r="AR50" s="241" t="s">
        <v>117</v>
      </c>
      <c r="AS50" s="242" t="s">
        <v>246</v>
      </c>
      <c r="AT50" s="242" t="s">
        <v>246</v>
      </c>
    </row>
    <row r="51" spans="2:51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>
      <c r="B55" s="25">
        <v>2</v>
      </c>
      <c r="C55" s="251" t="s">
        <v>164</v>
      </c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>
      <c r="B56" s="25">
        <v>3</v>
      </c>
      <c r="C56" s="251" t="s">
        <v>163</v>
      </c>
      <c r="D56" s="251"/>
      <c r="E56" s="251"/>
      <c r="F56" s="251"/>
      <c r="G56" s="251"/>
      <c r="H56" s="251"/>
      <c r="I56" s="251"/>
      <c r="J56" s="251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>
      <c r="B58" s="25">
        <v>5</v>
      </c>
      <c r="C58" s="249" t="s">
        <v>161</v>
      </c>
      <c r="D58" s="249"/>
      <c r="E58" s="249"/>
      <c r="F58" s="249"/>
      <c r="G58" s="249"/>
      <c r="H58" s="249"/>
      <c r="I58" s="249"/>
      <c r="J58" s="249"/>
      <c r="K58" s="249"/>
      <c r="L58" s="249"/>
      <c r="M58" s="249"/>
      <c r="N58" s="249"/>
      <c r="O58" s="249"/>
      <c r="P58" s="249"/>
      <c r="Q58" s="249"/>
      <c r="R58" s="249"/>
      <c r="S58" s="249"/>
      <c r="T58" s="249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>
      <c r="B59" s="25">
        <v>6</v>
      </c>
      <c r="C59" s="243" t="s">
        <v>160</v>
      </c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>
      <c r="B60" s="59">
        <v>6</v>
      </c>
      <c r="C60" s="249" t="s">
        <v>171</v>
      </c>
      <c r="D60" s="249"/>
      <c r="E60" s="249"/>
      <c r="F60" s="249"/>
      <c r="G60" s="249"/>
      <c r="H60" s="249"/>
      <c r="I60" s="249"/>
      <c r="J60" s="249"/>
      <c r="K60" s="249"/>
      <c r="L60" s="249"/>
      <c r="M60" s="249"/>
      <c r="N60" s="249"/>
      <c r="O60" s="249"/>
      <c r="P60" s="249"/>
      <c r="Q60" s="249"/>
      <c r="R60" s="249"/>
      <c r="S60" s="249"/>
      <c r="T60" s="249"/>
      <c r="U60" s="249"/>
      <c r="V60" s="249"/>
      <c r="W60" s="249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75">
      <c r="B61" s="59">
        <v>7</v>
      </c>
      <c r="C61" s="246" t="s">
        <v>167</v>
      </c>
      <c r="D61" s="246"/>
      <c r="E61" s="246"/>
      <c r="F61" s="246"/>
      <c r="G61" s="246"/>
      <c r="H61" s="246"/>
      <c r="I61" s="246"/>
      <c r="J61" s="246"/>
      <c r="K61" s="246"/>
      <c r="L61" s="246"/>
      <c r="M61" s="246"/>
      <c r="N61" s="246"/>
      <c r="O61" s="246"/>
      <c r="P61" s="246"/>
      <c r="Q61" s="246"/>
      <c r="R61" s="246"/>
      <c r="S61" s="246"/>
      <c r="T61" s="246"/>
      <c r="U61" s="246"/>
    </row>
    <row r="62" spans="2:51" ht="16.5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>
      <c r="B63" s="59">
        <v>9</v>
      </c>
      <c r="C63" s="139" t="s">
        <v>173</v>
      </c>
    </row>
    <row r="64" spans="2:51" ht="16.5">
      <c r="B64" s="59">
        <v>10</v>
      </c>
      <c r="C64" s="137" t="s">
        <v>179</v>
      </c>
    </row>
    <row r="65" spans="2:3" ht="16.5">
      <c r="B65" s="59">
        <v>11</v>
      </c>
      <c r="C65" s="137" t="s">
        <v>180</v>
      </c>
    </row>
    <row r="66" spans="2:3">
      <c r="B66" s="59">
        <v>12</v>
      </c>
      <c r="C66" t="s">
        <v>187</v>
      </c>
    </row>
    <row r="67" spans="2:3">
      <c r="B67" s="59">
        <v>13</v>
      </c>
      <c r="C67" t="s">
        <v>190</v>
      </c>
    </row>
    <row r="68" spans="2:3">
      <c r="B68" s="59">
        <v>14</v>
      </c>
      <c r="C68" t="s">
        <v>201</v>
      </c>
    </row>
    <row r="69" spans="2:3">
      <c r="B69" s="59">
        <v>15</v>
      </c>
      <c r="C69" t="s">
        <v>204</v>
      </c>
    </row>
    <row r="70" spans="2:3">
      <c r="B70" s="59">
        <v>16</v>
      </c>
      <c r="C70" t="s">
        <v>207</v>
      </c>
    </row>
    <row r="71" spans="2:3">
      <c r="B71" s="59">
        <v>16</v>
      </c>
      <c r="C71" t="s">
        <v>209</v>
      </c>
    </row>
    <row r="72" spans="2:3">
      <c r="B72" s="59">
        <v>17</v>
      </c>
      <c r="C72" t="s">
        <v>212</v>
      </c>
    </row>
    <row r="73" spans="2:3">
      <c r="B73" s="59">
        <v>18</v>
      </c>
      <c r="C73" t="s">
        <v>214</v>
      </c>
    </row>
    <row r="74" spans="2:3">
      <c r="B74" s="59">
        <v>19</v>
      </c>
      <c r="C74" t="s">
        <v>217</v>
      </c>
    </row>
    <row r="75" spans="2:3">
      <c r="B75" s="59">
        <v>20</v>
      </c>
      <c r="C75" t="s">
        <v>218</v>
      </c>
    </row>
    <row r="76" spans="2:3">
      <c r="B76" s="59">
        <v>21</v>
      </c>
      <c r="C76" t="s">
        <v>245</v>
      </c>
    </row>
  </sheetData>
  <mergeCells count="21">
    <mergeCell ref="AR7:AT7"/>
    <mergeCell ref="AR49:AT49"/>
    <mergeCell ref="T5:AK5"/>
    <mergeCell ref="AJ6:AL6"/>
    <mergeCell ref="F6:K6"/>
    <mergeCell ref="F5:J5"/>
    <mergeCell ref="K5:M5"/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</mergeCells>
  <phoneticPr fontId="2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38"/>
  <sheetViews>
    <sheetView zoomScale="83" zoomScaleNormal="90" workbookViewId="0">
      <pane xSplit="5" topLeftCell="F1" activePane="topRight" state="frozen"/>
      <selection pane="topRight" activeCell="H39" sqref="H39"/>
    </sheetView>
  </sheetViews>
  <sheetFormatPr defaultRowHeight="15"/>
  <cols>
    <col min="2" max="2" width="14.28515625" customWidth="1"/>
    <col min="3" max="3" width="52.140625" customWidth="1"/>
    <col min="4" max="4" width="7.5703125" bestFit="1" customWidth="1"/>
    <col min="5" max="5" width="6.28515625" bestFit="1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  <col min="38" max="38" width="18.140625" bestFit="1" customWidth="1"/>
    <col min="39" max="39" width="20.85546875" bestFit="1" customWidth="1"/>
    <col min="40" max="41" width="18.140625" customWidth="1"/>
    <col min="42" max="42" width="11.42578125" bestFit="1" customWidth="1"/>
  </cols>
  <sheetData>
    <row r="1" spans="2:4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>
      <c r="B2" s="25"/>
      <c r="C2" s="268"/>
      <c r="D2" s="266"/>
      <c r="E2" s="171"/>
      <c r="F2" s="266" t="s">
        <v>49</v>
      </c>
      <c r="G2" s="266"/>
      <c r="H2" s="266"/>
      <c r="I2" s="266"/>
      <c r="J2" s="266"/>
      <c r="K2" s="266"/>
      <c r="L2" s="266"/>
      <c r="M2" s="266"/>
      <c r="N2" s="266"/>
      <c r="O2" s="266"/>
      <c r="P2" s="179"/>
      <c r="Q2" s="265" t="s">
        <v>56</v>
      </c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7"/>
      <c r="AD2" s="265" t="s">
        <v>125</v>
      </c>
      <c r="AE2" s="266"/>
      <c r="AF2" s="266"/>
      <c r="AG2" s="266"/>
      <c r="AH2" s="265" t="s">
        <v>176</v>
      </c>
      <c r="AI2" s="266"/>
      <c r="AJ2" s="266"/>
      <c r="AK2" s="266"/>
      <c r="AL2" s="217"/>
      <c r="AM2" s="217"/>
      <c r="AN2" s="217"/>
      <c r="AO2" s="217"/>
      <c r="AP2" s="217"/>
      <c r="AQ2" s="25"/>
    </row>
    <row r="3" spans="2:43">
      <c r="B3" s="25"/>
      <c r="C3" s="268"/>
      <c r="D3" s="266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215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223</v>
      </c>
      <c r="AN3" s="240" t="s">
        <v>224</v>
      </c>
      <c r="AO3" s="240" t="s">
        <v>229</v>
      </c>
      <c r="AP3" s="214" t="s">
        <v>237</v>
      </c>
      <c r="AQ3" s="25"/>
    </row>
    <row r="4" spans="2:4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57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2024-T351</v>
      </c>
      <c r="P4" s="182" t="str">
        <f>mat_param!P8</f>
        <v>Al-4.8Cu-1.2Mg</v>
      </c>
      <c r="Q4" s="191" t="s">
        <v>47</v>
      </c>
      <c r="R4" s="182">
        <f>mat_param!T8</f>
        <v>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>
      <c r="B6" s="126"/>
      <c r="C6" s="183" t="str">
        <f>VLOOKUP(plots!AC3,mat_param!C9:C47,1,FALSE)</f>
        <v>bulk modulus</v>
      </c>
      <c r="D6" s="185" t="str">
        <f>VLOOKUP($C$6,mat_param!$C$9:$BE$47,COLUMN(mat_param!D9)-COLUMN(mat_param!$C$9)+1,FALSE)</f>
        <v>K</v>
      </c>
      <c r="E6" s="185" t="str">
        <f>VLOOKUP($C$6,mat_param!$C$9:$BE$47,COLUMN(mat_param!E9)-COLUMN(mat_param!$C$9)+1,FALSE)</f>
        <v>MPa</v>
      </c>
      <c r="F6" s="185">
        <f>VLOOKUP($C$6,mat_param!$C$9:$BE$47,COLUMN(mat_param!F9)-COLUMN(mat_param!$C$9)+1,FALSE)</f>
        <v>58333.33</v>
      </c>
      <c r="G6" s="185">
        <f>VLOOKUP($C$6,mat_param!$C$9:$BE$47,COLUMN(mat_param!G9)-COLUMN(mat_param!$C$9)+1,FALSE)</f>
        <v>58333.33</v>
      </c>
      <c r="H6" s="185">
        <f>VLOOKUP($C$6,mat_param!$C$9:$BE$47,COLUMN(mat_param!H9)-COLUMN(mat_param!$C$9)+1,FALSE)</f>
        <v>58333.33</v>
      </c>
      <c r="I6" s="185">
        <f>VLOOKUP($C$6,mat_param!$C$9:$BE$47,COLUMN(mat_param!I9)-COLUMN(mat_param!$C$9)+1,FALSE)</f>
        <v>58333.33</v>
      </c>
      <c r="J6" s="185">
        <f>VLOOKUP($C$6,mat_param!$C$9:$BE$47,COLUMN(mat_param!J9)-COLUMN(mat_param!$C$9)+1,FALSE)</f>
        <v>58333.33</v>
      </c>
      <c r="K6" s="185">
        <f>VLOOKUP($C$6,mat_param!$C$9:$BE$47,COLUMN(mat_param!K9)-COLUMN(mat_param!$C$9)+1,FALSE)</f>
        <v>56140.350877192977</v>
      </c>
      <c r="L6" s="185">
        <f>VLOOKUP($C$6,mat_param!$C$9:$BE$47,COLUMN(mat_param!L9)-COLUMN(mat_param!$C$9)+1,FALSE)</f>
        <v>69607.843137254895</v>
      </c>
      <c r="M6" s="185">
        <f>VLOOKUP($C$6,mat_param!$C$9:$BE$47,COLUMN(mat_param!M9)-COLUMN(mat_param!$C$9)+1,FALSE)</f>
        <v>70294.117647058825</v>
      </c>
      <c r="N6" s="185">
        <f>VLOOKUP($C$6,mat_param!$C$9:$BE$47,COLUMN(mat_param!N9)-COLUMN(mat_param!$C$9)+1,FALSE)</f>
        <v>69607.843137254895</v>
      </c>
      <c r="O6" s="185">
        <f>VLOOKUP($C$6,mat_param!$C$9:$BE$47,COLUMN(mat_param!O9)-COLUMN(mat_param!$C$9)+1,FALSE)</f>
        <v>59999.999999999993</v>
      </c>
      <c r="P6" s="207">
        <f>VLOOKUP($C$6,mat_param!$C$9:$BE$47,COLUMN(mat_param!P9)-COLUMN(mat_param!$C$9)+1,FALSE)</f>
        <v>499999.99999999994</v>
      </c>
      <c r="Q6" s="185">
        <f>VLOOKUP($C$6,mat_param!$C$9:$BE$47,COLUMN(mat_param!S9)-COLUMN(mat_param!$C$9)+1,FALSE)</f>
        <v>205880</v>
      </c>
      <c r="R6" s="185">
        <f>VLOOKUP($C$6,mat_param!$C$9:$BE$47,COLUMN(mat_param!T9)-COLUMN(mat_param!$C$9)+1,FALSE)</f>
        <v>174999.99999999997</v>
      </c>
      <c r="S6" s="185">
        <f>VLOOKUP($C$6,mat_param!$C$9:$BE$47,COLUMN(mat_param!U9)-COLUMN(mat_param!$C$9)+1,FALSE)</f>
        <v>205882.35294117648</v>
      </c>
      <c r="T6" s="185">
        <f>VLOOKUP($C$6,mat_param!$C$9:$BE$47,COLUMN(mat_param!V9)-COLUMN(mat_param!$C$9)+1,FALSE)</f>
        <v>205882.35294117648</v>
      </c>
      <c r="U6" s="185">
        <f>VLOOKUP($C$6,mat_param!$C$9:$BE$47,COLUMN(mat_param!W9)-COLUMN(mat_param!$C$9)+1,FALSE)</f>
        <v>205882.35294117648</v>
      </c>
      <c r="V6" s="185">
        <f>VLOOKUP($C$6,mat_param!$C$9:$BE$47,COLUMN(mat_param!X9)-COLUMN(mat_param!$C$9)+1,FALSE)</f>
        <v>199019.60784313726</v>
      </c>
      <c r="W6" s="185">
        <f>VLOOKUP($C$6,mat_param!$C$9:$BE$47,COLUMN(mat_param!Y9)-COLUMN(mat_param!$C$9)+1,FALSE)</f>
        <v>196078.43137254901</v>
      </c>
      <c r="X6" s="185">
        <f>VLOOKUP($C$6,mat_param!$C$9:$BE$47,COLUMN(mat_param!Z9)-COLUMN(mat_param!$C$9)+1,FALSE)</f>
        <v>174999.99999999997</v>
      </c>
      <c r="Y6" s="185">
        <f>VLOOKUP($C$6,mat_param!$C$9:$BE$47,COLUMN(mat_param!AA9)-COLUMN(mat_param!$C$9)+1,FALSE)</f>
        <v>147619.0476190476</v>
      </c>
      <c r="Z6" s="185">
        <f>VLOOKUP($C$6,mat_param!$C$9:$BE$47,COLUMN(mat_param!AB9)-COLUMN(mat_param!$C$9)+1,FALSE)</f>
        <v>163492.06349206346</v>
      </c>
      <c r="AA6" s="185">
        <f>VLOOKUP($C$6,mat_param!$C$9:$BE$47,COLUMN(mat_param!AC9)-COLUMN(mat_param!$C$9)+1,FALSE)</f>
        <v>174999.99999999997</v>
      </c>
      <c r="AB6" s="185">
        <f>VLOOKUP($C$6,mat_param!$C$9:$BE$47,COLUMN(mat_param!AD9)-COLUMN(mat_param!$C$9)+1,FALSE)</f>
        <v>153174.60317460314</v>
      </c>
      <c r="AC6" s="185">
        <f>VLOOKUP($C$6,mat_param!$C$9:$BE$47,COLUMN(mat_param!AE9)-COLUMN(mat_param!$C$9)+1,FALSE)</f>
        <v>197058.82352941175</v>
      </c>
      <c r="AD6" s="185">
        <f>VLOOKUP($C$6,mat_param!$C$9:$BE$47,COLUMN(mat_param!AF9)-COLUMN(mat_param!$C$9)+1,FALSE)</f>
        <v>116</v>
      </c>
      <c r="AE6" s="185">
        <f>VLOOKUP($C$6,mat_param!$C$9:$BE$47,COLUMN(mat_param!AG9)-COLUMN(mat_param!$C$9)+1,FALSE)</f>
        <v>116</v>
      </c>
      <c r="AF6" s="185">
        <f>VLOOKUP($C$6,mat_param!$C$9:$BE$47,COLUMN(mat_param!AH9)-COLUMN(mat_param!$C$9)+1,FALSE)</f>
        <v>116</v>
      </c>
      <c r="AG6" s="185">
        <f>VLOOKUP($C$6,mat_param!$C$9:$BE$47,COLUMN(mat_param!AI9)-COLUMN(mat_param!$C$9)+1,FALSE)</f>
        <v>117881.03958333335</v>
      </c>
      <c r="AH6" s="185">
        <f>VLOOKUP($C$6,mat_param!$C$9:$BE$47,COLUMN(mat_param!AJ9)-COLUMN(mat_param!$C$9)+1,FALSE)</f>
        <v>129166.66666666669</v>
      </c>
      <c r="AI6" s="185">
        <f>VLOOKUP($C$6,mat_param!$C$9:$BE$47,COLUMN(mat_param!AK9)-COLUMN(mat_param!$C$9)+1,FALSE)</f>
        <v>164285.71428571426</v>
      </c>
      <c r="AJ6" s="185">
        <f>VLOOKUP($C$6,mat_param!$C$9:$BE$47,COLUMN(mat_param!AL9)-COLUMN(mat_param!$C$9)+1,FALSE)</f>
        <v>197458.60805860805</v>
      </c>
      <c r="AK6" s="185">
        <f>VLOOKUP($C$6,mat_param!$C$9:$BE$47,COLUMN(mat_param!AM9)-COLUMN(mat_param!$C$9)+1,FALSE)</f>
        <v>310000</v>
      </c>
      <c r="AL6" s="185">
        <f>VLOOKUP($C$6,mat_param!$C$9:$BE$47,COLUMN(mat_param!AN9)-COLUMN(mat_param!$C$9)+1,FALSE)</f>
        <v>0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129166.66666666669</v>
      </c>
      <c r="AP6" s="185">
        <f>VLOOKUP($C$6,mat_param!$C$9:$BE$47,COLUMN(mat_param!AR9)-COLUMN(mat_param!$C$9)+1,FALSE)</f>
        <v>58333.33</v>
      </c>
      <c r="AQ6" s="25"/>
    </row>
    <row r="7" spans="2:43" ht="9" customHeight="1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103">
        <f>AVERAGE(7.4197,7.36947,7.42299)</f>
        <v>7.4040533333333327</v>
      </c>
      <c r="AQ8" s="25"/>
    </row>
    <row r="9" spans="2:4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P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 t="shared" si="2"/>
        <v>14.808106666666665</v>
      </c>
      <c r="AQ9" s="25"/>
    </row>
    <row r="10" spans="2:4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92.1</v>
      </c>
      <c r="AG10" s="25">
        <v>88.4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103">
        <f>AVERAGE(47.5393,47.5396,48.2624)</f>
        <v>47.780433333333328</v>
      </c>
      <c r="AQ10" s="25"/>
    </row>
    <row r="11" spans="2:4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1.0700000000000001E-7</v>
      </c>
      <c r="AQ12" s="25"/>
    </row>
    <row r="13" spans="2:4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8.7704918032786896</v>
      </c>
      <c r="AQ13" s="25"/>
    </row>
    <row r="14" spans="2:4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25"/>
    </row>
    <row r="15" spans="2:4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1.35</v>
      </c>
      <c r="AQ15" s="25"/>
    </row>
    <row r="16" spans="2:43">
      <c r="B16" s="126" t="s">
        <v>36</v>
      </c>
      <c r="C16" s="183" t="s">
        <v>231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25"/>
    </row>
    <row r="17" spans="2:43">
      <c r="B17" s="126" t="s">
        <v>36</v>
      </c>
      <c r="C17" s="183" t="s">
        <v>232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28700000</v>
      </c>
      <c r="AQ17" s="25"/>
    </row>
    <row r="18" spans="2:43">
      <c r="B18" s="59"/>
      <c r="C18" s="183" t="s">
        <v>233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1300000</v>
      </c>
      <c r="AQ18" s="25"/>
    </row>
    <row r="19" spans="2:43">
      <c r="B19" s="59"/>
      <c r="C19" s="183" t="s">
        <v>236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4.7445255474452548</v>
      </c>
      <c r="AQ19" s="25"/>
    </row>
    <row r="20" spans="2:43">
      <c r="B20" s="59"/>
      <c r="C20" s="225" t="s">
        <v>234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>
      <c r="B21" s="59"/>
      <c r="C21" s="183" t="s">
        <v>235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28300000</v>
      </c>
      <c r="AQ21" s="25"/>
    </row>
    <row r="22" spans="2:43">
      <c r="B22" s="59"/>
      <c r="C22" s="183" t="s">
        <v>233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900000</v>
      </c>
      <c r="AQ22" s="25"/>
    </row>
    <row r="23" spans="2:43">
      <c r="B23" s="25"/>
      <c r="C23" s="183" t="s">
        <v>236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3.2846715328467155</v>
      </c>
      <c r="AQ23" s="25"/>
    </row>
    <row r="24" spans="2:43">
      <c r="B24" s="25"/>
      <c r="C24" s="183" t="s">
        <v>247</v>
      </c>
      <c r="D24" s="25"/>
      <c r="E24" s="25"/>
      <c r="F24" s="25"/>
      <c r="G24" s="25" t="s">
        <v>248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249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250</v>
      </c>
      <c r="AH24" s="25"/>
      <c r="AI24" s="25"/>
      <c r="AJ24" s="25"/>
      <c r="AK24" s="25" t="s">
        <v>251</v>
      </c>
      <c r="AL24" s="25"/>
      <c r="AM24" s="188"/>
      <c r="AN24" s="188"/>
      <c r="AO24" s="188"/>
      <c r="AP24" s="25"/>
      <c r="AQ24" s="25"/>
    </row>
    <row r="25" spans="2:4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8" spans="52:52">
      <c r="AZ38" t="s">
        <v>45</v>
      </c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X2" zoomScale="90" zoomScaleNormal="90" workbookViewId="0">
      <selection activeCell="AY33" sqref="AY33"/>
    </sheetView>
  </sheetViews>
  <sheetFormatPr defaultRowHeight="1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51" max="51" width="33.28515625" customWidth="1"/>
  </cols>
  <sheetData>
    <row r="2" spans="3:67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C3" s="145" t="s">
        <v>66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sim_results!C6&amp; " and debris cloud diamter"</f>
        <v>bulk modulus and debris cloud diamter</v>
      </c>
    </row>
    <row r="10" spans="3:67">
      <c r="AD10" t="str">
        <f>sim_results!C6&amp; " and target hole diameter"</f>
        <v>bulk modulus and target hole diameter</v>
      </c>
    </row>
    <row r="12" spans="3:67">
      <c r="AD12" t="str">
        <f>CONCATENATE(sim_results!D6," (",sim_results!E6,")")</f>
        <v>K (MPa)</v>
      </c>
    </row>
    <row r="24" spans="30:80">
      <c r="AZ24" t="s">
        <v>45</v>
      </c>
    </row>
    <row r="26" spans="30:80">
      <c r="CB26" t="s">
        <v>45</v>
      </c>
    </row>
    <row r="29" spans="30:80">
      <c r="AD29" t="str">
        <f>sim_results!C6&amp;" and percentage of solid material in debris cloud"</f>
        <v>bulk modulus and percentage of solid material in debris cloud</v>
      </c>
      <c r="AP29" t="str">
        <f>sim_results!C6&amp; " and residual velocity"</f>
        <v>bulk modulus and residual velocity</v>
      </c>
    </row>
    <row r="46" spans="58:58">
      <c r="BF46" t="s">
        <v>45</v>
      </c>
    </row>
    <row r="50" spans="37:37">
      <c r="AK50" t="str">
        <f>sim_results!C6&amp; " and percentage of converted particles due to temperature"</f>
        <v>bulk modulus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tabSelected="1" zoomScale="90" zoomScaleNormal="90" workbookViewId="0">
      <selection activeCell="S19" sqref="S19"/>
    </sheetView>
  </sheetViews>
  <sheetFormatPr defaultRowHeight="15"/>
  <cols>
    <col min="1" max="1" width="9.140625" style="269"/>
    <col min="2" max="2" width="4.7109375" style="269" customWidth="1"/>
    <col min="3" max="3" width="5" style="270" customWidth="1"/>
    <col min="4" max="4" width="20.42578125" style="269" customWidth="1"/>
    <col min="5" max="5" width="6" style="269" customWidth="1"/>
    <col min="6" max="6" width="7" style="269" customWidth="1"/>
    <col min="7" max="7" width="11.5703125" style="269" customWidth="1"/>
    <col min="8" max="8" width="9.7109375" style="269" customWidth="1"/>
    <col min="9" max="9" width="16.7109375" style="269" bestFit="1" customWidth="1"/>
    <col min="10" max="10" width="19.7109375" style="269" bestFit="1" customWidth="1"/>
    <col min="11" max="11" width="14.5703125" style="269" bestFit="1" customWidth="1"/>
    <col min="12" max="12" width="8.7109375" style="269" bestFit="1" customWidth="1"/>
    <col min="13" max="13" width="10.140625" style="269" bestFit="1" customWidth="1"/>
    <col min="14" max="14" width="11.5703125" style="269" bestFit="1" customWidth="1"/>
    <col min="15" max="15" width="15.7109375" style="269" bestFit="1" customWidth="1"/>
    <col min="16" max="16" width="24.42578125" style="269" bestFit="1" customWidth="1"/>
    <col min="17" max="17" width="12" style="269" customWidth="1"/>
    <col min="18" max="18" width="15.7109375" style="269" bestFit="1" customWidth="1"/>
    <col min="19" max="19" width="24.42578125" style="269" bestFit="1" customWidth="1"/>
    <col min="20" max="16384" width="9.140625" style="269"/>
  </cols>
  <sheetData>
    <row r="3" spans="2:26">
      <c r="D3" s="271"/>
      <c r="E3" s="271"/>
      <c r="F3" s="271"/>
      <c r="G3" s="271"/>
      <c r="H3" s="271"/>
      <c r="I3" s="275"/>
      <c r="J3" s="275"/>
      <c r="K3" s="275"/>
      <c r="L3" s="275"/>
      <c r="M3" s="275"/>
      <c r="N3" s="271"/>
      <c r="O3" s="271"/>
      <c r="P3" s="271"/>
      <c r="Q3" s="271"/>
      <c r="R3" s="271"/>
      <c r="S3" s="275"/>
      <c r="T3" s="275"/>
      <c r="U3" s="275"/>
      <c r="V3" s="271"/>
      <c r="W3" s="271"/>
      <c r="X3" s="271"/>
      <c r="Y3" s="271"/>
      <c r="Z3" s="271"/>
    </row>
    <row r="4" spans="2:26">
      <c r="C4" s="272" t="s">
        <v>252</v>
      </c>
      <c r="D4" s="272"/>
      <c r="E4" s="276" t="s">
        <v>261</v>
      </c>
      <c r="F4" s="276" t="s">
        <v>262</v>
      </c>
      <c r="G4" s="273" t="s">
        <v>255</v>
      </c>
      <c r="H4" s="273" t="s">
        <v>254</v>
      </c>
      <c r="I4" s="277" t="s">
        <v>263</v>
      </c>
      <c r="J4" s="277" t="s">
        <v>256</v>
      </c>
      <c r="K4" s="273" t="s">
        <v>260</v>
      </c>
      <c r="L4" s="273" t="s">
        <v>264</v>
      </c>
      <c r="M4" s="273" t="s">
        <v>265</v>
      </c>
      <c r="N4" s="273" t="s">
        <v>257</v>
      </c>
      <c r="O4" s="273" t="s">
        <v>258</v>
      </c>
      <c r="P4" s="273" t="s">
        <v>259</v>
      </c>
      <c r="T4" s="275"/>
      <c r="U4" s="275"/>
      <c r="V4" s="271"/>
      <c r="W4" s="271"/>
      <c r="X4" s="271"/>
      <c r="Y4" s="271"/>
      <c r="Z4" s="271"/>
    </row>
    <row r="5" spans="2:26">
      <c r="B5" s="269">
        <v>1</v>
      </c>
      <c r="C5" s="273" t="s">
        <v>51</v>
      </c>
      <c r="D5" s="274" t="s">
        <v>57</v>
      </c>
      <c r="E5" s="271">
        <v>0.4</v>
      </c>
      <c r="F5" s="271">
        <v>9.58</v>
      </c>
      <c r="G5" s="278">
        <f>E5/F5</f>
        <v>4.1753653444676408E-2</v>
      </c>
      <c r="H5" s="274">
        <v>5.5</v>
      </c>
      <c r="L5" s="279"/>
      <c r="M5" s="279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</row>
    <row r="6" spans="2:26">
      <c r="B6" s="269">
        <f>B5+1</f>
        <v>2</v>
      </c>
      <c r="C6" s="273"/>
      <c r="D6" s="274" t="s">
        <v>57</v>
      </c>
      <c r="E6" s="271">
        <v>0.4</v>
      </c>
      <c r="F6" s="271">
        <v>9.58</v>
      </c>
      <c r="G6" s="278">
        <f>E6/F6</f>
        <v>4.1753653444676408E-2</v>
      </c>
      <c r="H6" s="274">
        <v>6.7</v>
      </c>
      <c r="L6" s="279"/>
      <c r="M6" s="279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</row>
    <row r="7" spans="2:26">
      <c r="B7" s="269">
        <f t="shared" ref="B7:B40" si="0">B6+1</f>
        <v>3</v>
      </c>
      <c r="C7" s="273"/>
      <c r="D7" s="274" t="s">
        <v>57</v>
      </c>
      <c r="E7" s="271">
        <v>0.4</v>
      </c>
      <c r="F7" s="271">
        <v>9.58</v>
      </c>
      <c r="G7" s="278">
        <f>E7/F7</f>
        <v>4.1753653444676408E-2</v>
      </c>
      <c r="H7" s="274">
        <v>7.5</v>
      </c>
      <c r="L7" s="279"/>
      <c r="M7" s="279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</row>
    <row r="8" spans="2:26">
      <c r="B8" s="269">
        <f t="shared" si="0"/>
        <v>4</v>
      </c>
      <c r="C8" s="273"/>
      <c r="D8" s="274" t="s">
        <v>57</v>
      </c>
      <c r="E8" s="271">
        <v>0.8</v>
      </c>
      <c r="F8" s="271">
        <v>9.58</v>
      </c>
      <c r="G8" s="278">
        <f>E8/F8</f>
        <v>8.3507306889352817E-2</v>
      </c>
      <c r="H8" s="274">
        <v>5.5</v>
      </c>
      <c r="L8" s="279"/>
      <c r="M8" s="279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</row>
    <row r="9" spans="2:26">
      <c r="B9" s="269">
        <f t="shared" si="0"/>
        <v>5</v>
      </c>
      <c r="C9" s="273"/>
      <c r="D9" s="274" t="s">
        <v>57</v>
      </c>
      <c r="E9" s="271">
        <v>0.8</v>
      </c>
      <c r="F9" s="271">
        <v>9.58</v>
      </c>
      <c r="G9" s="278">
        <f>E9/F9</f>
        <v>8.3507306889352817E-2</v>
      </c>
      <c r="H9" s="274">
        <v>6.7</v>
      </c>
      <c r="L9" s="280"/>
      <c r="M9" s="280"/>
    </row>
    <row r="10" spans="2:26">
      <c r="B10" s="269">
        <f t="shared" si="0"/>
        <v>6</v>
      </c>
      <c r="C10" s="273"/>
      <c r="D10" s="274" t="s">
        <v>57</v>
      </c>
      <c r="E10" s="271">
        <v>0.8</v>
      </c>
      <c r="F10" s="271">
        <v>9.58</v>
      </c>
      <c r="G10" s="278">
        <f>E10/F10</f>
        <v>8.3507306889352817E-2</v>
      </c>
      <c r="H10" s="274">
        <v>7.5</v>
      </c>
      <c r="L10" s="280"/>
      <c r="M10" s="280"/>
    </row>
    <row r="11" spans="2:26">
      <c r="B11" s="269">
        <f t="shared" si="0"/>
        <v>7</v>
      </c>
      <c r="C11" s="273"/>
      <c r="D11" s="274" t="s">
        <v>57</v>
      </c>
      <c r="E11" s="271">
        <v>1.2</v>
      </c>
      <c r="F11" s="271">
        <v>9.58</v>
      </c>
      <c r="G11" s="278">
        <f>E11/F11</f>
        <v>0.12526096033402923</v>
      </c>
      <c r="H11" s="274">
        <v>5.5</v>
      </c>
      <c r="L11" s="280"/>
      <c r="M11" s="280"/>
    </row>
    <row r="12" spans="2:26">
      <c r="B12" s="269">
        <f t="shared" si="0"/>
        <v>8</v>
      </c>
      <c r="C12" s="273"/>
      <c r="D12" s="274" t="s">
        <v>57</v>
      </c>
      <c r="E12" s="271">
        <v>1.2</v>
      </c>
      <c r="F12" s="271">
        <v>9.58</v>
      </c>
      <c r="G12" s="278">
        <f>E12/F12</f>
        <v>0.12526096033402923</v>
      </c>
      <c r="H12" s="274">
        <v>6.7</v>
      </c>
      <c r="L12" s="280"/>
      <c r="M12" s="280"/>
    </row>
    <row r="13" spans="2:26">
      <c r="B13" s="269">
        <f t="shared" si="0"/>
        <v>9</v>
      </c>
      <c r="C13" s="273"/>
      <c r="D13" s="274" t="s">
        <v>57</v>
      </c>
      <c r="E13" s="271">
        <v>1.2</v>
      </c>
      <c r="F13" s="271">
        <v>9.58</v>
      </c>
      <c r="G13" s="278">
        <f>E13/F13</f>
        <v>0.12526096033402923</v>
      </c>
      <c r="H13" s="274">
        <v>7.5</v>
      </c>
      <c r="L13" s="280"/>
      <c r="M13" s="280"/>
    </row>
    <row r="14" spans="2:26">
      <c r="B14" s="269">
        <f t="shared" si="0"/>
        <v>10</v>
      </c>
      <c r="C14" s="273" t="s">
        <v>142</v>
      </c>
      <c r="D14" s="274" t="s">
        <v>253</v>
      </c>
      <c r="E14" s="271">
        <v>0.4</v>
      </c>
      <c r="F14" s="271">
        <v>9.58</v>
      </c>
      <c r="G14" s="278">
        <f>E14/F14</f>
        <v>4.1753653444676408E-2</v>
      </c>
      <c r="H14" s="274">
        <v>5.5</v>
      </c>
      <c r="L14" s="280"/>
      <c r="M14" s="280"/>
    </row>
    <row r="15" spans="2:26">
      <c r="B15" s="269">
        <f t="shared" si="0"/>
        <v>11</v>
      </c>
      <c r="C15" s="273"/>
      <c r="D15" s="274" t="s">
        <v>253</v>
      </c>
      <c r="E15" s="271">
        <v>0.4</v>
      </c>
      <c r="F15" s="271">
        <v>9.58</v>
      </c>
      <c r="G15" s="278">
        <f>E15/F15</f>
        <v>4.1753653444676408E-2</v>
      </c>
      <c r="H15" s="274">
        <v>6.7</v>
      </c>
      <c r="L15" s="280"/>
      <c r="M15" s="280"/>
    </row>
    <row r="16" spans="2:26">
      <c r="B16" s="269">
        <f t="shared" si="0"/>
        <v>12</v>
      </c>
      <c r="C16" s="273"/>
      <c r="D16" s="274" t="s">
        <v>253</v>
      </c>
      <c r="E16" s="271">
        <v>0.4</v>
      </c>
      <c r="F16" s="271">
        <v>9.58</v>
      </c>
      <c r="G16" s="278">
        <f>E16/F16</f>
        <v>4.1753653444676408E-2</v>
      </c>
      <c r="H16" s="274">
        <v>7.5</v>
      </c>
      <c r="L16" s="280"/>
      <c r="M16" s="280"/>
    </row>
    <row r="17" spans="2:13">
      <c r="B17" s="269">
        <f t="shared" si="0"/>
        <v>13</v>
      </c>
      <c r="C17" s="273"/>
      <c r="D17" s="274" t="s">
        <v>253</v>
      </c>
      <c r="E17" s="271">
        <v>0.8</v>
      </c>
      <c r="F17" s="271">
        <v>9.58</v>
      </c>
      <c r="G17" s="278">
        <f>E17/F17</f>
        <v>8.3507306889352817E-2</v>
      </c>
      <c r="H17" s="274">
        <v>5.5</v>
      </c>
      <c r="L17" s="280"/>
      <c r="M17" s="280"/>
    </row>
    <row r="18" spans="2:13">
      <c r="B18" s="269">
        <f t="shared" si="0"/>
        <v>14</v>
      </c>
      <c r="C18" s="273"/>
      <c r="D18" s="274" t="s">
        <v>253</v>
      </c>
      <c r="E18" s="271">
        <v>0.8</v>
      </c>
      <c r="F18" s="271">
        <v>9.58</v>
      </c>
      <c r="G18" s="278">
        <f>E18/F18</f>
        <v>8.3507306889352817E-2</v>
      </c>
      <c r="H18" s="274">
        <v>6.7</v>
      </c>
      <c r="L18" s="280"/>
      <c r="M18" s="280"/>
    </row>
    <row r="19" spans="2:13">
      <c r="B19" s="269">
        <f t="shared" si="0"/>
        <v>15</v>
      </c>
      <c r="C19" s="273"/>
      <c r="D19" s="274" t="s">
        <v>253</v>
      </c>
      <c r="E19" s="271">
        <v>0.8</v>
      </c>
      <c r="F19" s="271">
        <v>9.58</v>
      </c>
      <c r="G19" s="278">
        <f>E19/F19</f>
        <v>8.3507306889352817E-2</v>
      </c>
      <c r="H19" s="274">
        <v>7.5</v>
      </c>
      <c r="L19" s="280"/>
      <c r="M19" s="280"/>
    </row>
    <row r="20" spans="2:13">
      <c r="B20" s="269">
        <f t="shared" si="0"/>
        <v>16</v>
      </c>
      <c r="C20" s="273"/>
      <c r="D20" s="274" t="s">
        <v>253</v>
      </c>
      <c r="E20" s="271">
        <v>1.2</v>
      </c>
      <c r="F20" s="271">
        <v>9.58</v>
      </c>
      <c r="G20" s="278">
        <f>E20/F20</f>
        <v>0.12526096033402923</v>
      </c>
      <c r="H20" s="274">
        <v>5.5</v>
      </c>
      <c r="L20" s="280"/>
      <c r="M20" s="280"/>
    </row>
    <row r="21" spans="2:13">
      <c r="B21" s="269">
        <f t="shared" si="0"/>
        <v>17</v>
      </c>
      <c r="C21" s="273"/>
      <c r="D21" s="274" t="s">
        <v>253</v>
      </c>
      <c r="E21" s="271">
        <v>1.2</v>
      </c>
      <c r="F21" s="271">
        <v>9.58</v>
      </c>
      <c r="G21" s="278">
        <f>E21/F21</f>
        <v>0.12526096033402923</v>
      </c>
      <c r="H21" s="274">
        <v>6.7</v>
      </c>
      <c r="L21" s="280"/>
      <c r="M21" s="280"/>
    </row>
    <row r="22" spans="2:13">
      <c r="B22" s="269">
        <f t="shared" si="0"/>
        <v>18</v>
      </c>
      <c r="C22" s="273"/>
      <c r="D22" s="274" t="s">
        <v>253</v>
      </c>
      <c r="E22" s="271">
        <v>1.2</v>
      </c>
      <c r="F22" s="271">
        <v>9.58</v>
      </c>
      <c r="G22" s="278">
        <f>E22/F22</f>
        <v>0.12526096033402923</v>
      </c>
      <c r="H22" s="274">
        <v>7.5</v>
      </c>
      <c r="L22" s="280"/>
      <c r="M22" s="280"/>
    </row>
    <row r="23" spans="2:13">
      <c r="B23" s="269">
        <f t="shared" si="0"/>
        <v>19</v>
      </c>
      <c r="C23" s="273" t="s">
        <v>155</v>
      </c>
      <c r="D23" s="274" t="s">
        <v>159</v>
      </c>
      <c r="E23" s="271">
        <v>0.4</v>
      </c>
      <c r="F23" s="271">
        <v>9.58</v>
      </c>
      <c r="G23" s="278">
        <f>E23/F23</f>
        <v>4.1753653444676408E-2</v>
      </c>
      <c r="H23" s="274">
        <v>5.5</v>
      </c>
      <c r="L23" s="280"/>
      <c r="M23" s="280"/>
    </row>
    <row r="24" spans="2:13">
      <c r="B24" s="269">
        <f t="shared" si="0"/>
        <v>20</v>
      </c>
      <c r="C24" s="273"/>
      <c r="D24" s="274" t="s">
        <v>159</v>
      </c>
      <c r="E24" s="271">
        <v>0.4</v>
      </c>
      <c r="F24" s="271">
        <v>9.58</v>
      </c>
      <c r="G24" s="278">
        <f>E24/F24</f>
        <v>4.1753653444676408E-2</v>
      </c>
      <c r="H24" s="274">
        <v>6.7</v>
      </c>
      <c r="L24" s="280"/>
      <c r="M24" s="280"/>
    </row>
    <row r="25" spans="2:13">
      <c r="B25" s="269">
        <f t="shared" si="0"/>
        <v>21</v>
      </c>
      <c r="C25" s="273"/>
      <c r="D25" s="274" t="s">
        <v>159</v>
      </c>
      <c r="E25" s="271">
        <v>0.4</v>
      </c>
      <c r="F25" s="271">
        <v>9.58</v>
      </c>
      <c r="G25" s="278">
        <f>E25/F25</f>
        <v>4.1753653444676408E-2</v>
      </c>
      <c r="H25" s="274">
        <v>7.5</v>
      </c>
      <c r="L25" s="280"/>
      <c r="M25" s="280"/>
    </row>
    <row r="26" spans="2:13">
      <c r="B26" s="269">
        <f t="shared" si="0"/>
        <v>22</v>
      </c>
      <c r="C26" s="273"/>
      <c r="D26" s="274" t="s">
        <v>159</v>
      </c>
      <c r="E26" s="271">
        <v>0.8</v>
      </c>
      <c r="F26" s="271">
        <v>9.58</v>
      </c>
      <c r="G26" s="278">
        <f>E26/F26</f>
        <v>8.3507306889352817E-2</v>
      </c>
      <c r="H26" s="274">
        <v>5.5</v>
      </c>
      <c r="L26" s="280"/>
      <c r="M26" s="280"/>
    </row>
    <row r="27" spans="2:13">
      <c r="B27" s="269">
        <f t="shared" si="0"/>
        <v>23</v>
      </c>
      <c r="C27" s="273"/>
      <c r="D27" s="274" t="s">
        <v>159</v>
      </c>
      <c r="E27" s="271">
        <v>0.8</v>
      </c>
      <c r="F27" s="271">
        <v>9.58</v>
      </c>
      <c r="G27" s="278">
        <f>E27/F27</f>
        <v>8.3507306889352817E-2</v>
      </c>
      <c r="H27" s="274">
        <v>6.7</v>
      </c>
      <c r="L27" s="280"/>
      <c r="M27" s="280"/>
    </row>
    <row r="28" spans="2:13">
      <c r="B28" s="269">
        <f t="shared" si="0"/>
        <v>24</v>
      </c>
      <c r="C28" s="273"/>
      <c r="D28" s="274" t="s">
        <v>159</v>
      </c>
      <c r="E28" s="271">
        <v>0.8</v>
      </c>
      <c r="F28" s="271">
        <v>9.58</v>
      </c>
      <c r="G28" s="278">
        <f>E28/F28</f>
        <v>8.3507306889352817E-2</v>
      </c>
      <c r="H28" s="274">
        <v>7.5</v>
      </c>
      <c r="L28" s="280"/>
      <c r="M28" s="280"/>
    </row>
    <row r="29" spans="2:13">
      <c r="B29" s="269">
        <f t="shared" si="0"/>
        <v>25</v>
      </c>
      <c r="C29" s="273"/>
      <c r="D29" s="274" t="s">
        <v>159</v>
      </c>
      <c r="E29" s="271">
        <v>1.2</v>
      </c>
      <c r="F29" s="271">
        <v>9.58</v>
      </c>
      <c r="G29" s="278">
        <f>E29/F29</f>
        <v>0.12526096033402923</v>
      </c>
      <c r="H29" s="274">
        <v>5.5</v>
      </c>
      <c r="L29" s="280"/>
      <c r="M29" s="280"/>
    </row>
    <row r="30" spans="2:13">
      <c r="B30" s="269">
        <f t="shared" si="0"/>
        <v>26</v>
      </c>
      <c r="C30" s="273"/>
      <c r="D30" s="274" t="s">
        <v>159</v>
      </c>
      <c r="E30" s="271">
        <v>1.2</v>
      </c>
      <c r="F30" s="271">
        <v>9.58</v>
      </c>
      <c r="G30" s="278">
        <f>E30/F30</f>
        <v>0.12526096033402923</v>
      </c>
      <c r="H30" s="274">
        <v>6.7</v>
      </c>
      <c r="L30" s="280"/>
      <c r="M30" s="280"/>
    </row>
    <row r="31" spans="2:13">
      <c r="B31" s="269">
        <f t="shared" si="0"/>
        <v>27</v>
      </c>
      <c r="C31" s="273"/>
      <c r="D31" s="274" t="s">
        <v>159</v>
      </c>
      <c r="E31" s="271">
        <v>1.2</v>
      </c>
      <c r="F31" s="271">
        <v>9.58</v>
      </c>
      <c r="G31" s="278">
        <f>E31/F31</f>
        <v>0.12526096033402923</v>
      </c>
      <c r="H31" s="274">
        <v>7.5</v>
      </c>
      <c r="L31" s="280"/>
      <c r="M31" s="280"/>
    </row>
    <row r="32" spans="2:13">
      <c r="B32" s="269">
        <f t="shared" si="0"/>
        <v>28</v>
      </c>
      <c r="C32" s="273" t="s">
        <v>208</v>
      </c>
      <c r="D32" s="274" t="s">
        <v>213</v>
      </c>
      <c r="E32" s="271">
        <v>0.4</v>
      </c>
      <c r="F32" s="271">
        <v>9.58</v>
      </c>
      <c r="G32" s="278">
        <f>E32/F32</f>
        <v>4.1753653444676408E-2</v>
      </c>
      <c r="H32" s="274">
        <v>5.5</v>
      </c>
      <c r="L32" s="280"/>
      <c r="M32" s="280"/>
    </row>
    <row r="33" spans="2:24">
      <c r="B33" s="269">
        <f t="shared" si="0"/>
        <v>29</v>
      </c>
      <c r="C33" s="273"/>
      <c r="D33" s="274" t="s">
        <v>213</v>
      </c>
      <c r="E33" s="271">
        <v>0.4</v>
      </c>
      <c r="F33" s="271">
        <v>9.58</v>
      </c>
      <c r="G33" s="278">
        <f>E33/F33</f>
        <v>4.1753653444676408E-2</v>
      </c>
      <c r="H33" s="274">
        <v>6.7</v>
      </c>
      <c r="L33" s="280"/>
      <c r="M33" s="280"/>
    </row>
    <row r="34" spans="2:24">
      <c r="B34" s="269">
        <f t="shared" si="0"/>
        <v>30</v>
      </c>
      <c r="C34" s="273"/>
      <c r="D34" s="274" t="s">
        <v>213</v>
      </c>
      <c r="E34" s="271">
        <v>0.4</v>
      </c>
      <c r="F34" s="271">
        <v>9.58</v>
      </c>
      <c r="G34" s="278">
        <f>E34/F34</f>
        <v>4.1753653444676408E-2</v>
      </c>
      <c r="H34" s="274">
        <v>7.5</v>
      </c>
      <c r="L34" s="280"/>
      <c r="M34" s="280"/>
      <c r="V34" s="279"/>
      <c r="W34" s="279"/>
      <c r="X34" s="279"/>
    </row>
    <row r="35" spans="2:24">
      <c r="B35" s="269">
        <f t="shared" si="0"/>
        <v>31</v>
      </c>
      <c r="C35" s="273"/>
      <c r="D35" s="274" t="s">
        <v>213</v>
      </c>
      <c r="E35" s="271">
        <v>0.8</v>
      </c>
      <c r="F35" s="271">
        <v>9.58</v>
      </c>
      <c r="G35" s="278">
        <f>E35/F35</f>
        <v>8.3507306889352817E-2</v>
      </c>
      <c r="H35" s="274">
        <v>5.5</v>
      </c>
      <c r="L35" s="280"/>
      <c r="M35" s="280"/>
      <c r="V35" s="279"/>
      <c r="W35" s="279"/>
      <c r="X35" s="279"/>
    </row>
    <row r="36" spans="2:24">
      <c r="B36" s="269">
        <f t="shared" si="0"/>
        <v>32</v>
      </c>
      <c r="C36" s="273"/>
      <c r="D36" s="274" t="s">
        <v>213</v>
      </c>
      <c r="E36" s="271">
        <v>0.8</v>
      </c>
      <c r="F36" s="271">
        <v>9.58</v>
      </c>
      <c r="G36" s="278">
        <f>E36/F36</f>
        <v>8.3507306889352817E-2</v>
      </c>
      <c r="H36" s="274">
        <v>6.7</v>
      </c>
      <c r="L36" s="280"/>
      <c r="M36" s="280"/>
      <c r="V36" s="281"/>
      <c r="W36" s="279"/>
      <c r="X36" s="279"/>
    </row>
    <row r="37" spans="2:24">
      <c r="B37" s="269">
        <f t="shared" si="0"/>
        <v>33</v>
      </c>
      <c r="C37" s="273"/>
      <c r="D37" s="274" t="s">
        <v>213</v>
      </c>
      <c r="E37" s="271">
        <v>0.8</v>
      </c>
      <c r="F37" s="271">
        <v>9.58</v>
      </c>
      <c r="G37" s="278">
        <f>E37/F37</f>
        <v>8.3507306889352817E-2</v>
      </c>
      <c r="H37" s="274">
        <v>7.5</v>
      </c>
      <c r="L37" s="280"/>
      <c r="M37" s="280"/>
      <c r="V37" s="281"/>
      <c r="W37" s="279"/>
      <c r="X37" s="279"/>
    </row>
    <row r="38" spans="2:24">
      <c r="B38" s="269">
        <f t="shared" si="0"/>
        <v>34</v>
      </c>
      <c r="C38" s="273"/>
      <c r="D38" s="274" t="s">
        <v>213</v>
      </c>
      <c r="E38" s="271">
        <v>1.2</v>
      </c>
      <c r="F38" s="271">
        <v>9.58</v>
      </c>
      <c r="G38" s="278">
        <f>E38/F38</f>
        <v>0.12526096033402923</v>
      </c>
      <c r="H38" s="274">
        <v>5.5</v>
      </c>
      <c r="L38" s="280"/>
      <c r="M38" s="280"/>
      <c r="V38" s="281"/>
      <c r="W38" s="279"/>
      <c r="X38" s="279"/>
    </row>
    <row r="39" spans="2:24">
      <c r="B39" s="269">
        <f t="shared" si="0"/>
        <v>35</v>
      </c>
      <c r="C39" s="273"/>
      <c r="D39" s="274" t="s">
        <v>213</v>
      </c>
      <c r="E39" s="271">
        <v>1.2</v>
      </c>
      <c r="F39" s="271">
        <v>9.58</v>
      </c>
      <c r="G39" s="278">
        <f>E39/F39</f>
        <v>0.12526096033402923</v>
      </c>
      <c r="H39" s="274">
        <v>6.7</v>
      </c>
      <c r="L39" s="280"/>
      <c r="M39" s="280"/>
      <c r="V39" s="281"/>
      <c r="W39" s="279"/>
      <c r="X39" s="279"/>
    </row>
    <row r="40" spans="2:24">
      <c r="B40" s="269">
        <f t="shared" si="0"/>
        <v>36</v>
      </c>
      <c r="C40" s="273"/>
      <c r="D40" s="274" t="s">
        <v>213</v>
      </c>
      <c r="E40" s="271">
        <v>1.2</v>
      </c>
      <c r="F40" s="271">
        <v>9.58</v>
      </c>
      <c r="G40" s="278">
        <f>E40/F40</f>
        <v>0.12526096033402923</v>
      </c>
      <c r="H40" s="274">
        <v>7.5</v>
      </c>
      <c r="L40" s="280"/>
      <c r="M40" s="280"/>
      <c r="V40" s="281"/>
      <c r="W40" s="279"/>
      <c r="X40" s="279"/>
    </row>
    <row r="41" spans="2:24">
      <c r="V41" s="281"/>
      <c r="W41" s="279"/>
      <c r="X41" s="279"/>
    </row>
    <row r="42" spans="2:24">
      <c r="V42" s="281"/>
      <c r="W42" s="279"/>
      <c r="X42" s="279"/>
    </row>
    <row r="43" spans="2:24">
      <c r="V43" s="281"/>
      <c r="W43" s="279"/>
      <c r="X43" s="279"/>
    </row>
    <row r="44" spans="2:24">
      <c r="V44" s="281"/>
      <c r="W44" s="279"/>
      <c r="X44" s="279"/>
    </row>
    <row r="45" spans="2:24">
      <c r="V45" s="281"/>
      <c r="W45" s="279"/>
      <c r="X45" s="279"/>
    </row>
    <row r="46" spans="2:24">
      <c r="V46" s="281"/>
      <c r="W46" s="279"/>
      <c r="X46" s="279"/>
    </row>
    <row r="47" spans="2:24">
      <c r="V47" s="281"/>
      <c r="W47" s="279"/>
      <c r="X47" s="279"/>
    </row>
    <row r="48" spans="2:24">
      <c r="V48" s="281"/>
      <c r="W48" s="279"/>
      <c r="X48" s="279"/>
    </row>
    <row r="49" spans="22:24">
      <c r="V49" s="281"/>
      <c r="W49" s="279"/>
      <c r="X49" s="279"/>
    </row>
    <row r="50" spans="22:24">
      <c r="V50" s="281"/>
      <c r="W50" s="279"/>
      <c r="X50" s="279"/>
    </row>
    <row r="51" spans="22:24">
      <c r="V51" s="281"/>
      <c r="W51" s="279"/>
      <c r="X51" s="279"/>
    </row>
    <row r="52" spans="22:24">
      <c r="V52" s="281"/>
      <c r="W52" s="279"/>
      <c r="X52" s="279"/>
    </row>
    <row r="53" spans="22:24">
      <c r="V53" s="279"/>
      <c r="W53" s="279"/>
      <c r="X53" s="279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notes</vt:lpstr>
      <vt:lpstr>mat_param</vt:lpstr>
      <vt:lpstr>sim_results</vt:lpstr>
      <vt:lpstr>plots</vt:lpstr>
      <vt:lpstr>Sheet1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2022-03-09T13:36:40Z</dcterms:modified>
</cp:coreProperties>
</file>