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3" activeTab="4"/>
  </bookViews>
  <sheets>
    <sheet name="Report Chart" sheetId="4" state="hidden" r:id="rId1"/>
    <sheet name="CW15 emails" sheetId="13" state="hidden" r:id="rId2"/>
    <sheet name="CW15 reply" sheetId="14" state="hidden" r:id="rId3"/>
    <sheet name="Replier List" sheetId="19" r:id="rId4"/>
    <sheet name="CW19 Email" sheetId="17" r:id="rId5"/>
    <sheet name="CW19 Reply" sheetId="18" r:id="rId6"/>
    <sheet name="CW11 Email" sheetId="2" state="hidden" r:id="rId7"/>
    <sheet name="CW11 Reply" sheetId="3" state="hidden" r:id="rId8"/>
    <sheet name="CW11 Dealer list" sheetId="7" state="hidden" r:id="rId9"/>
    <sheet name="CW12 Email" sheetId="5" state="hidden" r:id="rId10"/>
    <sheet name="CW12 Reply" sheetId="6" state="hidden" r:id="rId11"/>
    <sheet name="CW12 Dealer list" sheetId="8" state="hidden" r:id="rId12"/>
    <sheet name="CW13 Email" sheetId="9" state="hidden" r:id="rId13"/>
    <sheet name="CW13 Reply" sheetId="10" state="hidden" r:id="rId14"/>
    <sheet name="CW14 Email" sheetId="11" state="hidden" r:id="rId15"/>
    <sheet name="CW14 Reply" sheetId="12" state="hidden" r:id="rId16"/>
  </sheets>
  <definedNames>
    <definedName name="_xlnm._FilterDatabase" localSheetId="6" hidden="1">'CW11 Email'!$A$1:$P$108</definedName>
    <definedName name="_xlnm._FilterDatabase" localSheetId="11" hidden="1">'CW12 Dealer list'!$A$1:$C$49</definedName>
    <definedName name="_xlnm._FilterDatabase" localSheetId="9" hidden="1">'CW12 Email'!$A$1:$T$131</definedName>
    <definedName name="_xlnm._FilterDatabase" localSheetId="14" hidden="1">'CW14 Email'!$A$1:$P$91</definedName>
    <definedName name="_xlnm._FilterDatabase" localSheetId="15" hidden="1">'CW14 Reply'!$A$1:$I$94</definedName>
    <definedName name="_xlnm._FilterDatabase" localSheetId="4" hidden="1">'CW19 Email'!$I$1:$I$110</definedName>
  </definedNames>
  <calcPr calcId="152511"/>
</workbook>
</file>

<file path=xl/calcChain.xml><?xml version="1.0" encoding="utf-8"?>
<calcChain xmlns="http://schemas.openxmlformats.org/spreadsheetml/2006/main">
  <c r="Q13" i="17" l="1"/>
  <c r="F6" i="17" l="1"/>
  <c r="F100" i="17"/>
  <c r="I100" i="17" s="1"/>
  <c r="Q91" i="17"/>
  <c r="F3" i="17"/>
  <c r="G3" i="17" s="1"/>
  <c r="H3" i="17"/>
  <c r="F4" i="17"/>
  <c r="H4" i="17"/>
  <c r="F5" i="17"/>
  <c r="I5" i="17" s="1"/>
  <c r="H5" i="17"/>
  <c r="H6" i="17"/>
  <c r="F7" i="17"/>
  <c r="G7" i="17" s="1"/>
  <c r="H7" i="17"/>
  <c r="F8" i="17"/>
  <c r="H8" i="17"/>
  <c r="F9" i="17"/>
  <c r="I9" i="17" s="1"/>
  <c r="H9" i="17"/>
  <c r="F10" i="17"/>
  <c r="G10" i="17" s="1"/>
  <c r="H10" i="17"/>
  <c r="F11" i="17"/>
  <c r="G11" i="17" s="1"/>
  <c r="H11" i="17"/>
  <c r="F12" i="17"/>
  <c r="H12" i="17"/>
  <c r="F13" i="17"/>
  <c r="G13" i="17" s="1"/>
  <c r="H13" i="17"/>
  <c r="F14" i="17"/>
  <c r="G14" i="17" s="1"/>
  <c r="H14" i="17"/>
  <c r="F15" i="17"/>
  <c r="G15" i="17" s="1"/>
  <c r="H15" i="17"/>
  <c r="F16" i="17"/>
  <c r="H16" i="17"/>
  <c r="F17" i="17"/>
  <c r="G17" i="17" s="1"/>
  <c r="H17" i="17"/>
  <c r="F18" i="17"/>
  <c r="G18" i="17" s="1"/>
  <c r="H18" i="17"/>
  <c r="F19" i="17"/>
  <c r="G19" i="17" s="1"/>
  <c r="H19" i="17"/>
  <c r="F20" i="17"/>
  <c r="H20" i="17"/>
  <c r="F21" i="17"/>
  <c r="G21" i="17" s="1"/>
  <c r="H21" i="17"/>
  <c r="F22" i="17"/>
  <c r="G22" i="17" s="1"/>
  <c r="H22" i="17"/>
  <c r="F23" i="17"/>
  <c r="G23" i="17" s="1"/>
  <c r="H23" i="17"/>
  <c r="F24" i="17"/>
  <c r="I24" i="17" s="1"/>
  <c r="H24" i="17"/>
  <c r="F25" i="17"/>
  <c r="I25" i="17" s="1"/>
  <c r="H25" i="17"/>
  <c r="F26" i="17"/>
  <c r="G26" i="17" s="1"/>
  <c r="H26" i="17"/>
  <c r="F27" i="17"/>
  <c r="G27" i="17" s="1"/>
  <c r="H27" i="17"/>
  <c r="F28" i="17"/>
  <c r="I28" i="17" s="1"/>
  <c r="H28" i="17"/>
  <c r="F29" i="17"/>
  <c r="G29" i="17" s="1"/>
  <c r="H29" i="17"/>
  <c r="F30" i="17"/>
  <c r="G30" i="17" s="1"/>
  <c r="H30" i="17"/>
  <c r="F31" i="17"/>
  <c r="H31" i="17"/>
  <c r="F32" i="17"/>
  <c r="H32" i="17"/>
  <c r="F33" i="17"/>
  <c r="G33" i="17" s="1"/>
  <c r="H33" i="17"/>
  <c r="F34" i="17"/>
  <c r="G34" i="17" s="1"/>
  <c r="H34" i="17"/>
  <c r="F35" i="17"/>
  <c r="G35" i="17" s="1"/>
  <c r="H35" i="17"/>
  <c r="F36" i="17"/>
  <c r="I36" i="17" s="1"/>
  <c r="H36" i="17"/>
  <c r="F37" i="17"/>
  <c r="G37" i="17" s="1"/>
  <c r="H37" i="17"/>
  <c r="F38" i="17"/>
  <c r="G38" i="17" s="1"/>
  <c r="H38" i="17"/>
  <c r="F39" i="17"/>
  <c r="I39" i="17" s="1"/>
  <c r="H39" i="17"/>
  <c r="F40" i="17"/>
  <c r="I40" i="17" s="1"/>
  <c r="H40" i="17"/>
  <c r="F41" i="17"/>
  <c r="G41" i="17" s="1"/>
  <c r="H41" i="17"/>
  <c r="F42" i="17"/>
  <c r="G42" i="17" s="1"/>
  <c r="H42" i="17"/>
  <c r="F43" i="17"/>
  <c r="I43" i="17" s="1"/>
  <c r="H43" i="17"/>
  <c r="F44" i="17"/>
  <c r="H44" i="17"/>
  <c r="F45" i="17"/>
  <c r="I45" i="17" s="1"/>
  <c r="H45" i="17"/>
  <c r="F46" i="17"/>
  <c r="H46" i="17"/>
  <c r="F47" i="17"/>
  <c r="G47" i="17" s="1"/>
  <c r="H47" i="17"/>
  <c r="F48" i="17"/>
  <c r="I48" i="17" s="1"/>
  <c r="H48" i="17"/>
  <c r="F49" i="17"/>
  <c r="G49" i="17" s="1"/>
  <c r="H49" i="17"/>
  <c r="F50" i="17"/>
  <c r="G50" i="17" s="1"/>
  <c r="H50" i="17"/>
  <c r="F51" i="17"/>
  <c r="H51" i="17"/>
  <c r="F52" i="17"/>
  <c r="I52" i="17" s="1"/>
  <c r="H52" i="17"/>
  <c r="F53" i="17"/>
  <c r="I53" i="17" s="1"/>
  <c r="J53" i="17" s="1"/>
  <c r="K53" i="17" s="1"/>
  <c r="L53" i="17" s="1"/>
  <c r="H53" i="17"/>
  <c r="F54" i="17"/>
  <c r="G54" i="17" s="1"/>
  <c r="H54" i="17"/>
  <c r="F55" i="17"/>
  <c r="I55" i="17" s="1"/>
  <c r="J55" i="17" s="1"/>
  <c r="K55" i="17" s="1"/>
  <c r="L55" i="17" s="1"/>
  <c r="H55" i="17"/>
  <c r="F56" i="17"/>
  <c r="I56" i="17" s="1"/>
  <c r="H56" i="17"/>
  <c r="F57" i="17"/>
  <c r="I57" i="17" s="1"/>
  <c r="H57" i="17"/>
  <c r="F58" i="17"/>
  <c r="G58" i="17" s="1"/>
  <c r="H58" i="17"/>
  <c r="F59" i="17"/>
  <c r="I59" i="17" s="1"/>
  <c r="H59" i="17"/>
  <c r="F61" i="17"/>
  <c r="I61" i="17" s="1"/>
  <c r="H61" i="17"/>
  <c r="F62" i="17"/>
  <c r="H62" i="17"/>
  <c r="F63" i="17"/>
  <c r="G63" i="17" s="1"/>
  <c r="H63" i="17"/>
  <c r="F64" i="17"/>
  <c r="I64" i="17" s="1"/>
  <c r="H64" i="17"/>
  <c r="F65" i="17"/>
  <c r="I65" i="17" s="1"/>
  <c r="H65" i="17"/>
  <c r="F66" i="17"/>
  <c r="H66" i="17"/>
  <c r="F67" i="17"/>
  <c r="G67" i="17" s="1"/>
  <c r="H67" i="17"/>
  <c r="F68" i="17"/>
  <c r="I68" i="17" s="1"/>
  <c r="H68" i="17"/>
  <c r="F69" i="17"/>
  <c r="I69" i="17" s="1"/>
  <c r="H69" i="17"/>
  <c r="F70" i="17"/>
  <c r="G70" i="17" s="1"/>
  <c r="H70" i="17"/>
  <c r="F71" i="17"/>
  <c r="I71" i="17" s="1"/>
  <c r="H71" i="17"/>
  <c r="F72" i="17"/>
  <c r="I72" i="17" s="1"/>
  <c r="H72" i="17"/>
  <c r="F73" i="17"/>
  <c r="G73" i="17" s="1"/>
  <c r="H73" i="17"/>
  <c r="F74" i="17"/>
  <c r="G74" i="17" s="1"/>
  <c r="H74" i="17"/>
  <c r="F75" i="17"/>
  <c r="H75" i="17"/>
  <c r="F76" i="17"/>
  <c r="I76" i="17" s="1"/>
  <c r="H76" i="17"/>
  <c r="F77" i="17"/>
  <c r="I77" i="17" s="1"/>
  <c r="H77" i="17"/>
  <c r="F78" i="17"/>
  <c r="G78" i="17" s="1"/>
  <c r="H78" i="17"/>
  <c r="F80" i="17"/>
  <c r="I80" i="17" s="1"/>
  <c r="H80" i="17"/>
  <c r="F81" i="17"/>
  <c r="G81" i="17" s="1"/>
  <c r="H81" i="17"/>
  <c r="F82" i="17"/>
  <c r="G82" i="17" s="1"/>
  <c r="H82" i="17"/>
  <c r="F83" i="17"/>
  <c r="I83" i="17" s="1"/>
  <c r="H83" i="17"/>
  <c r="F84" i="17"/>
  <c r="I84" i="17" s="1"/>
  <c r="H84" i="17"/>
  <c r="F85" i="17"/>
  <c r="G85" i="17" s="1"/>
  <c r="H85" i="17"/>
  <c r="F86" i="17"/>
  <c r="G86" i="17" s="1"/>
  <c r="H86" i="17"/>
  <c r="F87" i="17"/>
  <c r="I87" i="17" s="1"/>
  <c r="H87" i="17"/>
  <c r="F88" i="17"/>
  <c r="I88" i="17" s="1"/>
  <c r="H88" i="17"/>
  <c r="F89" i="17"/>
  <c r="I89" i="17" s="1"/>
  <c r="H89" i="17"/>
  <c r="F90" i="17"/>
  <c r="G90" i="17" s="1"/>
  <c r="H90" i="17"/>
  <c r="F91" i="17"/>
  <c r="G91" i="17" s="1"/>
  <c r="H91" i="17"/>
  <c r="F92" i="17"/>
  <c r="I92" i="17" s="1"/>
  <c r="H92" i="17"/>
  <c r="F93" i="17"/>
  <c r="I93" i="17" s="1"/>
  <c r="H93" i="17"/>
  <c r="F94" i="17"/>
  <c r="G94" i="17" s="1"/>
  <c r="H94" i="17"/>
  <c r="F95" i="17"/>
  <c r="G95" i="17" s="1"/>
  <c r="H95" i="17"/>
  <c r="F96" i="17"/>
  <c r="I96" i="17" s="1"/>
  <c r="H96" i="17"/>
  <c r="F97" i="17"/>
  <c r="H97" i="17"/>
  <c r="F98" i="17"/>
  <c r="I98" i="17" s="1"/>
  <c r="H98" i="17"/>
  <c r="F99" i="17"/>
  <c r="I99" i="17" s="1"/>
  <c r="H99" i="17"/>
  <c r="H100" i="17"/>
  <c r="F102" i="17"/>
  <c r="G102" i="17" s="1"/>
  <c r="H102" i="17"/>
  <c r="F103" i="17"/>
  <c r="I103" i="17" s="1"/>
  <c r="H103" i="17"/>
  <c r="F104" i="17"/>
  <c r="I104" i="17" s="1"/>
  <c r="H104" i="17"/>
  <c r="F107" i="17"/>
  <c r="I107" i="17" s="1"/>
  <c r="H107" i="17"/>
  <c r="F108" i="17"/>
  <c r="I108" i="17" s="1"/>
  <c r="H108" i="17"/>
  <c r="F109" i="17"/>
  <c r="I109" i="17" s="1"/>
  <c r="H109" i="17"/>
  <c r="F110" i="17"/>
  <c r="G110" i="17" s="1"/>
  <c r="H110" i="17"/>
  <c r="H2" i="17"/>
  <c r="F2" i="17"/>
  <c r="G2" i="17" s="1"/>
  <c r="E3" i="18"/>
  <c r="F3" i="18"/>
  <c r="G3" i="18" s="1"/>
  <c r="H3" i="18"/>
  <c r="E4" i="18"/>
  <c r="F4" i="18"/>
  <c r="G4" i="18" s="1"/>
  <c r="H4" i="18"/>
  <c r="E5" i="18"/>
  <c r="F5" i="18"/>
  <c r="G5" i="18" s="1"/>
  <c r="H5" i="18"/>
  <c r="E6" i="18"/>
  <c r="F6" i="18"/>
  <c r="G6" i="18" s="1"/>
  <c r="H6" i="18"/>
  <c r="E7" i="18"/>
  <c r="F7" i="18"/>
  <c r="G7" i="18" s="1"/>
  <c r="H7" i="18"/>
  <c r="E8" i="18"/>
  <c r="F8" i="18"/>
  <c r="G8" i="18" s="1"/>
  <c r="H8" i="18"/>
  <c r="E9" i="18"/>
  <c r="F9" i="18"/>
  <c r="G9" i="18" s="1"/>
  <c r="H9" i="18"/>
  <c r="E10" i="18"/>
  <c r="F10" i="18"/>
  <c r="G10" i="18" s="1"/>
  <c r="H10" i="18"/>
  <c r="E11" i="18"/>
  <c r="F11" i="18"/>
  <c r="G11" i="18" s="1"/>
  <c r="H11" i="18"/>
  <c r="E12" i="18"/>
  <c r="F12" i="18"/>
  <c r="G12" i="18" s="1"/>
  <c r="H12" i="18"/>
  <c r="E13" i="18"/>
  <c r="F13" i="18"/>
  <c r="G13" i="18" s="1"/>
  <c r="H13" i="18"/>
  <c r="E14" i="18"/>
  <c r="F14" i="18"/>
  <c r="G14" i="18" s="1"/>
  <c r="H14" i="18"/>
  <c r="E15" i="18"/>
  <c r="F15" i="18"/>
  <c r="G15" i="18" s="1"/>
  <c r="H15" i="18"/>
  <c r="E16" i="18"/>
  <c r="F16" i="18"/>
  <c r="G16" i="18" s="1"/>
  <c r="H16" i="18"/>
  <c r="E17" i="18"/>
  <c r="F17" i="18"/>
  <c r="G17" i="18" s="1"/>
  <c r="H17" i="18"/>
  <c r="E18" i="18"/>
  <c r="F18" i="18"/>
  <c r="G18" i="18" s="1"/>
  <c r="H18" i="18"/>
  <c r="E19" i="18"/>
  <c r="F19" i="18"/>
  <c r="G19" i="18" s="1"/>
  <c r="H19" i="18"/>
  <c r="E20" i="18"/>
  <c r="F20" i="18"/>
  <c r="G20" i="18" s="1"/>
  <c r="H20" i="18"/>
  <c r="E21" i="18"/>
  <c r="F21" i="18"/>
  <c r="G21" i="18" s="1"/>
  <c r="H21" i="18"/>
  <c r="E22" i="18"/>
  <c r="F22" i="18"/>
  <c r="G22" i="18" s="1"/>
  <c r="H22" i="18"/>
  <c r="E23" i="18"/>
  <c r="F23" i="18"/>
  <c r="G23" i="18" s="1"/>
  <c r="H23" i="18"/>
  <c r="E24" i="18"/>
  <c r="F24" i="18"/>
  <c r="G24" i="18" s="1"/>
  <c r="H24" i="18"/>
  <c r="E25" i="18"/>
  <c r="F25" i="18"/>
  <c r="G25" i="18" s="1"/>
  <c r="H25" i="18"/>
  <c r="E26" i="18"/>
  <c r="F26" i="18"/>
  <c r="G26" i="18" s="1"/>
  <c r="H26" i="18"/>
  <c r="E27" i="18"/>
  <c r="F27" i="18"/>
  <c r="G27" i="18" s="1"/>
  <c r="H27" i="18"/>
  <c r="E28" i="18"/>
  <c r="F28" i="18"/>
  <c r="G28" i="18" s="1"/>
  <c r="H28" i="18"/>
  <c r="E29" i="18"/>
  <c r="F29" i="18"/>
  <c r="G29" i="18" s="1"/>
  <c r="H29" i="18"/>
  <c r="E30" i="18"/>
  <c r="F30" i="18"/>
  <c r="G30" i="18" s="1"/>
  <c r="H30" i="18"/>
  <c r="E31" i="18"/>
  <c r="F31" i="18"/>
  <c r="G31" i="18" s="1"/>
  <c r="H31" i="18"/>
  <c r="E32" i="18"/>
  <c r="F32" i="18"/>
  <c r="G32" i="18" s="1"/>
  <c r="H32" i="18"/>
  <c r="E33" i="18"/>
  <c r="F33" i="18"/>
  <c r="G33" i="18" s="1"/>
  <c r="H33" i="18"/>
  <c r="E34" i="18"/>
  <c r="F34" i="18"/>
  <c r="G34" i="18" s="1"/>
  <c r="H34" i="18"/>
  <c r="E35" i="18"/>
  <c r="F35" i="18"/>
  <c r="G35" i="18" s="1"/>
  <c r="H35" i="18"/>
  <c r="E36" i="18"/>
  <c r="F36" i="18"/>
  <c r="G36" i="18" s="1"/>
  <c r="H36" i="18"/>
  <c r="E37" i="18"/>
  <c r="F37" i="18"/>
  <c r="G37" i="18" s="1"/>
  <c r="H37" i="18"/>
  <c r="E38" i="18"/>
  <c r="F38" i="18"/>
  <c r="G38" i="18" s="1"/>
  <c r="H38" i="18"/>
  <c r="E39" i="18"/>
  <c r="F39" i="18"/>
  <c r="G39" i="18" s="1"/>
  <c r="H39" i="18"/>
  <c r="E40" i="18"/>
  <c r="F40" i="18"/>
  <c r="G40" i="18" s="1"/>
  <c r="H40" i="18"/>
  <c r="E41" i="18"/>
  <c r="F41" i="18"/>
  <c r="G41" i="18" s="1"/>
  <c r="H41" i="18"/>
  <c r="E42" i="18"/>
  <c r="F42" i="18"/>
  <c r="G42" i="18" s="1"/>
  <c r="H42" i="18"/>
  <c r="E43" i="18"/>
  <c r="F43" i="18"/>
  <c r="G43" i="18" s="1"/>
  <c r="H43" i="18"/>
  <c r="E44" i="18"/>
  <c r="F44" i="18"/>
  <c r="G44" i="18" s="1"/>
  <c r="H44" i="18"/>
  <c r="E45" i="18"/>
  <c r="F45" i="18"/>
  <c r="G45" i="18" s="1"/>
  <c r="H45" i="18"/>
  <c r="E46" i="18"/>
  <c r="F46" i="18"/>
  <c r="G46" i="18" s="1"/>
  <c r="H46" i="18"/>
  <c r="E47" i="18"/>
  <c r="F47" i="18"/>
  <c r="G47" i="18" s="1"/>
  <c r="H47" i="18"/>
  <c r="E48" i="18"/>
  <c r="F48" i="18"/>
  <c r="G48" i="18" s="1"/>
  <c r="H48" i="18"/>
  <c r="E49" i="18"/>
  <c r="F49" i="18"/>
  <c r="G49" i="18" s="1"/>
  <c r="H49" i="18"/>
  <c r="E50" i="18"/>
  <c r="F50" i="18"/>
  <c r="G50" i="18" s="1"/>
  <c r="H50" i="18"/>
  <c r="E51" i="18"/>
  <c r="F51" i="18"/>
  <c r="G51" i="18" s="1"/>
  <c r="H51" i="18"/>
  <c r="E52" i="18"/>
  <c r="F52" i="18"/>
  <c r="G52" i="18" s="1"/>
  <c r="H52" i="18"/>
  <c r="E53" i="18"/>
  <c r="F53" i="18"/>
  <c r="G53" i="18" s="1"/>
  <c r="H53" i="18"/>
  <c r="E54" i="18"/>
  <c r="F54" i="18"/>
  <c r="G54" i="18" s="1"/>
  <c r="H54" i="18"/>
  <c r="E55" i="18"/>
  <c r="F55" i="18"/>
  <c r="G55" i="18" s="1"/>
  <c r="H55" i="18"/>
  <c r="E56" i="18"/>
  <c r="F56" i="18"/>
  <c r="G56" i="18" s="1"/>
  <c r="H56" i="18"/>
  <c r="E57" i="18"/>
  <c r="F57" i="18"/>
  <c r="G57" i="18" s="1"/>
  <c r="H57" i="18"/>
  <c r="E58" i="18"/>
  <c r="F58" i="18"/>
  <c r="G58" i="18" s="1"/>
  <c r="H58" i="18"/>
  <c r="E59" i="18"/>
  <c r="F59" i="18"/>
  <c r="G59" i="18" s="1"/>
  <c r="H59" i="18"/>
  <c r="E60" i="18"/>
  <c r="F60" i="18"/>
  <c r="G60" i="18" s="1"/>
  <c r="H60" i="18"/>
  <c r="E61" i="18"/>
  <c r="F61" i="18"/>
  <c r="G61" i="18" s="1"/>
  <c r="H61" i="18"/>
  <c r="E62" i="18"/>
  <c r="F62" i="18"/>
  <c r="G62" i="18" s="1"/>
  <c r="H62" i="18"/>
  <c r="E63" i="18"/>
  <c r="F63" i="18"/>
  <c r="G63" i="18" s="1"/>
  <c r="H63" i="18"/>
  <c r="E64" i="18"/>
  <c r="F64" i="18"/>
  <c r="G64" i="18" s="1"/>
  <c r="H64" i="18"/>
  <c r="E65" i="18"/>
  <c r="F65" i="18"/>
  <c r="G65" i="18" s="1"/>
  <c r="H65" i="18"/>
  <c r="E66" i="18"/>
  <c r="F66" i="18"/>
  <c r="G66" i="18" s="1"/>
  <c r="H66" i="18"/>
  <c r="E67" i="18"/>
  <c r="F67" i="18"/>
  <c r="G67" i="18" s="1"/>
  <c r="H67" i="18"/>
  <c r="E68" i="18"/>
  <c r="F68" i="18"/>
  <c r="G68" i="18" s="1"/>
  <c r="H68" i="18"/>
  <c r="E69" i="18"/>
  <c r="F69" i="18"/>
  <c r="G69" i="18" s="1"/>
  <c r="H69" i="18"/>
  <c r="E70" i="18"/>
  <c r="F70" i="18"/>
  <c r="G70" i="18" s="1"/>
  <c r="H70" i="18"/>
  <c r="E71" i="18"/>
  <c r="F71" i="18"/>
  <c r="G71" i="18" s="1"/>
  <c r="H71" i="18"/>
  <c r="E72" i="18"/>
  <c r="F72" i="18"/>
  <c r="G72" i="18" s="1"/>
  <c r="H72" i="18"/>
  <c r="E73" i="18"/>
  <c r="F73" i="18"/>
  <c r="G73" i="18" s="1"/>
  <c r="H73" i="18"/>
  <c r="E74" i="18"/>
  <c r="F74" i="18"/>
  <c r="G74" i="18" s="1"/>
  <c r="H74" i="18"/>
  <c r="E75" i="18"/>
  <c r="F75" i="18"/>
  <c r="G75" i="18" s="1"/>
  <c r="H75" i="18"/>
  <c r="E76" i="18"/>
  <c r="F76" i="18"/>
  <c r="G76" i="18" s="1"/>
  <c r="H76" i="18"/>
  <c r="E77" i="18"/>
  <c r="F77" i="18"/>
  <c r="G77" i="18" s="1"/>
  <c r="H77" i="18"/>
  <c r="E78" i="18"/>
  <c r="F78" i="18"/>
  <c r="G78" i="18" s="1"/>
  <c r="H78" i="18"/>
  <c r="E79" i="18"/>
  <c r="F79" i="18"/>
  <c r="G79" i="18" s="1"/>
  <c r="H79" i="18"/>
  <c r="E80" i="18"/>
  <c r="F80" i="18"/>
  <c r="G80" i="18" s="1"/>
  <c r="H80" i="18"/>
  <c r="E81" i="18"/>
  <c r="F81" i="18"/>
  <c r="G81" i="18" s="1"/>
  <c r="H81" i="18"/>
  <c r="E82" i="18"/>
  <c r="F82" i="18"/>
  <c r="G82" i="18" s="1"/>
  <c r="H82" i="18"/>
  <c r="E83" i="18"/>
  <c r="F83" i="18"/>
  <c r="G83" i="18" s="1"/>
  <c r="H83" i="18"/>
  <c r="E84" i="18"/>
  <c r="F84" i="18"/>
  <c r="G84" i="18" s="1"/>
  <c r="H84" i="18"/>
  <c r="E85" i="18"/>
  <c r="F85" i="18"/>
  <c r="G85" i="18" s="1"/>
  <c r="H85" i="18"/>
  <c r="E86" i="18"/>
  <c r="F86" i="18"/>
  <c r="G86" i="18" s="1"/>
  <c r="H86" i="18"/>
  <c r="E87" i="18"/>
  <c r="F87" i="18"/>
  <c r="G87" i="18" s="1"/>
  <c r="H87" i="18"/>
  <c r="E88" i="18"/>
  <c r="F88" i="18"/>
  <c r="G88" i="18"/>
  <c r="H88" i="18"/>
  <c r="E89" i="18"/>
  <c r="F89" i="18"/>
  <c r="G89" i="18"/>
  <c r="H89" i="18"/>
  <c r="E90" i="18"/>
  <c r="F90" i="18"/>
  <c r="G90" i="18"/>
  <c r="H90" i="18"/>
  <c r="E91" i="18"/>
  <c r="F91" i="18"/>
  <c r="G91" i="18"/>
  <c r="H91" i="18"/>
  <c r="E92" i="18"/>
  <c r="F92" i="18"/>
  <c r="G92" i="18"/>
  <c r="H92" i="18"/>
  <c r="E93" i="18"/>
  <c r="F93" i="18"/>
  <c r="G93" i="18"/>
  <c r="H93" i="18"/>
  <c r="E94" i="18"/>
  <c r="F94" i="18"/>
  <c r="G94" i="18"/>
  <c r="H94" i="18"/>
  <c r="E95" i="18"/>
  <c r="F95" i="18"/>
  <c r="G95" i="18"/>
  <c r="H95" i="18"/>
  <c r="E96" i="18"/>
  <c r="F96" i="18"/>
  <c r="G96" i="18"/>
  <c r="H96" i="18"/>
  <c r="E97" i="18"/>
  <c r="F97" i="18"/>
  <c r="G97" i="18"/>
  <c r="H97" i="18"/>
  <c r="E98" i="18"/>
  <c r="F98" i="18"/>
  <c r="G98" i="18"/>
  <c r="H98" i="18"/>
  <c r="E99" i="18"/>
  <c r="F99" i="18"/>
  <c r="G99" i="18"/>
  <c r="H99" i="18"/>
  <c r="E100" i="18"/>
  <c r="F100" i="18"/>
  <c r="G100" i="18"/>
  <c r="H100" i="18"/>
  <c r="E101" i="18"/>
  <c r="F101" i="18"/>
  <c r="G101" i="18"/>
  <c r="H101" i="18"/>
  <c r="E102" i="18"/>
  <c r="F102" i="18"/>
  <c r="G102" i="18"/>
  <c r="H102" i="18"/>
  <c r="E103" i="18"/>
  <c r="F103" i="18"/>
  <c r="G103" i="18"/>
  <c r="H103" i="18"/>
  <c r="G2" i="18"/>
  <c r="H2" i="18"/>
  <c r="F2" i="18"/>
  <c r="E2" i="18"/>
  <c r="J24" i="17" l="1"/>
  <c r="K24" i="17" s="1"/>
  <c r="L24" i="17" s="1"/>
  <c r="I7" i="17"/>
  <c r="I95" i="17"/>
  <c r="J95" i="17" s="1"/>
  <c r="K95" i="17" s="1"/>
  <c r="L95" i="17" s="1"/>
  <c r="I33" i="17"/>
  <c r="J33" i="17" s="1"/>
  <c r="K33" i="17" s="1"/>
  <c r="L33" i="17" s="1"/>
  <c r="J80" i="17"/>
  <c r="K80" i="17" s="1"/>
  <c r="L80" i="17" s="1"/>
  <c r="J92" i="17"/>
  <c r="K92" i="17" s="1"/>
  <c r="L92" i="17" s="1"/>
  <c r="J88" i="17"/>
  <c r="K88" i="17" s="1"/>
  <c r="L88" i="17" s="1"/>
  <c r="G80" i="17"/>
  <c r="G109" i="17"/>
  <c r="J103" i="17"/>
  <c r="K103" i="17" s="1"/>
  <c r="L103" i="17" s="1"/>
  <c r="J39" i="17"/>
  <c r="K39" i="17" s="1"/>
  <c r="L39" i="17" s="1"/>
  <c r="J28" i="17"/>
  <c r="K28" i="17" s="1"/>
  <c r="L28" i="17" s="1"/>
  <c r="I14" i="17"/>
  <c r="I38" i="17"/>
  <c r="J38" i="17" s="1"/>
  <c r="K38" i="17" s="1"/>
  <c r="L38" i="17" s="1"/>
  <c r="J98" i="17"/>
  <c r="K98" i="17" s="1"/>
  <c r="L98" i="17" s="1"/>
  <c r="J96" i="17"/>
  <c r="K96" i="17" s="1"/>
  <c r="L96" i="17" s="1"/>
  <c r="I94" i="17"/>
  <c r="J94" i="17" s="1"/>
  <c r="K94" i="17" s="1"/>
  <c r="L94" i="17" s="1"/>
  <c r="G93" i="17"/>
  <c r="J65" i="17"/>
  <c r="K65" i="17" s="1"/>
  <c r="L65" i="17" s="1"/>
  <c r="G61" i="17"/>
  <c r="I41" i="17"/>
  <c r="J41" i="17" s="1"/>
  <c r="K41" i="17" s="1"/>
  <c r="L41" i="17" s="1"/>
  <c r="G25" i="17"/>
  <c r="J108" i="17"/>
  <c r="K108" i="17" s="1"/>
  <c r="L108" i="17" s="1"/>
  <c r="J40" i="17"/>
  <c r="K40" i="17" s="1"/>
  <c r="L40" i="17" s="1"/>
  <c r="I81" i="17"/>
  <c r="J81" i="17" s="1"/>
  <c r="K81" i="17" s="1"/>
  <c r="L81" i="17" s="1"/>
  <c r="J56" i="17"/>
  <c r="K56" i="17" s="1"/>
  <c r="L56" i="17" s="1"/>
  <c r="J48" i="17"/>
  <c r="K48" i="17" s="1"/>
  <c r="L48" i="17" s="1"/>
  <c r="I42" i="17"/>
  <c r="J42" i="17" s="1"/>
  <c r="K42" i="17" s="1"/>
  <c r="L42" i="17" s="1"/>
  <c r="I22" i="17"/>
  <c r="J22" i="17" s="1"/>
  <c r="K22" i="17" s="1"/>
  <c r="L22" i="17" s="1"/>
  <c r="I17" i="17"/>
  <c r="J17" i="17" s="1"/>
  <c r="K17" i="17" s="1"/>
  <c r="L17" i="17" s="1"/>
  <c r="J72" i="17"/>
  <c r="K72" i="17" s="1"/>
  <c r="L72" i="17" s="1"/>
  <c r="G103" i="17"/>
  <c r="I82" i="17"/>
  <c r="J82" i="17" s="1"/>
  <c r="K82" i="17" s="1"/>
  <c r="L82" i="17" s="1"/>
  <c r="G69" i="17"/>
  <c r="I63" i="17"/>
  <c r="J63" i="17" s="1"/>
  <c r="K63" i="17" s="1"/>
  <c r="L63" i="17" s="1"/>
  <c r="I58" i="17"/>
  <c r="J58" i="17" s="1"/>
  <c r="K58" i="17" s="1"/>
  <c r="L58" i="17" s="1"/>
  <c r="G57" i="17"/>
  <c r="I47" i="17"/>
  <c r="J47" i="17" s="1"/>
  <c r="K47" i="17" s="1"/>
  <c r="L47" i="17" s="1"/>
  <c r="I37" i="17"/>
  <c r="J37" i="17" s="1"/>
  <c r="K37" i="17" s="1"/>
  <c r="L37" i="17" s="1"/>
  <c r="I18" i="17"/>
  <c r="J18" i="17" s="1"/>
  <c r="K18" i="17" s="1"/>
  <c r="L18" i="17" s="1"/>
  <c r="I2" i="17"/>
  <c r="J2" i="17" s="1"/>
  <c r="K2" i="17" s="1"/>
  <c r="L2" i="17" s="1"/>
  <c r="I85" i="17"/>
  <c r="J85" i="17" s="1"/>
  <c r="K85" i="17" s="1"/>
  <c r="L85" i="17" s="1"/>
  <c r="J76" i="17"/>
  <c r="K76" i="17" s="1"/>
  <c r="L76" i="17" s="1"/>
  <c r="I67" i="17"/>
  <c r="J67" i="17" s="1"/>
  <c r="K67" i="17" s="1"/>
  <c r="L67" i="17" s="1"/>
  <c r="J57" i="17"/>
  <c r="K57" i="17" s="1"/>
  <c r="L57" i="17" s="1"/>
  <c r="J52" i="17"/>
  <c r="K52" i="17" s="1"/>
  <c r="L52" i="17" s="1"/>
  <c r="I29" i="17"/>
  <c r="J29" i="17" s="1"/>
  <c r="K29" i="17" s="1"/>
  <c r="L29" i="17" s="1"/>
  <c r="J9" i="17"/>
  <c r="K9" i="17" s="1"/>
  <c r="L9" i="17" s="1"/>
  <c r="J107" i="17"/>
  <c r="K107" i="17" s="1"/>
  <c r="L107" i="17" s="1"/>
  <c r="J104" i="17"/>
  <c r="K104" i="17" s="1"/>
  <c r="L104" i="17" s="1"/>
  <c r="J99" i="17"/>
  <c r="K99" i="17" s="1"/>
  <c r="L99" i="17" s="1"/>
  <c r="J89" i="17"/>
  <c r="K89" i="17" s="1"/>
  <c r="L89" i="17" s="1"/>
  <c r="J87" i="17"/>
  <c r="K87" i="17" s="1"/>
  <c r="L87" i="17" s="1"/>
  <c r="J84" i="17"/>
  <c r="K84" i="17" s="1"/>
  <c r="L84" i="17" s="1"/>
  <c r="G77" i="17"/>
  <c r="I73" i="17"/>
  <c r="J73" i="17" s="1"/>
  <c r="K73" i="17" s="1"/>
  <c r="L73" i="17" s="1"/>
  <c r="J69" i="17"/>
  <c r="K69" i="17" s="1"/>
  <c r="L69" i="17" s="1"/>
  <c r="J64" i="17"/>
  <c r="K64" i="17" s="1"/>
  <c r="L64" i="17" s="1"/>
  <c r="G55" i="17"/>
  <c r="I49" i="17"/>
  <c r="J49" i="17" s="1"/>
  <c r="K49" i="17" s="1"/>
  <c r="L49" i="17" s="1"/>
  <c r="G43" i="17"/>
  <c r="I21" i="17"/>
  <c r="J21" i="17" s="1"/>
  <c r="K21" i="17" s="1"/>
  <c r="L21" i="17" s="1"/>
  <c r="J5" i="17"/>
  <c r="K5" i="17" s="1"/>
  <c r="L5" i="17" s="1"/>
  <c r="I97" i="17"/>
  <c r="J97" i="17" s="1"/>
  <c r="K97" i="17" s="1"/>
  <c r="L97" i="17" s="1"/>
  <c r="G65" i="17"/>
  <c r="G56" i="17"/>
  <c r="I13" i="17"/>
  <c r="J13" i="17" s="1"/>
  <c r="K13" i="17" s="1"/>
  <c r="L13" i="17" s="1"/>
  <c r="J109" i="17"/>
  <c r="K109" i="17" s="1"/>
  <c r="L109" i="17" s="1"/>
  <c r="G107" i="17"/>
  <c r="G89" i="17"/>
  <c r="I78" i="17"/>
  <c r="J78" i="17" s="1"/>
  <c r="K78" i="17" s="1"/>
  <c r="L78" i="17" s="1"/>
  <c r="G68" i="17"/>
  <c r="J59" i="17"/>
  <c r="K59" i="17" s="1"/>
  <c r="L59" i="17" s="1"/>
  <c r="G52" i="17"/>
  <c r="G48" i="17"/>
  <c r="G40" i="17"/>
  <c r="G39" i="17"/>
  <c r="J36" i="17"/>
  <c r="K36" i="17" s="1"/>
  <c r="L36" i="17" s="1"/>
  <c r="G28" i="17"/>
  <c r="J25" i="17"/>
  <c r="K25" i="17" s="1"/>
  <c r="L25" i="17" s="1"/>
  <c r="I11" i="17"/>
  <c r="J11" i="17" s="1"/>
  <c r="K11" i="17" s="1"/>
  <c r="L11" i="17" s="1"/>
  <c r="I10" i="17"/>
  <c r="J10" i="17" s="1"/>
  <c r="K10" i="17" s="1"/>
  <c r="L10" i="17" s="1"/>
  <c r="I6" i="17"/>
  <c r="J6" i="17" s="1"/>
  <c r="K6" i="17" s="1"/>
  <c r="L6" i="17" s="1"/>
  <c r="G5" i="17"/>
  <c r="I3" i="17"/>
  <c r="J3" i="17" s="1"/>
  <c r="K3" i="17" s="1"/>
  <c r="L3" i="17" s="1"/>
  <c r="G53" i="17"/>
  <c r="G45" i="17"/>
  <c r="G24" i="17"/>
  <c r="G9" i="17"/>
  <c r="J7" i="17"/>
  <c r="K7" i="17" s="1"/>
  <c r="L7" i="17" s="1"/>
  <c r="J71" i="17"/>
  <c r="K71" i="17" s="1"/>
  <c r="L71" i="17" s="1"/>
  <c r="J100" i="17"/>
  <c r="K100" i="17" s="1"/>
  <c r="L100" i="17" s="1"/>
  <c r="G96" i="17"/>
  <c r="J83" i="17"/>
  <c r="K83" i="17" s="1"/>
  <c r="L83" i="17" s="1"/>
  <c r="G72" i="17"/>
  <c r="I70" i="17"/>
  <c r="J70" i="17" s="1"/>
  <c r="K70" i="17" s="1"/>
  <c r="L70" i="17" s="1"/>
  <c r="G59" i="17"/>
  <c r="I54" i="17"/>
  <c r="J54" i="17" s="1"/>
  <c r="K54" i="17" s="1"/>
  <c r="L54" i="17" s="1"/>
  <c r="J43" i="17"/>
  <c r="K43" i="17" s="1"/>
  <c r="L43" i="17" s="1"/>
  <c r="G36" i="17"/>
  <c r="I34" i="17"/>
  <c r="J34" i="17" s="1"/>
  <c r="K34" i="17" s="1"/>
  <c r="L34" i="17" s="1"/>
  <c r="I30" i="17"/>
  <c r="J30" i="17" s="1"/>
  <c r="K30" i="17" s="1"/>
  <c r="L30" i="17" s="1"/>
  <c r="I27" i="17"/>
  <c r="J27" i="17" s="1"/>
  <c r="K27" i="17" s="1"/>
  <c r="L27" i="17" s="1"/>
  <c r="I26" i="17"/>
  <c r="J26" i="17" s="1"/>
  <c r="K26" i="17" s="1"/>
  <c r="L26" i="17" s="1"/>
  <c r="I23" i="17"/>
  <c r="J23" i="17" s="1"/>
  <c r="K23" i="17" s="1"/>
  <c r="L23" i="17" s="1"/>
  <c r="I19" i="17"/>
  <c r="J19" i="17" s="1"/>
  <c r="K19" i="17" s="1"/>
  <c r="L19" i="17" s="1"/>
  <c r="I15" i="17"/>
  <c r="J15" i="17" s="1"/>
  <c r="K15" i="17" s="1"/>
  <c r="L15" i="17" s="1"/>
  <c r="G31" i="17"/>
  <c r="I31" i="17"/>
  <c r="J31" i="17" s="1"/>
  <c r="K31" i="17" s="1"/>
  <c r="L31" i="17" s="1"/>
  <c r="G4" i="17"/>
  <c r="S2" i="17" s="1"/>
  <c r="I4" i="17"/>
  <c r="J4" i="17" s="1"/>
  <c r="K4" i="17" s="1"/>
  <c r="L4" i="17" s="1"/>
  <c r="I110" i="17"/>
  <c r="J110" i="17" s="1"/>
  <c r="K110" i="17" s="1"/>
  <c r="L110" i="17" s="1"/>
  <c r="G108" i="17"/>
  <c r="G99" i="17"/>
  <c r="J93" i="17"/>
  <c r="K93" i="17" s="1"/>
  <c r="L93" i="17" s="1"/>
  <c r="G92" i="17"/>
  <c r="I91" i="17"/>
  <c r="J91" i="17" s="1"/>
  <c r="K91" i="17" s="1"/>
  <c r="L91" i="17" s="1"/>
  <c r="G83" i="17"/>
  <c r="J77" i="17"/>
  <c r="K77" i="17" s="1"/>
  <c r="L77" i="17" s="1"/>
  <c r="I75" i="17"/>
  <c r="J75" i="17" s="1"/>
  <c r="K75" i="17" s="1"/>
  <c r="L75" i="17" s="1"/>
  <c r="G71" i="17"/>
  <c r="G66" i="17"/>
  <c r="I66" i="17"/>
  <c r="J66" i="17" s="1"/>
  <c r="K66" i="17" s="1"/>
  <c r="L66" i="17" s="1"/>
  <c r="G64" i="17"/>
  <c r="I102" i="17"/>
  <c r="J102" i="17" s="1"/>
  <c r="K102" i="17" s="1"/>
  <c r="L102" i="17" s="1"/>
  <c r="I86" i="17"/>
  <c r="J86" i="17" s="1"/>
  <c r="K86" i="17" s="1"/>
  <c r="L86" i="17" s="1"/>
  <c r="J68" i="17"/>
  <c r="K68" i="17" s="1"/>
  <c r="L68" i="17" s="1"/>
  <c r="G62" i="17"/>
  <c r="I62" i="17"/>
  <c r="J62" i="17" s="1"/>
  <c r="K62" i="17" s="1"/>
  <c r="L62" i="17" s="1"/>
  <c r="I44" i="17"/>
  <c r="J44" i="17" s="1"/>
  <c r="K44" i="17" s="1"/>
  <c r="L44" i="17" s="1"/>
  <c r="G44" i="17"/>
  <c r="I32" i="17"/>
  <c r="J32" i="17" s="1"/>
  <c r="K32" i="17" s="1"/>
  <c r="L32" i="17" s="1"/>
  <c r="G32" i="17"/>
  <c r="I90" i="17"/>
  <c r="J90" i="17" s="1"/>
  <c r="K90" i="17" s="1"/>
  <c r="L90" i="17" s="1"/>
  <c r="G84" i="17"/>
  <c r="I74" i="17"/>
  <c r="J74" i="17" s="1"/>
  <c r="K74" i="17" s="1"/>
  <c r="L74" i="17" s="1"/>
  <c r="G51" i="17"/>
  <c r="I51" i="17"/>
  <c r="J51" i="17" s="1"/>
  <c r="K51" i="17" s="1"/>
  <c r="L51" i="17" s="1"/>
  <c r="G46" i="17"/>
  <c r="I46" i="17"/>
  <c r="J46" i="17" s="1"/>
  <c r="K46" i="17" s="1"/>
  <c r="L46" i="17" s="1"/>
  <c r="G12" i="17"/>
  <c r="I12" i="17"/>
  <c r="J12" i="17" s="1"/>
  <c r="K12" i="17" s="1"/>
  <c r="L12" i="17" s="1"/>
  <c r="G16" i="17"/>
  <c r="I16" i="17"/>
  <c r="J16" i="17" s="1"/>
  <c r="K16" i="17" s="1"/>
  <c r="L16" i="17" s="1"/>
  <c r="G20" i="17"/>
  <c r="I20" i="17"/>
  <c r="J20" i="17" s="1"/>
  <c r="K20" i="17" s="1"/>
  <c r="L20" i="17" s="1"/>
  <c r="J14" i="17"/>
  <c r="K14" i="17" s="1"/>
  <c r="L14" i="17" s="1"/>
  <c r="G8" i="17"/>
  <c r="I8" i="17"/>
  <c r="J8" i="17" s="1"/>
  <c r="K8" i="17" s="1"/>
  <c r="L8" i="17" s="1"/>
  <c r="J61" i="17"/>
  <c r="K61" i="17" s="1"/>
  <c r="L61" i="17" s="1"/>
  <c r="I50" i="17"/>
  <c r="J50" i="17" s="1"/>
  <c r="K50" i="17" s="1"/>
  <c r="L50" i="17" s="1"/>
  <c r="J45" i="17"/>
  <c r="K45" i="17" s="1"/>
  <c r="L45" i="17" s="1"/>
  <c r="I35" i="17"/>
  <c r="J35" i="17" s="1"/>
  <c r="K35" i="17" s="1"/>
  <c r="L35" i="17" s="1"/>
  <c r="S3" i="17" l="1"/>
  <c r="S5" i="17"/>
  <c r="U5" i="17"/>
  <c r="U4" i="17"/>
  <c r="U3" i="17"/>
  <c r="U2" i="17"/>
  <c r="Q2" i="17"/>
  <c r="Q4" i="17"/>
  <c r="R5" i="17"/>
  <c r="R2" i="17"/>
  <c r="R4" i="17"/>
  <c r="R3" i="17"/>
  <c r="Q3" i="17"/>
  <c r="S4" i="17"/>
  <c r="Q5" i="17"/>
  <c r="Q83" i="17"/>
  <c r="R80" i="17"/>
  <c r="S80" i="17"/>
  <c r="Q80" i="17"/>
  <c r="R81" i="17"/>
  <c r="S81" i="17"/>
  <c r="Q81" i="17"/>
  <c r="U83" i="17"/>
  <c r="U82" i="17"/>
  <c r="U81" i="17"/>
  <c r="U80" i="17"/>
  <c r="R82" i="17"/>
  <c r="S82" i="17"/>
  <c r="Q82" i="17"/>
  <c r="R83" i="17"/>
  <c r="S83" i="17"/>
  <c r="I3" i="13" l="1"/>
  <c r="J3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/>
  <c r="I29" i="13"/>
  <c r="J29" i="13"/>
  <c r="I30" i="13"/>
  <c r="J30" i="13"/>
  <c r="I31" i="13"/>
  <c r="J31" i="13"/>
  <c r="I32" i="13"/>
  <c r="J32" i="13"/>
  <c r="I33" i="13"/>
  <c r="J33" i="13"/>
  <c r="I34" i="13"/>
  <c r="J34" i="13"/>
  <c r="I35" i="13"/>
  <c r="J35" i="13"/>
  <c r="I36" i="13"/>
  <c r="J36" i="13"/>
  <c r="I37" i="13"/>
  <c r="J37" i="13"/>
  <c r="I38" i="13"/>
  <c r="J38" i="13"/>
  <c r="I39" i="13"/>
  <c r="J39" i="13"/>
  <c r="I40" i="13"/>
  <c r="J40" i="13"/>
  <c r="I41" i="13"/>
  <c r="J41" i="13"/>
  <c r="I42" i="13"/>
  <c r="J42" i="13"/>
  <c r="I43" i="13"/>
  <c r="J43" i="13"/>
  <c r="I44" i="13"/>
  <c r="J44" i="13"/>
  <c r="I45" i="13"/>
  <c r="J45" i="13"/>
  <c r="I46" i="13"/>
  <c r="J46" i="13"/>
  <c r="I47" i="13"/>
  <c r="J47" i="13"/>
  <c r="I48" i="13"/>
  <c r="J48" i="13"/>
  <c r="I49" i="13"/>
  <c r="J49" i="13"/>
  <c r="I50" i="13"/>
  <c r="J50" i="13"/>
  <c r="I51" i="13"/>
  <c r="J51" i="13"/>
  <c r="I52" i="13"/>
  <c r="J52" i="13"/>
  <c r="I53" i="13"/>
  <c r="J53" i="13"/>
  <c r="I54" i="13"/>
  <c r="J54" i="13"/>
  <c r="I55" i="13"/>
  <c r="J55" i="13"/>
  <c r="I56" i="13"/>
  <c r="J56" i="13"/>
  <c r="I57" i="13"/>
  <c r="J57" i="13"/>
  <c r="I58" i="13"/>
  <c r="J58" i="13"/>
  <c r="I59" i="13"/>
  <c r="J59" i="13"/>
  <c r="I60" i="13"/>
  <c r="J60" i="13"/>
  <c r="I61" i="13"/>
  <c r="J61" i="13"/>
  <c r="I62" i="13"/>
  <c r="J62" i="13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I73" i="13"/>
  <c r="J73" i="13"/>
  <c r="I74" i="13"/>
  <c r="J74" i="13"/>
  <c r="I75" i="13"/>
  <c r="J75" i="13"/>
  <c r="I76" i="13"/>
  <c r="J76" i="13"/>
  <c r="I77" i="13"/>
  <c r="J77" i="13"/>
  <c r="I78" i="13"/>
  <c r="J78" i="13"/>
  <c r="I79" i="13"/>
  <c r="J79" i="13"/>
  <c r="I80" i="13"/>
  <c r="J80" i="13"/>
  <c r="I81" i="13"/>
  <c r="J81" i="13"/>
  <c r="I82" i="13"/>
  <c r="J82" i="13"/>
  <c r="I83" i="13"/>
  <c r="J83" i="13"/>
  <c r="I84" i="13"/>
  <c r="J84" i="13"/>
  <c r="I85" i="13"/>
  <c r="J85" i="13"/>
  <c r="I86" i="13"/>
  <c r="J86" i="13"/>
  <c r="I87" i="13"/>
  <c r="J87" i="13"/>
  <c r="I88" i="13"/>
  <c r="J88" i="13"/>
  <c r="I89" i="13"/>
  <c r="J89" i="13"/>
  <c r="I90" i="13"/>
  <c r="J90" i="13"/>
  <c r="I91" i="13"/>
  <c r="J91" i="13"/>
  <c r="I92" i="13"/>
  <c r="J92" i="13"/>
  <c r="I93" i="13"/>
  <c r="J93" i="13"/>
  <c r="I94" i="13"/>
  <c r="J94" i="13"/>
  <c r="I95" i="13"/>
  <c r="J95" i="13"/>
  <c r="I96" i="13"/>
  <c r="J96" i="13"/>
  <c r="I97" i="13"/>
  <c r="J97" i="13"/>
  <c r="I98" i="13"/>
  <c r="J98" i="13"/>
  <c r="I99" i="13"/>
  <c r="J99" i="13"/>
  <c r="I100" i="13"/>
  <c r="J100" i="13"/>
  <c r="I2" i="13"/>
  <c r="G96" i="13"/>
  <c r="F99" i="14"/>
  <c r="G99" i="14"/>
  <c r="H99" i="14"/>
  <c r="G85" i="13"/>
  <c r="I99" i="14"/>
  <c r="F100" i="14"/>
  <c r="G100" i="14"/>
  <c r="H100" i="14"/>
  <c r="G92" i="13"/>
  <c r="I100" i="14"/>
  <c r="F101" i="14"/>
  <c r="G101" i="14"/>
  <c r="H101" i="14"/>
  <c r="G93" i="13"/>
  <c r="I101" i="14"/>
  <c r="F102" i="14"/>
  <c r="G102" i="14"/>
  <c r="H102" i="14"/>
  <c r="G94" i="13"/>
  <c r="I102" i="14"/>
  <c r="F98" i="14"/>
  <c r="G98" i="14"/>
  <c r="H98" i="14"/>
  <c r="G73" i="13"/>
  <c r="I98" i="14"/>
  <c r="P75" i="13"/>
  <c r="P79" i="13"/>
  <c r="P83" i="13"/>
  <c r="P87" i="13"/>
  <c r="P88" i="13"/>
  <c r="P91" i="13"/>
  <c r="P95" i="13"/>
  <c r="P96" i="13"/>
  <c r="P99" i="13"/>
  <c r="P100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2" i="13"/>
  <c r="N3" i="13"/>
  <c r="P3" i="13"/>
  <c r="N4" i="13"/>
  <c r="P4" i="13"/>
  <c r="N5" i="13"/>
  <c r="P5" i="13"/>
  <c r="N6" i="13"/>
  <c r="P6" i="13"/>
  <c r="N7" i="13"/>
  <c r="P7" i="13"/>
  <c r="N8" i="13"/>
  <c r="P8" i="13"/>
  <c r="N9" i="13"/>
  <c r="N10" i="13"/>
  <c r="P10" i="13"/>
  <c r="N11" i="13"/>
  <c r="P11" i="13"/>
  <c r="N12" i="13"/>
  <c r="P12" i="13"/>
  <c r="N13" i="13"/>
  <c r="P13" i="13"/>
  <c r="N14" i="13"/>
  <c r="P14" i="13"/>
  <c r="N15" i="13"/>
  <c r="P15" i="13"/>
  <c r="N16" i="13"/>
  <c r="P16" i="13"/>
  <c r="N17" i="13"/>
  <c r="N18" i="13"/>
  <c r="P18" i="13"/>
  <c r="N19" i="13"/>
  <c r="P19" i="13"/>
  <c r="N20" i="13"/>
  <c r="P20" i="13"/>
  <c r="N21" i="13"/>
  <c r="P21" i="13"/>
  <c r="N22" i="13"/>
  <c r="P22" i="13"/>
  <c r="N23" i="13"/>
  <c r="P23" i="13"/>
  <c r="N24" i="13"/>
  <c r="P24" i="13"/>
  <c r="N25" i="13"/>
  <c r="N26" i="13"/>
  <c r="P26" i="13"/>
  <c r="N27" i="13"/>
  <c r="P27" i="13"/>
  <c r="N28" i="13"/>
  <c r="P28" i="13"/>
  <c r="N29" i="13"/>
  <c r="P29" i="13"/>
  <c r="N30" i="13"/>
  <c r="P30" i="13"/>
  <c r="N31" i="13"/>
  <c r="P31" i="13"/>
  <c r="N32" i="13"/>
  <c r="P32" i="13"/>
  <c r="N33" i="13"/>
  <c r="P33" i="13"/>
  <c r="N34" i="13"/>
  <c r="P34" i="13"/>
  <c r="N35" i="13"/>
  <c r="P35" i="13"/>
  <c r="N36" i="13"/>
  <c r="P36" i="13"/>
  <c r="N37" i="13"/>
  <c r="P37" i="13"/>
  <c r="N38" i="13"/>
  <c r="P38" i="13"/>
  <c r="N39" i="13"/>
  <c r="P39" i="13"/>
  <c r="N40" i="13"/>
  <c r="P40" i="13"/>
  <c r="N41" i="13"/>
  <c r="P41" i="13"/>
  <c r="N42" i="13"/>
  <c r="P42" i="13"/>
  <c r="N43" i="13"/>
  <c r="P43" i="13"/>
  <c r="N44" i="13"/>
  <c r="P44" i="13"/>
  <c r="N45" i="13"/>
  <c r="N46" i="13"/>
  <c r="P46" i="13"/>
  <c r="N47" i="13"/>
  <c r="P47" i="13"/>
  <c r="N48" i="13"/>
  <c r="P48" i="13"/>
  <c r="N49" i="13"/>
  <c r="P49" i="13"/>
  <c r="N50" i="13"/>
  <c r="P50" i="13"/>
  <c r="N51" i="13"/>
  <c r="P51" i="13"/>
  <c r="N52" i="13"/>
  <c r="P52" i="13"/>
  <c r="N53" i="13"/>
  <c r="P53" i="13"/>
  <c r="N54" i="13"/>
  <c r="P54" i="13"/>
  <c r="N55" i="13"/>
  <c r="P55" i="13"/>
  <c r="N56" i="13"/>
  <c r="P56" i="13"/>
  <c r="N57" i="13"/>
  <c r="N58" i="13"/>
  <c r="P58" i="13"/>
  <c r="N59" i="13"/>
  <c r="P59" i="13"/>
  <c r="N60" i="13"/>
  <c r="P60" i="13"/>
  <c r="N61" i="13"/>
  <c r="P61" i="13"/>
  <c r="N62" i="13"/>
  <c r="P62" i="13"/>
  <c r="N63" i="13"/>
  <c r="P63" i="13"/>
  <c r="N64" i="13"/>
  <c r="P64" i="13"/>
  <c r="N65" i="13"/>
  <c r="P65" i="13"/>
  <c r="N66" i="13"/>
  <c r="P66" i="13"/>
  <c r="N67" i="13"/>
  <c r="P67" i="13"/>
  <c r="N68" i="13"/>
  <c r="P68" i="13"/>
  <c r="N69" i="13"/>
  <c r="N70" i="13"/>
  <c r="P70" i="13"/>
  <c r="N71" i="13"/>
  <c r="P71" i="13"/>
  <c r="N72" i="13"/>
  <c r="P72" i="13"/>
  <c r="N73" i="13"/>
  <c r="P73" i="13"/>
  <c r="N74" i="13"/>
  <c r="P74" i="13"/>
  <c r="N75" i="13"/>
  <c r="N76" i="13"/>
  <c r="P76" i="13"/>
  <c r="N77" i="13"/>
  <c r="P77" i="13"/>
  <c r="N78" i="13"/>
  <c r="P78" i="13"/>
  <c r="N79" i="13"/>
  <c r="N80" i="13"/>
  <c r="P80" i="13"/>
  <c r="N81" i="13"/>
  <c r="P81" i="13"/>
  <c r="N82" i="13"/>
  <c r="P82" i="13"/>
  <c r="N83" i="13"/>
  <c r="N84" i="13"/>
  <c r="P84" i="13"/>
  <c r="N85" i="13"/>
  <c r="P85" i="13"/>
  <c r="N86" i="13"/>
  <c r="P86" i="13"/>
  <c r="N87" i="13"/>
  <c r="N88" i="13"/>
  <c r="N89" i="13"/>
  <c r="P89" i="13"/>
  <c r="N90" i="13"/>
  <c r="P90" i="13"/>
  <c r="N91" i="13"/>
  <c r="N92" i="13"/>
  <c r="P92" i="13"/>
  <c r="N93" i="13"/>
  <c r="P93" i="13"/>
  <c r="N94" i="13"/>
  <c r="P94" i="13"/>
  <c r="N95" i="13"/>
  <c r="N96" i="13"/>
  <c r="N97" i="13"/>
  <c r="P97" i="13"/>
  <c r="N98" i="13"/>
  <c r="P98" i="13"/>
  <c r="N99" i="13"/>
  <c r="N100" i="13"/>
  <c r="N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2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2" i="14"/>
  <c r="H93" i="14"/>
  <c r="G97" i="13"/>
  <c r="G3" i="14"/>
  <c r="H3" i="14"/>
  <c r="G3" i="13"/>
  <c r="G4" i="14"/>
  <c r="H4" i="14"/>
  <c r="G4" i="13"/>
  <c r="G5" i="14"/>
  <c r="H5" i="14"/>
  <c r="G5" i="13"/>
  <c r="G6" i="14"/>
  <c r="H6" i="14"/>
  <c r="G6" i="13"/>
  <c r="G7" i="14"/>
  <c r="H7" i="14"/>
  <c r="G7" i="13"/>
  <c r="G8" i="14"/>
  <c r="H8" i="14"/>
  <c r="G8" i="13"/>
  <c r="G9" i="14"/>
  <c r="H9" i="14"/>
  <c r="G9" i="13"/>
  <c r="G10" i="14"/>
  <c r="H10" i="14"/>
  <c r="G11" i="14"/>
  <c r="H11" i="14"/>
  <c r="G10" i="13"/>
  <c r="G12" i="14"/>
  <c r="H12" i="14"/>
  <c r="G11" i="13"/>
  <c r="G13" i="14"/>
  <c r="H13" i="14"/>
  <c r="G12" i="13"/>
  <c r="G14" i="14"/>
  <c r="H14" i="14"/>
  <c r="G13" i="13"/>
  <c r="G15" i="14"/>
  <c r="H15" i="14"/>
  <c r="G16" i="14"/>
  <c r="H16" i="14"/>
  <c r="G14" i="13"/>
  <c r="G17" i="14"/>
  <c r="H17" i="14"/>
  <c r="G15" i="13"/>
  <c r="G18" i="14"/>
  <c r="H18" i="14"/>
  <c r="G17" i="13"/>
  <c r="G19" i="14"/>
  <c r="H19" i="14"/>
  <c r="G16" i="13"/>
  <c r="G20" i="14"/>
  <c r="H20" i="14"/>
  <c r="G18" i="13"/>
  <c r="G21" i="14"/>
  <c r="H21" i="14"/>
  <c r="G21" i="13"/>
  <c r="G22" i="14"/>
  <c r="H22" i="14"/>
  <c r="G19" i="13"/>
  <c r="G23" i="14"/>
  <c r="H23" i="14"/>
  <c r="G20" i="13"/>
  <c r="G24" i="14"/>
  <c r="H24" i="14"/>
  <c r="G22" i="13"/>
  <c r="G25" i="14"/>
  <c r="H25" i="14"/>
  <c r="G23" i="13"/>
  <c r="G26" i="14"/>
  <c r="H26" i="14"/>
  <c r="G25" i="13"/>
  <c r="G27" i="14"/>
  <c r="H27" i="14"/>
  <c r="G26" i="13"/>
  <c r="G28" i="14"/>
  <c r="H28" i="14"/>
  <c r="G27" i="13"/>
  <c r="G29" i="14"/>
  <c r="H29" i="14"/>
  <c r="G28" i="13"/>
  <c r="G30" i="14"/>
  <c r="H30" i="14"/>
  <c r="G29" i="13"/>
  <c r="G31" i="14"/>
  <c r="H31" i="14"/>
  <c r="G30" i="13"/>
  <c r="G32" i="14"/>
  <c r="H32" i="14"/>
  <c r="G31" i="13"/>
  <c r="G33" i="14"/>
  <c r="H33" i="14"/>
  <c r="G32" i="13"/>
  <c r="G34" i="14"/>
  <c r="H34" i="14"/>
  <c r="G33" i="13"/>
  <c r="G35" i="14"/>
  <c r="H35" i="14"/>
  <c r="G42" i="13"/>
  <c r="G36" i="14"/>
  <c r="H36" i="14"/>
  <c r="G34" i="13"/>
  <c r="G37" i="14"/>
  <c r="H37" i="14"/>
  <c r="G36" i="13"/>
  <c r="G38" i="14"/>
  <c r="H38" i="14"/>
  <c r="G35" i="13"/>
  <c r="G39" i="14"/>
  <c r="H39" i="14"/>
  <c r="G37" i="13"/>
  <c r="G40" i="14"/>
  <c r="H40" i="14"/>
  <c r="G38" i="13"/>
  <c r="G41" i="14"/>
  <c r="H41" i="14"/>
  <c r="G39" i="13"/>
  <c r="G42" i="14"/>
  <c r="H42" i="14"/>
  <c r="G40" i="13"/>
  <c r="G43" i="14"/>
  <c r="H43" i="14"/>
  <c r="G41" i="13"/>
  <c r="G44" i="14"/>
  <c r="H44" i="14"/>
  <c r="G45" i="13"/>
  <c r="G45" i="14"/>
  <c r="H45" i="14"/>
  <c r="G43" i="13"/>
  <c r="G46" i="14"/>
  <c r="H46" i="14"/>
  <c r="G44" i="13"/>
  <c r="G47" i="14"/>
  <c r="H47" i="14"/>
  <c r="G46" i="13"/>
  <c r="G48" i="14"/>
  <c r="H48" i="14"/>
  <c r="G47" i="13"/>
  <c r="G49" i="14"/>
  <c r="H49" i="14"/>
  <c r="G48" i="13"/>
  <c r="G50" i="14"/>
  <c r="H50" i="14"/>
  <c r="G49" i="13"/>
  <c r="G51" i="14"/>
  <c r="H51" i="14"/>
  <c r="G50" i="13"/>
  <c r="G52" i="14"/>
  <c r="H52" i="14"/>
  <c r="G51" i="13"/>
  <c r="G53" i="14"/>
  <c r="H53" i="14"/>
  <c r="G52" i="13"/>
  <c r="G54" i="14"/>
  <c r="H54" i="14"/>
  <c r="G55" i="14"/>
  <c r="H55" i="14"/>
  <c r="G53" i="13"/>
  <c r="G56" i="14"/>
  <c r="H56" i="14"/>
  <c r="G56" i="13"/>
  <c r="G57" i="14"/>
  <c r="H57" i="14"/>
  <c r="G55" i="13"/>
  <c r="G58" i="14"/>
  <c r="H58" i="14"/>
  <c r="G58" i="13"/>
  <c r="G59" i="14"/>
  <c r="H59" i="14"/>
  <c r="G57" i="13"/>
  <c r="G60" i="14"/>
  <c r="H60" i="14"/>
  <c r="G59" i="13"/>
  <c r="G61" i="14"/>
  <c r="H61" i="14"/>
  <c r="G61" i="13"/>
  <c r="G62" i="14"/>
  <c r="H62" i="14"/>
  <c r="G60" i="13"/>
  <c r="G63" i="14"/>
  <c r="H63" i="14"/>
  <c r="G65" i="13"/>
  <c r="G64" i="14"/>
  <c r="H64" i="14"/>
  <c r="G63" i="13"/>
  <c r="G65" i="14"/>
  <c r="H65" i="14"/>
  <c r="G62" i="13"/>
  <c r="G66" i="14"/>
  <c r="H66" i="14"/>
  <c r="G64" i="13"/>
  <c r="G67" i="14"/>
  <c r="H67" i="14"/>
  <c r="G67" i="13"/>
  <c r="G68" i="14"/>
  <c r="H68" i="14"/>
  <c r="G66" i="13"/>
  <c r="G69" i="14"/>
  <c r="H69" i="14"/>
  <c r="G68" i="13"/>
  <c r="G70" i="14"/>
  <c r="H70" i="14"/>
  <c r="G69" i="13"/>
  <c r="G71" i="14"/>
  <c r="H71" i="14"/>
  <c r="G71" i="13"/>
  <c r="G72" i="14"/>
  <c r="H72" i="14"/>
  <c r="G72" i="13"/>
  <c r="G73" i="14"/>
  <c r="H73" i="14"/>
  <c r="G75" i="13"/>
  <c r="G74" i="14"/>
  <c r="H74" i="14"/>
  <c r="G76" i="13"/>
  <c r="G75" i="14"/>
  <c r="H75" i="14"/>
  <c r="G74" i="13"/>
  <c r="G76" i="14"/>
  <c r="H76" i="14"/>
  <c r="G77" i="13"/>
  <c r="G77" i="14"/>
  <c r="H77" i="14"/>
  <c r="G78" i="13"/>
  <c r="G78" i="14"/>
  <c r="H78" i="14"/>
  <c r="G79" i="13"/>
  <c r="G79" i="14"/>
  <c r="H79" i="14"/>
  <c r="G80" i="13"/>
  <c r="G80" i="14"/>
  <c r="H80" i="14"/>
  <c r="G81" i="13"/>
  <c r="G81" i="14"/>
  <c r="H81" i="14"/>
  <c r="G82" i="13"/>
  <c r="G82" i="14"/>
  <c r="H82" i="14"/>
  <c r="G83" i="13"/>
  <c r="G83" i="14"/>
  <c r="H83" i="14"/>
  <c r="G84" i="13"/>
  <c r="G84" i="14"/>
  <c r="H84" i="14"/>
  <c r="G54" i="13"/>
  <c r="G85" i="14"/>
  <c r="H85" i="14"/>
  <c r="G86" i="13"/>
  <c r="G86" i="14"/>
  <c r="H86" i="14"/>
  <c r="G89" i="13"/>
  <c r="G87" i="14"/>
  <c r="H87" i="14"/>
  <c r="G88" i="13"/>
  <c r="G88" i="14"/>
  <c r="H88" i="14"/>
  <c r="G90" i="13"/>
  <c r="G89" i="14"/>
  <c r="H89" i="14"/>
  <c r="G91" i="13"/>
  <c r="G90" i="14"/>
  <c r="H90" i="14"/>
  <c r="G70" i="13"/>
  <c r="G91" i="14"/>
  <c r="H91" i="14"/>
  <c r="G95" i="13"/>
  <c r="G92" i="14"/>
  <c r="H92" i="14"/>
  <c r="G93" i="14"/>
  <c r="G94" i="14"/>
  <c r="H94" i="14"/>
  <c r="G98" i="13"/>
  <c r="G95" i="14"/>
  <c r="H95" i="14"/>
  <c r="G100" i="13"/>
  <c r="G96" i="14"/>
  <c r="H96" i="14"/>
  <c r="G99" i="13"/>
  <c r="G97" i="14"/>
  <c r="H97" i="14"/>
  <c r="G87" i="13"/>
  <c r="G2" i="14"/>
  <c r="H2" i="14"/>
  <c r="G2" i="13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2" i="14"/>
  <c r="G24" i="13"/>
  <c r="P2" i="13"/>
  <c r="P69" i="13"/>
  <c r="P57" i="13"/>
  <c r="P45" i="13"/>
  <c r="P25" i="13"/>
  <c r="P17" i="13"/>
  <c r="P9" i="13"/>
  <c r="K15" i="13"/>
  <c r="L15" i="13"/>
  <c r="K90" i="13"/>
  <c r="L90" i="13"/>
  <c r="K59" i="13"/>
  <c r="L59" i="13"/>
  <c r="K20" i="13"/>
  <c r="L20" i="13"/>
  <c r="K71" i="13"/>
  <c r="L71" i="13"/>
  <c r="K55" i="13"/>
  <c r="L55" i="13"/>
  <c r="K36" i="13"/>
  <c r="L36" i="13"/>
  <c r="K5" i="13"/>
  <c r="L5" i="13"/>
  <c r="K9" i="13"/>
  <c r="L9" i="13"/>
  <c r="K13" i="13"/>
  <c r="L13" i="13"/>
  <c r="K17" i="13"/>
  <c r="L17" i="13"/>
  <c r="K21" i="13"/>
  <c r="L21" i="13"/>
  <c r="K25" i="13"/>
  <c r="L25" i="13"/>
  <c r="K29" i="13"/>
  <c r="L29" i="13"/>
  <c r="K33" i="13"/>
  <c r="L33" i="13"/>
  <c r="K37" i="13"/>
  <c r="L37" i="13"/>
  <c r="K41" i="13"/>
  <c r="L41" i="13"/>
  <c r="K45" i="13"/>
  <c r="L45" i="13"/>
  <c r="K6" i="13"/>
  <c r="L6" i="13"/>
  <c r="K4" i="13"/>
  <c r="L4" i="13"/>
  <c r="K11" i="13"/>
  <c r="L11" i="13"/>
  <c r="K16" i="13"/>
  <c r="L16" i="13"/>
  <c r="K22" i="13"/>
  <c r="L22" i="13"/>
  <c r="K27" i="13"/>
  <c r="L27" i="13"/>
  <c r="K32" i="13"/>
  <c r="L32" i="13"/>
  <c r="K38" i="13"/>
  <c r="L38" i="13"/>
  <c r="K43" i="13"/>
  <c r="L43" i="13"/>
  <c r="K48" i="13"/>
  <c r="L48" i="13"/>
  <c r="K52" i="13"/>
  <c r="L52" i="13"/>
  <c r="K56" i="13"/>
  <c r="L56" i="13"/>
  <c r="K60" i="13"/>
  <c r="L60" i="13"/>
  <c r="K64" i="13"/>
  <c r="L64" i="13"/>
  <c r="K68" i="13"/>
  <c r="L68" i="13"/>
  <c r="K72" i="13"/>
  <c r="L72" i="13"/>
  <c r="K76" i="13"/>
  <c r="L76" i="13"/>
  <c r="K80" i="13"/>
  <c r="L80" i="13"/>
  <c r="K84" i="13"/>
  <c r="L84" i="13"/>
  <c r="K87" i="13"/>
  <c r="L87" i="13"/>
  <c r="K91" i="13"/>
  <c r="L91" i="13"/>
  <c r="K95" i="13"/>
  <c r="L95" i="13"/>
  <c r="K99" i="13"/>
  <c r="L99" i="13"/>
  <c r="K7" i="13"/>
  <c r="L7" i="13"/>
  <c r="K12" i="13"/>
  <c r="L12" i="13"/>
  <c r="K18" i="13"/>
  <c r="L18" i="13"/>
  <c r="K23" i="13"/>
  <c r="L23" i="13"/>
  <c r="K28" i="13"/>
  <c r="L28" i="13"/>
  <c r="K34" i="13"/>
  <c r="L34" i="13"/>
  <c r="K39" i="13"/>
  <c r="L39" i="13"/>
  <c r="K44" i="13"/>
  <c r="L44" i="13"/>
  <c r="K49" i="13"/>
  <c r="L49" i="13"/>
  <c r="K53" i="13"/>
  <c r="L53" i="13"/>
  <c r="K57" i="13"/>
  <c r="L57" i="13"/>
  <c r="K61" i="13"/>
  <c r="L61" i="13"/>
  <c r="K65" i="13"/>
  <c r="L65" i="13"/>
  <c r="K69" i="13"/>
  <c r="L69" i="13"/>
  <c r="K73" i="13"/>
  <c r="L73" i="13"/>
  <c r="K77" i="13"/>
  <c r="L77" i="13"/>
  <c r="K81" i="13"/>
  <c r="L81" i="13"/>
  <c r="K85" i="13"/>
  <c r="L85" i="13"/>
  <c r="K88" i="13"/>
  <c r="L88" i="13"/>
  <c r="K92" i="13"/>
  <c r="L92" i="13"/>
  <c r="K96" i="13"/>
  <c r="L96" i="13"/>
  <c r="K100" i="13"/>
  <c r="L100" i="13"/>
  <c r="K8" i="13"/>
  <c r="L8" i="13"/>
  <c r="K14" i="13"/>
  <c r="L14" i="13"/>
  <c r="K19" i="13"/>
  <c r="L19" i="13"/>
  <c r="K24" i="13"/>
  <c r="L24" i="13"/>
  <c r="K30" i="13"/>
  <c r="L30" i="13"/>
  <c r="K35" i="13"/>
  <c r="L35" i="13"/>
  <c r="K40" i="13"/>
  <c r="L40" i="13"/>
  <c r="K46" i="13"/>
  <c r="L46" i="13"/>
  <c r="K50" i="13"/>
  <c r="L50" i="13"/>
  <c r="K54" i="13"/>
  <c r="L54" i="13"/>
  <c r="K58" i="13"/>
  <c r="L58" i="13"/>
  <c r="K62" i="13"/>
  <c r="L62" i="13"/>
  <c r="K66" i="13"/>
  <c r="L66" i="13"/>
  <c r="K70" i="13"/>
  <c r="L70" i="13"/>
  <c r="K74" i="13"/>
  <c r="L74" i="13"/>
  <c r="K78" i="13"/>
  <c r="L78" i="13"/>
  <c r="K82" i="13"/>
  <c r="L82" i="13"/>
  <c r="K86" i="13"/>
  <c r="L86" i="13"/>
  <c r="K89" i="13"/>
  <c r="L89" i="13"/>
  <c r="K93" i="13"/>
  <c r="L93" i="13"/>
  <c r="K97" i="13"/>
  <c r="L97" i="13"/>
  <c r="J2" i="13"/>
  <c r="K2" i="13"/>
  <c r="L2" i="13"/>
  <c r="K75" i="13"/>
  <c r="L75" i="13"/>
  <c r="K42" i="13"/>
  <c r="L42" i="13"/>
  <c r="K98" i="13"/>
  <c r="L98" i="13"/>
  <c r="K83" i="13"/>
  <c r="L83" i="13"/>
  <c r="K67" i="13"/>
  <c r="L67" i="13"/>
  <c r="K51" i="13"/>
  <c r="L51" i="13"/>
  <c r="K31" i="13"/>
  <c r="L31" i="13"/>
  <c r="K10" i="13"/>
  <c r="L10" i="13"/>
  <c r="K94" i="13"/>
  <c r="L94" i="13"/>
  <c r="K79" i="13"/>
  <c r="L79" i="13"/>
  <c r="K63" i="13"/>
  <c r="L63" i="13"/>
  <c r="K47" i="13"/>
  <c r="L47" i="13"/>
  <c r="K26" i="13"/>
  <c r="L26" i="13"/>
  <c r="K3" i="13"/>
  <c r="L3" i="13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2" i="11"/>
  <c r="N4" i="11"/>
  <c r="P4" i="11"/>
  <c r="P5" i="11"/>
  <c r="N6" i="11"/>
  <c r="P6" i="11"/>
  <c r="N7" i="11"/>
  <c r="P7" i="11"/>
  <c r="N8" i="11"/>
  <c r="P8" i="11"/>
  <c r="N9" i="11"/>
  <c r="P9" i="11"/>
  <c r="N10" i="11"/>
  <c r="P10" i="11"/>
  <c r="N11" i="11"/>
  <c r="P11" i="11"/>
  <c r="N12" i="11"/>
  <c r="P12" i="11"/>
  <c r="N13" i="11"/>
  <c r="P13" i="11"/>
  <c r="N14" i="11"/>
  <c r="P14" i="11"/>
  <c r="N15" i="11"/>
  <c r="P15" i="11"/>
  <c r="N16" i="11"/>
  <c r="P16" i="11"/>
  <c r="N17" i="11"/>
  <c r="P17" i="11"/>
  <c r="N18" i="11"/>
  <c r="P18" i="11"/>
  <c r="N19" i="11"/>
  <c r="P19" i="11"/>
  <c r="N20" i="11"/>
  <c r="P20" i="11"/>
  <c r="N21" i="11"/>
  <c r="P21" i="11"/>
  <c r="N22" i="11"/>
  <c r="P22" i="11"/>
  <c r="N23" i="11"/>
  <c r="P23" i="11"/>
  <c r="N24" i="11"/>
  <c r="P24" i="11"/>
  <c r="N25" i="11"/>
  <c r="P25" i="11"/>
  <c r="N26" i="11"/>
  <c r="P26" i="11"/>
  <c r="N27" i="11"/>
  <c r="P27" i="11"/>
  <c r="N28" i="11"/>
  <c r="P28" i="11"/>
  <c r="N29" i="11"/>
  <c r="P29" i="11"/>
  <c r="N30" i="11"/>
  <c r="P30" i="11"/>
  <c r="N31" i="11"/>
  <c r="P31" i="11"/>
  <c r="N32" i="11"/>
  <c r="P32" i="11"/>
  <c r="N33" i="11"/>
  <c r="P33" i="11"/>
  <c r="N34" i="11"/>
  <c r="P34" i="11"/>
  <c r="N35" i="11"/>
  <c r="P35" i="11"/>
  <c r="N36" i="11"/>
  <c r="P36" i="11"/>
  <c r="N37" i="11"/>
  <c r="P37" i="11"/>
  <c r="N38" i="11"/>
  <c r="P38" i="11"/>
  <c r="N39" i="11"/>
  <c r="P39" i="11"/>
  <c r="N40" i="11"/>
  <c r="P40" i="11"/>
  <c r="N41" i="11"/>
  <c r="P41" i="11"/>
  <c r="N42" i="11"/>
  <c r="P42" i="11"/>
  <c r="N43" i="11"/>
  <c r="P43" i="11"/>
  <c r="N44" i="11"/>
  <c r="P44" i="11"/>
  <c r="N45" i="11"/>
  <c r="P45" i="11"/>
  <c r="N46" i="11"/>
  <c r="P46" i="11"/>
  <c r="N47" i="11"/>
  <c r="P47" i="11"/>
  <c r="N48" i="11"/>
  <c r="P48" i="11"/>
  <c r="N49" i="11"/>
  <c r="P49" i="11"/>
  <c r="N50" i="11"/>
  <c r="P50" i="11"/>
  <c r="N51" i="11"/>
  <c r="P51" i="11"/>
  <c r="N52" i="11"/>
  <c r="P52" i="11"/>
  <c r="N53" i="11"/>
  <c r="P53" i="11"/>
  <c r="N54" i="11"/>
  <c r="P54" i="11"/>
  <c r="N55" i="11"/>
  <c r="P55" i="11"/>
  <c r="N56" i="11"/>
  <c r="P56" i="11"/>
  <c r="N57" i="11"/>
  <c r="P57" i="11"/>
  <c r="N58" i="11"/>
  <c r="P58" i="11"/>
  <c r="N59" i="11"/>
  <c r="P59" i="11"/>
  <c r="N60" i="11"/>
  <c r="P60" i="11"/>
  <c r="N61" i="11"/>
  <c r="P61" i="11"/>
  <c r="N62" i="11"/>
  <c r="P62" i="11"/>
  <c r="N63" i="11"/>
  <c r="P63" i="11"/>
  <c r="N64" i="11"/>
  <c r="P64" i="11"/>
  <c r="N65" i="11"/>
  <c r="P65" i="11"/>
  <c r="N66" i="11"/>
  <c r="P66" i="11"/>
  <c r="N67" i="11"/>
  <c r="P67" i="11"/>
  <c r="N68" i="11"/>
  <c r="P68" i="11"/>
  <c r="N69" i="11"/>
  <c r="P69" i="11"/>
  <c r="N70" i="11"/>
  <c r="P70" i="11"/>
  <c r="N71" i="11"/>
  <c r="P71" i="11"/>
  <c r="N72" i="11"/>
  <c r="P72" i="11"/>
  <c r="N73" i="11"/>
  <c r="P73" i="11"/>
  <c r="N74" i="11"/>
  <c r="P74" i="11"/>
  <c r="N75" i="11"/>
  <c r="P75" i="11"/>
  <c r="N76" i="11"/>
  <c r="P76" i="11"/>
  <c r="N77" i="11"/>
  <c r="P77" i="11"/>
  <c r="N78" i="11"/>
  <c r="P78" i="11"/>
  <c r="N79" i="11"/>
  <c r="P79" i="11"/>
  <c r="N80" i="11"/>
  <c r="P80" i="11"/>
  <c r="N81" i="11"/>
  <c r="P81" i="11"/>
  <c r="N82" i="11"/>
  <c r="P82" i="11"/>
  <c r="N83" i="11"/>
  <c r="P83" i="11"/>
  <c r="N84" i="11"/>
  <c r="P84" i="11"/>
  <c r="N85" i="11"/>
  <c r="P85" i="11"/>
  <c r="N86" i="11"/>
  <c r="P86" i="11"/>
  <c r="N87" i="11"/>
  <c r="P87" i="11"/>
  <c r="N88" i="11"/>
  <c r="P88" i="11"/>
  <c r="N89" i="11"/>
  <c r="P89" i="11"/>
  <c r="N90" i="11"/>
  <c r="P90" i="11"/>
  <c r="N91" i="11"/>
  <c r="P91" i="11"/>
  <c r="N2" i="11"/>
  <c r="P2" i="11"/>
  <c r="N3" i="11"/>
  <c r="P3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2" i="11"/>
  <c r="I96" i="12"/>
  <c r="H96" i="12"/>
  <c r="G96" i="12"/>
  <c r="G95" i="12"/>
  <c r="H95" i="12"/>
  <c r="I95" i="12"/>
  <c r="F96" i="12"/>
  <c r="F95" i="12"/>
  <c r="F3" i="11"/>
  <c r="F4" i="11"/>
  <c r="I4" i="11"/>
  <c r="F5" i="11"/>
  <c r="I5" i="11"/>
  <c r="F6" i="11"/>
  <c r="F7" i="11"/>
  <c r="F8" i="11"/>
  <c r="F9" i="11"/>
  <c r="F10" i="11"/>
  <c r="F11" i="11"/>
  <c r="I11" i="11"/>
  <c r="F12" i="11"/>
  <c r="F13" i="11"/>
  <c r="F14" i="11"/>
  <c r="F15" i="11"/>
  <c r="I15" i="11"/>
  <c r="F16" i="11"/>
  <c r="I16" i="11"/>
  <c r="F17" i="11"/>
  <c r="F18" i="11"/>
  <c r="F19" i="11"/>
  <c r="I19" i="11"/>
  <c r="F20" i="11"/>
  <c r="I20" i="11"/>
  <c r="F21" i="11"/>
  <c r="F22" i="11"/>
  <c r="F23" i="11"/>
  <c r="I23" i="11"/>
  <c r="F24" i="11"/>
  <c r="I24" i="11"/>
  <c r="F25" i="11"/>
  <c r="G25" i="11"/>
  <c r="F26" i="11"/>
  <c r="F27" i="11"/>
  <c r="I27" i="11"/>
  <c r="F28" i="11"/>
  <c r="I28" i="11"/>
  <c r="F29" i="11"/>
  <c r="G29" i="11"/>
  <c r="F30" i="11"/>
  <c r="F31" i="11"/>
  <c r="I31" i="11"/>
  <c r="F32" i="11"/>
  <c r="F33" i="11"/>
  <c r="F34" i="11"/>
  <c r="F35" i="11"/>
  <c r="F36" i="11"/>
  <c r="F37" i="11"/>
  <c r="F38" i="11"/>
  <c r="F39" i="11"/>
  <c r="F40" i="11"/>
  <c r="I40" i="11"/>
  <c r="F41" i="11"/>
  <c r="I41" i="11"/>
  <c r="F42" i="11"/>
  <c r="F43" i="11"/>
  <c r="F44" i="11"/>
  <c r="I44" i="11"/>
  <c r="F45" i="11"/>
  <c r="I45" i="11"/>
  <c r="F46" i="11"/>
  <c r="F47" i="11"/>
  <c r="F48" i="11"/>
  <c r="I48" i="11"/>
  <c r="F49" i="11"/>
  <c r="G49" i="11"/>
  <c r="F50" i="11"/>
  <c r="F51" i="11"/>
  <c r="F52" i="11"/>
  <c r="F53" i="11"/>
  <c r="I53" i="11"/>
  <c r="F54" i="11"/>
  <c r="F55" i="11"/>
  <c r="F56" i="11"/>
  <c r="F57" i="11"/>
  <c r="I57" i="11"/>
  <c r="F58" i="11"/>
  <c r="F59" i="11"/>
  <c r="F60" i="11"/>
  <c r="I60" i="11"/>
  <c r="F61" i="11"/>
  <c r="I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2" i="11"/>
  <c r="G2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2" i="12"/>
  <c r="H21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G18" i="12"/>
  <c r="H18" i="12"/>
  <c r="G19" i="12"/>
  <c r="H19" i="12"/>
  <c r="G20" i="12"/>
  <c r="H20" i="12"/>
  <c r="G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G34" i="12"/>
  <c r="H34" i="12"/>
  <c r="G35" i="12"/>
  <c r="H35" i="12"/>
  <c r="G36" i="12"/>
  <c r="H36" i="12"/>
  <c r="G37" i="12"/>
  <c r="H37" i="12"/>
  <c r="G38" i="12"/>
  <c r="H38" i="12"/>
  <c r="G39" i="12"/>
  <c r="H39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6" i="12"/>
  <c r="H46" i="12"/>
  <c r="G47" i="12"/>
  <c r="H47" i="12"/>
  <c r="G48" i="12"/>
  <c r="H48" i="12"/>
  <c r="G49" i="12"/>
  <c r="H49" i="12"/>
  <c r="G50" i="12"/>
  <c r="H50" i="12"/>
  <c r="G51" i="12"/>
  <c r="H51" i="12"/>
  <c r="G52" i="12"/>
  <c r="H52" i="12"/>
  <c r="G53" i="12"/>
  <c r="H53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G63" i="12"/>
  <c r="H63" i="12"/>
  <c r="G64" i="12"/>
  <c r="H64" i="12"/>
  <c r="G65" i="12"/>
  <c r="H65" i="12"/>
  <c r="G66" i="12"/>
  <c r="H66" i="12"/>
  <c r="G67" i="12"/>
  <c r="H67" i="12"/>
  <c r="G68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2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2" i="12"/>
  <c r="G58" i="11"/>
  <c r="G21" i="11"/>
  <c r="G17" i="11"/>
  <c r="G13" i="11"/>
  <c r="G52" i="11"/>
  <c r="G36" i="11"/>
  <c r="G32" i="11"/>
  <c r="G12" i="11"/>
  <c r="G8" i="11"/>
  <c r="G56" i="11"/>
  <c r="G7" i="11"/>
  <c r="G3" i="11"/>
  <c r="G62" i="11"/>
  <c r="G54" i="11"/>
  <c r="G50" i="11"/>
  <c r="G46" i="11"/>
  <c r="G42" i="11"/>
  <c r="J57" i="11"/>
  <c r="K57" i="11"/>
  <c r="L57" i="11"/>
  <c r="I64" i="11"/>
  <c r="G60" i="11"/>
  <c r="J53" i="11"/>
  <c r="K53" i="11"/>
  <c r="L53" i="11"/>
  <c r="J45" i="11"/>
  <c r="K45" i="11"/>
  <c r="L45" i="11"/>
  <c r="J41" i="11"/>
  <c r="K41" i="11"/>
  <c r="L41" i="11"/>
  <c r="J5" i="11"/>
  <c r="K5" i="11"/>
  <c r="L5" i="11"/>
  <c r="J61" i="11"/>
  <c r="K61" i="11"/>
  <c r="L61" i="11"/>
  <c r="I2" i="11"/>
  <c r="J2" i="11"/>
  <c r="K2" i="11"/>
  <c r="L2" i="11"/>
  <c r="J60" i="11"/>
  <c r="K60" i="11"/>
  <c r="L60" i="11"/>
  <c r="J44" i="11"/>
  <c r="K44" i="11"/>
  <c r="L44" i="11"/>
  <c r="J28" i="11"/>
  <c r="K28" i="11"/>
  <c r="L28" i="11"/>
  <c r="J24" i="11"/>
  <c r="K24" i="11"/>
  <c r="L24" i="11"/>
  <c r="J16" i="11"/>
  <c r="K16" i="11"/>
  <c r="L16" i="11"/>
  <c r="J4" i="11"/>
  <c r="K4" i="11"/>
  <c r="L4" i="11"/>
  <c r="G28" i="11"/>
  <c r="I36" i="11"/>
  <c r="J36" i="11"/>
  <c r="K36" i="11"/>
  <c r="L36" i="11"/>
  <c r="J64" i="11"/>
  <c r="K64" i="11"/>
  <c r="L64" i="11"/>
  <c r="I7" i="11"/>
  <c r="J7" i="11"/>
  <c r="K7" i="11"/>
  <c r="L7" i="11"/>
  <c r="G15" i="11"/>
  <c r="G31" i="11"/>
  <c r="I32" i="11"/>
  <c r="J32" i="11"/>
  <c r="K32" i="11"/>
  <c r="L32" i="11"/>
  <c r="G48" i="11"/>
  <c r="G20" i="11"/>
  <c r="G4" i="11"/>
  <c r="I56" i="11"/>
  <c r="J56" i="11"/>
  <c r="K56" i="11"/>
  <c r="L56" i="11"/>
  <c r="G44" i="11"/>
  <c r="G16" i="11"/>
  <c r="I46" i="11"/>
  <c r="J46" i="11"/>
  <c r="K46" i="11"/>
  <c r="L46" i="11"/>
  <c r="I62" i="11"/>
  <c r="J62" i="11"/>
  <c r="K62" i="11"/>
  <c r="L62" i="11"/>
  <c r="I54" i="11"/>
  <c r="J54" i="11"/>
  <c r="K54" i="11"/>
  <c r="L54" i="11"/>
  <c r="G40" i="11"/>
  <c r="G24" i="11"/>
  <c r="I52" i="11"/>
  <c r="J52" i="11"/>
  <c r="K52" i="11"/>
  <c r="L52" i="11"/>
  <c r="I42" i="11"/>
  <c r="J42" i="11"/>
  <c r="K42" i="11"/>
  <c r="L42" i="11"/>
  <c r="I12" i="11"/>
  <c r="J12" i="11"/>
  <c r="K12" i="11"/>
  <c r="L12" i="11"/>
  <c r="G23" i="11"/>
  <c r="J19" i="11"/>
  <c r="K19" i="11"/>
  <c r="L19" i="11"/>
  <c r="I58" i="11"/>
  <c r="J58" i="11"/>
  <c r="K58" i="11"/>
  <c r="L58" i="11"/>
  <c r="I8" i="11"/>
  <c r="J8" i="11"/>
  <c r="K8" i="11"/>
  <c r="L8" i="11"/>
  <c r="I9" i="11"/>
  <c r="J9" i="11"/>
  <c r="K9" i="11"/>
  <c r="L9" i="11"/>
  <c r="G9" i="11"/>
  <c r="G61" i="11"/>
  <c r="G53" i="11"/>
  <c r="G45" i="11"/>
  <c r="I49" i="11"/>
  <c r="J49" i="11"/>
  <c r="K49" i="11"/>
  <c r="L49" i="11"/>
  <c r="I25" i="11"/>
  <c r="J25" i="11"/>
  <c r="K25" i="11"/>
  <c r="L25" i="11"/>
  <c r="I17" i="11"/>
  <c r="J17" i="11"/>
  <c r="K17" i="11"/>
  <c r="L17" i="11"/>
  <c r="G5" i="11"/>
  <c r="I63" i="11"/>
  <c r="J63" i="11"/>
  <c r="K63" i="11"/>
  <c r="L63" i="11"/>
  <c r="G63" i="11"/>
  <c r="I59" i="11"/>
  <c r="J59" i="11"/>
  <c r="K59" i="11"/>
  <c r="L59" i="11"/>
  <c r="G59" i="11"/>
  <c r="I55" i="11"/>
  <c r="J55" i="11"/>
  <c r="K55" i="11"/>
  <c r="L55" i="11"/>
  <c r="G55" i="11"/>
  <c r="I51" i="11"/>
  <c r="J51" i="11"/>
  <c r="K51" i="11"/>
  <c r="L51" i="11"/>
  <c r="G51" i="11"/>
  <c r="I47" i="11"/>
  <c r="J47" i="11"/>
  <c r="K47" i="11"/>
  <c r="L47" i="11"/>
  <c r="G47" i="11"/>
  <c r="I43" i="11"/>
  <c r="J43" i="11"/>
  <c r="K43" i="11"/>
  <c r="L43" i="11"/>
  <c r="G43" i="11"/>
  <c r="I39" i="11"/>
  <c r="J39" i="11"/>
  <c r="K39" i="11"/>
  <c r="L39" i="11"/>
  <c r="G39" i="11"/>
  <c r="J31" i="11"/>
  <c r="K31" i="11"/>
  <c r="L31" i="11"/>
  <c r="J27" i="11"/>
  <c r="K27" i="11"/>
  <c r="L27" i="11"/>
  <c r="J23" i="11"/>
  <c r="K23" i="11"/>
  <c r="L23" i="11"/>
  <c r="J15" i="11"/>
  <c r="K15" i="11"/>
  <c r="L15" i="11"/>
  <c r="J11" i="11"/>
  <c r="K11" i="11"/>
  <c r="L11" i="11"/>
  <c r="G57" i="11"/>
  <c r="G41" i="11"/>
  <c r="I29" i="11"/>
  <c r="J29" i="11"/>
  <c r="K29" i="11"/>
  <c r="L29" i="11"/>
  <c r="I21" i="11"/>
  <c r="J21" i="11"/>
  <c r="K21" i="11"/>
  <c r="L21" i="11"/>
  <c r="I13" i="11"/>
  <c r="J13" i="11"/>
  <c r="K13" i="11"/>
  <c r="L13" i="11"/>
  <c r="I3" i="11"/>
  <c r="J3" i="11"/>
  <c r="K3" i="11"/>
  <c r="L3" i="11"/>
  <c r="I30" i="11"/>
  <c r="J30" i="11"/>
  <c r="K30" i="11"/>
  <c r="L30" i="11"/>
  <c r="G30" i="11"/>
  <c r="I26" i="11"/>
  <c r="J26" i="11"/>
  <c r="K26" i="11"/>
  <c r="L26" i="11"/>
  <c r="G26" i="11"/>
  <c r="I22" i="11"/>
  <c r="J22" i="11"/>
  <c r="K22" i="11"/>
  <c r="L22" i="11"/>
  <c r="G22" i="11"/>
  <c r="I18" i="11"/>
  <c r="J18" i="11"/>
  <c r="K18" i="11"/>
  <c r="L18" i="11"/>
  <c r="G18" i="11"/>
  <c r="I14" i="11"/>
  <c r="J14" i="11"/>
  <c r="K14" i="11"/>
  <c r="L14" i="11"/>
  <c r="G14" i="11"/>
  <c r="G27" i="11"/>
  <c r="G19" i="11"/>
  <c r="G11" i="11"/>
  <c r="I50" i="11"/>
  <c r="J50" i="11"/>
  <c r="K50" i="11"/>
  <c r="L50" i="11"/>
  <c r="J20" i="11"/>
  <c r="K20" i="11"/>
  <c r="L20" i="11"/>
  <c r="J48" i="11"/>
  <c r="K48" i="11"/>
  <c r="L48" i="11"/>
  <c r="J40" i="11"/>
  <c r="K40" i="11"/>
  <c r="L40" i="11"/>
  <c r="G87" i="11"/>
  <c r="G82" i="11"/>
  <c r="G77" i="11"/>
  <c r="G71" i="11"/>
  <c r="G66" i="11"/>
  <c r="G37" i="11"/>
  <c r="G33" i="11"/>
  <c r="I89" i="11"/>
  <c r="J89" i="11"/>
  <c r="K89" i="11"/>
  <c r="L89" i="11"/>
  <c r="I83" i="11"/>
  <c r="J83" i="11"/>
  <c r="K83" i="11"/>
  <c r="L83" i="11"/>
  <c r="I78" i="11"/>
  <c r="J78" i="11"/>
  <c r="K78" i="11"/>
  <c r="L78" i="11"/>
  <c r="I73" i="11"/>
  <c r="J73" i="11"/>
  <c r="K73" i="11"/>
  <c r="L73" i="11"/>
  <c r="I67" i="11"/>
  <c r="J67" i="11"/>
  <c r="K67" i="11"/>
  <c r="L67" i="11"/>
  <c r="I38" i="11"/>
  <c r="J38" i="11"/>
  <c r="K38" i="11"/>
  <c r="L38" i="11"/>
  <c r="I34" i="11"/>
  <c r="J34" i="11"/>
  <c r="K34" i="11"/>
  <c r="L34" i="11"/>
  <c r="I10" i="11"/>
  <c r="J10" i="11"/>
  <c r="K10" i="11"/>
  <c r="L10" i="11"/>
  <c r="I6" i="11"/>
  <c r="J6" i="11"/>
  <c r="K6" i="11"/>
  <c r="L6" i="11"/>
  <c r="G91" i="11"/>
  <c r="G86" i="11"/>
  <c r="G81" i="11"/>
  <c r="G75" i="11"/>
  <c r="G65" i="11"/>
  <c r="I87" i="11"/>
  <c r="J87" i="11"/>
  <c r="K87" i="11"/>
  <c r="L87" i="11"/>
  <c r="I82" i="11"/>
  <c r="J82" i="11"/>
  <c r="K82" i="11"/>
  <c r="L82" i="11"/>
  <c r="I77" i="11"/>
  <c r="J77" i="11"/>
  <c r="K77" i="11"/>
  <c r="L77" i="11"/>
  <c r="I71" i="11"/>
  <c r="J71" i="11"/>
  <c r="K71" i="11"/>
  <c r="L71" i="11"/>
  <c r="I66" i="11"/>
  <c r="J66" i="11"/>
  <c r="K66" i="11"/>
  <c r="L66" i="11"/>
  <c r="I37" i="11"/>
  <c r="J37" i="11"/>
  <c r="K37" i="11"/>
  <c r="L37" i="11"/>
  <c r="I33" i="11"/>
  <c r="J33" i="11"/>
  <c r="K33" i="11"/>
  <c r="L33" i="11"/>
  <c r="G90" i="11"/>
  <c r="G85" i="11"/>
  <c r="G79" i="11"/>
  <c r="G74" i="11"/>
  <c r="G69" i="11"/>
  <c r="G35" i="11"/>
  <c r="I91" i="11"/>
  <c r="J91" i="11"/>
  <c r="K91" i="11"/>
  <c r="L91" i="11"/>
  <c r="I86" i="11"/>
  <c r="J86" i="11"/>
  <c r="K86" i="11"/>
  <c r="L86" i="11"/>
  <c r="I81" i="11"/>
  <c r="J81" i="11"/>
  <c r="K81" i="11"/>
  <c r="L81" i="11"/>
  <c r="I75" i="11"/>
  <c r="J75" i="11"/>
  <c r="K75" i="11"/>
  <c r="L75" i="11"/>
  <c r="I70" i="11"/>
  <c r="J70" i="11"/>
  <c r="K70" i="11"/>
  <c r="L70" i="11"/>
  <c r="I65" i="11"/>
  <c r="J65" i="11"/>
  <c r="K65" i="11"/>
  <c r="L65" i="11"/>
  <c r="G89" i="11"/>
  <c r="G83" i="11"/>
  <c r="G78" i="11"/>
  <c r="G73" i="11"/>
  <c r="G67" i="11"/>
  <c r="G38" i="11"/>
  <c r="G34" i="11"/>
  <c r="G10" i="11"/>
  <c r="G6" i="11"/>
  <c r="I90" i="11"/>
  <c r="J90" i="11"/>
  <c r="K90" i="11"/>
  <c r="L90" i="11"/>
  <c r="I85" i="11"/>
  <c r="J85" i="11"/>
  <c r="K85" i="11"/>
  <c r="L85" i="11"/>
  <c r="I79" i="11"/>
  <c r="J79" i="11"/>
  <c r="K79" i="11"/>
  <c r="L79" i="11"/>
  <c r="I74" i="11"/>
  <c r="J74" i="11"/>
  <c r="K74" i="11"/>
  <c r="L74" i="11"/>
  <c r="I69" i="11"/>
  <c r="J69" i="11"/>
  <c r="K69" i="11"/>
  <c r="L69" i="11"/>
  <c r="I35" i="11"/>
  <c r="J35" i="11"/>
  <c r="K35" i="11"/>
  <c r="L35" i="11"/>
  <c r="G88" i="11"/>
  <c r="G84" i="11"/>
  <c r="G80" i="11"/>
  <c r="G76" i="11"/>
  <c r="G72" i="11"/>
  <c r="G68" i="11"/>
  <c r="G64" i="11"/>
  <c r="I88" i="11"/>
  <c r="J88" i="11"/>
  <c r="K88" i="11"/>
  <c r="L88" i="11"/>
  <c r="I84" i="11"/>
  <c r="J84" i="11"/>
  <c r="K84" i="11"/>
  <c r="L84" i="11"/>
  <c r="I80" i="11"/>
  <c r="J80" i="11"/>
  <c r="K80" i="11"/>
  <c r="L80" i="11"/>
  <c r="I76" i="11"/>
  <c r="J76" i="11"/>
  <c r="K76" i="11"/>
  <c r="L76" i="11"/>
  <c r="I72" i="11"/>
  <c r="J72" i="11"/>
  <c r="K72" i="11"/>
  <c r="L72" i="11"/>
  <c r="I68" i="11"/>
  <c r="J68" i="11"/>
  <c r="K68" i="11"/>
  <c r="L68" i="11"/>
  <c r="L31" i="4"/>
  <c r="B28" i="4"/>
  <c r="D25" i="4"/>
  <c r="D26" i="4"/>
  <c r="D27" i="4"/>
  <c r="D28" i="4"/>
  <c r="D24" i="4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2" i="5"/>
  <c r="N3" i="5"/>
  <c r="N4" i="5"/>
  <c r="P4" i="5"/>
  <c r="N5" i="5"/>
  <c r="P5" i="5"/>
  <c r="N6" i="5"/>
  <c r="P6" i="5"/>
  <c r="N7" i="5"/>
  <c r="N8" i="5"/>
  <c r="P8" i="5"/>
  <c r="N9" i="5"/>
  <c r="P9" i="5"/>
  <c r="N10" i="5"/>
  <c r="N11" i="5"/>
  <c r="N12" i="5"/>
  <c r="P12" i="5"/>
  <c r="N13" i="5"/>
  <c r="P13" i="5"/>
  <c r="N14" i="5"/>
  <c r="P14" i="5"/>
  <c r="N15" i="5"/>
  <c r="P15" i="5"/>
  <c r="N16" i="5"/>
  <c r="N17" i="5"/>
  <c r="P17" i="5"/>
  <c r="N18" i="5"/>
  <c r="P18" i="5"/>
  <c r="N19" i="5"/>
  <c r="P19" i="5"/>
  <c r="N20" i="5"/>
  <c r="P20" i="5"/>
  <c r="N21" i="5"/>
  <c r="P21" i="5"/>
  <c r="N22" i="5"/>
  <c r="P22" i="5"/>
  <c r="N23" i="5"/>
  <c r="P23" i="5"/>
  <c r="N24" i="5"/>
  <c r="P24" i="5"/>
  <c r="N25" i="5"/>
  <c r="P25" i="5"/>
  <c r="N26" i="5"/>
  <c r="N27" i="5"/>
  <c r="P27" i="5"/>
  <c r="N28" i="5"/>
  <c r="P28" i="5"/>
  <c r="N29" i="5"/>
  <c r="P29" i="5"/>
  <c r="N30" i="5"/>
  <c r="P30" i="5"/>
  <c r="N31" i="5"/>
  <c r="P31" i="5"/>
  <c r="N32" i="5"/>
  <c r="P32" i="5"/>
  <c r="N33" i="5"/>
  <c r="N34" i="5"/>
  <c r="N35" i="5"/>
  <c r="P35" i="5"/>
  <c r="N36" i="5"/>
  <c r="P36" i="5"/>
  <c r="N37" i="5"/>
  <c r="P37" i="5"/>
  <c r="N38" i="5"/>
  <c r="N39" i="5"/>
  <c r="N40" i="5"/>
  <c r="N41" i="5"/>
  <c r="N42" i="5"/>
  <c r="N43" i="5"/>
  <c r="N44" i="5"/>
  <c r="N45" i="5"/>
  <c r="N46" i="5"/>
  <c r="N47" i="5"/>
  <c r="N48" i="5"/>
  <c r="P48" i="5"/>
  <c r="N49" i="5"/>
  <c r="N50" i="5"/>
  <c r="N51" i="5"/>
  <c r="N52" i="5"/>
  <c r="P52" i="5"/>
  <c r="N53" i="5"/>
  <c r="N54" i="5"/>
  <c r="N55" i="5"/>
  <c r="P55" i="5"/>
  <c r="N56" i="5"/>
  <c r="P56" i="5"/>
  <c r="N57" i="5"/>
  <c r="N58" i="5"/>
  <c r="N59" i="5"/>
  <c r="N60" i="5"/>
  <c r="N61" i="5"/>
  <c r="N62" i="5"/>
  <c r="P62" i="5"/>
  <c r="N63" i="5"/>
  <c r="P63" i="5"/>
  <c r="N64" i="5"/>
  <c r="N65" i="5"/>
  <c r="N66" i="5"/>
  <c r="N67" i="5"/>
  <c r="N68" i="5"/>
  <c r="P68" i="5"/>
  <c r="N69" i="5"/>
  <c r="P69" i="5"/>
  <c r="N70" i="5"/>
  <c r="P70" i="5"/>
  <c r="N71" i="5"/>
  <c r="P71" i="5"/>
  <c r="N72" i="5"/>
  <c r="P72" i="5"/>
  <c r="N73" i="5"/>
  <c r="P73" i="5"/>
  <c r="N74" i="5"/>
  <c r="P74" i="5"/>
  <c r="N75" i="5"/>
  <c r="P75" i="5"/>
  <c r="N76" i="5"/>
  <c r="P76" i="5"/>
  <c r="N77" i="5"/>
  <c r="N78" i="5"/>
  <c r="N79" i="5"/>
  <c r="P79" i="5"/>
  <c r="N80" i="5"/>
  <c r="P80" i="5"/>
  <c r="N81" i="5"/>
  <c r="N82" i="5"/>
  <c r="N83" i="5"/>
  <c r="P83" i="5"/>
  <c r="N84" i="5"/>
  <c r="P84" i="5"/>
  <c r="N85" i="5"/>
  <c r="N86" i="5"/>
  <c r="P86" i="5"/>
  <c r="N87" i="5"/>
  <c r="P87" i="5"/>
  <c r="N88" i="5"/>
  <c r="N89" i="5"/>
  <c r="N90" i="5"/>
  <c r="N91" i="5"/>
  <c r="N92" i="5"/>
  <c r="N93" i="5"/>
  <c r="N94" i="5"/>
  <c r="P94" i="5"/>
  <c r="N95" i="5"/>
  <c r="N96" i="5"/>
  <c r="P96" i="5"/>
  <c r="N97" i="5"/>
  <c r="P97" i="5"/>
  <c r="N98" i="5"/>
  <c r="N99" i="5"/>
  <c r="P99" i="5"/>
  <c r="N100" i="5"/>
  <c r="P100" i="5"/>
  <c r="N101" i="5"/>
  <c r="P101" i="5"/>
  <c r="N102" i="5"/>
  <c r="P102" i="5"/>
  <c r="N103" i="5"/>
  <c r="P103" i="5"/>
  <c r="N104" i="5"/>
  <c r="P104" i="5"/>
  <c r="N105" i="5"/>
  <c r="N106" i="5"/>
  <c r="P106" i="5"/>
  <c r="N107" i="5"/>
  <c r="P107" i="5"/>
  <c r="N108" i="5"/>
  <c r="P108" i="5"/>
  <c r="N109" i="5"/>
  <c r="P109" i="5"/>
  <c r="N110" i="5"/>
  <c r="N111" i="5"/>
  <c r="P111" i="5"/>
  <c r="N112" i="5"/>
  <c r="N113" i="5"/>
  <c r="P113" i="5"/>
  <c r="N114" i="5"/>
  <c r="N115" i="5"/>
  <c r="N116" i="5"/>
  <c r="N117" i="5"/>
  <c r="N118" i="5"/>
  <c r="N119" i="5"/>
  <c r="N120" i="5"/>
  <c r="N121" i="5"/>
  <c r="P121" i="5"/>
  <c r="N122" i="5"/>
  <c r="N123" i="5"/>
  <c r="N124" i="5"/>
  <c r="N125" i="5"/>
  <c r="N126" i="5"/>
  <c r="N127" i="5"/>
  <c r="N128" i="5"/>
  <c r="N129" i="5"/>
  <c r="N130" i="5"/>
  <c r="N131" i="5"/>
  <c r="N2" i="5"/>
  <c r="P2" i="5"/>
  <c r="F106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2" i="5"/>
  <c r="F112" i="5"/>
  <c r="I112" i="5"/>
  <c r="F35" i="5"/>
  <c r="F16" i="5"/>
  <c r="I16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2" i="6"/>
  <c r="H6" i="6"/>
  <c r="H8" i="6"/>
  <c r="H12" i="6"/>
  <c r="H13" i="6"/>
  <c r="H17" i="6"/>
  <c r="H24" i="6"/>
  <c r="H28" i="6"/>
  <c r="H38" i="6"/>
  <c r="H40" i="6"/>
  <c r="H44" i="6"/>
  <c r="H45" i="6"/>
  <c r="H49" i="6"/>
  <c r="H56" i="6"/>
  <c r="H60" i="6"/>
  <c r="H70" i="6"/>
  <c r="H72" i="6"/>
  <c r="H75" i="6"/>
  <c r="H76" i="6"/>
  <c r="H79" i="6"/>
  <c r="H80" i="6"/>
  <c r="H83" i="6"/>
  <c r="H84" i="6"/>
  <c r="H87" i="6"/>
  <c r="H88" i="6"/>
  <c r="H91" i="6"/>
  <c r="H92" i="6"/>
  <c r="H95" i="6"/>
  <c r="H96" i="6"/>
  <c r="H99" i="6"/>
  <c r="H100" i="6"/>
  <c r="H103" i="6"/>
  <c r="H104" i="6"/>
  <c r="H107" i="6"/>
  <c r="H108" i="6"/>
  <c r="H111" i="6"/>
  <c r="H112" i="6"/>
  <c r="H115" i="6"/>
  <c r="H116" i="6"/>
  <c r="H119" i="6"/>
  <c r="H120" i="6"/>
  <c r="H123" i="6"/>
  <c r="H2" i="6"/>
  <c r="G3" i="6"/>
  <c r="H3" i="6"/>
  <c r="G4" i="6"/>
  <c r="H4" i="6"/>
  <c r="G5" i="6"/>
  <c r="H5" i="6"/>
  <c r="G6" i="6"/>
  <c r="G7" i="6"/>
  <c r="H7" i="6"/>
  <c r="G8" i="6"/>
  <c r="G9" i="6"/>
  <c r="H9" i="6"/>
  <c r="G10" i="6"/>
  <c r="H10" i="6"/>
  <c r="G11" i="6"/>
  <c r="H11" i="6"/>
  <c r="G12" i="6"/>
  <c r="G13" i="6"/>
  <c r="G14" i="6"/>
  <c r="H14" i="6"/>
  <c r="G15" i="6"/>
  <c r="H15" i="6"/>
  <c r="G16" i="6"/>
  <c r="H16" i="6"/>
  <c r="G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G25" i="6"/>
  <c r="H25" i="6"/>
  <c r="G26" i="6"/>
  <c r="H26" i="6"/>
  <c r="G27" i="6"/>
  <c r="H27" i="6"/>
  <c r="G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G39" i="6"/>
  <c r="H39" i="6"/>
  <c r="G40" i="6"/>
  <c r="G41" i="6"/>
  <c r="H41" i="6"/>
  <c r="G42" i="6"/>
  <c r="H42" i="6"/>
  <c r="G43" i="6"/>
  <c r="H43" i="6"/>
  <c r="G44" i="6"/>
  <c r="G45" i="6"/>
  <c r="G46" i="6"/>
  <c r="H46" i="6"/>
  <c r="G47" i="6"/>
  <c r="H47" i="6"/>
  <c r="G48" i="6"/>
  <c r="H48" i="6"/>
  <c r="G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G57" i="6"/>
  <c r="H57" i="6"/>
  <c r="G58" i="6"/>
  <c r="H58" i="6"/>
  <c r="G59" i="6"/>
  <c r="H59" i="6"/>
  <c r="G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G71" i="6"/>
  <c r="H71" i="6"/>
  <c r="G72" i="6"/>
  <c r="G73" i="6"/>
  <c r="H73" i="6"/>
  <c r="G74" i="6"/>
  <c r="H74" i="6"/>
  <c r="G75" i="6"/>
  <c r="G76" i="6"/>
  <c r="G77" i="6"/>
  <c r="H77" i="6"/>
  <c r="G78" i="6"/>
  <c r="H78" i="6"/>
  <c r="G79" i="6"/>
  <c r="G80" i="6"/>
  <c r="G81" i="6"/>
  <c r="H81" i="6"/>
  <c r="G82" i="6"/>
  <c r="H82" i="6"/>
  <c r="G83" i="6"/>
  <c r="G84" i="6"/>
  <c r="G85" i="6"/>
  <c r="H85" i="6"/>
  <c r="G86" i="6"/>
  <c r="H86" i="6"/>
  <c r="G87" i="6"/>
  <c r="G88" i="6"/>
  <c r="G89" i="6"/>
  <c r="H89" i="6"/>
  <c r="G90" i="6"/>
  <c r="H90" i="6"/>
  <c r="G91" i="6"/>
  <c r="G92" i="6"/>
  <c r="G93" i="6"/>
  <c r="H93" i="6"/>
  <c r="G94" i="6"/>
  <c r="H94" i="6"/>
  <c r="G95" i="6"/>
  <c r="G96" i="6"/>
  <c r="G97" i="6"/>
  <c r="H97" i="6"/>
  <c r="G98" i="6"/>
  <c r="H98" i="6"/>
  <c r="G99" i="6"/>
  <c r="G100" i="6"/>
  <c r="G101" i="6"/>
  <c r="H101" i="6"/>
  <c r="G102" i="6"/>
  <c r="H102" i="6"/>
  <c r="G103" i="6"/>
  <c r="G104" i="6"/>
  <c r="G105" i="6"/>
  <c r="H105" i="6"/>
  <c r="G106" i="6"/>
  <c r="H106" i="6"/>
  <c r="G107" i="6"/>
  <c r="G108" i="6"/>
  <c r="G109" i="6"/>
  <c r="H109" i="6"/>
  <c r="G110" i="6"/>
  <c r="H110" i="6"/>
  <c r="G111" i="6"/>
  <c r="G112" i="6"/>
  <c r="G113" i="6"/>
  <c r="H113" i="6"/>
  <c r="G114" i="6"/>
  <c r="H114" i="6"/>
  <c r="G115" i="6"/>
  <c r="G116" i="6"/>
  <c r="G117" i="6"/>
  <c r="H117" i="6"/>
  <c r="G118" i="6"/>
  <c r="H118" i="6"/>
  <c r="G119" i="6"/>
  <c r="G120" i="6"/>
  <c r="G121" i="6"/>
  <c r="H121" i="6"/>
  <c r="G122" i="6"/>
  <c r="H122" i="6"/>
  <c r="G123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G31" i="5"/>
  <c r="F32" i="5"/>
  <c r="I32" i="5"/>
  <c r="F33" i="5"/>
  <c r="F34" i="5"/>
  <c r="F36" i="5"/>
  <c r="F37" i="5"/>
  <c r="F38" i="5"/>
  <c r="F39" i="5"/>
  <c r="F40" i="5"/>
  <c r="F41" i="5"/>
  <c r="F42" i="5"/>
  <c r="F43" i="5"/>
  <c r="F44" i="5"/>
  <c r="G44" i="5"/>
  <c r="F45" i="5"/>
  <c r="F46" i="5"/>
  <c r="F47" i="5"/>
  <c r="F48" i="5"/>
  <c r="G48" i="5"/>
  <c r="F49" i="5"/>
  <c r="F50" i="5"/>
  <c r="F51" i="5"/>
  <c r="F52" i="5"/>
  <c r="G52" i="5"/>
  <c r="F53" i="5"/>
  <c r="F54" i="5"/>
  <c r="F55" i="5"/>
  <c r="F56" i="5"/>
  <c r="G56" i="5"/>
  <c r="F57" i="5"/>
  <c r="F58" i="5"/>
  <c r="F59" i="5"/>
  <c r="F60" i="5"/>
  <c r="F61" i="5"/>
  <c r="F62" i="5"/>
  <c r="F63" i="5"/>
  <c r="F64" i="5"/>
  <c r="G64" i="5"/>
  <c r="F65" i="5"/>
  <c r="F66" i="5"/>
  <c r="F67" i="5"/>
  <c r="F68" i="5"/>
  <c r="F69" i="5"/>
  <c r="F70" i="5"/>
  <c r="F71" i="5"/>
  <c r="F72" i="5"/>
  <c r="G72" i="5"/>
  <c r="F73" i="5"/>
  <c r="F74" i="5"/>
  <c r="F75" i="5"/>
  <c r="F76" i="5"/>
  <c r="F77" i="5"/>
  <c r="F78" i="5"/>
  <c r="F79" i="5"/>
  <c r="F80" i="5"/>
  <c r="G80" i="5"/>
  <c r="F81" i="5"/>
  <c r="F82" i="5"/>
  <c r="F83" i="5"/>
  <c r="F84" i="5"/>
  <c r="G84" i="5"/>
  <c r="F85" i="5"/>
  <c r="F86" i="5"/>
  <c r="F87" i="5"/>
  <c r="F88" i="5"/>
  <c r="G88" i="5"/>
  <c r="F89" i="5"/>
  <c r="F90" i="5"/>
  <c r="F91" i="5"/>
  <c r="F92" i="5"/>
  <c r="G92" i="5"/>
  <c r="F93" i="5"/>
  <c r="F94" i="5"/>
  <c r="F95" i="5"/>
  <c r="F96" i="5"/>
  <c r="G96" i="5"/>
  <c r="F97" i="5"/>
  <c r="F98" i="5"/>
  <c r="F99" i="5"/>
  <c r="F100" i="5"/>
  <c r="G100" i="5"/>
  <c r="F101" i="5"/>
  <c r="F102" i="5"/>
  <c r="F103" i="5"/>
  <c r="F104" i="5"/>
  <c r="G104" i="5"/>
  <c r="F105" i="5"/>
  <c r="F106" i="5"/>
  <c r="F107" i="5"/>
  <c r="F108" i="5"/>
  <c r="G108" i="5"/>
  <c r="F109" i="5"/>
  <c r="F110" i="5"/>
  <c r="F111" i="5"/>
  <c r="F113" i="5"/>
  <c r="F114" i="5"/>
  <c r="F115" i="5"/>
  <c r="F116" i="5"/>
  <c r="F117" i="5"/>
  <c r="G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I129" i="5"/>
  <c r="F130" i="5"/>
  <c r="F131" i="5"/>
  <c r="F2" i="5"/>
  <c r="G36" i="5"/>
  <c r="G19" i="5"/>
  <c r="G14" i="5"/>
  <c r="G10" i="5"/>
  <c r="G6" i="5"/>
  <c r="J112" i="5"/>
  <c r="K112" i="5"/>
  <c r="M112" i="5"/>
  <c r="J16" i="5"/>
  <c r="K16" i="5"/>
  <c r="M16" i="5"/>
  <c r="J129" i="5"/>
  <c r="K129" i="5"/>
  <c r="L129" i="5"/>
  <c r="I96" i="5"/>
  <c r="J96" i="5"/>
  <c r="K96" i="5"/>
  <c r="I80" i="5"/>
  <c r="J80" i="5"/>
  <c r="K80" i="5"/>
  <c r="P130" i="5"/>
  <c r="P126" i="5"/>
  <c r="P122" i="5"/>
  <c r="P118" i="5"/>
  <c r="P114" i="5"/>
  <c r="P110" i="5"/>
  <c r="P98" i="5"/>
  <c r="P90" i="5"/>
  <c r="P82" i="5"/>
  <c r="P78" i="5"/>
  <c r="P66" i="5"/>
  <c r="P58" i="5"/>
  <c r="P54" i="5"/>
  <c r="P50" i="5"/>
  <c r="P46" i="5"/>
  <c r="P42" i="5"/>
  <c r="P38" i="5"/>
  <c r="P34" i="5"/>
  <c r="P26" i="5"/>
  <c r="P10" i="5"/>
  <c r="P129" i="5"/>
  <c r="P125" i="5"/>
  <c r="P117" i="5"/>
  <c r="P105" i="5"/>
  <c r="P93" i="5"/>
  <c r="P89" i="5"/>
  <c r="P85" i="5"/>
  <c r="P81" i="5"/>
  <c r="P77" i="5"/>
  <c r="P65" i="5"/>
  <c r="P61" i="5"/>
  <c r="P57" i="5"/>
  <c r="P53" i="5"/>
  <c r="P49" i="5"/>
  <c r="P45" i="5"/>
  <c r="P41" i="5"/>
  <c r="P33" i="5"/>
  <c r="M129" i="5"/>
  <c r="I8" i="5"/>
  <c r="J8" i="5"/>
  <c r="K8" i="5"/>
  <c r="I64" i="5"/>
  <c r="J64" i="5"/>
  <c r="K64" i="5"/>
  <c r="J32" i="5"/>
  <c r="K32" i="5"/>
  <c r="I48" i="5"/>
  <c r="J48" i="5"/>
  <c r="K48" i="5"/>
  <c r="P128" i="5"/>
  <c r="P124" i="5"/>
  <c r="P120" i="5"/>
  <c r="P116" i="5"/>
  <c r="P112" i="5"/>
  <c r="P92" i="5"/>
  <c r="P88" i="5"/>
  <c r="P64" i="5"/>
  <c r="P60" i="5"/>
  <c r="P44" i="5"/>
  <c r="P40" i="5"/>
  <c r="P16" i="5"/>
  <c r="P131" i="5"/>
  <c r="P127" i="5"/>
  <c r="P123" i="5"/>
  <c r="P119" i="5"/>
  <c r="P115" i="5"/>
  <c r="P95" i="5"/>
  <c r="P91" i="5"/>
  <c r="P67" i="5"/>
  <c r="P59" i="5"/>
  <c r="P51" i="5"/>
  <c r="P47" i="5"/>
  <c r="P43" i="5"/>
  <c r="P39" i="5"/>
  <c r="P11" i="5"/>
  <c r="P7" i="5"/>
  <c r="P3" i="5"/>
  <c r="G68" i="5"/>
  <c r="G27" i="5"/>
  <c r="G23" i="5"/>
  <c r="I109" i="5"/>
  <c r="J109" i="5"/>
  <c r="K109" i="5"/>
  <c r="I61" i="5"/>
  <c r="J61" i="5"/>
  <c r="K61" i="5"/>
  <c r="I13" i="5"/>
  <c r="J13" i="5"/>
  <c r="K13" i="5"/>
  <c r="G2" i="5"/>
  <c r="G120" i="5"/>
  <c r="G107" i="5"/>
  <c r="G95" i="5"/>
  <c r="G83" i="5"/>
  <c r="G71" i="5"/>
  <c r="G59" i="5"/>
  <c r="G47" i="5"/>
  <c r="G30" i="5"/>
  <c r="G22" i="5"/>
  <c r="G5" i="5"/>
  <c r="I121" i="5"/>
  <c r="J121" i="5"/>
  <c r="K121" i="5"/>
  <c r="I104" i="5"/>
  <c r="J104" i="5"/>
  <c r="K104" i="5"/>
  <c r="I88" i="5"/>
  <c r="J88" i="5"/>
  <c r="K88" i="5"/>
  <c r="I72" i="5"/>
  <c r="J72" i="5"/>
  <c r="K72" i="5"/>
  <c r="I56" i="5"/>
  <c r="J56" i="5"/>
  <c r="K56" i="5"/>
  <c r="I40" i="5"/>
  <c r="J40" i="5"/>
  <c r="K40" i="5"/>
  <c r="I24" i="5"/>
  <c r="J24" i="5"/>
  <c r="K24" i="5"/>
  <c r="G125" i="5"/>
  <c r="G121" i="5"/>
  <c r="G113" i="5"/>
  <c r="G76" i="5"/>
  <c r="I6" i="5"/>
  <c r="J6" i="5"/>
  <c r="K6" i="5"/>
  <c r="I10" i="5"/>
  <c r="J10" i="5"/>
  <c r="K10" i="5"/>
  <c r="I14" i="5"/>
  <c r="J14" i="5"/>
  <c r="K14" i="5"/>
  <c r="I18" i="5"/>
  <c r="J18" i="5"/>
  <c r="K18" i="5"/>
  <c r="I22" i="5"/>
  <c r="J22" i="5"/>
  <c r="K22" i="5"/>
  <c r="I26" i="5"/>
  <c r="J26" i="5"/>
  <c r="K26" i="5"/>
  <c r="I30" i="5"/>
  <c r="J30" i="5"/>
  <c r="K30" i="5"/>
  <c r="I34" i="5"/>
  <c r="J34" i="5"/>
  <c r="K34" i="5"/>
  <c r="I38" i="5"/>
  <c r="J38" i="5"/>
  <c r="K38" i="5"/>
  <c r="I42" i="5"/>
  <c r="J42" i="5"/>
  <c r="K42" i="5"/>
  <c r="I46" i="5"/>
  <c r="J46" i="5"/>
  <c r="K46" i="5"/>
  <c r="I50" i="5"/>
  <c r="J50" i="5"/>
  <c r="K50" i="5"/>
  <c r="I54" i="5"/>
  <c r="J54" i="5"/>
  <c r="K54" i="5"/>
  <c r="I58" i="5"/>
  <c r="J58" i="5"/>
  <c r="K58" i="5"/>
  <c r="I62" i="5"/>
  <c r="J62" i="5"/>
  <c r="K62" i="5"/>
  <c r="I66" i="5"/>
  <c r="J66" i="5"/>
  <c r="K66" i="5"/>
  <c r="I70" i="5"/>
  <c r="J70" i="5"/>
  <c r="K70" i="5"/>
  <c r="I74" i="5"/>
  <c r="J74" i="5"/>
  <c r="K74" i="5"/>
  <c r="I78" i="5"/>
  <c r="J78" i="5"/>
  <c r="K78" i="5"/>
  <c r="I82" i="5"/>
  <c r="J82" i="5"/>
  <c r="K82" i="5"/>
  <c r="I86" i="5"/>
  <c r="J86" i="5"/>
  <c r="K86" i="5"/>
  <c r="I90" i="5"/>
  <c r="J90" i="5"/>
  <c r="K90" i="5"/>
  <c r="I94" i="5"/>
  <c r="J94" i="5"/>
  <c r="K94" i="5"/>
  <c r="I98" i="5"/>
  <c r="J98" i="5"/>
  <c r="K98" i="5"/>
  <c r="I102" i="5"/>
  <c r="J102" i="5"/>
  <c r="K102" i="5"/>
  <c r="I106" i="5"/>
  <c r="J106" i="5"/>
  <c r="K106" i="5"/>
  <c r="I110" i="5"/>
  <c r="J110" i="5"/>
  <c r="K110" i="5"/>
  <c r="I114" i="5"/>
  <c r="J114" i="5"/>
  <c r="K114" i="5"/>
  <c r="I119" i="5"/>
  <c r="J119" i="5"/>
  <c r="K119" i="5"/>
  <c r="I123" i="5"/>
  <c r="J123" i="5"/>
  <c r="K123" i="5"/>
  <c r="I127" i="5"/>
  <c r="J127" i="5"/>
  <c r="K127" i="5"/>
  <c r="I131" i="5"/>
  <c r="J131" i="5"/>
  <c r="K131" i="5"/>
  <c r="G126" i="5"/>
  <c r="G7" i="5"/>
  <c r="I3" i="5"/>
  <c r="J3" i="5"/>
  <c r="K3" i="5"/>
  <c r="I7" i="5"/>
  <c r="J7" i="5"/>
  <c r="K7" i="5"/>
  <c r="I11" i="5"/>
  <c r="J11" i="5"/>
  <c r="K11" i="5"/>
  <c r="I15" i="5"/>
  <c r="J15" i="5"/>
  <c r="K15" i="5"/>
  <c r="I19" i="5"/>
  <c r="J19" i="5"/>
  <c r="K19" i="5"/>
  <c r="I23" i="5"/>
  <c r="J23" i="5"/>
  <c r="K23" i="5"/>
  <c r="I27" i="5"/>
  <c r="J27" i="5"/>
  <c r="K27" i="5"/>
  <c r="I31" i="5"/>
  <c r="J31" i="5"/>
  <c r="K31" i="5"/>
  <c r="I35" i="5"/>
  <c r="J35" i="5"/>
  <c r="K35" i="5"/>
  <c r="I39" i="5"/>
  <c r="J39" i="5"/>
  <c r="K39" i="5"/>
  <c r="I43" i="5"/>
  <c r="J43" i="5"/>
  <c r="K43" i="5"/>
  <c r="I47" i="5"/>
  <c r="J47" i="5"/>
  <c r="K47" i="5"/>
  <c r="I51" i="5"/>
  <c r="J51" i="5"/>
  <c r="K51" i="5"/>
  <c r="I55" i="5"/>
  <c r="J55" i="5"/>
  <c r="K55" i="5"/>
  <c r="I59" i="5"/>
  <c r="J59" i="5"/>
  <c r="K59" i="5"/>
  <c r="I63" i="5"/>
  <c r="J63" i="5"/>
  <c r="K63" i="5"/>
  <c r="I67" i="5"/>
  <c r="J67" i="5"/>
  <c r="K67" i="5"/>
  <c r="I71" i="5"/>
  <c r="J71" i="5"/>
  <c r="K71" i="5"/>
  <c r="I75" i="5"/>
  <c r="J75" i="5"/>
  <c r="K75" i="5"/>
  <c r="I79" i="5"/>
  <c r="J79" i="5"/>
  <c r="K79" i="5"/>
  <c r="I83" i="5"/>
  <c r="J83" i="5"/>
  <c r="K83" i="5"/>
  <c r="I87" i="5"/>
  <c r="J87" i="5"/>
  <c r="K87" i="5"/>
  <c r="I91" i="5"/>
  <c r="J91" i="5"/>
  <c r="K91" i="5"/>
  <c r="I95" i="5"/>
  <c r="J95" i="5"/>
  <c r="K95" i="5"/>
  <c r="I99" i="5"/>
  <c r="J99" i="5"/>
  <c r="K99" i="5"/>
  <c r="I103" i="5"/>
  <c r="J103" i="5"/>
  <c r="K103" i="5"/>
  <c r="I107" i="5"/>
  <c r="J107" i="5"/>
  <c r="K107" i="5"/>
  <c r="I111" i="5"/>
  <c r="J111" i="5"/>
  <c r="K111" i="5"/>
  <c r="I115" i="5"/>
  <c r="J115" i="5"/>
  <c r="K115" i="5"/>
  <c r="I120" i="5"/>
  <c r="J120" i="5"/>
  <c r="K120" i="5"/>
  <c r="I124" i="5"/>
  <c r="J124" i="5"/>
  <c r="K124" i="5"/>
  <c r="I128" i="5"/>
  <c r="J128" i="5"/>
  <c r="K128" i="5"/>
  <c r="I2" i="5"/>
  <c r="J2" i="5"/>
  <c r="K2" i="5"/>
  <c r="L2" i="5"/>
  <c r="G65" i="5"/>
  <c r="I4" i="5"/>
  <c r="J4" i="5"/>
  <c r="K4" i="5"/>
  <c r="I12" i="5"/>
  <c r="J12" i="5"/>
  <c r="K12" i="5"/>
  <c r="I20" i="5"/>
  <c r="J20" i="5"/>
  <c r="K20" i="5"/>
  <c r="I28" i="5"/>
  <c r="J28" i="5"/>
  <c r="K28" i="5"/>
  <c r="I36" i="5"/>
  <c r="J36" i="5"/>
  <c r="K36" i="5"/>
  <c r="I44" i="5"/>
  <c r="J44" i="5"/>
  <c r="K44" i="5"/>
  <c r="I52" i="5"/>
  <c r="J52" i="5"/>
  <c r="K52" i="5"/>
  <c r="I60" i="5"/>
  <c r="J60" i="5"/>
  <c r="K60" i="5"/>
  <c r="I68" i="5"/>
  <c r="J68" i="5"/>
  <c r="K68" i="5"/>
  <c r="I76" i="5"/>
  <c r="J76" i="5"/>
  <c r="K76" i="5"/>
  <c r="I84" i="5"/>
  <c r="J84" i="5"/>
  <c r="K84" i="5"/>
  <c r="I92" i="5"/>
  <c r="J92" i="5"/>
  <c r="K92" i="5"/>
  <c r="I100" i="5"/>
  <c r="J100" i="5"/>
  <c r="K100" i="5"/>
  <c r="I108" i="5"/>
  <c r="J108" i="5"/>
  <c r="K108" i="5"/>
  <c r="I116" i="5"/>
  <c r="J116" i="5"/>
  <c r="K116" i="5"/>
  <c r="I125" i="5"/>
  <c r="J125" i="5"/>
  <c r="K125" i="5"/>
  <c r="I9" i="5"/>
  <c r="J9" i="5"/>
  <c r="K9" i="5"/>
  <c r="I17" i="5"/>
  <c r="J17" i="5"/>
  <c r="K17" i="5"/>
  <c r="I25" i="5"/>
  <c r="J25" i="5"/>
  <c r="K25" i="5"/>
  <c r="I33" i="5"/>
  <c r="J33" i="5"/>
  <c r="K33" i="5"/>
  <c r="I41" i="5"/>
  <c r="J41" i="5"/>
  <c r="K41" i="5"/>
  <c r="I49" i="5"/>
  <c r="J49" i="5"/>
  <c r="K49" i="5"/>
  <c r="I57" i="5"/>
  <c r="J57" i="5"/>
  <c r="K57" i="5"/>
  <c r="I65" i="5"/>
  <c r="J65" i="5"/>
  <c r="K65" i="5"/>
  <c r="I73" i="5"/>
  <c r="J73" i="5"/>
  <c r="K73" i="5"/>
  <c r="I81" i="5"/>
  <c r="J81" i="5"/>
  <c r="K81" i="5"/>
  <c r="I89" i="5"/>
  <c r="J89" i="5"/>
  <c r="K89" i="5"/>
  <c r="I97" i="5"/>
  <c r="J97" i="5"/>
  <c r="K97" i="5"/>
  <c r="I105" i="5"/>
  <c r="J105" i="5"/>
  <c r="K105" i="5"/>
  <c r="I113" i="5"/>
  <c r="J113" i="5"/>
  <c r="K113" i="5"/>
  <c r="I122" i="5"/>
  <c r="J122" i="5"/>
  <c r="K122" i="5"/>
  <c r="I130" i="5"/>
  <c r="J130" i="5"/>
  <c r="K130" i="5"/>
  <c r="I126" i="5"/>
  <c r="J126" i="5"/>
  <c r="K126" i="5"/>
  <c r="I93" i="5"/>
  <c r="J93" i="5"/>
  <c r="K93" i="5"/>
  <c r="I77" i="5"/>
  <c r="J77" i="5"/>
  <c r="K77" i="5"/>
  <c r="I45" i="5"/>
  <c r="J45" i="5"/>
  <c r="K45" i="5"/>
  <c r="I29" i="5"/>
  <c r="J29" i="5"/>
  <c r="K29" i="5"/>
  <c r="G128" i="5"/>
  <c r="G116" i="5"/>
  <c r="G111" i="5"/>
  <c r="G103" i="5"/>
  <c r="G99" i="5"/>
  <c r="G91" i="5"/>
  <c r="G87" i="5"/>
  <c r="G79" i="5"/>
  <c r="G75" i="5"/>
  <c r="G67" i="5"/>
  <c r="G63" i="5"/>
  <c r="G51" i="5"/>
  <c r="G43" i="5"/>
  <c r="G34" i="5"/>
  <c r="G26" i="5"/>
  <c r="G18" i="5"/>
  <c r="G13" i="5"/>
  <c r="G9" i="5"/>
  <c r="G131" i="5"/>
  <c r="G123" i="5"/>
  <c r="G119" i="5"/>
  <c r="G115" i="5"/>
  <c r="G110" i="5"/>
  <c r="G106" i="5"/>
  <c r="G102" i="5"/>
  <c r="G98" i="5"/>
  <c r="G94" i="5"/>
  <c r="G90" i="5"/>
  <c r="G86" i="5"/>
  <c r="G82" i="5"/>
  <c r="G74" i="5"/>
  <c r="G70" i="5"/>
  <c r="G66" i="5"/>
  <c r="G62" i="5"/>
  <c r="G58" i="5"/>
  <c r="G50" i="5"/>
  <c r="G46" i="5"/>
  <c r="G42" i="5"/>
  <c r="G38" i="5"/>
  <c r="G29" i="5"/>
  <c r="G25" i="5"/>
  <c r="G21" i="5"/>
  <c r="G17" i="5"/>
  <c r="G12" i="5"/>
  <c r="G8" i="5"/>
  <c r="G4" i="5"/>
  <c r="I118" i="5"/>
  <c r="J118" i="5"/>
  <c r="K118" i="5"/>
  <c r="I101" i="5"/>
  <c r="J101" i="5"/>
  <c r="K101" i="5"/>
  <c r="I85" i="5"/>
  <c r="J85" i="5"/>
  <c r="K85" i="5"/>
  <c r="I69" i="5"/>
  <c r="J69" i="5"/>
  <c r="K69" i="5"/>
  <c r="I53" i="5"/>
  <c r="J53" i="5"/>
  <c r="K53" i="5"/>
  <c r="I37" i="5"/>
  <c r="J37" i="5"/>
  <c r="K37" i="5"/>
  <c r="I21" i="5"/>
  <c r="J21" i="5"/>
  <c r="K21" i="5"/>
  <c r="I5" i="5"/>
  <c r="J5" i="5"/>
  <c r="K5" i="5"/>
  <c r="G130" i="5"/>
  <c r="G122" i="5"/>
  <c r="G118" i="5"/>
  <c r="G109" i="5"/>
  <c r="G105" i="5"/>
  <c r="G101" i="5"/>
  <c r="G97" i="5"/>
  <c r="G93" i="5"/>
  <c r="G89" i="5"/>
  <c r="G85" i="5"/>
  <c r="G81" i="5"/>
  <c r="G73" i="5"/>
  <c r="G69" i="5"/>
  <c r="G61" i="5"/>
  <c r="G57" i="5"/>
  <c r="G53" i="5"/>
  <c r="G45" i="5"/>
  <c r="G41" i="5"/>
  <c r="G37" i="5"/>
  <c r="G32" i="5"/>
  <c r="G28" i="5"/>
  <c r="G24" i="5"/>
  <c r="G20" i="5"/>
  <c r="G15" i="5"/>
  <c r="G11" i="5"/>
  <c r="G3" i="5"/>
  <c r="G35" i="5"/>
  <c r="I117" i="5"/>
  <c r="J117" i="5"/>
  <c r="K117" i="5"/>
  <c r="L30" i="4"/>
  <c r="L16" i="5"/>
  <c r="L112" i="5"/>
  <c r="M117" i="5"/>
  <c r="L117" i="5"/>
  <c r="M69" i="5"/>
  <c r="L69" i="5"/>
  <c r="M77" i="5"/>
  <c r="L77" i="5"/>
  <c r="M89" i="5"/>
  <c r="L89" i="5"/>
  <c r="M116" i="5"/>
  <c r="L116" i="5"/>
  <c r="L99" i="5"/>
  <c r="M99" i="5"/>
  <c r="L67" i="5"/>
  <c r="M67" i="5"/>
  <c r="L51" i="5"/>
  <c r="M51" i="5"/>
  <c r="L35" i="5"/>
  <c r="M35" i="5"/>
  <c r="L19" i="5"/>
  <c r="M19" i="5"/>
  <c r="L3" i="5"/>
  <c r="M3" i="5"/>
  <c r="M110" i="5"/>
  <c r="L110" i="5"/>
  <c r="M94" i="5"/>
  <c r="L94" i="5"/>
  <c r="M62" i="5"/>
  <c r="L62" i="5"/>
  <c r="L40" i="5"/>
  <c r="M40" i="5"/>
  <c r="M80" i="5"/>
  <c r="L80" i="5"/>
  <c r="M85" i="5"/>
  <c r="L85" i="5"/>
  <c r="M113" i="5"/>
  <c r="L113" i="5"/>
  <c r="M81" i="5"/>
  <c r="L81" i="5"/>
  <c r="L108" i="5"/>
  <c r="M108" i="5"/>
  <c r="M128" i="5"/>
  <c r="L128" i="5"/>
  <c r="M95" i="5"/>
  <c r="L95" i="5"/>
  <c r="M123" i="5"/>
  <c r="L123" i="5"/>
  <c r="M90" i="5"/>
  <c r="L90" i="5"/>
  <c r="M58" i="5"/>
  <c r="L58" i="5"/>
  <c r="M42" i="5"/>
  <c r="L42" i="5"/>
  <c r="M26" i="5"/>
  <c r="L26" i="5"/>
  <c r="M10" i="5"/>
  <c r="L10" i="5"/>
  <c r="L56" i="5"/>
  <c r="M56" i="5"/>
  <c r="M121" i="5"/>
  <c r="L121" i="5"/>
  <c r="M13" i="5"/>
  <c r="L13" i="5"/>
  <c r="L32" i="5"/>
  <c r="M32" i="5"/>
  <c r="M96" i="5"/>
  <c r="L96" i="5"/>
  <c r="M37" i="5"/>
  <c r="L37" i="5"/>
  <c r="M101" i="5"/>
  <c r="L101" i="5"/>
  <c r="M29" i="5"/>
  <c r="L29" i="5"/>
  <c r="M126" i="5"/>
  <c r="L126" i="5"/>
  <c r="M105" i="5"/>
  <c r="L105" i="5"/>
  <c r="M73" i="5"/>
  <c r="L73" i="5"/>
  <c r="M41" i="5"/>
  <c r="L41" i="5"/>
  <c r="M9" i="5"/>
  <c r="L9" i="5"/>
  <c r="M100" i="5"/>
  <c r="L100" i="5"/>
  <c r="L68" i="5"/>
  <c r="M68" i="5"/>
  <c r="L36" i="5"/>
  <c r="M36" i="5"/>
  <c r="L4" i="5"/>
  <c r="M4" i="5"/>
  <c r="L124" i="5"/>
  <c r="M124" i="5"/>
  <c r="M107" i="5"/>
  <c r="L107" i="5"/>
  <c r="M91" i="5"/>
  <c r="L91" i="5"/>
  <c r="L75" i="5"/>
  <c r="M75" i="5"/>
  <c r="M59" i="5"/>
  <c r="L59" i="5"/>
  <c r="M43" i="5"/>
  <c r="L43" i="5"/>
  <c r="M27" i="5"/>
  <c r="L27" i="5"/>
  <c r="M11" i="5"/>
  <c r="L11" i="5"/>
  <c r="M119" i="5"/>
  <c r="L119" i="5"/>
  <c r="M102" i="5"/>
  <c r="L102" i="5"/>
  <c r="M86" i="5"/>
  <c r="L86" i="5"/>
  <c r="M70" i="5"/>
  <c r="L70" i="5"/>
  <c r="M54" i="5"/>
  <c r="L54" i="5"/>
  <c r="M38" i="5"/>
  <c r="L38" i="5"/>
  <c r="M22" i="5"/>
  <c r="L22" i="5"/>
  <c r="M6" i="5"/>
  <c r="L6" i="5"/>
  <c r="M72" i="5"/>
  <c r="L72" i="5"/>
  <c r="M61" i="5"/>
  <c r="L61" i="5"/>
  <c r="L64" i="5"/>
  <c r="M64" i="5"/>
  <c r="M5" i="5"/>
  <c r="L5" i="5"/>
  <c r="M122" i="5"/>
  <c r="L122" i="5"/>
  <c r="M57" i="5"/>
  <c r="L57" i="5"/>
  <c r="M25" i="5"/>
  <c r="L25" i="5"/>
  <c r="M84" i="5"/>
  <c r="L84" i="5"/>
  <c r="L52" i="5"/>
  <c r="M52" i="5"/>
  <c r="L20" i="5"/>
  <c r="M20" i="5"/>
  <c r="L115" i="5"/>
  <c r="M115" i="5"/>
  <c r="L83" i="5"/>
  <c r="M83" i="5"/>
  <c r="M127" i="5"/>
  <c r="L127" i="5"/>
  <c r="M78" i="5"/>
  <c r="L78" i="5"/>
  <c r="M46" i="5"/>
  <c r="L46" i="5"/>
  <c r="M30" i="5"/>
  <c r="L30" i="5"/>
  <c r="M14" i="5"/>
  <c r="L14" i="5"/>
  <c r="M104" i="5"/>
  <c r="L104" i="5"/>
  <c r="S13" i="5"/>
  <c r="S3" i="5"/>
  <c r="S14" i="5"/>
  <c r="S4" i="5"/>
  <c r="S15" i="5"/>
  <c r="S5" i="5"/>
  <c r="S16" i="5"/>
  <c r="S2" i="5"/>
  <c r="L48" i="5"/>
  <c r="M48" i="5"/>
  <c r="M21" i="5"/>
  <c r="L21" i="5"/>
  <c r="M93" i="5"/>
  <c r="L93" i="5"/>
  <c r="M49" i="5"/>
  <c r="L49" i="5"/>
  <c r="M17" i="5"/>
  <c r="L17" i="5"/>
  <c r="M76" i="5"/>
  <c r="L76" i="5"/>
  <c r="L44" i="5"/>
  <c r="M44" i="5"/>
  <c r="L12" i="5"/>
  <c r="M12" i="5"/>
  <c r="M111" i="5"/>
  <c r="L111" i="5"/>
  <c r="M79" i="5"/>
  <c r="L79" i="5"/>
  <c r="M63" i="5"/>
  <c r="L63" i="5"/>
  <c r="M47" i="5"/>
  <c r="L47" i="5"/>
  <c r="M31" i="5"/>
  <c r="L31" i="5"/>
  <c r="M15" i="5"/>
  <c r="L15" i="5"/>
  <c r="M106" i="5"/>
  <c r="L106" i="5"/>
  <c r="M74" i="5"/>
  <c r="L74" i="5"/>
  <c r="M53" i="5"/>
  <c r="L53" i="5"/>
  <c r="M118" i="5"/>
  <c r="L118" i="5"/>
  <c r="M45" i="5"/>
  <c r="L45" i="5"/>
  <c r="M130" i="5"/>
  <c r="L130" i="5"/>
  <c r="M97" i="5"/>
  <c r="L97" i="5"/>
  <c r="M65" i="5"/>
  <c r="L65" i="5"/>
  <c r="M33" i="5"/>
  <c r="L33" i="5"/>
  <c r="M125" i="5"/>
  <c r="L125" i="5"/>
  <c r="L92" i="5"/>
  <c r="M92" i="5"/>
  <c r="L60" i="5"/>
  <c r="M60" i="5"/>
  <c r="L28" i="5"/>
  <c r="M28" i="5"/>
  <c r="M120" i="5"/>
  <c r="L120" i="5"/>
  <c r="M103" i="5"/>
  <c r="L103" i="5"/>
  <c r="L87" i="5"/>
  <c r="M71" i="5"/>
  <c r="L71" i="5"/>
  <c r="M55" i="5"/>
  <c r="L55" i="5"/>
  <c r="M39" i="5"/>
  <c r="L39" i="5"/>
  <c r="M23" i="5"/>
  <c r="L23" i="5"/>
  <c r="M7" i="5"/>
  <c r="L7" i="5"/>
  <c r="L131" i="5"/>
  <c r="M131" i="5"/>
  <c r="M114" i="5"/>
  <c r="L114" i="5"/>
  <c r="M98" i="5"/>
  <c r="L98" i="5"/>
  <c r="M82" i="5"/>
  <c r="L82" i="5"/>
  <c r="M66" i="5"/>
  <c r="L66" i="5"/>
  <c r="M50" i="5"/>
  <c r="L50" i="5"/>
  <c r="M34" i="5"/>
  <c r="L34" i="5"/>
  <c r="M18" i="5"/>
  <c r="L18" i="5"/>
  <c r="L24" i="5"/>
  <c r="M24" i="5"/>
  <c r="M88" i="5"/>
  <c r="L88" i="5"/>
  <c r="M109" i="5"/>
  <c r="L109" i="5"/>
  <c r="S10" i="5"/>
  <c r="S8" i="5"/>
  <c r="S9" i="5"/>
  <c r="L8" i="5"/>
  <c r="M8" i="5"/>
  <c r="C25" i="4"/>
  <c r="C26" i="4"/>
  <c r="C27" i="4"/>
  <c r="C24" i="4"/>
  <c r="C28" i="4"/>
  <c r="S17" i="5"/>
  <c r="T17" i="5"/>
  <c r="P107" i="2"/>
  <c r="P104" i="2"/>
  <c r="P100" i="2"/>
  <c r="P99" i="2"/>
  <c r="P98" i="2"/>
  <c r="P95" i="2"/>
  <c r="P94" i="2"/>
  <c r="P86" i="2"/>
  <c r="P85" i="2"/>
  <c r="P84" i="2"/>
  <c r="P78" i="2"/>
  <c r="P77" i="2"/>
  <c r="P75" i="2"/>
  <c r="P71" i="2"/>
  <c r="P69" i="2"/>
  <c r="P66" i="2"/>
  <c r="P65" i="2"/>
  <c r="P61" i="2"/>
  <c r="P59" i="2"/>
  <c r="P50" i="2"/>
  <c r="P47" i="2"/>
  <c r="P42" i="2"/>
  <c r="P39" i="2"/>
  <c r="P37" i="2"/>
  <c r="P35" i="2"/>
  <c r="P28" i="2"/>
  <c r="P18" i="2"/>
  <c r="P11" i="2"/>
  <c r="P9" i="2"/>
  <c r="P6" i="2"/>
  <c r="P5" i="2"/>
  <c r="O8" i="2"/>
  <c r="Q8" i="2"/>
  <c r="O9" i="2"/>
  <c r="Q9" i="2"/>
  <c r="O10" i="2"/>
  <c r="Q10" i="2"/>
  <c r="O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Q27" i="2"/>
  <c r="O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O36" i="2"/>
  <c r="Q36" i="2"/>
  <c r="O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O48" i="2"/>
  <c r="Q48" i="2"/>
  <c r="O49" i="2"/>
  <c r="Q49" i="2"/>
  <c r="O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O62" i="2"/>
  <c r="Q62" i="2"/>
  <c r="O63" i="2"/>
  <c r="Q63" i="2"/>
  <c r="O64" i="2"/>
  <c r="Q64" i="2"/>
  <c r="O65" i="2"/>
  <c r="Q65" i="2"/>
  <c r="O66" i="2"/>
  <c r="O67" i="2"/>
  <c r="Q67" i="2"/>
  <c r="O68" i="2"/>
  <c r="Q68" i="2"/>
  <c r="O69" i="2"/>
  <c r="O70" i="2"/>
  <c r="Q70" i="2"/>
  <c r="O71" i="2"/>
  <c r="O72" i="2"/>
  <c r="Q72" i="2"/>
  <c r="O73" i="2"/>
  <c r="Q73" i="2"/>
  <c r="O74" i="2"/>
  <c r="Q74" i="2"/>
  <c r="O75" i="2"/>
  <c r="O76" i="2"/>
  <c r="Q76" i="2"/>
  <c r="O77" i="2"/>
  <c r="O78" i="2"/>
  <c r="O79" i="2"/>
  <c r="Q79" i="2"/>
  <c r="O80" i="2"/>
  <c r="Q80" i="2"/>
  <c r="O81" i="2"/>
  <c r="Q81" i="2"/>
  <c r="O82" i="2"/>
  <c r="Q82" i="2"/>
  <c r="O83" i="2"/>
  <c r="Q83" i="2"/>
  <c r="O84" i="2"/>
  <c r="O85" i="2"/>
  <c r="Q85" i="2"/>
  <c r="O86" i="2"/>
  <c r="O87" i="2"/>
  <c r="Q87" i="2"/>
  <c r="O88" i="2"/>
  <c r="Q88" i="2"/>
  <c r="O89" i="2"/>
  <c r="Q89" i="2"/>
  <c r="O90" i="2"/>
  <c r="Q90" i="2"/>
  <c r="O91" i="2"/>
  <c r="Q91" i="2"/>
  <c r="O92" i="2"/>
  <c r="Q92" i="2"/>
  <c r="O93" i="2"/>
  <c r="Q93" i="2"/>
  <c r="O94" i="2"/>
  <c r="O95" i="2"/>
  <c r="O96" i="2"/>
  <c r="Q96" i="2"/>
  <c r="O97" i="2"/>
  <c r="Q97" i="2"/>
  <c r="O98" i="2"/>
  <c r="O99" i="2"/>
  <c r="O100" i="2"/>
  <c r="O101" i="2"/>
  <c r="Q101" i="2"/>
  <c r="O102" i="2"/>
  <c r="Q102" i="2"/>
  <c r="O103" i="2"/>
  <c r="Q103" i="2"/>
  <c r="O104" i="2"/>
  <c r="O105" i="2"/>
  <c r="Q105" i="2"/>
  <c r="O106" i="2"/>
  <c r="Q106" i="2"/>
  <c r="O107" i="2"/>
  <c r="O108" i="2"/>
  <c r="Q108" i="2"/>
  <c r="O3" i="2"/>
  <c r="Q3" i="2"/>
  <c r="O4" i="2"/>
  <c r="Q4" i="2"/>
  <c r="O5" i="2"/>
  <c r="Q5" i="2"/>
  <c r="O6" i="2"/>
  <c r="O7" i="2"/>
  <c r="Q7" i="2"/>
  <c r="O2" i="2"/>
  <c r="Q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2" i="2"/>
  <c r="H83" i="3"/>
  <c r="H84" i="3"/>
  <c r="H85" i="3"/>
  <c r="G83" i="3"/>
  <c r="G84" i="3"/>
  <c r="G85" i="3"/>
  <c r="F83" i="3"/>
  <c r="F84" i="3"/>
  <c r="F85" i="3"/>
  <c r="I83" i="3"/>
  <c r="I82" i="3"/>
  <c r="I84" i="3"/>
  <c r="I85" i="3"/>
  <c r="I77" i="3"/>
  <c r="I78" i="3"/>
  <c r="I79" i="3"/>
  <c r="I80" i="3"/>
  <c r="I81" i="3"/>
  <c r="I70" i="3"/>
  <c r="I71" i="3"/>
  <c r="I72" i="3"/>
  <c r="I73" i="3"/>
  <c r="I74" i="3"/>
  <c r="I75" i="3"/>
  <c r="I76" i="3"/>
  <c r="I60" i="3"/>
  <c r="I61" i="3"/>
  <c r="I62" i="3"/>
  <c r="I63" i="3"/>
  <c r="I64" i="3"/>
  <c r="I65" i="3"/>
  <c r="I66" i="3"/>
  <c r="I67" i="3"/>
  <c r="I68" i="3"/>
  <c r="I69" i="3"/>
  <c r="I5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2" i="3"/>
  <c r="G3" i="2"/>
  <c r="J3" i="2"/>
  <c r="G4" i="2"/>
  <c r="J4" i="2"/>
  <c r="G5" i="2"/>
  <c r="J5" i="2"/>
  <c r="G6" i="2"/>
  <c r="J6" i="2"/>
  <c r="G7" i="2"/>
  <c r="J7" i="2"/>
  <c r="G8" i="2"/>
  <c r="J8" i="2"/>
  <c r="G9" i="2"/>
  <c r="J9" i="2"/>
  <c r="G10" i="2"/>
  <c r="J10" i="2"/>
  <c r="G11" i="2"/>
  <c r="J11" i="2"/>
  <c r="G12" i="2"/>
  <c r="J12" i="2"/>
  <c r="G13" i="2"/>
  <c r="J13" i="2"/>
  <c r="G14" i="2"/>
  <c r="J14" i="2"/>
  <c r="G15" i="2"/>
  <c r="J15" i="2"/>
  <c r="G16" i="2"/>
  <c r="J16" i="2"/>
  <c r="G17" i="2"/>
  <c r="J17" i="2"/>
  <c r="G18" i="2"/>
  <c r="J18" i="2"/>
  <c r="G19" i="2"/>
  <c r="J19" i="2"/>
  <c r="G20" i="2"/>
  <c r="J20" i="2"/>
  <c r="G21" i="2"/>
  <c r="J21" i="2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G33" i="2"/>
  <c r="J33" i="2"/>
  <c r="G34" i="2"/>
  <c r="J34" i="2"/>
  <c r="G35" i="2"/>
  <c r="J35" i="2"/>
  <c r="G36" i="2"/>
  <c r="J36" i="2"/>
  <c r="G37" i="2"/>
  <c r="J37" i="2"/>
  <c r="G38" i="2"/>
  <c r="J38" i="2"/>
  <c r="G39" i="2"/>
  <c r="J39" i="2"/>
  <c r="G40" i="2"/>
  <c r="J40" i="2"/>
  <c r="G41" i="2"/>
  <c r="J41" i="2"/>
  <c r="G42" i="2"/>
  <c r="J42" i="2"/>
  <c r="G43" i="2"/>
  <c r="J43" i="2"/>
  <c r="G44" i="2"/>
  <c r="J44" i="2"/>
  <c r="G45" i="2"/>
  <c r="J45" i="2"/>
  <c r="G46" i="2"/>
  <c r="J46" i="2"/>
  <c r="G47" i="2"/>
  <c r="J47" i="2"/>
  <c r="G48" i="2"/>
  <c r="J48" i="2"/>
  <c r="G49" i="2"/>
  <c r="J49" i="2"/>
  <c r="G50" i="2"/>
  <c r="J50" i="2"/>
  <c r="G51" i="2"/>
  <c r="J51" i="2"/>
  <c r="G52" i="2"/>
  <c r="J52" i="2"/>
  <c r="G53" i="2"/>
  <c r="J53" i="2"/>
  <c r="G54" i="2"/>
  <c r="J54" i="2"/>
  <c r="G55" i="2"/>
  <c r="J55" i="2"/>
  <c r="G56" i="2"/>
  <c r="J56" i="2"/>
  <c r="G57" i="2"/>
  <c r="J57" i="2"/>
  <c r="G58" i="2"/>
  <c r="J58" i="2"/>
  <c r="G59" i="2"/>
  <c r="J59" i="2"/>
  <c r="G60" i="2"/>
  <c r="J60" i="2"/>
  <c r="G61" i="2"/>
  <c r="J61" i="2"/>
  <c r="G62" i="2"/>
  <c r="J62" i="2"/>
  <c r="G63" i="2"/>
  <c r="J63" i="2"/>
  <c r="G64" i="2"/>
  <c r="J64" i="2"/>
  <c r="G65" i="2"/>
  <c r="J65" i="2"/>
  <c r="G66" i="2"/>
  <c r="J66" i="2"/>
  <c r="G67" i="2"/>
  <c r="J67" i="2"/>
  <c r="G68" i="2"/>
  <c r="J68" i="2"/>
  <c r="G69" i="2"/>
  <c r="J69" i="2"/>
  <c r="G70" i="2"/>
  <c r="J70" i="2"/>
  <c r="G71" i="2"/>
  <c r="J71" i="2"/>
  <c r="G72" i="2"/>
  <c r="J72" i="2"/>
  <c r="G73" i="2"/>
  <c r="J73" i="2"/>
  <c r="G74" i="2"/>
  <c r="J74" i="2"/>
  <c r="G75" i="2"/>
  <c r="J75" i="2"/>
  <c r="G76" i="2"/>
  <c r="J76" i="2"/>
  <c r="G77" i="2"/>
  <c r="J77" i="2"/>
  <c r="G78" i="2"/>
  <c r="J78" i="2"/>
  <c r="G79" i="2"/>
  <c r="J79" i="2"/>
  <c r="G80" i="2"/>
  <c r="J80" i="2"/>
  <c r="G81" i="2"/>
  <c r="J81" i="2"/>
  <c r="G82" i="2"/>
  <c r="J82" i="2"/>
  <c r="G83" i="2"/>
  <c r="J83" i="2"/>
  <c r="G84" i="2"/>
  <c r="J84" i="2"/>
  <c r="G85" i="2"/>
  <c r="J85" i="2"/>
  <c r="G86" i="2"/>
  <c r="J86" i="2"/>
  <c r="G87" i="2"/>
  <c r="J87" i="2"/>
  <c r="G88" i="2"/>
  <c r="J88" i="2"/>
  <c r="G89" i="2"/>
  <c r="J89" i="2"/>
  <c r="G90" i="2"/>
  <c r="J90" i="2"/>
  <c r="G91" i="2"/>
  <c r="J91" i="2"/>
  <c r="G92" i="2"/>
  <c r="J92" i="2"/>
  <c r="G93" i="2"/>
  <c r="J93" i="2"/>
  <c r="G94" i="2"/>
  <c r="J94" i="2"/>
  <c r="G95" i="2"/>
  <c r="J95" i="2"/>
  <c r="G96" i="2"/>
  <c r="J96" i="2"/>
  <c r="G97" i="2"/>
  <c r="J97" i="2"/>
  <c r="G98" i="2"/>
  <c r="J98" i="2"/>
  <c r="G99" i="2"/>
  <c r="J99" i="2"/>
  <c r="G100" i="2"/>
  <c r="J100" i="2"/>
  <c r="G101" i="2"/>
  <c r="J101" i="2"/>
  <c r="G102" i="2"/>
  <c r="J102" i="2"/>
  <c r="G103" i="2"/>
  <c r="J103" i="2"/>
  <c r="G104" i="2"/>
  <c r="J104" i="2"/>
  <c r="G105" i="2"/>
  <c r="J105" i="2"/>
  <c r="G106" i="2"/>
  <c r="J106" i="2"/>
  <c r="G107" i="2"/>
  <c r="J107" i="2"/>
  <c r="G108" i="2"/>
  <c r="J108" i="2"/>
  <c r="G2" i="2"/>
  <c r="J2" i="2"/>
  <c r="H16" i="3"/>
  <c r="H20" i="3"/>
  <c r="H36" i="3"/>
  <c r="H44" i="3"/>
  <c r="H60" i="3"/>
  <c r="H64" i="3"/>
  <c r="H80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G17" i="3"/>
  <c r="H17" i="3"/>
  <c r="G18" i="3"/>
  <c r="H18" i="3"/>
  <c r="G19" i="3"/>
  <c r="H19" i="3"/>
  <c r="G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G45" i="3"/>
  <c r="H45" i="3"/>
  <c r="G46" i="3"/>
  <c r="H46" i="3"/>
  <c r="G47" i="3"/>
  <c r="H47" i="3"/>
  <c r="H69" i="2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H77" i="2"/>
  <c r="G56" i="3"/>
  <c r="H56" i="3"/>
  <c r="G57" i="3"/>
  <c r="H57" i="3"/>
  <c r="G58" i="3"/>
  <c r="H58" i="3"/>
  <c r="G59" i="3"/>
  <c r="H59" i="3"/>
  <c r="G60" i="3"/>
  <c r="G61" i="3"/>
  <c r="H61" i="3"/>
  <c r="G62" i="3"/>
  <c r="H62" i="3"/>
  <c r="G63" i="3"/>
  <c r="H63" i="3"/>
  <c r="H85" i="2"/>
  <c r="G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H105" i="2"/>
  <c r="G80" i="3"/>
  <c r="G81" i="3"/>
  <c r="H81" i="3"/>
  <c r="G82" i="3"/>
  <c r="H82" i="3"/>
  <c r="G2" i="3"/>
  <c r="H2" i="3"/>
  <c r="Q98" i="2"/>
  <c r="Q77" i="2"/>
  <c r="Q37" i="2"/>
  <c r="Q95" i="2"/>
  <c r="Q71" i="2"/>
  <c r="Q18" i="2"/>
  <c r="Q78" i="2"/>
  <c r="Q94" i="2"/>
  <c r="Q69" i="2"/>
  <c r="Q61" i="2"/>
  <c r="Q6" i="2"/>
  <c r="Q104" i="2"/>
  <c r="Q100" i="2"/>
  <c r="Q84" i="2"/>
  <c r="Q28" i="2"/>
  <c r="Q66" i="2"/>
  <c r="Q86" i="2"/>
  <c r="Q107" i="2"/>
  <c r="Q99" i="2"/>
  <c r="Q75" i="2"/>
  <c r="Q47" i="2"/>
  <c r="Q35" i="2"/>
  <c r="Q11" i="2"/>
  <c r="Q50" i="2"/>
  <c r="K107" i="2"/>
  <c r="L107" i="2"/>
  <c r="K103" i="2"/>
  <c r="L103" i="2"/>
  <c r="K99" i="2"/>
  <c r="L99" i="2"/>
  <c r="K95" i="2"/>
  <c r="L95" i="2"/>
  <c r="K91" i="2"/>
  <c r="L91" i="2"/>
  <c r="K87" i="2"/>
  <c r="L87" i="2"/>
  <c r="K83" i="2"/>
  <c r="L83" i="2"/>
  <c r="K101" i="2"/>
  <c r="L101" i="2"/>
  <c r="K89" i="2"/>
  <c r="L89" i="2"/>
  <c r="K79" i="2"/>
  <c r="L79" i="2"/>
  <c r="K75" i="2"/>
  <c r="L75" i="2"/>
  <c r="K106" i="2"/>
  <c r="L106" i="2"/>
  <c r="K102" i="2"/>
  <c r="K50" i="2"/>
  <c r="L50" i="2"/>
  <c r="K34" i="2"/>
  <c r="L34" i="2"/>
  <c r="K18" i="2"/>
  <c r="L18" i="2"/>
  <c r="K71" i="2"/>
  <c r="L71" i="2"/>
  <c r="K67" i="2"/>
  <c r="L67" i="2"/>
  <c r="K63" i="2"/>
  <c r="L63" i="2"/>
  <c r="K59" i="2"/>
  <c r="L59" i="2"/>
  <c r="K55" i="2"/>
  <c r="L55" i="2"/>
  <c r="K51" i="2"/>
  <c r="L51" i="2"/>
  <c r="K47" i="2"/>
  <c r="L47" i="2"/>
  <c r="K43" i="2"/>
  <c r="L43" i="2"/>
  <c r="K39" i="2"/>
  <c r="L39" i="2"/>
  <c r="K35" i="2"/>
  <c r="L35" i="2"/>
  <c r="K31" i="2"/>
  <c r="L31" i="2"/>
  <c r="K27" i="2"/>
  <c r="L27" i="2"/>
  <c r="K23" i="2"/>
  <c r="L23" i="2"/>
  <c r="K19" i="2"/>
  <c r="L19" i="2"/>
  <c r="K15" i="2"/>
  <c r="L15" i="2"/>
  <c r="K11" i="2"/>
  <c r="L11" i="2"/>
  <c r="K7" i="2"/>
  <c r="L7" i="2"/>
  <c r="N7" i="2"/>
  <c r="K3" i="2"/>
  <c r="L3" i="2"/>
  <c r="N3" i="2"/>
  <c r="K69" i="2"/>
  <c r="L69" i="2"/>
  <c r="K61" i="2"/>
  <c r="L61" i="2"/>
  <c r="K53" i="2"/>
  <c r="L53" i="2"/>
  <c r="H9" i="2"/>
  <c r="K98" i="2"/>
  <c r="L98" i="2"/>
  <c r="K94" i="2"/>
  <c r="L94" i="2"/>
  <c r="K90" i="2"/>
  <c r="L90" i="2"/>
  <c r="K86" i="2"/>
  <c r="L86" i="2"/>
  <c r="K73" i="2"/>
  <c r="L73" i="2"/>
  <c r="K104" i="2"/>
  <c r="L104" i="2"/>
  <c r="K96" i="2"/>
  <c r="L96" i="2"/>
  <c r="K88" i="2"/>
  <c r="L88" i="2"/>
  <c r="K80" i="2"/>
  <c r="L80" i="2"/>
  <c r="K72" i="2"/>
  <c r="L72" i="2"/>
  <c r="K64" i="2"/>
  <c r="L64" i="2"/>
  <c r="K56" i="2"/>
  <c r="L56" i="2"/>
  <c r="K44" i="2"/>
  <c r="L44" i="2"/>
  <c r="K36" i="2"/>
  <c r="L36" i="2"/>
  <c r="K28" i="2"/>
  <c r="L28" i="2"/>
  <c r="K20" i="2"/>
  <c r="L20" i="2"/>
  <c r="K12" i="2"/>
  <c r="L12" i="2"/>
  <c r="K4" i="2"/>
  <c r="L4" i="2"/>
  <c r="N4" i="2"/>
  <c r="K84" i="2"/>
  <c r="L84" i="2"/>
  <c r="K46" i="2"/>
  <c r="L46" i="2"/>
  <c r="K42" i="2"/>
  <c r="L42" i="2"/>
  <c r="K38" i="2"/>
  <c r="L38" i="2"/>
  <c r="K30" i="2"/>
  <c r="L30" i="2"/>
  <c r="K26" i="2"/>
  <c r="L26" i="2"/>
  <c r="K22" i="2"/>
  <c r="L22" i="2"/>
  <c r="K14" i="2"/>
  <c r="L14" i="2"/>
  <c r="K10" i="2"/>
  <c r="L10" i="2"/>
  <c r="N10" i="2"/>
  <c r="K6" i="2"/>
  <c r="L6" i="2"/>
  <c r="N6" i="2"/>
  <c r="K76" i="2"/>
  <c r="L76" i="2"/>
  <c r="K68" i="2"/>
  <c r="L68" i="2"/>
  <c r="K60" i="2"/>
  <c r="L60" i="2"/>
  <c r="K48" i="2"/>
  <c r="L48" i="2"/>
  <c r="K40" i="2"/>
  <c r="L40" i="2"/>
  <c r="K32" i="2"/>
  <c r="L32" i="2"/>
  <c r="K24" i="2"/>
  <c r="L24" i="2"/>
  <c r="K16" i="2"/>
  <c r="L16" i="2"/>
  <c r="K8" i="2"/>
  <c r="L8" i="2"/>
  <c r="N8" i="2"/>
  <c r="K108" i="2"/>
  <c r="L108" i="2"/>
  <c r="K100" i="2"/>
  <c r="L100" i="2"/>
  <c r="K92" i="2"/>
  <c r="L92" i="2"/>
  <c r="K74" i="2"/>
  <c r="L74" i="2"/>
  <c r="H72" i="2"/>
  <c r="K82" i="2"/>
  <c r="L82" i="2"/>
  <c r="K78" i="2"/>
  <c r="L78" i="2"/>
  <c r="K70" i="2"/>
  <c r="L70" i="2"/>
  <c r="K66" i="2"/>
  <c r="L66" i="2"/>
  <c r="K62" i="2"/>
  <c r="L62" i="2"/>
  <c r="K58" i="2"/>
  <c r="L58" i="2"/>
  <c r="K54" i="2"/>
  <c r="L54" i="2"/>
  <c r="H8" i="2"/>
  <c r="K2" i="2"/>
  <c r="K97" i="2"/>
  <c r="L97" i="2"/>
  <c r="K93" i="2"/>
  <c r="L93" i="2"/>
  <c r="K81" i="2"/>
  <c r="L81" i="2"/>
  <c r="K77" i="2"/>
  <c r="L77" i="2"/>
  <c r="K65" i="2"/>
  <c r="L65" i="2"/>
  <c r="K57" i="2"/>
  <c r="L57" i="2"/>
  <c r="K41" i="2"/>
  <c r="L41" i="2"/>
  <c r="K37" i="2"/>
  <c r="L37" i="2"/>
  <c r="K25" i="2"/>
  <c r="L25" i="2"/>
  <c r="K21" i="2"/>
  <c r="L21" i="2"/>
  <c r="K9" i="2"/>
  <c r="L9" i="2"/>
  <c r="N9" i="2"/>
  <c r="K5" i="2"/>
  <c r="L5" i="2"/>
  <c r="N5" i="2"/>
  <c r="K105" i="2"/>
  <c r="L105" i="2"/>
  <c r="K85" i="2"/>
  <c r="L85" i="2"/>
  <c r="K45" i="2"/>
  <c r="L45" i="2"/>
  <c r="K29" i="2"/>
  <c r="L29" i="2"/>
  <c r="K13" i="2"/>
  <c r="L13" i="2"/>
  <c r="H55" i="2"/>
  <c r="K49" i="2"/>
  <c r="L49" i="2"/>
  <c r="K33" i="2"/>
  <c r="L33" i="2"/>
  <c r="K17" i="2"/>
  <c r="L17" i="2"/>
  <c r="H99" i="2"/>
  <c r="H95" i="2"/>
  <c r="H90" i="2"/>
  <c r="H82" i="2"/>
  <c r="H78" i="2"/>
  <c r="H63" i="2"/>
  <c r="H59" i="2"/>
  <c r="H58" i="2"/>
  <c r="K52" i="2"/>
  <c r="L52" i="2"/>
  <c r="H104" i="2"/>
  <c r="H94" i="2"/>
  <c r="H89" i="2"/>
  <c r="H81" i="2"/>
  <c r="H73" i="2"/>
  <c r="H68" i="2"/>
  <c r="H51" i="2"/>
  <c r="H47" i="2"/>
  <c r="H48" i="2"/>
  <c r="H108" i="2"/>
  <c r="H98" i="2"/>
  <c r="H87" i="2"/>
  <c r="H75" i="2"/>
  <c r="H67" i="2"/>
  <c r="H41" i="2"/>
  <c r="H101" i="2"/>
  <c r="H80" i="2"/>
  <c r="H60" i="2"/>
  <c r="H30" i="2"/>
  <c r="H103" i="2"/>
  <c r="H97" i="2"/>
  <c r="H92" i="2"/>
  <c r="H88" i="2"/>
  <c r="H84" i="2"/>
  <c r="H79" i="2"/>
  <c r="H70" i="2"/>
  <c r="H38" i="2"/>
  <c r="H62" i="2"/>
  <c r="H66" i="2"/>
  <c r="H54" i="2"/>
  <c r="H50" i="2"/>
  <c r="H46" i="2"/>
  <c r="H37" i="2"/>
  <c r="H83" i="2"/>
  <c r="H64" i="2"/>
  <c r="H34" i="2"/>
  <c r="H35" i="2"/>
  <c r="H52" i="2"/>
  <c r="H43" i="2"/>
  <c r="H39" i="2"/>
  <c r="H33" i="2"/>
  <c r="H14" i="2"/>
  <c r="H91" i="2"/>
  <c r="H76" i="2"/>
  <c r="H44" i="2"/>
  <c r="H11" i="2"/>
  <c r="H10" i="2"/>
  <c r="H65" i="2"/>
  <c r="H53" i="2"/>
  <c r="H36" i="2"/>
  <c r="H61" i="2"/>
  <c r="H49" i="2"/>
  <c r="H32" i="2"/>
  <c r="H106" i="2"/>
  <c r="H86" i="2"/>
  <c r="H57" i="2"/>
  <c r="H45" i="2"/>
  <c r="H31" i="2"/>
  <c r="H74" i="2"/>
  <c r="H56" i="2"/>
  <c r="H40" i="2"/>
  <c r="H100" i="2"/>
  <c r="H2" i="2"/>
  <c r="H107" i="2"/>
  <c r="H3" i="2"/>
  <c r="M49" i="2"/>
  <c r="N49" i="2"/>
  <c r="M45" i="2"/>
  <c r="N45" i="2"/>
  <c r="M41" i="2"/>
  <c r="N41" i="2"/>
  <c r="M81" i="2"/>
  <c r="N81" i="2"/>
  <c r="M66" i="2"/>
  <c r="N66" i="2"/>
  <c r="M108" i="2"/>
  <c r="N108" i="2"/>
  <c r="M32" i="2"/>
  <c r="N32" i="2"/>
  <c r="M68" i="2"/>
  <c r="N68" i="2"/>
  <c r="M14" i="2"/>
  <c r="N14" i="2"/>
  <c r="M38" i="2"/>
  <c r="N38" i="2"/>
  <c r="M36" i="2"/>
  <c r="N36" i="2"/>
  <c r="M72" i="2"/>
  <c r="N72" i="2"/>
  <c r="M104" i="2"/>
  <c r="N104" i="2"/>
  <c r="M94" i="2"/>
  <c r="N94" i="2"/>
  <c r="M61" i="2"/>
  <c r="N61" i="2"/>
  <c r="M11" i="2"/>
  <c r="N11" i="2"/>
  <c r="M27" i="2"/>
  <c r="N27" i="2"/>
  <c r="M43" i="2"/>
  <c r="N43" i="2"/>
  <c r="M59" i="2"/>
  <c r="N59" i="2"/>
  <c r="M18" i="2"/>
  <c r="N18" i="2"/>
  <c r="M106" i="2"/>
  <c r="N106" i="2"/>
  <c r="M101" i="2"/>
  <c r="N101" i="2"/>
  <c r="M95" i="2"/>
  <c r="N95" i="2"/>
  <c r="M52" i="2"/>
  <c r="N52" i="2"/>
  <c r="M85" i="2"/>
  <c r="N85" i="2"/>
  <c r="M21" i="2"/>
  <c r="N21" i="2"/>
  <c r="M57" i="2"/>
  <c r="N57" i="2"/>
  <c r="M93" i="2"/>
  <c r="N93" i="2"/>
  <c r="M54" i="2"/>
  <c r="N54" i="2"/>
  <c r="M70" i="2"/>
  <c r="N70" i="2"/>
  <c r="M74" i="2"/>
  <c r="N74" i="2"/>
  <c r="M40" i="2"/>
  <c r="N40" i="2"/>
  <c r="M76" i="2"/>
  <c r="N76" i="2"/>
  <c r="M22" i="2"/>
  <c r="N22" i="2"/>
  <c r="M42" i="2"/>
  <c r="N42" i="2"/>
  <c r="M12" i="2"/>
  <c r="N12" i="2"/>
  <c r="M44" i="2"/>
  <c r="N44" i="2"/>
  <c r="M80" i="2"/>
  <c r="N80" i="2"/>
  <c r="M73" i="2"/>
  <c r="N73" i="2"/>
  <c r="M98" i="2"/>
  <c r="N98" i="2"/>
  <c r="M69" i="2"/>
  <c r="N69" i="2"/>
  <c r="M15" i="2"/>
  <c r="N15" i="2"/>
  <c r="M31" i="2"/>
  <c r="N31" i="2"/>
  <c r="M47" i="2"/>
  <c r="N47" i="2"/>
  <c r="M63" i="2"/>
  <c r="N63" i="2"/>
  <c r="M34" i="2"/>
  <c r="N34" i="2"/>
  <c r="M75" i="2"/>
  <c r="N75" i="2"/>
  <c r="M83" i="2"/>
  <c r="N83" i="2"/>
  <c r="M99" i="2"/>
  <c r="N99" i="2"/>
  <c r="M17" i="2"/>
  <c r="N17" i="2"/>
  <c r="M13" i="2"/>
  <c r="N13" i="2"/>
  <c r="M105" i="2"/>
  <c r="N105" i="2"/>
  <c r="M25" i="2"/>
  <c r="N25" i="2"/>
  <c r="M65" i="2"/>
  <c r="N65" i="2"/>
  <c r="M97" i="2"/>
  <c r="N97" i="2"/>
  <c r="M58" i="2"/>
  <c r="N58" i="2"/>
  <c r="M78" i="2"/>
  <c r="N78" i="2"/>
  <c r="M92" i="2"/>
  <c r="N92" i="2"/>
  <c r="M16" i="2"/>
  <c r="N16" i="2"/>
  <c r="M48" i="2"/>
  <c r="N48" i="2"/>
  <c r="M26" i="2"/>
  <c r="N26" i="2"/>
  <c r="M46" i="2"/>
  <c r="N46" i="2"/>
  <c r="M20" i="2"/>
  <c r="N20" i="2"/>
  <c r="M56" i="2"/>
  <c r="N56" i="2"/>
  <c r="M88" i="2"/>
  <c r="N88" i="2"/>
  <c r="M86" i="2"/>
  <c r="N86" i="2"/>
  <c r="M19" i="2"/>
  <c r="N19" i="2"/>
  <c r="M35" i="2"/>
  <c r="N35" i="2"/>
  <c r="M51" i="2"/>
  <c r="N51" i="2"/>
  <c r="M67" i="2"/>
  <c r="N67" i="2"/>
  <c r="M50" i="2"/>
  <c r="N50" i="2"/>
  <c r="M79" i="2"/>
  <c r="N79" i="2"/>
  <c r="M87" i="2"/>
  <c r="N87" i="2"/>
  <c r="M103" i="2"/>
  <c r="N103" i="2"/>
  <c r="M33" i="2"/>
  <c r="N33" i="2"/>
  <c r="M29" i="2"/>
  <c r="N29" i="2"/>
  <c r="M37" i="2"/>
  <c r="N37" i="2"/>
  <c r="M77" i="2"/>
  <c r="N77" i="2"/>
  <c r="M62" i="2"/>
  <c r="N62" i="2"/>
  <c r="M82" i="2"/>
  <c r="N82" i="2"/>
  <c r="M100" i="2"/>
  <c r="N100" i="2"/>
  <c r="M24" i="2"/>
  <c r="N24" i="2"/>
  <c r="M60" i="2"/>
  <c r="N60" i="2"/>
  <c r="M30" i="2"/>
  <c r="N30" i="2"/>
  <c r="M84" i="2"/>
  <c r="N84" i="2"/>
  <c r="M28" i="2"/>
  <c r="N28" i="2"/>
  <c r="M64" i="2"/>
  <c r="N64" i="2"/>
  <c r="M96" i="2"/>
  <c r="N96" i="2"/>
  <c r="M90" i="2"/>
  <c r="N90" i="2"/>
  <c r="M53" i="2"/>
  <c r="N53" i="2"/>
  <c r="M23" i="2"/>
  <c r="N23" i="2"/>
  <c r="M39" i="2"/>
  <c r="N39" i="2"/>
  <c r="M55" i="2"/>
  <c r="N55" i="2"/>
  <c r="M71" i="2"/>
  <c r="N71" i="2"/>
  <c r="M102" i="2"/>
  <c r="M89" i="2"/>
  <c r="N89" i="2"/>
  <c r="M91" i="2"/>
  <c r="N91" i="2"/>
  <c r="M107" i="2"/>
  <c r="N107" i="2"/>
  <c r="M9" i="2"/>
  <c r="M4" i="2"/>
  <c r="M8" i="2"/>
  <c r="M6" i="2"/>
  <c r="M3" i="2"/>
  <c r="M5" i="2"/>
  <c r="M2" i="2"/>
  <c r="M10" i="2"/>
  <c r="M7" i="2"/>
  <c r="T8" i="2"/>
  <c r="T10" i="2"/>
  <c r="T16" i="2"/>
  <c r="T4" i="2"/>
  <c r="T14" i="2"/>
  <c r="T2" i="2"/>
  <c r="T3" i="2"/>
  <c r="T15" i="2"/>
  <c r="T5" i="2"/>
  <c r="T13" i="2"/>
  <c r="T9" i="2"/>
  <c r="T17" i="2"/>
</calcChain>
</file>

<file path=xl/sharedStrings.xml><?xml version="1.0" encoding="utf-8"?>
<sst xmlns="http://schemas.openxmlformats.org/spreadsheetml/2006/main" count="5754" uniqueCount="2555">
  <si>
    <t>Name</t>
  </si>
  <si>
    <t>Area</t>
  </si>
  <si>
    <t>Zhang Yuan</t>
  </si>
  <si>
    <t>PT</t>
  </si>
  <si>
    <t>Shi Wei</t>
  </si>
  <si>
    <t>Song Colin</t>
  </si>
  <si>
    <t>DT</t>
  </si>
  <si>
    <t>Yang Bo</t>
  </si>
  <si>
    <t>Wei Yunqian</t>
  </si>
  <si>
    <t>EE</t>
  </si>
  <si>
    <t>Fu Rich</t>
  </si>
  <si>
    <t>Zhao Shelina</t>
  </si>
  <si>
    <t>TT</t>
  </si>
  <si>
    <t>Zheng Annamaria</t>
  </si>
  <si>
    <t>From</t>
  </si>
  <si>
    <t>Subject</t>
  </si>
  <si>
    <t>Received</t>
  </si>
  <si>
    <t>Size</t>
  </si>
  <si>
    <t>Categories</t>
  </si>
  <si>
    <t>technical.support.china</t>
  </si>
  <si>
    <t>FW:  重新激活-63236063-变速箱-云南宝悦</t>
  </si>
  <si>
    <t>Mon 6:16 PM</t>
  </si>
  <si>
    <t>63 KB</t>
  </si>
  <si>
    <t>FW: 案例激活</t>
  </si>
  <si>
    <t>Mon 5:03 PM</t>
  </si>
  <si>
    <t>42 KB</t>
  </si>
  <si>
    <t>FW: 重新激活_63008456_杨琪</t>
  </si>
  <si>
    <t>Mon 4:45 PM</t>
  </si>
  <si>
    <t>FW: TC件更换确认</t>
  </si>
  <si>
    <t>Mon 4:30 PM</t>
  </si>
  <si>
    <t>FW: PUAM案例63127079--驱动系统</t>
  </si>
  <si>
    <t>Mon 4:26 PM</t>
  </si>
  <si>
    <t>43 KB</t>
  </si>
  <si>
    <t>FW: 重新激活案例：63125167-徐方超</t>
  </si>
  <si>
    <t>Mon 4:17 PM</t>
  </si>
  <si>
    <t>52 KB</t>
  </si>
  <si>
    <t>FW: 重新激活-63092245-孙成研</t>
  </si>
  <si>
    <t>Mon 4:08 PM</t>
  </si>
  <si>
    <t>47 KB</t>
  </si>
  <si>
    <t>FW: PUMA案例重新打开申请</t>
  </si>
  <si>
    <t>Mon 4:00 PM</t>
  </si>
  <si>
    <t>FW: 重新激活_63087713_杨波</t>
  </si>
  <si>
    <t>Mon 3:42 PM</t>
  </si>
  <si>
    <t>FW: puma:63250656案例视频</t>
  </si>
  <si>
    <t>Mon 3:25 PM</t>
  </si>
  <si>
    <t>5 MB</t>
  </si>
  <si>
    <t>FW: 重新激活_63211483_候宇</t>
  </si>
  <si>
    <t>Mon 3:00 PM</t>
  </si>
  <si>
    <t>56 KB</t>
  </si>
  <si>
    <t>FW: 重新激活-63236090-电气系统——杭州和诚之宝</t>
  </si>
  <si>
    <t>Mon 2:32 PM</t>
  </si>
  <si>
    <t>36 KB</t>
  </si>
  <si>
    <t>FW: 重新激活_ 63131310 _ 李文杰</t>
  </si>
  <si>
    <t>Mon 2:25 PM</t>
  </si>
  <si>
    <t>FW: 案例激活--63235234--底盘--福州中宝</t>
  </si>
  <si>
    <t>Mon 2:04 PM</t>
  </si>
  <si>
    <t>35 KB</t>
  </si>
  <si>
    <t>FW: 重新激活63045436曲作奇</t>
  </si>
  <si>
    <t>Mon 1:20 PM</t>
  </si>
  <si>
    <t>38 KB</t>
  </si>
  <si>
    <t>FW: 激活_632231996_车身_合肥宝泓（39990）</t>
  </si>
  <si>
    <t>Mon 1:05 PM</t>
  </si>
  <si>
    <t>FW: 升级_63147499_驱动系统_东莞骅宝</t>
  </si>
  <si>
    <t>FW: 63121868重新激活-63121868-侯宇</t>
  </si>
  <si>
    <t>Mon 10:59 AM</t>
  </si>
  <si>
    <t>37 KB</t>
  </si>
  <si>
    <t>FW: 重新激活-62946003-车身-义乌泓宝行</t>
  </si>
  <si>
    <t>Mon 10:42 AM</t>
  </si>
  <si>
    <t>FW: 案例激活_63236450_Zhaoxian Chu</t>
  </si>
  <si>
    <t>Mon 10:20 AM</t>
  </si>
  <si>
    <t>44 KB</t>
  </si>
  <si>
    <t>FW: 重新激活_63183502_TTS</t>
  </si>
  <si>
    <t>Mon 10:08 AM</t>
  </si>
  <si>
    <t>FW: 重新激活_案例编号_TTS63221824</t>
  </si>
  <si>
    <t>Mon 10:02 AM</t>
  </si>
  <si>
    <t>41 KB</t>
  </si>
  <si>
    <t>FW: CASE NO.63044782激活案例</t>
  </si>
  <si>
    <t>Mon 9:58 AM</t>
  </si>
  <si>
    <t>53 KB</t>
  </si>
  <si>
    <t>FW: 重新激活_63180631_TTS</t>
  </si>
  <si>
    <t>Mon 9:37 AM</t>
  </si>
  <si>
    <t>Mon 9:30 AM</t>
  </si>
  <si>
    <t>FW: 重新激活_63040327_侯宇</t>
  </si>
  <si>
    <t>Mon 9:18 AM</t>
  </si>
  <si>
    <t>FW: puma:63249790案例附件照片</t>
  </si>
  <si>
    <t>Mon 9:15 AM</t>
  </si>
  <si>
    <t>4 MB</t>
  </si>
  <si>
    <t>FW: 案例激活+MC84698+驱动系统+北京宝泽行</t>
  </si>
  <si>
    <t>Mon 9:13 AM</t>
  </si>
  <si>
    <t>39 KB</t>
  </si>
  <si>
    <t>Fu Rich, B5-CN-A-613</t>
  </si>
  <si>
    <t>RE: 案例激活</t>
  </si>
  <si>
    <t>Mon 5:13 PM</t>
  </si>
  <si>
    <t>19 KB</t>
  </si>
  <si>
    <t>Shi Wei, B5-CN-A-611</t>
  </si>
  <si>
    <t>Yang Bo, B5-CN-A-612</t>
  </si>
  <si>
    <t>RE: 重新激活-63092245-孙成研</t>
  </si>
  <si>
    <t>Mon 4:15 PM</t>
  </si>
  <si>
    <t>26 KB</t>
  </si>
  <si>
    <t>RE: PUMA案例重新打开申请</t>
  </si>
  <si>
    <t>Mon 4:14 PM</t>
  </si>
  <si>
    <t>20 KB</t>
  </si>
  <si>
    <t>RE: 重新激活_63087713_杨波</t>
  </si>
  <si>
    <t>Mon 4:13 PM</t>
  </si>
  <si>
    <t>33 KB</t>
  </si>
  <si>
    <t>Wei Yunqian, B5-CN-A-613</t>
  </si>
  <si>
    <t>RE: puma:63250656案例视频</t>
  </si>
  <si>
    <t>23 KB</t>
  </si>
  <si>
    <t>RE: 重新激活_ 63131310 _ 李文杰</t>
  </si>
  <si>
    <t>Mon 3:15 PM</t>
  </si>
  <si>
    <t>Tue 6:04 PM</t>
  </si>
  <si>
    <t>57 KB</t>
  </si>
  <si>
    <t>FW: 重新激活_63049163_车身电器_广东粤宝</t>
  </si>
  <si>
    <t>FW: 重新激活-63091972-李文杰</t>
  </si>
  <si>
    <t>Tue 5:41 PM</t>
  </si>
  <si>
    <t>49 KB</t>
  </si>
  <si>
    <t>FW: 重新激活_63241734_TTS</t>
  </si>
  <si>
    <t>Tue 4:31 PM</t>
  </si>
  <si>
    <t>FW: 申请激活_63206535_底盘系统_富阳宝信</t>
  </si>
  <si>
    <t>Tue 3:55 PM</t>
  </si>
  <si>
    <t>48 KB</t>
  </si>
  <si>
    <t>FW: 申请激活_63220090_底盘系统_富阳宝信</t>
  </si>
  <si>
    <t>Tue 3:53 PM</t>
  </si>
  <si>
    <t>45 KB</t>
  </si>
  <si>
    <t>FW: HUH 主机蓝牙问题咨询</t>
  </si>
  <si>
    <t>Tue 3:11 PM</t>
  </si>
  <si>
    <t>FW: 申请激活_63147485_驱动系统_富阳宝信</t>
  </si>
  <si>
    <t>Tue 3:10 PM</t>
  </si>
  <si>
    <t>FW: 附件63253108处理人未知</t>
  </si>
  <si>
    <t>Tue 2:53 PM</t>
  </si>
  <si>
    <t>FW: 重新激活 63225451 车身 如皋聚宝行</t>
  </si>
  <si>
    <t>Tue 2:51 PM</t>
  </si>
  <si>
    <t>FW: 附件63252902处理人未知</t>
  </si>
  <si>
    <t>Tue 2:40 PM</t>
  </si>
  <si>
    <t>9 MB</t>
  </si>
  <si>
    <t>FW: 重新激活_63047174_侯宇</t>
  </si>
  <si>
    <t>Tue 2:31 PM</t>
  </si>
  <si>
    <t>FW: 申请激活案例号63224076的案例号的PUMA</t>
  </si>
  <si>
    <t>Tue 2:26 PM</t>
  </si>
  <si>
    <t>FW: PUAM案例63127079驱动系统</t>
  </si>
  <si>
    <t>Tue 2:13 PM</t>
  </si>
  <si>
    <t>FW: 重新激活__63125328__底盘_台州宝驿</t>
  </si>
  <si>
    <t>Tue 2:05 PM</t>
  </si>
  <si>
    <t>FW: 重新激活-63207569-孙成研</t>
  </si>
  <si>
    <t>Tue 1:48 PM</t>
  </si>
  <si>
    <t>FW: 重新激活_63182142_冯建全</t>
  </si>
  <si>
    <t>Tue 11:48 AM</t>
  </si>
  <si>
    <t>FW: puma:63252893案例视频和照片</t>
  </si>
  <si>
    <t>Tue 11:13 AM</t>
  </si>
  <si>
    <t>FW: 商德宝TTS-63250748重新激活</t>
  </si>
  <si>
    <t>Tue 11:00 AM</t>
  </si>
  <si>
    <t>FW: 重新激活-63239275-杨波</t>
  </si>
  <si>
    <t>Tue 10:54 AM</t>
  </si>
  <si>
    <t>FW: 信息反馈_上海宝诚申江</t>
  </si>
  <si>
    <t>Tue 10:24 AM</t>
  </si>
  <si>
    <t>100 KB</t>
  </si>
  <si>
    <t>FW: 重新激活-63206746-马天驰</t>
  </si>
  <si>
    <t>Tue 10:03 AM</t>
  </si>
  <si>
    <t>FW: 重新激活_63233435_杨波</t>
  </si>
  <si>
    <t>Tue 9:41 AM</t>
  </si>
  <si>
    <t>46 KB</t>
  </si>
  <si>
    <t>FW: 重新激活_63191483_史维</t>
  </si>
  <si>
    <t>Tue 9:13 AM</t>
  </si>
  <si>
    <t>FW: 重新激活-63148178-冯建全</t>
  </si>
  <si>
    <t>Tue 9:01 AM</t>
  </si>
  <si>
    <t>RE: 重新激活_63049163_车身电器_广东粤宝</t>
  </si>
  <si>
    <t>Tue 6:12 PM</t>
  </si>
  <si>
    <t>29 KB</t>
  </si>
  <si>
    <t>Gao Yongyuan, B5-CN-A-612</t>
  </si>
  <si>
    <t>RE: 重新激活-63091972-李文杰</t>
  </si>
  <si>
    <t>Tue 5:55 PM</t>
  </si>
  <si>
    <t>Zhao Shelina, B5-CN-A-61</t>
  </si>
  <si>
    <t>RE: 重新激活_63241734_TTS</t>
  </si>
  <si>
    <t>Tue 5:05 PM</t>
  </si>
  <si>
    <t>RE: 申请激活_63206535_底盘系统_富阳宝信</t>
  </si>
  <si>
    <t>Tue 3:58 PM</t>
  </si>
  <si>
    <t>21 KB</t>
  </si>
  <si>
    <t>RE: 申请激活_63220090_底盘系统_富阳宝信</t>
  </si>
  <si>
    <t>RE: 附件63253108处理人未知</t>
  </si>
  <si>
    <t>Tue 3:16 PM</t>
  </si>
  <si>
    <t>24 KB</t>
  </si>
  <si>
    <t>RE: 申请激活_63147485_驱动系统_富阳宝信</t>
  </si>
  <si>
    <t>Tue 3:14 PM</t>
  </si>
  <si>
    <t>13 KB</t>
  </si>
  <si>
    <t>RE: 附件63252902处理人未知</t>
  </si>
  <si>
    <t>Tue 2:54 PM</t>
  </si>
  <si>
    <t>Chu Zhaoxian, (Zhaoxian.Chu@partner.bmw.com)</t>
  </si>
  <si>
    <t>RE: 商德宝TTS-63250748重新激活</t>
  </si>
  <si>
    <t>Tue 2:46 PM</t>
  </si>
  <si>
    <t>RE: 重新激活_63047174_侯宇</t>
  </si>
  <si>
    <t>RE: 申请激活案例号63224076的案例号的PUMA</t>
  </si>
  <si>
    <t>Tue 2:30 PM</t>
  </si>
  <si>
    <t>RE: 重新激活__63125328__底盘_台州宝驿</t>
  </si>
  <si>
    <t>Tue 2:18 PM</t>
  </si>
  <si>
    <t>RE: 重新激活-63207569-孙成研</t>
  </si>
  <si>
    <t>Tue 2:04 PM</t>
  </si>
  <si>
    <t>RE: 重新激活_63182142_冯建全</t>
  </si>
  <si>
    <t>18 KB</t>
  </si>
  <si>
    <t>Meng Fan Bo, B5-CN-A-613</t>
  </si>
  <si>
    <t>RE: puma:63252893案例视频和照片</t>
  </si>
  <si>
    <t>Tue 11:47 AM</t>
  </si>
  <si>
    <t>Tue 11:12 AM</t>
  </si>
  <si>
    <t>32 KB</t>
  </si>
  <si>
    <t>RE: 重新激活-63239275-杨波</t>
  </si>
  <si>
    <t>Tue 11:11 AM</t>
  </si>
  <si>
    <t>RE: 信息反馈_上海宝诚申江</t>
  </si>
  <si>
    <t>Tue 10:46 AM</t>
  </si>
  <si>
    <t>RE: 重新激活-63206746-马天驰</t>
  </si>
  <si>
    <t>Tue 10:13 AM</t>
  </si>
  <si>
    <t>16 KB</t>
  </si>
  <si>
    <t>RE: 重新激活_63233435_杨波</t>
  </si>
  <si>
    <t>Tue 9:44 AM</t>
  </si>
  <si>
    <t>25 KB</t>
  </si>
  <si>
    <t>RE: 重新激活_63191483_史维</t>
  </si>
  <si>
    <t>Tue 9:43 AM</t>
  </si>
  <si>
    <t>RE: 重新激活-63148178-冯建全</t>
  </si>
  <si>
    <t>Tue 9:36 AM</t>
  </si>
  <si>
    <t>RE:  重新激活-63236063-变速箱-云南宝悦</t>
  </si>
  <si>
    <t>Tue 8:05 AM</t>
  </si>
  <si>
    <t>RE: HUH 主机蓝牙问题咨询</t>
  </si>
  <si>
    <t>Tue 4:51 PM</t>
  </si>
  <si>
    <t>Wrong Name</t>
  </si>
  <si>
    <t>Chu Zhaoxian</t>
  </si>
  <si>
    <t>Meng Fan Bo</t>
  </si>
  <si>
    <t>Gao Yongyuan</t>
  </si>
  <si>
    <t>FW: 重新激活 63222117TTS, 谢谢！</t>
  </si>
  <si>
    <t>Wed 5:53 PM</t>
  </si>
  <si>
    <t>FW: 重新激活-63155015-车身-南京鹰之翼</t>
  </si>
  <si>
    <t>Wed 5:12 PM</t>
  </si>
  <si>
    <t>67 KB</t>
  </si>
  <si>
    <t>FW: 重新激活_63236405_驱动_苏州宝景</t>
  </si>
  <si>
    <t>Wed 4:38 PM</t>
  </si>
  <si>
    <t>FW: 重新激活_63232145_驱动系统_泸州宝源</t>
  </si>
  <si>
    <t>Wed 3:35 PM</t>
  </si>
  <si>
    <t>50 KB</t>
  </si>
  <si>
    <t>FW: 附件：63256440处理人未知</t>
  </si>
  <si>
    <t>Wed 1:29 PM</t>
  </si>
  <si>
    <t>7 MB</t>
  </si>
  <si>
    <t>FW: 重新激活_63236650_侯宇</t>
  </si>
  <si>
    <t>Wed 1:03 PM</t>
  </si>
  <si>
    <t>55 KB</t>
  </si>
  <si>
    <t>FW: 附件_63256375_杨波</t>
  </si>
  <si>
    <t>FW: 重新激活-63236245-驱动-宁波宝恒</t>
  </si>
  <si>
    <t>FW: 申请重新激活6318 6010动力_杭州宝荣</t>
  </si>
  <si>
    <t>Wed 10:53 AM</t>
  </si>
  <si>
    <t>FW: 重新激活-62858784-向保林</t>
  </si>
  <si>
    <t>Wed 10:14 AM</t>
  </si>
  <si>
    <t>FW: G169177前档玻璃开裂</t>
  </si>
  <si>
    <t>Wed 9:53 AM</t>
  </si>
  <si>
    <t>182 KB</t>
  </si>
  <si>
    <t>FW: 编程报告_63249646_曲作奇</t>
  </si>
  <si>
    <t>Wed 9:39 AM</t>
  </si>
  <si>
    <t>FW: 重新激活-TC案例编号:63208580 -CSC problem</t>
  </si>
  <si>
    <t>Wed 9:11 AM</t>
  </si>
  <si>
    <t>FW: 现在车辆到店申请从新激活案例：63221522，</t>
  </si>
  <si>
    <t>Wed 9:08 AM</t>
  </si>
  <si>
    <t>RE: 重新激活 63222117TTS, 谢谢！</t>
  </si>
  <si>
    <t>Wed 6:01 PM</t>
  </si>
  <si>
    <t>34 KB</t>
  </si>
  <si>
    <t>RE: 重新激活-63155015-车身-南京鹰之翼</t>
  </si>
  <si>
    <t>Wed 5:25 PM</t>
  </si>
  <si>
    <t>RE: 重新激活_63236405_驱动_苏州宝景</t>
  </si>
  <si>
    <t>Wed 5:07 PM</t>
  </si>
  <si>
    <t>RE: 重新激活_63232145_驱动系统_泸州宝源</t>
  </si>
  <si>
    <t>Wed 3:39 PM</t>
  </si>
  <si>
    <t>28 KB</t>
  </si>
  <si>
    <t>RE: G169177前档玻璃开裂</t>
  </si>
  <si>
    <t>Wed 3:14 PM</t>
  </si>
  <si>
    <t>14 KB</t>
  </si>
  <si>
    <t>RE: 编程报告_63249646_曲作奇</t>
  </si>
  <si>
    <t>Wed 2:40 PM</t>
  </si>
  <si>
    <t>RE: 重新激活-TC案例编号:63208580 -CSC problem</t>
  </si>
  <si>
    <t>Wed 2:38 PM</t>
  </si>
  <si>
    <t>RE: 附件：63256440处理人未知</t>
  </si>
  <si>
    <t>Wed 2:32 PM</t>
  </si>
  <si>
    <t>RE: 重新激活_63236650_侯宇</t>
  </si>
  <si>
    <t>Wed 1:17 PM</t>
  </si>
  <si>
    <t>RE: 重新激活-63236245-驱动-宁波宝恒</t>
  </si>
  <si>
    <t>RE: 附件_63256375_杨波</t>
  </si>
  <si>
    <t>RE: 申请重新激活6318 6010动力_杭州宝荣</t>
  </si>
  <si>
    <t>Wed 10:56 AM</t>
  </si>
  <si>
    <t>12 KB</t>
  </si>
  <si>
    <t>RE: 重新激活-62858784-向保林</t>
  </si>
  <si>
    <t>Wed 10:22 AM</t>
  </si>
  <si>
    <t>Zheng Annamaria, B5-CN-A-61</t>
  </si>
  <si>
    <t>答复: 重新激活 63225451 车身 如皋聚宝行</t>
  </si>
  <si>
    <t>Wed 9:40 AM</t>
  </si>
  <si>
    <t>RE: 现在车辆到店申请从新激活案例：63221522，</t>
  </si>
  <si>
    <t>Wed 9:27 AM</t>
  </si>
  <si>
    <t>FW: 更高一级的技术支持请求</t>
  </si>
  <si>
    <t>Thu 5:03 PM</t>
  </si>
  <si>
    <t>2 MB</t>
  </si>
  <si>
    <t>FW: 重新激活_案例号63216405_技术部案例处理人侯宇老师</t>
  </si>
  <si>
    <t>Thu 3:36 PM</t>
  </si>
  <si>
    <t>65 KB</t>
  </si>
  <si>
    <t>FW: 文件-63260702-驱动-茂名宝捷</t>
  </si>
  <si>
    <t>Thu 3:17 PM</t>
  </si>
  <si>
    <t>6 MB</t>
  </si>
  <si>
    <t>FW: 重新激活_63249620_驱动系统_枣庄宝景</t>
  </si>
  <si>
    <t>Thu 1:54 PM</t>
  </si>
  <si>
    <t>FW: 激活_案例63204622_驾驶辅助系统报警_曲作奇</t>
  </si>
  <si>
    <t>FW: 重新激活-案例63159447-TTS</t>
  </si>
  <si>
    <t>FW: 案例编号63216405，车架号MD35677 申请开通</t>
  </si>
  <si>
    <t>FW: 重新激活_63206979_阎广宇</t>
  </si>
  <si>
    <t>Thu 11:49 AM</t>
  </si>
  <si>
    <t>FW: 附件_63256696_高永远</t>
  </si>
  <si>
    <t>Thu 11:48 AM</t>
  </si>
  <si>
    <t>11 MB</t>
  </si>
  <si>
    <t xml:space="preserve">FW: 解锁puma：电气组 游国军老师  案例号：63227008  </t>
  </si>
  <si>
    <t>Thu 11:08 AM</t>
  </si>
  <si>
    <t>59 KB</t>
  </si>
  <si>
    <t>FW: 重新激活-63245852 王大为</t>
  </si>
  <si>
    <t>Thu 10:01 AM</t>
  </si>
  <si>
    <t>FW: 激活案例-63200245-驱动系统-邯郸市宝和</t>
  </si>
  <si>
    <t>Thu 9:18 AM</t>
  </si>
  <si>
    <t>FW: 重新激活案例，案例号63119269，东南区，传动系统，东阳宝利丰36434</t>
  </si>
  <si>
    <t>Thu 8:39 AM</t>
  </si>
  <si>
    <t>RE: 更高一级的技术支持请求</t>
  </si>
  <si>
    <t>Thu 5:35 PM</t>
  </si>
  <si>
    <t>RE: 重新激活_63249620_驱动系统_枣庄宝景</t>
  </si>
  <si>
    <t>Thu 4:08 PM</t>
  </si>
  <si>
    <t>RE: 重新激活_案例号63216405_技术部案例处理人侯宇老师</t>
  </si>
  <si>
    <t>Thu 3:40 PM</t>
  </si>
  <si>
    <t>RE: 案例编号63216405，车架号MD35677 申请开通</t>
  </si>
  <si>
    <t>Thu 3:19 PM</t>
  </si>
  <si>
    <t xml:space="preserve">RE: 解锁puma：电气组 游国军老师  案例号：63227008  </t>
  </si>
  <si>
    <t>Thu 1:24 PM</t>
  </si>
  <si>
    <t>Zhang Yuan, B5-CN-A-611</t>
  </si>
  <si>
    <t>RE: 重新激活_63206979_阎广宇</t>
  </si>
  <si>
    <t>Thu 1:22 PM</t>
  </si>
  <si>
    <t>22 KB</t>
  </si>
  <si>
    <t>RE: 重新激活-案例63159447-TTS</t>
  </si>
  <si>
    <t>Thu 1:08 PM</t>
  </si>
  <si>
    <t>RE: 激活_案例63204622_驾驶辅助系统报警_曲作奇</t>
  </si>
  <si>
    <t>Thu 1:00 PM</t>
  </si>
  <si>
    <t>RE: 附件_63256696_高永远</t>
  </si>
  <si>
    <t>RE: 激活案例-63200245-驱动系统-邯郸市宝和</t>
  </si>
  <si>
    <t>Thu 10:11 AM</t>
  </si>
  <si>
    <t>RE: 重新激活-63245852 王大为</t>
  </si>
  <si>
    <t>Thu 10:04 AM</t>
  </si>
  <si>
    <t>RE: 重新激活案例，案例号63119269，东南区，传动系统，东阳宝利丰36434</t>
  </si>
  <si>
    <t>Thu 8:58 AM</t>
  </si>
  <si>
    <t>FW: 案件编号：63204613  申请激活</t>
  </si>
  <si>
    <t>FW: 重新激活_63059023_徐琨</t>
  </si>
  <si>
    <t>54 KB</t>
  </si>
  <si>
    <t>FW: 附件_63263704</t>
  </si>
  <si>
    <t>FW: 附件-63263687-Brake advance alarm-附件无法上传</t>
  </si>
  <si>
    <t>FW: 附件_63262924_游国军</t>
  </si>
  <si>
    <t>10 MB</t>
  </si>
  <si>
    <t>FW: 重新激活-案例编号-63247480 主题：61-2673 Cable set electric parking brake</t>
  </si>
  <si>
    <t>FW: 重新激活  63148470  高永远</t>
  </si>
  <si>
    <t>FW: 重新激活 63213672 李文杰</t>
  </si>
  <si>
    <t>FW: 案例激活-63221750-电器系统-北京盈之宝</t>
  </si>
  <si>
    <t>FW: 重新激活-63108573-车身-上海上德宝骏</t>
  </si>
  <si>
    <t>FW: 重新激活_63231976_史维</t>
  </si>
  <si>
    <t>FW: 重新激活--63225068--Zhaoxian Chu TTS</t>
  </si>
  <si>
    <t>Sat 14:39</t>
  </si>
  <si>
    <t>FW: MJ04478新X1行驶400公里发动机报警机油压力低报警</t>
  </si>
  <si>
    <t>Sat 12:57</t>
  </si>
  <si>
    <t>FW: 驱动系统-TC:63265336-附件</t>
  </si>
  <si>
    <t>Sat 12:43</t>
  </si>
  <si>
    <t>FW: 重新激活_63249765_TTS</t>
  </si>
  <si>
    <t>Sat 11:02</t>
  </si>
  <si>
    <t>FW: 重新激活-63241794-高永远</t>
  </si>
  <si>
    <t>Sat 10:57</t>
  </si>
  <si>
    <t>FW: Fw:升级_63236147_电气系统_泉州晋宝</t>
  </si>
  <si>
    <t>Sat 10:30</t>
  </si>
  <si>
    <t>FW: 0L54235 NBT主机风扇噪音</t>
  </si>
  <si>
    <t>Sat 10:24</t>
  </si>
  <si>
    <t>Sat 10:05</t>
  </si>
  <si>
    <t>FW: 重新激活-63231598-史维</t>
  </si>
  <si>
    <t>Sat 9:20</t>
  </si>
  <si>
    <t>RE: 案件编号：63204613  申请激活</t>
  </si>
  <si>
    <t>RE: 重新激活_63059023_徐琨</t>
  </si>
  <si>
    <t>RE: 附件_63263704</t>
  </si>
  <si>
    <t>RE: 重新激活-案例编号-63247480 主题：61-2673 Cable set electric parking brake</t>
  </si>
  <si>
    <t>答复: 附件-63263687-Brake advance alarm-附件无法上传</t>
  </si>
  <si>
    <t>RE: 附件_63262924_游国军</t>
  </si>
  <si>
    <t>RE: 重新激活  63148470  高永远</t>
  </si>
  <si>
    <t>RE: 重新激活 63213672 李文杰</t>
  </si>
  <si>
    <t>RE: 案例激活-63221750-电器系统-北京盈之宝</t>
  </si>
  <si>
    <t>RE: 重新激活-63108573-车身-上海上德宝骏</t>
  </si>
  <si>
    <t>RE: 重新激活_63231976_史维</t>
  </si>
  <si>
    <t>RE: MJ04478新X1行驶400公里发动机报警机油压力低报警</t>
  </si>
  <si>
    <t>Sat 14:44</t>
  </si>
  <si>
    <t>Song Colin, (Colin.Song@partner.bmw.com)</t>
  </si>
  <si>
    <t>RE: 驱动系统-TC:63265336-附件</t>
  </si>
  <si>
    <t>Sat 13:20</t>
  </si>
  <si>
    <t>27 KB</t>
  </si>
  <si>
    <t>RE: 重新激活-63231598-史维</t>
  </si>
  <si>
    <t>Sat 11:24</t>
  </si>
  <si>
    <t>RE: 重新激活-63241794-高永远</t>
  </si>
  <si>
    <t>Sat 11:00</t>
  </si>
  <si>
    <t>Ren Fei, B5-CN-A-613</t>
  </si>
  <si>
    <t>RE: Fw:升级_63236147_电气系统_泉州晋宝</t>
  </si>
  <si>
    <t>Sat 10:43</t>
  </si>
  <si>
    <t>RE: 0L54235 NBT主机风扇噪音</t>
  </si>
  <si>
    <t>Sat 10:42</t>
  </si>
  <si>
    <t>Sat 10:10</t>
  </si>
  <si>
    <t>Fri 09:11</t>
  </si>
  <si>
    <t>Fri 09:37</t>
  </si>
  <si>
    <t>Fri 09:40</t>
  </si>
  <si>
    <t>Fri 09:58</t>
  </si>
  <si>
    <t>Fri 12:55</t>
  </si>
  <si>
    <t>Fri 13:31</t>
  </si>
  <si>
    <t>Fri 14:56</t>
  </si>
  <si>
    <t>Fri 15:57</t>
  </si>
  <si>
    <t>Fri 16:14</t>
  </si>
  <si>
    <t>Fri 17:37</t>
  </si>
  <si>
    <t>Fri 18:04</t>
  </si>
  <si>
    <t>Fri 09:43</t>
  </si>
  <si>
    <t>Fri 10:00</t>
  </si>
  <si>
    <t>Fri 10:02</t>
  </si>
  <si>
    <t>Fri 10:04</t>
  </si>
  <si>
    <t>Fri 13:37</t>
  </si>
  <si>
    <t>Fri 15:17</t>
  </si>
  <si>
    <t>Fri 16:30</t>
  </si>
  <si>
    <t>Fri 16:33</t>
  </si>
  <si>
    <t>Fri 16:39</t>
  </si>
  <si>
    <t>Fri 17:41</t>
  </si>
  <si>
    <t>Fri 18:07</t>
  </si>
  <si>
    <t>FW: 重新激活_63110948_驱动系统_广州宝悦一分</t>
  </si>
  <si>
    <t>Sun 17:54</t>
  </si>
  <si>
    <t>FW: 激活案例_63221853_陈辉</t>
  </si>
  <si>
    <t>Sun 15:47</t>
  </si>
  <si>
    <t>Sun 14:01</t>
  </si>
  <si>
    <t>FW: 重新激活-63225306-孟凡博</t>
  </si>
  <si>
    <t>Sun 13:53</t>
  </si>
  <si>
    <t>FW: 重新激活 -63239543-徐琨</t>
  </si>
  <si>
    <t>Sun 12:33</t>
  </si>
  <si>
    <t>Sun 12:15</t>
  </si>
  <si>
    <t>FW: 重新激活案例，案例号63139666，东南区，电气系统，东阳保利丰36434</t>
  </si>
  <si>
    <t>Sun 9:12</t>
  </si>
  <si>
    <t>RE: 激活案例_63221853_陈辉</t>
  </si>
  <si>
    <t>Sun 15:52</t>
  </si>
  <si>
    <t>Song Min, B5-CN-A-612</t>
  </si>
  <si>
    <t>Sun 14:20</t>
  </si>
  <si>
    <t>RE: 重新激活-63225306-孟凡博</t>
  </si>
  <si>
    <t>Sun 13:57</t>
  </si>
  <si>
    <t>Sun 13:47</t>
  </si>
  <si>
    <t>RE: 重新激活 -63239543-徐琨</t>
  </si>
  <si>
    <t>Sun 13:23</t>
  </si>
  <si>
    <t>RE: 重新激活案例，案例号63139666，东南区，电气系统，东阳保利丰36434</t>
  </si>
  <si>
    <t>Sun 9:49</t>
  </si>
  <si>
    <t>Replier</t>
  </si>
  <si>
    <t>Ren Fei</t>
  </si>
  <si>
    <t>Song Min</t>
  </si>
  <si>
    <t>Title</t>
  </si>
  <si>
    <t>RE: 重新激活--63225068--Zhaoxian Chu TTS</t>
  </si>
  <si>
    <t>RE: 重新激活_63249765_TTS</t>
  </si>
  <si>
    <t>RE: 重新激活_63110948_驱动系统_广州宝悦一分</t>
  </si>
  <si>
    <t>FW: 底盘—F02转向器异响1</t>
  </si>
  <si>
    <t>FW: 底盘—F02转向器异响2</t>
  </si>
  <si>
    <t>RE: 底盘—F02转向器异响1</t>
  </si>
  <si>
    <t>RE: 底盘—F02转向器异响2</t>
  </si>
  <si>
    <t>Reply Time</t>
  </si>
  <si>
    <t>Thu 12:42 M</t>
  </si>
  <si>
    <t>Wed 12:47 M</t>
  </si>
  <si>
    <t>Wed 12:48 M</t>
  </si>
  <si>
    <t>Tue 12:59 M</t>
  </si>
  <si>
    <t>Mon 08:57</t>
  </si>
  <si>
    <t>Mon 08:53</t>
  </si>
  <si>
    <t>Mon 08:37</t>
  </si>
  <si>
    <t>Submission time</t>
  </si>
  <si>
    <t>Mon 12:54 M</t>
  </si>
  <si>
    <t>Tue 12:27 M</t>
  </si>
  <si>
    <t>Wed 12:44 M</t>
  </si>
  <si>
    <t>Wed 12:39 M</t>
  </si>
  <si>
    <t>Thu 12:54 M</t>
  </si>
  <si>
    <t>Thu 12:35 M</t>
  </si>
  <si>
    <t>Thu 12:16 M</t>
  </si>
  <si>
    <t>Reply time</t>
  </si>
  <si>
    <t>Reactivation</t>
  </si>
  <si>
    <t>Attachment</t>
  </si>
  <si>
    <t>Re</t>
  </si>
  <si>
    <t>Ge</t>
  </si>
  <si>
    <t>Reason</t>
  </si>
  <si>
    <t>Reply - Sub</t>
  </si>
  <si>
    <t>Response Time</t>
  </si>
  <si>
    <t>Attach</t>
  </si>
  <si>
    <t xml:space="preserve"> </t>
  </si>
  <si>
    <t>CW11</t>
  </si>
  <si>
    <t>Case Volume</t>
  </si>
  <si>
    <t>CW12</t>
  </si>
  <si>
    <t>CW13</t>
  </si>
  <si>
    <t>CW14</t>
  </si>
  <si>
    <t>CW15</t>
  </si>
  <si>
    <t>CW16</t>
  </si>
  <si>
    <t>Total</t>
  </si>
  <si>
    <t>Escalation Email Volume per KIFA</t>
  </si>
  <si>
    <t>Escalation Email Volume per Reason</t>
  </si>
  <si>
    <t>&lt;=30 min</t>
  </si>
  <si>
    <t>&gt; 540 min</t>
  </si>
  <si>
    <t xml:space="preserve">Email Response Time ≤ 30 mins </t>
  </si>
  <si>
    <t>General (PuMA error, Urgent case, etc.)</t>
  </si>
  <si>
    <t>FW: 重新激活_63180635_杨波</t>
  </si>
  <si>
    <t>Mon 23:59</t>
  </si>
  <si>
    <t>51 KB</t>
  </si>
  <si>
    <t>FW: 经销商39721 变速箱故障视频</t>
  </si>
  <si>
    <t>Mon 22:08</t>
  </si>
  <si>
    <t>Mon 18:31</t>
  </si>
  <si>
    <t>FW: 重新激活-63249847-车身-义乌泓宝行</t>
  </si>
  <si>
    <t>Mon 17:09</t>
  </si>
  <si>
    <t>FW: 重新激活_63207339_李文杰</t>
  </si>
  <si>
    <t>Mon 16:01</t>
  </si>
  <si>
    <t>FW: 63266672-附件-温泽楠</t>
  </si>
  <si>
    <t>Mon 15:45</t>
  </si>
  <si>
    <t>FW: 重新激活-案例编号63204699-电气系统-佛山通宝汽车销售服务有限公司</t>
  </si>
  <si>
    <t>Mon 15:41</t>
  </si>
  <si>
    <t>FW: 重新激活 _63250554_TTS</t>
  </si>
  <si>
    <t>Mon 14:13</t>
  </si>
  <si>
    <t>FW: 0P51625异响视频</t>
  </si>
  <si>
    <t>Mon 11:20</t>
  </si>
  <si>
    <t>FW: 因网络/系统不良，TC询问无法打开</t>
  </si>
  <si>
    <t>Mon 11:07</t>
  </si>
  <si>
    <t>568 KB</t>
  </si>
  <si>
    <t>FW: 重新激活_63020985_徐琨</t>
  </si>
  <si>
    <t>Mon 11:04</t>
  </si>
  <si>
    <t>66 KB</t>
  </si>
  <si>
    <t>Mon 10:19</t>
  </si>
  <si>
    <t>73 KB</t>
  </si>
  <si>
    <t>FW: 重新激活-63202144 - 侯宇</t>
  </si>
  <si>
    <t>FW: 重新激活puma cas62836120 电器系统 深圳宝昌</t>
  </si>
  <si>
    <t>Mon 10:16</t>
  </si>
  <si>
    <t xml:space="preserve">FW:  解锁puma：电气组 : 徐琨老师  案例号：63250662 </t>
  </si>
  <si>
    <t>Mon 9:33</t>
  </si>
  <si>
    <t>FW: 重新激活_63227535_孟凡博</t>
  </si>
  <si>
    <t>Mon 9:09</t>
  </si>
  <si>
    <t>FW: 重新激活-63229298-驱动系统-宁波宝恒</t>
  </si>
  <si>
    <t>Mon 9:05</t>
  </si>
  <si>
    <t>RE: 重新激活-63249847-车身-义乌泓宝行</t>
  </si>
  <si>
    <t>Mon 17:41</t>
  </si>
  <si>
    <t>RE: 重新激活_63207339_李文杰</t>
  </si>
  <si>
    <t>RE: 63266672-附件-温泽楠</t>
  </si>
  <si>
    <t>Mon 15:59</t>
  </si>
  <si>
    <t>RE: 重新激活-案例编号63204699-电气系统-佛山通宝汽车销售服务有限公司</t>
  </si>
  <si>
    <t>Mon 15:44</t>
  </si>
  <si>
    <t>RE: 重新激活 _63250554_TTS</t>
  </si>
  <si>
    <t>Mon 14:19</t>
  </si>
  <si>
    <t>RE: 0P51625异响视频</t>
  </si>
  <si>
    <t>Mon 11:36</t>
  </si>
  <si>
    <t>RE: 因网络/系统不良，TC询问无法打开</t>
  </si>
  <si>
    <t>Mon 11:34</t>
  </si>
  <si>
    <t>RE: 重新激活_63020985_徐琨</t>
  </si>
  <si>
    <t>Mon 11:13</t>
  </si>
  <si>
    <t>RE:  重新激活-63244496-电器-云南宝悦</t>
  </si>
  <si>
    <t>Mon 10:30</t>
  </si>
  <si>
    <t>31 KB</t>
  </si>
  <si>
    <t>RE: 重新激活-63202144 - 侯宇</t>
  </si>
  <si>
    <t>Mon 10:26</t>
  </si>
  <si>
    <t>RE: 重新激活puma cas62836120 电器系统 深圳宝昌</t>
  </si>
  <si>
    <t>Mon 10:23</t>
  </si>
  <si>
    <t>17 KB</t>
  </si>
  <si>
    <t>RE: 重新激活_63227535_孟凡博</t>
  </si>
  <si>
    <t>Mon 9:25</t>
  </si>
  <si>
    <t>RE: 重新激活-63229298-驱动系统-宁波宝恒</t>
  </si>
  <si>
    <t>Mon 9:15</t>
  </si>
  <si>
    <t>Mon 9:14</t>
  </si>
  <si>
    <t>云南宝悦</t>
  </si>
  <si>
    <t>福州中宝</t>
  </si>
  <si>
    <t>合肥宝泓（39990）</t>
  </si>
  <si>
    <t>义乌泓宝行</t>
  </si>
  <si>
    <t>北京宝泽行</t>
  </si>
  <si>
    <t>广东粤宝</t>
  </si>
  <si>
    <t>富阳宝信</t>
  </si>
  <si>
    <t>如皋聚宝行</t>
  </si>
  <si>
    <t>台州宝驿</t>
  </si>
  <si>
    <t>杭州和诚之宝</t>
  </si>
  <si>
    <t>南京鹰之翼</t>
  </si>
  <si>
    <t>苏州宝景</t>
  </si>
  <si>
    <t>泸州宝源</t>
  </si>
  <si>
    <t>宁波宝恒</t>
  </si>
  <si>
    <t>杭州宝荣</t>
  </si>
  <si>
    <t>茂名宝捷</t>
  </si>
  <si>
    <t>枣庄宝景</t>
  </si>
  <si>
    <t>邯郸市宝和</t>
  </si>
  <si>
    <t>北京盈之宝</t>
  </si>
  <si>
    <t>上海上德宝骏</t>
  </si>
  <si>
    <t>东阳宝利丰</t>
  </si>
  <si>
    <t>广州宝悦一分</t>
  </si>
  <si>
    <t>东阳保利丰</t>
  </si>
  <si>
    <t>六安宝源汽车销售服务有限公司</t>
  </si>
  <si>
    <t>广东粤宝汽车销售服务有限公司</t>
  </si>
  <si>
    <t>西安顺宝行汽车销售服务有限公司</t>
  </si>
  <si>
    <t xml:space="preserve">深圳市创丰宝汽车销售服务有限公司 </t>
  </si>
  <si>
    <t>厦门信达通宝汽车销售服务有限公司</t>
  </si>
  <si>
    <t>Jingdezhen Meibaohang</t>
  </si>
  <si>
    <t>绍兴宝顺汽车销售服务有限公司</t>
  </si>
  <si>
    <t xml:space="preserve">西昌瑞孚宝  </t>
  </si>
  <si>
    <t xml:space="preserve">商丘商德宝汽车销售服务有限公司 </t>
  </si>
  <si>
    <t>Guizhou Kaili E&amp;D Zone Baoyuan</t>
  </si>
  <si>
    <t xml:space="preserve">哈尔滨宝诚汽车销售服务有限公司 </t>
  </si>
  <si>
    <t>深圳森那美汽车实业有限公司南山分公司</t>
  </si>
  <si>
    <t>Shenzhen Baojun-Baoan Branch</t>
  </si>
  <si>
    <t>Wuxi Baozun Autohaus</t>
  </si>
  <si>
    <t>衢州宝驿汽车销售服务有限公司</t>
  </si>
  <si>
    <t>成都锦泰宝驹汽车销售服务有限公司</t>
  </si>
  <si>
    <t>北京宝诚百旺汽车销售服务有限公司</t>
  </si>
  <si>
    <t>北京华德宝汽车销售服务有限公司</t>
  </si>
  <si>
    <t>长春汇宝汽车销售服务有限公司</t>
  </si>
  <si>
    <t>深圳森那美汽车实业有限公司</t>
  </si>
  <si>
    <t>北京星德宝汽车销售服务有限公司</t>
  </si>
  <si>
    <t xml:space="preserve">泉州惠宝汽车销售服务有限公司 </t>
  </si>
  <si>
    <t>Dalian Yan De Bao Autohaus</t>
  </si>
  <si>
    <t>丹阳宝德汽车销售服务有限公司</t>
  </si>
  <si>
    <t>永康市宝驿汽车销售服务有限公司</t>
  </si>
  <si>
    <t>宜宾宝远汽车销售服务有限公司</t>
  </si>
  <si>
    <t>Tianjin Zhongshun Jinbao Automotive Autohaus</t>
  </si>
  <si>
    <t xml:space="preserve">淮南宝之佳汽车销售服务有限公司 </t>
  </si>
  <si>
    <t>Dealer Name</t>
  </si>
  <si>
    <t>Correct Title</t>
  </si>
  <si>
    <t>Insufficient Info in Title</t>
  </si>
  <si>
    <t>Insufficient Title Ratio</t>
  </si>
  <si>
    <t>Email Volume</t>
  </si>
  <si>
    <t>Response Time (min)</t>
  </si>
  <si>
    <t>Email Volume (match target)</t>
  </si>
  <si>
    <t>Percentage of Total</t>
  </si>
  <si>
    <t>FW: 激活案例63253671-电器系统-诸暨宝顺</t>
  </si>
  <si>
    <t>Tue 20:30</t>
  </si>
  <si>
    <t>FW: 重新激活_63187362_驱动系统_东莞骅宝</t>
  </si>
  <si>
    <t>Tue 16:31</t>
  </si>
  <si>
    <t>FW: 激活案例_63086641_阎光宇</t>
  </si>
  <si>
    <t>Tue 16:11</t>
  </si>
  <si>
    <t>61 KB</t>
  </si>
  <si>
    <t>FW: 重新激活- 63221624 - 游国军</t>
  </si>
  <si>
    <t>Tue 16:09</t>
  </si>
  <si>
    <t>FW: 重新激活_案例号-63178642_eMobility系统_马天驰</t>
  </si>
  <si>
    <t>Tue 16:07</t>
  </si>
  <si>
    <t>FW: 重新激活_63260712_驱动系统_江阴享悦宝诚</t>
  </si>
  <si>
    <t>Tue 15:48</t>
  </si>
  <si>
    <t>FW: 案例重新激活</t>
  </si>
  <si>
    <t>Tue 15:14</t>
  </si>
  <si>
    <t>FW:  附件-63269010-（发动机罩盖漏油）</t>
  </si>
  <si>
    <t>Tue 14:16</t>
  </si>
  <si>
    <t>3 MB</t>
  </si>
  <si>
    <t>Tue 14:10</t>
  </si>
  <si>
    <t>FW: 重新激活_63054671_孙成研</t>
  </si>
  <si>
    <t>Tue 13:25</t>
  </si>
  <si>
    <t>FW: 重新激活-63154287-阎广宇</t>
  </si>
  <si>
    <t>Tue 13:06</t>
  </si>
  <si>
    <t>FW: 重新激活案例-63236866-杨波</t>
  </si>
  <si>
    <t>Tue 11:32</t>
  </si>
  <si>
    <t>FW: 重新激活_63241727_驱动系统_北京华德宝</t>
  </si>
  <si>
    <t>Tue 11:23</t>
  </si>
  <si>
    <t>112 KB</t>
  </si>
  <si>
    <t>FW: 重新激活-63061311-TTS</t>
  </si>
  <si>
    <t>Tue 10:58</t>
  </si>
  <si>
    <t>FW: 重新激活-63021931-车身-西安荣宝</t>
  </si>
  <si>
    <t>Tue 10:46</t>
  </si>
  <si>
    <t>FW: 浙CZJ028新款7系G12关于功放问题</t>
  </si>
  <si>
    <t>Tue 10:33</t>
  </si>
  <si>
    <t>FW: 附件-f63258389-赵海龙</t>
  </si>
  <si>
    <t>Tue 10:17</t>
  </si>
  <si>
    <t>Tue 9:44</t>
  </si>
  <si>
    <t>RE: 重新激活_63187362_驱动系统_东莞骅宝</t>
  </si>
  <si>
    <t>Tue 17:07</t>
  </si>
  <si>
    <t>RE: 重新激活_案例号-63178642_eMobility系统_马天驰</t>
  </si>
  <si>
    <t>Tue 16:22</t>
  </si>
  <si>
    <t>RE: 重新激活_63260712_驱动系统_江阴享悦宝诚</t>
  </si>
  <si>
    <t>Tue 16:18</t>
  </si>
  <si>
    <t>RE: 重新激活- 63221624 - 游国军</t>
  </si>
  <si>
    <t>Tue 16:14</t>
  </si>
  <si>
    <t>RE: 案例重新激活</t>
  </si>
  <si>
    <t>Tue 16:10</t>
  </si>
  <si>
    <t>RE:  附件-63269010-（发动机罩盖漏油）</t>
  </si>
  <si>
    <t>Tue 16:06</t>
  </si>
  <si>
    <t>RE: 重新激活_63054671_孙成研</t>
  </si>
  <si>
    <t>RE: 重新激活案例-63236866-杨波</t>
  </si>
  <si>
    <t>Tue 14:07</t>
  </si>
  <si>
    <t>RE: 重新激活-63154287-阎广宇</t>
  </si>
  <si>
    <t>Tue 13:11</t>
  </si>
  <si>
    <t>RE: 重新激活_63241727_驱动系统_北京华德宝</t>
  </si>
  <si>
    <t>Tue 11:27</t>
  </si>
  <si>
    <t>79 KB</t>
  </si>
  <si>
    <t>RE: 重新激活-63061311-TTS</t>
  </si>
  <si>
    <t>Tue 11:02</t>
  </si>
  <si>
    <t>RE: 重新激活-63021931-车身-西安荣宝</t>
  </si>
  <si>
    <t>Tue 11:01</t>
  </si>
  <si>
    <t>RE: 附件-f63258389-赵海龙</t>
  </si>
  <si>
    <t>Tue 10:23</t>
  </si>
  <si>
    <t>RE: 重新激活-62522993--义乌泓宝行</t>
  </si>
  <si>
    <t>Tue 10:04</t>
  </si>
  <si>
    <t>Tue 9:06</t>
  </si>
  <si>
    <t>RE: 重新激活_63180635_杨波</t>
  </si>
  <si>
    <t>Tue 8:08</t>
  </si>
  <si>
    <t>30 KB</t>
  </si>
  <si>
    <t>RE: 经销商39721 变速箱故障视频</t>
  </si>
  <si>
    <t>Tue 8:06</t>
  </si>
  <si>
    <t>RE: 激活案例_63086641_阎光宇</t>
  </si>
  <si>
    <t>Tue 16:24</t>
  </si>
  <si>
    <t>FW:  重新激活—63221758—电器系统—温州好达</t>
  </si>
  <si>
    <t>Wed 21:36</t>
  </si>
  <si>
    <t>FW: 重新激活案例63204563-向保林</t>
  </si>
  <si>
    <t>Wed 17:25</t>
  </si>
  <si>
    <t>FW: 发动机无法启动-驱动系统</t>
  </si>
  <si>
    <t>Wed 17:19</t>
  </si>
  <si>
    <t>FW: HUD没有显示-电器-云南宝悦</t>
  </si>
  <si>
    <t>Wed 17:06</t>
  </si>
  <si>
    <t>FW: 车辆成员保护系统报警-车身电器</t>
  </si>
  <si>
    <t>Wed 16:50</t>
  </si>
  <si>
    <t>430 KB</t>
  </si>
  <si>
    <t>FW: 发动机电气故障---驱动系统---PUMA无法识别车架号码</t>
  </si>
  <si>
    <t>Wed 16:43</t>
  </si>
  <si>
    <t>FW: SN66052变速箱</t>
  </si>
  <si>
    <t>Wed 16:21</t>
  </si>
  <si>
    <t>508 KB</t>
  </si>
  <si>
    <t>FW: 变速箱换挡冲击</t>
  </si>
  <si>
    <t>Wed 16:18</t>
  </si>
  <si>
    <t>64 KB</t>
  </si>
  <si>
    <t>FW: picture1</t>
  </si>
  <si>
    <t>Wed 16:03</t>
  </si>
  <si>
    <t>216 KB</t>
  </si>
  <si>
    <t>FW: PUMA登陆后，底盘号输入后点击细节时报错</t>
  </si>
  <si>
    <t>Wed 16:00</t>
  </si>
  <si>
    <t>867 KB</t>
  </si>
  <si>
    <t>FW: Playing a different direction</t>
  </si>
  <si>
    <t>Wed 15:59</t>
  </si>
  <si>
    <t>Wed 15:55</t>
  </si>
  <si>
    <t>FW: 电器  GV22437   HUH2防盗保护激活 PUMA 故障案例不能发送。</t>
  </si>
  <si>
    <t>178 KB</t>
  </si>
  <si>
    <t>FW: F25 机器盖打不开</t>
  </si>
  <si>
    <t>Wed 15:49</t>
  </si>
  <si>
    <t>FW: PUMA无法打开</t>
  </si>
  <si>
    <t>Wed 15:47</t>
  </si>
  <si>
    <t>FW: 由于网络/系统状态不良，暂时不能登陆PuMA系统   ,方向盘左右颤抖-底盘系统</t>
  </si>
  <si>
    <t>Wed 15:44</t>
  </si>
  <si>
    <t>FW: 重新激活-63254360-底盘-宜昌宝泽</t>
  </si>
  <si>
    <t>Wed 15:41</t>
  </si>
  <si>
    <t>FW: Engine cold start flameout</t>
  </si>
  <si>
    <t>Wed 15:36</t>
  </si>
  <si>
    <t>123 KB</t>
  </si>
  <si>
    <t>FW: 更换ATM不能编程-电器系统</t>
  </si>
  <si>
    <t>Wed 15:30</t>
  </si>
  <si>
    <t>FW: 重新激活_62681898_座椅_洛阳豫德宝</t>
  </si>
  <si>
    <t>Wed 15:28</t>
  </si>
  <si>
    <t>FW: 重新激活_62816889_驱动_武汉中达江宝</t>
  </si>
  <si>
    <t>Wed 14:54</t>
  </si>
  <si>
    <t>FW: 许用 HU-H 2_电气系统</t>
  </si>
  <si>
    <t>Wed 14:45</t>
  </si>
  <si>
    <t>FW: 发动机漏油_驱动系统</t>
  </si>
  <si>
    <t>Wed 14:40</t>
  </si>
  <si>
    <t>FW: 车辆0G88429变速器前端渗油痕迹</t>
  </si>
  <si>
    <t>Wed 14:15</t>
  </si>
  <si>
    <t>8 MB</t>
  </si>
  <si>
    <t>FW: PF:CIC programming failure济南大友宝FLC（33963）</t>
  </si>
  <si>
    <t>Wed 14:08</t>
  </si>
  <si>
    <t>130 KB</t>
  </si>
  <si>
    <t>FW: 升级_62976579_驱动系统_泰州宝景</t>
  </si>
  <si>
    <t>Wed 13:38</t>
  </si>
  <si>
    <t>FW: 重新激活--63123009--马天驰</t>
  </si>
  <si>
    <t>Wed 13:37</t>
  </si>
  <si>
    <t>FW: 重新激活_62816987_王大为</t>
  </si>
  <si>
    <t>Wed 12:55</t>
  </si>
  <si>
    <t>FW: 附件_63270364</t>
  </si>
  <si>
    <t>Wed 11:53</t>
  </si>
  <si>
    <t>14 MB</t>
  </si>
  <si>
    <t>FW: 无法发送回复-63268851-孟凡博</t>
  </si>
  <si>
    <t>Wed 11:52</t>
  </si>
  <si>
    <t>1 MB</t>
  </si>
  <si>
    <t>FW: 变速箱壳体漏油</t>
  </si>
  <si>
    <t>Wed 11:20</t>
  </si>
  <si>
    <t>FW:  PuM案例更高一级的技术请求</t>
  </si>
  <si>
    <t>Wed 11:19</t>
  </si>
  <si>
    <t>FW: 重新激活_63211322_向保林</t>
  </si>
  <si>
    <t>Wed 11:08</t>
  </si>
  <si>
    <t>FW: 重新激活_62907483_ 车身系统_广东粤宝</t>
  </si>
  <si>
    <t>Wed 11:06</t>
  </si>
  <si>
    <t>FW: 重新激活-63229282-孟凡博</t>
  </si>
  <si>
    <t>Wed 11:03</t>
  </si>
  <si>
    <t>527 KB</t>
  </si>
  <si>
    <t>FW: 深圳宝源行申请激活案例</t>
  </si>
  <si>
    <t>Wed 10:47</t>
  </si>
  <si>
    <t>FW: 重新激活-63244675-电气系统-东营宜宝轩</t>
  </si>
  <si>
    <t>Wed 10:37</t>
  </si>
  <si>
    <t>FW: 重新激活-63207432-徐琨</t>
  </si>
  <si>
    <t>Wed 10:08</t>
  </si>
  <si>
    <t>FW: 重新激活-63254599-史维</t>
  </si>
  <si>
    <t>Wed 9:49</t>
  </si>
  <si>
    <t>FW: 重新激活--62959482--孙成研</t>
  </si>
  <si>
    <t>Wed 9:29</t>
  </si>
  <si>
    <t>FW: 重新激活_63056715_向宝林</t>
  </si>
  <si>
    <t>Wed 9:22</t>
  </si>
  <si>
    <t>RE: 重新激活案例63204563-向保林</t>
  </si>
  <si>
    <t>Wed 17:42</t>
  </si>
  <si>
    <t>RE: 发动机无法启动-驱动系统</t>
  </si>
  <si>
    <t>Wed 17:34</t>
  </si>
  <si>
    <t>Feng Jianquan, (Jianquan.Feng@partner.bmw.com)</t>
  </si>
  <si>
    <t>RE: 发动机电气故障---驱动系统---PUMA无法识别车架号码</t>
  </si>
  <si>
    <t>Wed 17:21</t>
  </si>
  <si>
    <t>RE: SN66052变速箱</t>
  </si>
  <si>
    <t>Wed 16:28</t>
  </si>
  <si>
    <t>RE: 变速箱换挡冲击</t>
  </si>
  <si>
    <t>Wed 16:25</t>
  </si>
  <si>
    <t>RE: Playing a different direction</t>
  </si>
  <si>
    <t>Wed 16:20</t>
  </si>
  <si>
    <t>Wed 16:19</t>
  </si>
  <si>
    <t>RE: PUMA登陆后，底盘号输入后点击细节时报错</t>
  </si>
  <si>
    <t>Wed 16:11</t>
  </si>
  <si>
    <t>RE: picture1</t>
  </si>
  <si>
    <t>Wed 16:09</t>
  </si>
  <si>
    <t>RE: PUMA无法打开</t>
  </si>
  <si>
    <t>Wed 16:06</t>
  </si>
  <si>
    <t>Wang Frank, B5-CN-A-611</t>
  </si>
  <si>
    <t>答复: 发动机漏油_驱动系统</t>
  </si>
  <si>
    <t>RE: 由于网络/系统状态不良，暂时不能登陆PuMA系统   ,方向盘左右颤抖-底盘系统</t>
  </si>
  <si>
    <t>74 KB</t>
  </si>
  <si>
    <t>RE: 电器  GV22437   HUH2防盗保护激活 PUMA 故障案例不能发送。</t>
  </si>
  <si>
    <t>RE: 重新激活-63254360-底盘-宜昌宝泽</t>
  </si>
  <si>
    <t>Wed 15:58</t>
  </si>
  <si>
    <t>RE: Engine cold start flameout</t>
  </si>
  <si>
    <t>RE: 车辆0G88429变速器前端渗油痕迹</t>
  </si>
  <si>
    <t>RE:  PuM案例更高一级的技术请求</t>
  </si>
  <si>
    <t>Wed 15:16</t>
  </si>
  <si>
    <t>RE: 重新激活_62816889_驱动_武汉中达江宝</t>
  </si>
  <si>
    <t>Wed 15:05</t>
  </si>
  <si>
    <t>RE: 许用 HU-H 2_电气系统</t>
  </si>
  <si>
    <t>Wed 15:02</t>
  </si>
  <si>
    <t>RE: 升级_62976579_驱动系统_泰州宝景</t>
  </si>
  <si>
    <t>Wed 13:45</t>
  </si>
  <si>
    <t>RE: 重新激活--63123009--马天驰</t>
  </si>
  <si>
    <t>Wed 13:39</t>
  </si>
  <si>
    <t>RE: 重新激活_62816987_王大为</t>
  </si>
  <si>
    <t>Wed 13:00</t>
  </si>
  <si>
    <t>RE: 无法发送回复-63268851-孟凡博</t>
  </si>
  <si>
    <t>Wed 12:47</t>
  </si>
  <si>
    <t>RE: 附件_63270364</t>
  </si>
  <si>
    <t>Wed 12:29</t>
  </si>
  <si>
    <t>RE: 变速箱壳体漏油</t>
  </si>
  <si>
    <t>Wed 11:39</t>
  </si>
  <si>
    <t>RE: 重新激活_62907483_ 车身系统_广东粤宝</t>
  </si>
  <si>
    <t>Wed 11:30</t>
  </si>
  <si>
    <t>RE: 重新激活_63211322_向保林</t>
  </si>
  <si>
    <t>Wed 11:28</t>
  </si>
  <si>
    <t>Wed 11:22</t>
  </si>
  <si>
    <t>502 KB</t>
  </si>
  <si>
    <t>RE: 重新激活-63244675-电气系统-东营宜宝轩</t>
  </si>
  <si>
    <t>Wed 11:15</t>
  </si>
  <si>
    <t>RE: 重新激活--62959482--孙成研</t>
  </si>
  <si>
    <t>Wed 10:11</t>
  </si>
  <si>
    <t>RE: 重新激活-63207432-徐琨</t>
  </si>
  <si>
    <t>Wed 10:10</t>
  </si>
  <si>
    <t>RE: 重新激活-63254599-史维</t>
  </si>
  <si>
    <t>Wed 10:06</t>
  </si>
  <si>
    <t>RE: 重新激活_63056715_向宝林</t>
  </si>
  <si>
    <t>Wed 9:36</t>
  </si>
  <si>
    <t>RE: 激活案例63253671-电器系统-诸暨宝顺</t>
  </si>
  <si>
    <t>Wed 9:30</t>
  </si>
  <si>
    <t>FW: 附件-63274381-高永远</t>
  </si>
  <si>
    <t>Thu 17:21</t>
  </si>
  <si>
    <t>FW: 附件-63271797-孙成研</t>
  </si>
  <si>
    <t>Thu 17:14</t>
  </si>
  <si>
    <t>15 MB</t>
  </si>
  <si>
    <t>FW: 重新激活 62807830 侯宇老师</t>
  </si>
  <si>
    <t>Thu 15:48</t>
  </si>
  <si>
    <t>FW: 重新激活-62194023-侯宇</t>
  </si>
  <si>
    <t>FW: gv21102</t>
  </si>
  <si>
    <t>Thu 15:37</t>
  </si>
  <si>
    <t>347 KB</t>
  </si>
  <si>
    <t>FW: IMG_4499</t>
  </si>
  <si>
    <t>Thu 15:20</t>
  </si>
  <si>
    <t>FW: 重新激活-63009187-孙成研</t>
  </si>
  <si>
    <t>Thu 14:46</t>
  </si>
  <si>
    <t>FW: 重新激活-63040860-阎广宇</t>
  </si>
  <si>
    <t>Thu 14:38</t>
  </si>
  <si>
    <t>FW: 发动机熄火-驱动系统</t>
  </si>
  <si>
    <t>Thu 14:13</t>
  </si>
  <si>
    <t>FW: 重新激活_63147498_电气系统_贵阳宝翔行</t>
  </si>
  <si>
    <t>Thu 13:21</t>
  </si>
  <si>
    <t>FW: 重新激活_63256678_驱动系统_宁波轿辰宝晨</t>
  </si>
  <si>
    <t>Thu 12:46</t>
  </si>
  <si>
    <t>132 KB</t>
  </si>
  <si>
    <t>FW: 后差速器漏油-底盘系统</t>
  </si>
  <si>
    <t>Thu 12:14</t>
  </si>
  <si>
    <t>FW: 附件_63274294_电气（案例暂时无人处理）</t>
  </si>
  <si>
    <t>Thu 11:37</t>
  </si>
  <si>
    <t>FW: 车辆无法行驶伴随异响-驱动系统</t>
  </si>
  <si>
    <t>Thu 11:09</t>
  </si>
  <si>
    <t>949 KB</t>
  </si>
  <si>
    <t>FW: 业务咨询_温州力宝行</t>
  </si>
  <si>
    <t>Thu 11:00</t>
  </si>
  <si>
    <t>FW: CID闪屏</t>
  </si>
  <si>
    <t>Thu 10:56</t>
  </si>
  <si>
    <t>FW: 变速器漏油-驱动系统</t>
  </si>
  <si>
    <t>Thu 10:50</t>
  </si>
  <si>
    <t>FW: 重新激活-63236368-孙成研</t>
  </si>
  <si>
    <t>Thu 10:48</t>
  </si>
  <si>
    <t>FW: 光于车辆MG71117的 CD无法使用的问题</t>
  </si>
  <si>
    <t>Thu 10:29</t>
  </si>
  <si>
    <t>FW: 重新激活-63040860-驱动系统-佛山盛宝行</t>
  </si>
  <si>
    <t>Thu 10:17</t>
  </si>
  <si>
    <t>Thu 9:52</t>
  </si>
  <si>
    <t>Thu 8:32</t>
  </si>
  <si>
    <t>RE: gv21102</t>
  </si>
  <si>
    <t>Thu 16:09</t>
  </si>
  <si>
    <t>RE: 发动机熄火-驱动系统</t>
  </si>
  <si>
    <t>RE: IMG_4499</t>
  </si>
  <si>
    <t>Thu 16:04</t>
  </si>
  <si>
    <t>RE: 重新激活 62807830 侯宇老师</t>
  </si>
  <si>
    <t>RE: 重新激活-62194023-侯宇</t>
  </si>
  <si>
    <t>Thu 16:03</t>
  </si>
  <si>
    <t>RE: 重新激活-63009187-孙成研</t>
  </si>
  <si>
    <t>Thu 15:59</t>
  </si>
  <si>
    <t>RE: 重新激活-63040860-阎广宇</t>
  </si>
  <si>
    <t>Thu 14:40</t>
  </si>
  <si>
    <t>15 KB</t>
  </si>
  <si>
    <t>Thu 14:17</t>
  </si>
  <si>
    <t>RE: 重新激活_63147498_电气系统_贵阳宝翔行</t>
  </si>
  <si>
    <t>Thu 13:30</t>
  </si>
  <si>
    <t>RE: 重新激活-63040860-驱动系统-佛山盛宝行</t>
  </si>
  <si>
    <t>RE: 深圳宝源行申请激活案例</t>
  </si>
  <si>
    <t>Thu 13:29</t>
  </si>
  <si>
    <t>RE: 业务咨询_温州力宝行</t>
  </si>
  <si>
    <t>Thu 13:06</t>
  </si>
  <si>
    <t>RE: 附件_63274294_电气（案例暂时无人处理）</t>
  </si>
  <si>
    <t>Thu 12:49</t>
  </si>
  <si>
    <t>RE: 后差速器漏油-底盘系统</t>
  </si>
  <si>
    <t>Thu 12:40</t>
  </si>
  <si>
    <t>RE: CID闪屏</t>
  </si>
  <si>
    <t>Thu 11:15</t>
  </si>
  <si>
    <t>RE: 车辆无法行驶伴随异响-驱动系统</t>
  </si>
  <si>
    <t>Thu 11:12</t>
  </si>
  <si>
    <t>RE: 光于车辆MG71117的 CD无法使用的问题</t>
  </si>
  <si>
    <t>Thu 11:06</t>
  </si>
  <si>
    <t>Thu 9:56</t>
  </si>
  <si>
    <t>RE:  重新激活—63221758—电器系统—温州好达</t>
  </si>
  <si>
    <t>Thu 9:18</t>
  </si>
  <si>
    <t>FW: 重新激活—63141186—TTS</t>
  </si>
  <si>
    <t>Fri 17:14</t>
  </si>
  <si>
    <t>FW: 重新激活_63180125_游国军</t>
  </si>
  <si>
    <t>Fri 15:39</t>
  </si>
  <si>
    <t>FW: 重新激活-62659764-侯宇</t>
  </si>
  <si>
    <t>Fri 15:36</t>
  </si>
  <si>
    <t>FW: 重新激活_63096595 _孙成研</t>
  </si>
  <si>
    <t>Fri 15:29</t>
  </si>
  <si>
    <t>FW: 重新激活_62983873_孙成研</t>
  </si>
  <si>
    <t>Fri 15:14</t>
  </si>
  <si>
    <t>FW: 重新激活-63227360-李兆俊</t>
  </si>
  <si>
    <t>Fri 15:03</t>
  </si>
  <si>
    <t>FW: 升级puma案例：63229968车身防腐蜡----武汉鄂之宝MINI店</t>
  </si>
  <si>
    <t>Fri 14:50</t>
  </si>
  <si>
    <t>FW: 重新激活_63207324_徐方超</t>
  </si>
  <si>
    <t>Fri 13:58</t>
  </si>
  <si>
    <t>FW: 案例激活-案例号63141331-驱动系统-广州宝悦29437</t>
  </si>
  <si>
    <t>Fri 11:57</t>
  </si>
  <si>
    <t>FW: 重新激活-63033935-车身-徐州宝景</t>
  </si>
  <si>
    <t>Fri 11:06</t>
  </si>
  <si>
    <t>FW: 申请激活---TC63128127---车辆仪表----西安顺宝行</t>
  </si>
  <si>
    <t>Fri 10:54</t>
  </si>
  <si>
    <t>FW: 附件_63266857_沈银波</t>
  </si>
  <si>
    <t>Fri 9:49</t>
  </si>
  <si>
    <t>FW: 重新激活-62576518-侯宇</t>
  </si>
  <si>
    <t>Fri 9:16</t>
  </si>
  <si>
    <t>FW: 桐乡宝昌 TC 电器  仪表故障 案例</t>
  </si>
  <si>
    <t>262 KB</t>
  </si>
  <si>
    <t>FW: 重新激活_62741900_杨哲</t>
  </si>
  <si>
    <t>FW: 远程编程HUB</t>
  </si>
  <si>
    <t>FW: PF:HUB programming failure紧急案例</t>
  </si>
  <si>
    <t>FW: 右前大灯严重进水_车身电器</t>
  </si>
  <si>
    <t>FW: 组合仪表内部有污渍-电气</t>
  </si>
  <si>
    <t>FW: EKPS无法设码_电气系统</t>
  </si>
  <si>
    <t>FW: 敞篷车车顶漏水-车身</t>
  </si>
  <si>
    <t>RE: 升级puma案例：63229968车身防腐蜡----武汉鄂之宝MINI店</t>
  </si>
  <si>
    <t>Fri 17:50</t>
  </si>
  <si>
    <t>RE: 重新激活—63141186—TTS</t>
  </si>
  <si>
    <t>Fri 17:40</t>
  </si>
  <si>
    <t>RE: 重新激活-63227360-李兆俊</t>
  </si>
  <si>
    <t>Fri 16:05</t>
  </si>
  <si>
    <t>RE: 重新激活_63180125_游国军</t>
  </si>
  <si>
    <t>Fri 15:47</t>
  </si>
  <si>
    <t>RE: 重新激活-62659764-侯宇</t>
  </si>
  <si>
    <t>Fri 15:46</t>
  </si>
  <si>
    <t>RE: 重新激活_63096595 _孙成研</t>
  </si>
  <si>
    <t>RE: 重新激活_62983873_孙成研</t>
  </si>
  <si>
    <t>Fri 15:34</t>
  </si>
  <si>
    <t>RE: 重新激活_63207324_徐方超</t>
  </si>
  <si>
    <t>Fri 14:02</t>
  </si>
  <si>
    <t>RE: 案例激活-案例号63141331-驱动系统-广州宝悦29437</t>
  </si>
  <si>
    <t>Fri 13:09</t>
  </si>
  <si>
    <t>RE: 重新激活-63033935-车身-徐州宝景</t>
  </si>
  <si>
    <t>Fri 11:47</t>
  </si>
  <si>
    <t>RE: 申请激活---TC63128127---车辆仪表----西安顺宝行</t>
  </si>
  <si>
    <t>Fri 11:46</t>
  </si>
  <si>
    <t>RE: 附件_63266857_沈银波</t>
  </si>
  <si>
    <t>Fri 9:50</t>
  </si>
  <si>
    <t>RE: 重新激活-62576518-侯宇</t>
  </si>
  <si>
    <t>Fri 9:37</t>
  </si>
  <si>
    <t>RE: 重新激活_63256678_驱动系统_宁波轿辰宝晨</t>
  </si>
  <si>
    <t>Fri 8:09</t>
  </si>
  <si>
    <t>You Marshal, B5-CN-A-613</t>
  </si>
  <si>
    <t>RE: 重新激活_62741900_杨哲</t>
  </si>
  <si>
    <t>RE: PF:HUB programming failure紧急案例</t>
  </si>
  <si>
    <t>RE: 右前大灯严重进水_车身电器</t>
  </si>
  <si>
    <t>RE: EKPS无法设码_电气系统</t>
  </si>
  <si>
    <t>RE: 组合仪表内部有污渍-电气</t>
  </si>
  <si>
    <t>RE: 敞篷车车顶漏水-车身</t>
  </si>
  <si>
    <t>FW: 仪表报警右前大灯故障-电器</t>
  </si>
  <si>
    <t>FW: PUMA系统维护发送此案例</t>
  </si>
  <si>
    <t>FW: 发动机机油消耗量过高_驱动系统</t>
  </si>
  <si>
    <t>134 KB</t>
  </si>
  <si>
    <t>FW: 组合仪表编程失败---车身电器</t>
  </si>
  <si>
    <t>FW: 主机不读碟—车身</t>
  </si>
  <si>
    <t>FW: 风扇常转视频</t>
  </si>
  <si>
    <t>FW: VTG内部有“吱吱”响_底盘系统</t>
  </si>
  <si>
    <t>FW: 第一缸无缸压­_驱动系统</t>
  </si>
  <si>
    <t>FW: 空调不凉_电气系统</t>
  </si>
  <si>
    <t>FW: 附件-分动器漏油 -高永远</t>
  </si>
  <si>
    <t>RE: 仪表报警右前大灯故障-电器</t>
  </si>
  <si>
    <t>RE: 组合仪表编程失败---车身电器</t>
  </si>
  <si>
    <t>RE: PUMA系统维护发送此案例</t>
  </si>
  <si>
    <t>RE: 主机不读碟—车身</t>
  </si>
  <si>
    <t>RE: 空调不凉_电气系统</t>
  </si>
  <si>
    <t>RE: VTG内部有“吱吱”响_底盘系统</t>
  </si>
  <si>
    <t>RE: 附件-分动器漏油 -高永远</t>
  </si>
  <si>
    <t>Sun 15:22</t>
  </si>
  <si>
    <t>Sun 13:42</t>
  </si>
  <si>
    <t>Sun 12:21</t>
  </si>
  <si>
    <t>Sun 12:13</t>
  </si>
  <si>
    <t>Sun 11:18</t>
  </si>
  <si>
    <t>Sun 11:01</t>
  </si>
  <si>
    <t>Sun 11:00</t>
  </si>
  <si>
    <t>Sun 10:28</t>
  </si>
  <si>
    <t>Sun 9:57</t>
  </si>
  <si>
    <t>Sun 8:49</t>
  </si>
  <si>
    <t>Sun 16:03</t>
  </si>
  <si>
    <t>Sun 15:04</t>
  </si>
  <si>
    <t>Sun 14:52</t>
  </si>
  <si>
    <t>Sun 11:48</t>
  </si>
  <si>
    <t>Sun 11:41</t>
  </si>
  <si>
    <t>Sun 11:04</t>
  </si>
  <si>
    <t>Sun 9:01</t>
  </si>
  <si>
    <t>Feng Jianquan</t>
  </si>
  <si>
    <t>Wang Frank</t>
  </si>
  <si>
    <t>You Marshal</t>
  </si>
  <si>
    <t>Sat 18:14:00</t>
  </si>
  <si>
    <t>Sat 18:14</t>
  </si>
  <si>
    <t>Sat 18:01</t>
  </si>
  <si>
    <t>Sat 17:10</t>
  </si>
  <si>
    <t>Sat 16:19:00</t>
  </si>
  <si>
    <t>Sat 16:16</t>
  </si>
  <si>
    <t>Sat 13:03:00</t>
  </si>
  <si>
    <t>Sat 13:01:00</t>
  </si>
  <si>
    <t>Sat 16:03:00</t>
  </si>
  <si>
    <t>Sat 15:04:00</t>
  </si>
  <si>
    <t>Sat 14:52:00</t>
  </si>
  <si>
    <t>Sat 11:48:00</t>
  </si>
  <si>
    <t>Sat 11:41:00</t>
  </si>
  <si>
    <t>Sat 11:04:00</t>
  </si>
  <si>
    <t>Sat 09:01</t>
  </si>
  <si>
    <t>FW:  重新激活-63244496-电器-云南宝悦</t>
  </si>
  <si>
    <t>FW: 重新激活-62522993--义乌泓宝行</t>
  </si>
  <si>
    <t>Sat 17:26:00</t>
  </si>
  <si>
    <t>Sat 16:57:00</t>
  </si>
  <si>
    <t>Sat 16:47:00</t>
  </si>
  <si>
    <t>Sat 15:59:00</t>
  </si>
  <si>
    <t>Sat 15:54:00</t>
  </si>
  <si>
    <t>Sat 12:58:00</t>
  </si>
  <si>
    <t>Sat 10:50:00</t>
  </si>
  <si>
    <t>Sat 19:05</t>
  </si>
  <si>
    <t>Sat 16:15:00</t>
  </si>
  <si>
    <t>Escalation Email Status for CW12</t>
  </si>
  <si>
    <t>Out of Time</t>
  </si>
  <si>
    <t>Ignored email</t>
  </si>
  <si>
    <t>Dear Name</t>
  </si>
  <si>
    <t xml:space="preserve">西安中宝汽车销售服务有限公司 
Xi’an Zhongbao Automotive Sales &amp; Service Co.,Ltd </t>
  </si>
  <si>
    <t xml:space="preserve">合肥宝利丰汽车销售服务有限公司
Hefei Polyfine Automotive Sales &amp; Service Co.,Ltd 
</t>
  </si>
  <si>
    <t>佛山通宝汽车销售服务有限公司</t>
  </si>
  <si>
    <t>深圳宝昌</t>
  </si>
  <si>
    <t>诸暨宝顺</t>
  </si>
  <si>
    <t>东莞骅宝</t>
  </si>
  <si>
    <t>江阴享悦宝诚</t>
  </si>
  <si>
    <t>北京华德宝</t>
  </si>
  <si>
    <t>西安荣宝</t>
  </si>
  <si>
    <t xml:space="preserve">Baozehang Automotive Sales and Service Co.,Ltd/
北京宝泽行汽车销售服务有限公司 
</t>
  </si>
  <si>
    <t xml:space="preserve">海南宝翔行汽车销售服务有限公司
Hainan Baoxianghang Automotive Sales &amp; Service Co,. Ltd
</t>
  </si>
  <si>
    <t>Beijing Baozen Baiwang Automotive Sales &amp; Service Co., Ltd /北京宝诚百旺汽车销售服务有限公司</t>
  </si>
  <si>
    <t>温州好达</t>
  </si>
  <si>
    <t xml:space="preserve">Quanzhou Jinbao Auto Sales&amp;Service Co., Ltd.
泉州晋宝汽车销售服务有限公司
</t>
  </si>
  <si>
    <t>Korla Wan Baohang automobile sales and service co., LTD</t>
  </si>
  <si>
    <t>宜昌宝泽</t>
  </si>
  <si>
    <t>洛阳豫德宝</t>
  </si>
  <si>
    <t>武汉中达江宝</t>
  </si>
  <si>
    <t xml:space="preserve">Jiao Chen Bao Chen Ltd /宁波轿辰宝晨汽车销售服务有限公司 </t>
  </si>
  <si>
    <t>Xi’an Shunbaohang Automotive Sales&amp;Service CO.,Ltd/西安顺宝行汽车销售服务有限公司</t>
  </si>
  <si>
    <t>东营宜宝轩</t>
  </si>
  <si>
    <t>贵阳宝翔行</t>
  </si>
  <si>
    <t>济南大友宝</t>
  </si>
  <si>
    <t xml:space="preserve">赣州市宝晋汽车销售服务有限公司
Ganzhou BaoJin Automobile Sales and Service Co., Ltd
</t>
  </si>
  <si>
    <t>31932,  Lishui Baoshunhang</t>
  </si>
  <si>
    <t>宁波轿辰宝晨</t>
  </si>
  <si>
    <t>佛山盛宝行</t>
  </si>
  <si>
    <t>深圳宝源行</t>
  </si>
  <si>
    <t>Shanghai Debao Autohaus</t>
  </si>
  <si>
    <t xml:space="preserve">Jiaxing treasure automobile sales and service co., LTD /嘉兴之宝汽车销售服务有限公司 </t>
  </si>
  <si>
    <t>武汉鄂之宝MINI店</t>
  </si>
  <si>
    <t>徐州宝景</t>
  </si>
  <si>
    <t>西安顺宝行</t>
  </si>
  <si>
    <t>广州宝悦</t>
  </si>
  <si>
    <t>桐乡宝昌</t>
  </si>
  <si>
    <t xml:space="preserve">嵊州宝诚 </t>
  </si>
  <si>
    <t>38149,  Shengzhou Baozen</t>
  </si>
  <si>
    <t>Beijing Yingzhibao Automotive Sales &amp; Service Co.,Ltd./北京盈之宝汽车销售服务有限公司</t>
  </si>
  <si>
    <t xml:space="preserve">嵊州宝诚  </t>
  </si>
  <si>
    <t>FW: 附件_63280468_游国军</t>
  </si>
  <si>
    <t>Mon 18:06</t>
  </si>
  <si>
    <t>FW: 重新激活-63249602-驱动系统-上海上德宝骏</t>
  </si>
  <si>
    <t>Mon 15:54</t>
  </si>
  <si>
    <t>FW: 显示器黑屏—电气系统</t>
  </si>
  <si>
    <t>Mon 15:12</t>
  </si>
  <si>
    <t>FW: 重新激活TC案例</t>
  </si>
  <si>
    <t>Mon 15:08</t>
  </si>
  <si>
    <t>FW: puma重新激活</t>
  </si>
  <si>
    <t>Mon 14:37</t>
  </si>
  <si>
    <t>FW: 钥匙数据无法读取</t>
  </si>
  <si>
    <t>Mon 14:33</t>
  </si>
  <si>
    <t>FW: 重新激活 63204534 车身 上海普陀宝诚</t>
  </si>
  <si>
    <t>Mon 14:28</t>
  </si>
  <si>
    <t>FW: 重新激活-63216665-李兆俊</t>
  </si>
  <si>
    <t>Mon 13:10</t>
  </si>
  <si>
    <t>FW: Reactivation_63227240_Powertrain_Hangzhou Junbaohang</t>
  </si>
  <si>
    <t>Mon 12:17</t>
  </si>
  <si>
    <t>FW: 激活_63099362_电气_贵阳宝源</t>
  </si>
  <si>
    <t>Mon 12:07</t>
  </si>
  <si>
    <t>FW: 重新激活—62974048—高永远</t>
  </si>
  <si>
    <t>Mon 12:02</t>
  </si>
  <si>
    <t>FW: 重新激活_63253813_徐方超</t>
  </si>
  <si>
    <t>Mon 10:55</t>
  </si>
  <si>
    <t>FW: 重新激活_63233090_付佳伟</t>
  </si>
  <si>
    <t>Mon 10:54</t>
  </si>
  <si>
    <t>873 KB</t>
  </si>
  <si>
    <t>FW: 重新激活案例，案例号63270040，东南区，传动系统，东阳宝利丰36434</t>
  </si>
  <si>
    <t>Mon 10:48</t>
  </si>
  <si>
    <t>FW: 重新激活-63236108-底盘系统-23403案例</t>
  </si>
  <si>
    <t>Mon 10:14</t>
  </si>
  <si>
    <t>FW: 重新激活_63266723TTS</t>
  </si>
  <si>
    <t>Mon 10:05</t>
  </si>
  <si>
    <t>FW: 请求激活puma：63265867</t>
  </si>
  <si>
    <t>Mon 9:53</t>
  </si>
  <si>
    <t>FW: 重新激活--63249605--孙成研</t>
  </si>
  <si>
    <t>Mon 9:27</t>
  </si>
  <si>
    <t>Mon 9:13</t>
  </si>
  <si>
    <t>FW: 重新激活-63200501-游国军</t>
  </si>
  <si>
    <t>Mon 9:07</t>
  </si>
  <si>
    <t>FW: 重新激活_63145276_温泽楠</t>
  </si>
  <si>
    <t>FW: 激活—63209841—底盘—吉林鑫汇宝</t>
  </si>
  <si>
    <t>Mon 8:45</t>
  </si>
  <si>
    <t>RE: 重新激活-63249602-驱动系统-上海上德宝骏</t>
  </si>
  <si>
    <t>Mon 16:23</t>
  </si>
  <si>
    <t>RE: 回复：RE: 重新激活—62974048—高永远</t>
  </si>
  <si>
    <t>Mon 14:36</t>
  </si>
  <si>
    <t>Wang David, B5-CN-A-613</t>
  </si>
  <si>
    <t>RE: 激活_63099362_电气_贵阳宝源</t>
  </si>
  <si>
    <t>Mon 13:24</t>
  </si>
  <si>
    <t>RE: 重新激活-63216665-李兆俊</t>
  </si>
  <si>
    <t>Mon 13:19</t>
  </si>
  <si>
    <t>RE: Reactivation_63227240_Powertrain_Hangzhou Junbaohang</t>
  </si>
  <si>
    <t>Mon 12:49</t>
  </si>
  <si>
    <t>RE: 重新激活—62974048—高永远</t>
  </si>
  <si>
    <t>Mon 12:46</t>
  </si>
  <si>
    <t>RE: 重新激活_63253813_徐方超</t>
  </si>
  <si>
    <t>Mon 11:38</t>
  </si>
  <si>
    <t>RE: 重新激活-63200501-游国军</t>
  </si>
  <si>
    <t>Mon 10:49</t>
  </si>
  <si>
    <t>RE: 请求激活puma：63265867</t>
  </si>
  <si>
    <t>Mon 10:33</t>
  </si>
  <si>
    <t>RE: 重新激活_63145276_温泽楠</t>
  </si>
  <si>
    <t>RE: 重新激活案例，案例号63270040，东南区，传动系统，东阳宝利丰36434</t>
  </si>
  <si>
    <t>RE: 重新激活-63236108-底盘系统-23403案例</t>
  </si>
  <si>
    <t>Mon 10:18</t>
  </si>
  <si>
    <t>RE: 重新激活_63266723TTS</t>
  </si>
  <si>
    <t>Mon 10:10</t>
  </si>
  <si>
    <t>RE: 重新激活--63249605--孙成研</t>
  </si>
  <si>
    <t>Mon 9:42</t>
  </si>
  <si>
    <t>RE: 激活—63209841—底盘—吉林鑫汇宝</t>
  </si>
  <si>
    <t>Mon 9:38</t>
  </si>
  <si>
    <t>RE: 显示器黑屏—电气系统</t>
  </si>
  <si>
    <t>FW: RE: 钥匙数据无法读取</t>
  </si>
  <si>
    <t>Mon15:12</t>
  </si>
  <si>
    <t>Mon17:54</t>
  </si>
  <si>
    <t>Mon15:50</t>
  </si>
  <si>
    <t>Mon14:39</t>
  </si>
  <si>
    <t>Mon14:30</t>
  </si>
  <si>
    <t>Mon11:04</t>
  </si>
  <si>
    <t>Wang David</t>
  </si>
  <si>
    <t>FW: 重新激活-63142378-电器系统-杭州和诚之宝</t>
  </si>
  <si>
    <t>Tue 18:15</t>
  </si>
  <si>
    <t>FW: 重新激活-63224028-驱动系统</t>
  </si>
  <si>
    <t>Tue 17:46</t>
  </si>
  <si>
    <t>FW: 重新激活_63218309_TTS</t>
  </si>
  <si>
    <t>Tue 17:05</t>
  </si>
  <si>
    <t>168 KB</t>
  </si>
  <si>
    <t>FW: 重新激活--62652086-驱动系统-四川中达成宝</t>
  </si>
  <si>
    <t>Tue 15:41</t>
  </si>
  <si>
    <t>FW: 升级-63141468-底盘-曲靖宝凯</t>
  </si>
  <si>
    <t>Tue 15:37</t>
  </si>
  <si>
    <t>FW: 激活_案例63265923_胎压不报警_杨波</t>
  </si>
  <si>
    <t>Tue 14:35</t>
  </si>
  <si>
    <t>FW: 重新激活_63042236_徐方超</t>
  </si>
  <si>
    <t>Tue 14:25</t>
  </si>
  <si>
    <t>FW: 激活案例：63266131-史维</t>
  </si>
  <si>
    <t>Tue 13:38</t>
  </si>
  <si>
    <t>FW: 重新激活 63213973 徐方超</t>
  </si>
  <si>
    <t>Tue 12:52</t>
  </si>
  <si>
    <t>FW: 重新激活_63131387_电气系统_温州好达鹿城店</t>
  </si>
  <si>
    <t>Tue 11:08</t>
  </si>
  <si>
    <t>FW: 重新激活_案例编号63238939_TC</t>
  </si>
  <si>
    <t>Tue 10:51</t>
  </si>
  <si>
    <t>521 KB</t>
  </si>
  <si>
    <t>FW: 重新激活_案例编号63218309</t>
  </si>
  <si>
    <t>Tue 10:47</t>
  </si>
  <si>
    <t>FW: 升级—63242014—驱动—宁波金昌宝顺</t>
  </si>
  <si>
    <t>Tue 10:32</t>
  </si>
  <si>
    <t>FW: PuMA案例63213689激活-电器系统侯宇-东区-苏州骏宝行32848</t>
  </si>
  <si>
    <t>Tue 9:56</t>
  </si>
  <si>
    <t>FW: 激活案例编号63242169TTS</t>
  </si>
  <si>
    <t>Tue 9:47</t>
  </si>
  <si>
    <t>FW: 重新激活-63227359-李兆俊</t>
  </si>
  <si>
    <t>FW: 信息反馈_泸州宝源</t>
  </si>
  <si>
    <t>Tue 9:41</t>
  </si>
  <si>
    <t>119 KB</t>
  </si>
  <si>
    <t>RE: 重新激活-63224028-驱动系统</t>
  </si>
  <si>
    <t>Tue 17:53</t>
  </si>
  <si>
    <t>RE: 发动机机油消耗量过高_驱动系统</t>
  </si>
  <si>
    <t>Tue 17:52</t>
  </si>
  <si>
    <t>80 KB</t>
  </si>
  <si>
    <t>RE: 风扇常转视频</t>
  </si>
  <si>
    <t>Tue 17:49</t>
  </si>
  <si>
    <t>RE: 第一缸无缸压­_驱动系统</t>
  </si>
  <si>
    <t>RE: 重新激活--62652086-驱动系统-四川中达成宝</t>
  </si>
  <si>
    <t>Tue 17:16</t>
  </si>
  <si>
    <t>RE: 升级-63141468-底盘-曲靖宝凯</t>
  </si>
  <si>
    <t>Tue 17:15</t>
  </si>
  <si>
    <t>RE: 重新激活_案例编号63218309</t>
  </si>
  <si>
    <t>Tue 16:44</t>
  </si>
  <si>
    <t>RE: 激活_案例63265923_胎压不报警_杨波</t>
  </si>
  <si>
    <t>Tue 14:48</t>
  </si>
  <si>
    <t>RE: 重新激活_63042236_徐方超</t>
  </si>
  <si>
    <t>RE: 重新激活 63213973 徐方超</t>
  </si>
  <si>
    <t>Tue 13:43</t>
  </si>
  <si>
    <t>RE: 激活案例：63266131-史维</t>
  </si>
  <si>
    <t>Tue 13:40</t>
  </si>
  <si>
    <t>RE: 升级—63242014—驱动—宁波金昌宝顺</t>
  </si>
  <si>
    <t>Tue 11:40</t>
  </si>
  <si>
    <t>RE: 重新激活_63131387_电气系统_温州好达鹿城店</t>
  </si>
  <si>
    <t>Tue 11:21</t>
  </si>
  <si>
    <t>RE: 重新激活_案例编号63238939_TC</t>
  </si>
  <si>
    <t>Tue 11:04</t>
  </si>
  <si>
    <t>RE: PuMA案例63213689激活-电器系统侯宇-东区-苏州骏宝行32848</t>
  </si>
  <si>
    <t>Tue 10:21</t>
  </si>
  <si>
    <t>RE: 信息反馈_泸州宝源</t>
  </si>
  <si>
    <t>Tue 9:59</t>
  </si>
  <si>
    <t>RE: 激活案例编号63242169TTS</t>
  </si>
  <si>
    <t>Tue 9:54</t>
  </si>
  <si>
    <t>RE: 重新激活-63227359-李兆俊</t>
  </si>
  <si>
    <t>Tue 9:49</t>
  </si>
  <si>
    <t>RE: 附件_63280468_游国军</t>
  </si>
  <si>
    <t>Tue 9:19</t>
  </si>
  <si>
    <t>FW: 重新激活--63131292--李钰平</t>
  </si>
  <si>
    <t>Wed 23:06</t>
  </si>
  <si>
    <t>FW: 重新激活_63287080_史维</t>
  </si>
  <si>
    <t>Wed 17:38</t>
  </si>
  <si>
    <t>427 KB</t>
  </si>
  <si>
    <t>FW: 案例号码：63274099  已关闭申请转成TC案例申请</t>
  </si>
  <si>
    <t>Wed 16:27</t>
  </si>
  <si>
    <t>FW: 重新激活    案例号：63271709    技术部老师：孙研成</t>
  </si>
  <si>
    <t>Wed 15:31</t>
  </si>
  <si>
    <t>FW: 附件-63281044-徐方超</t>
  </si>
  <si>
    <t>Wed 14:29</t>
  </si>
  <si>
    <t>13 MB</t>
  </si>
  <si>
    <t>FW: 63265690案例重开</t>
  </si>
  <si>
    <t>Wed 14:22</t>
  </si>
  <si>
    <t>FW: TC:62794136  案例激活</t>
  </si>
  <si>
    <t>Wed 14:16</t>
  </si>
  <si>
    <t>FW: 重新激活   63150034   温泽楠</t>
  </si>
  <si>
    <t>FW: 重新激活_63251027_孟凡博</t>
  </si>
  <si>
    <t>Wed 13:22</t>
  </si>
  <si>
    <t>FW: IMG_2960~3</t>
  </si>
  <si>
    <t>FW: 重新激活_63257771_封健权(Jianquan Feng）</t>
  </si>
  <si>
    <t>Wed 11:48</t>
  </si>
  <si>
    <t>FW: 重新激活-63248103-李兆俊</t>
  </si>
  <si>
    <t>Wed 11:07</t>
  </si>
  <si>
    <t>FW: EPS不能使用-底盘系统</t>
  </si>
  <si>
    <t>Wed 10:41</t>
  </si>
  <si>
    <t>549 KB</t>
  </si>
  <si>
    <t>FW: 重新激活_63036901_冯建全</t>
  </si>
  <si>
    <t>Wed 10:36</t>
  </si>
  <si>
    <t>FW: 重新激活-63254084-驱动系统-史维</t>
  </si>
  <si>
    <t>Wed 10:19</t>
  </si>
  <si>
    <t>FW: 重新激活：案例号-63274359-底盘系统-北京京宝行</t>
  </si>
  <si>
    <t>Wed 10:13</t>
  </si>
  <si>
    <t>FW: 重新激活_63247423_游国军</t>
  </si>
  <si>
    <t>Wed 10:07</t>
  </si>
  <si>
    <t>FW: 重新激活_63187190_付佳伟</t>
  </si>
  <si>
    <t>Wed 9:45</t>
  </si>
  <si>
    <t>FW: 激活_63232111_电气系统_杭州金昌辰宝</t>
  </si>
  <si>
    <t>Wed 9:42</t>
  </si>
  <si>
    <t>RE: 重新激活_63287080_史维</t>
  </si>
  <si>
    <t>Wed 17:40</t>
  </si>
  <si>
    <t>398 KB</t>
  </si>
  <si>
    <t>RE: 案例号码：63274099  已关闭申请转成TC案例申请</t>
  </si>
  <si>
    <t>RE: 重新激活    案例号：63271709    技术部老师：孙研成</t>
  </si>
  <si>
    <t>Wed 15:40</t>
  </si>
  <si>
    <t>RE: 63265690案例重开</t>
  </si>
  <si>
    <t>Wed 15:17</t>
  </si>
  <si>
    <t>RE: 附件-63281044-徐方超</t>
  </si>
  <si>
    <t>Wed 15:07</t>
  </si>
  <si>
    <t>RE: TC:62794136  案例激活</t>
  </si>
  <si>
    <t>Wed 14:59</t>
  </si>
  <si>
    <t>RE: 重新激活   63150034   温泽楠</t>
  </si>
  <si>
    <t>Wed 13:46</t>
  </si>
  <si>
    <t>RE: 重新激活_63251027_孟凡博</t>
  </si>
  <si>
    <t>Wed 13:34</t>
  </si>
  <si>
    <t>RE: IMG_2960~3</t>
  </si>
  <si>
    <t>Wed 13:33</t>
  </si>
  <si>
    <t>RE: 重新激活_63257771_封健权(Jianquan Feng）</t>
  </si>
  <si>
    <t>RE: 重新激活-63248103-李兆俊</t>
  </si>
  <si>
    <t>Wed 11:11</t>
  </si>
  <si>
    <t>RE: 重新激活_63036901_冯建全</t>
  </si>
  <si>
    <t>RE: EPS不能使用-底盘系统</t>
  </si>
  <si>
    <t>Wed 10:44</t>
  </si>
  <si>
    <t>RE: 重新激活-63254084-驱动系统-史维</t>
  </si>
  <si>
    <t>Wed 10:18</t>
  </si>
  <si>
    <t>RE: 重新激活：案例号-63274359-底盘系统-北京京宝行</t>
  </si>
  <si>
    <t>Wed 10:15</t>
  </si>
  <si>
    <t>RE: 重新激活_63247423_游国军</t>
  </si>
  <si>
    <t>RE: 激活_63232111_电气系统_杭州金昌辰宝</t>
  </si>
  <si>
    <t>Wed 10:05</t>
  </si>
  <si>
    <t>RE: 重新激活-63142378-电器系统-杭州和诚之宝</t>
  </si>
  <si>
    <t>Wed 9:39</t>
  </si>
  <si>
    <t>答复: 重新激活_63218309_TTS</t>
  </si>
  <si>
    <t>Wed 9:26</t>
  </si>
  <si>
    <t>FW: 重新激活_63194565_Jianquan Feng</t>
  </si>
  <si>
    <t>Thu 17:13</t>
  </si>
  <si>
    <t>FW: 重新激活 -案例号63253701-高永远</t>
  </si>
  <si>
    <t>Thu 16:34</t>
  </si>
  <si>
    <t>FW: 重新激活 63218668 TTS</t>
  </si>
  <si>
    <t>Thu 15:42</t>
  </si>
  <si>
    <t>322 KB</t>
  </si>
  <si>
    <t>FW: 重新激活-63274099-游国军</t>
  </si>
  <si>
    <t>Thu 15:23</t>
  </si>
  <si>
    <t>77 KB</t>
  </si>
  <si>
    <t>FW: 重新激活-63153793-车身-昆明宝远</t>
  </si>
  <si>
    <t>Thu 13:53</t>
  </si>
  <si>
    <t>FW: 激活-63025235-TTS</t>
  </si>
  <si>
    <t>Thu 10:53</t>
  </si>
  <si>
    <t>FW: 重新激活_63204973_底盘_武汉中达江宝</t>
  </si>
  <si>
    <t>FW: 重新激活_63244486_阎广宇</t>
  </si>
  <si>
    <t>Thu 10:40</t>
  </si>
  <si>
    <t>FW: TTS:63210109案例激活</t>
  </si>
  <si>
    <t>Thu 10:36</t>
  </si>
  <si>
    <t>FW: 重新激活_63269034_赵海龙</t>
  </si>
  <si>
    <t>Thu 10:28</t>
  </si>
  <si>
    <t>FW: 重新激活—案例编号63277111—驱动系统—江门合宝</t>
  </si>
  <si>
    <t>FW: 案例编号63025235 申请激活</t>
  </si>
  <si>
    <t>Thu 10:15</t>
  </si>
  <si>
    <t>FW: 重新激活_63206987_杨波</t>
  </si>
  <si>
    <t>Thu 9:57</t>
  </si>
  <si>
    <t>FW: 重新激活_63274685_温泽楠</t>
  </si>
  <si>
    <t>Thu 9:17</t>
  </si>
  <si>
    <t>RE: 重新激活 -案例号63253701-高永远</t>
  </si>
  <si>
    <t>Thu 16:38</t>
  </si>
  <si>
    <t>RE: 重新激活-63274099-游国军</t>
  </si>
  <si>
    <t>Thu 16:35</t>
  </si>
  <si>
    <t>RE: 重新激活 63218668 TTS</t>
  </si>
  <si>
    <t>Thu 16:21</t>
  </si>
  <si>
    <t>RE: TTS:63210109案例激活</t>
  </si>
  <si>
    <t>Thu 16:10</t>
  </si>
  <si>
    <t>RE: 重新激活-63153793-车身-昆明宝远</t>
  </si>
  <si>
    <t>Thu 14:03</t>
  </si>
  <si>
    <t>RE: 激活-63025235-TTS</t>
  </si>
  <si>
    <t>Thu 11:52</t>
  </si>
  <si>
    <t>RE: 重新激活_63204973_底盘_武汉中达江宝</t>
  </si>
  <si>
    <t>Thu 11:31</t>
  </si>
  <si>
    <t>RE: 案例编号63025235 申请激活</t>
  </si>
  <si>
    <t>Thu 10:34</t>
  </si>
  <si>
    <t>RE: 重新激活_63269034_赵海龙</t>
  </si>
  <si>
    <t>Thu 10:30</t>
  </si>
  <si>
    <t>RE: 重新激活_63206987_杨波</t>
  </si>
  <si>
    <t>Thu 10:07</t>
  </si>
  <si>
    <t>RE: 重新激活_63274685_温泽楠</t>
  </si>
  <si>
    <t>Thu 9:28</t>
  </si>
  <si>
    <t>FW: 重新激活-63263947-冯建全</t>
  </si>
  <si>
    <t>Fri 18:19</t>
  </si>
  <si>
    <t>FW: 转发: Y912026仪表饰板起皮</t>
  </si>
  <si>
    <t>Fri 11:13</t>
  </si>
  <si>
    <t>FW: 案例激活--62913225--电气系统--福州中宝</t>
  </si>
  <si>
    <t>Fri 10:40</t>
  </si>
  <si>
    <t>FW: 重新激活 63042349 沈银波</t>
  </si>
  <si>
    <t>FW: 升级_ 63239043 _宣城宝利丰</t>
  </si>
  <si>
    <t>Fri 9:54</t>
  </si>
  <si>
    <t>FW: 重新激活-63218821-车身-南京鹰之翼</t>
  </si>
  <si>
    <t>Fri 9:38</t>
  </si>
  <si>
    <t>FW: 申请激活PUMA63229754案例</t>
  </si>
  <si>
    <t>Fri 8:56</t>
  </si>
  <si>
    <t>FW: 重新激活案例-63227084-游国军</t>
  </si>
  <si>
    <t>Fri 8:55</t>
  </si>
  <si>
    <t>FW: 重新激活_62841723_杨波</t>
  </si>
  <si>
    <t>Fri 8:40</t>
  </si>
  <si>
    <t>RE: 重新激活-63263947-冯建全</t>
  </si>
  <si>
    <t>Fri 18:32</t>
  </si>
  <si>
    <t>RE: 转发: Y912026仪表饰板起皮</t>
  </si>
  <si>
    <t>Fri 11:20</t>
  </si>
  <si>
    <t>630 KB</t>
  </si>
  <si>
    <t>RE: 案例激活--62913225--电气系统--福州中宝</t>
  </si>
  <si>
    <t>Fri 10:44</t>
  </si>
  <si>
    <t>RE: 重新激活 63042349 沈银波</t>
  </si>
  <si>
    <t>Fri 10:05</t>
  </si>
  <si>
    <t>RE: 升级_ 63239043 _宣城宝利丰</t>
  </si>
  <si>
    <t>Fri 9:57</t>
  </si>
  <si>
    <t>RE: 重新激活-63218821-车身-南京鹰之翼</t>
  </si>
  <si>
    <t>Fri 9:51</t>
  </si>
  <si>
    <t>RE: 申请激活PUMA63229754案例</t>
  </si>
  <si>
    <t>Fri 9:30</t>
  </si>
  <si>
    <t>RE: 重新激活_63194565_Jianquan Feng</t>
  </si>
  <si>
    <t>Fri 9:20</t>
  </si>
  <si>
    <t>RE: 重新激活案例-63227084-游国军</t>
  </si>
  <si>
    <t>Fri 9:17</t>
  </si>
  <si>
    <t>RE: 重新激活_63244486_阎广宇</t>
  </si>
  <si>
    <t>RE: 重新激活—案例编号63277111—驱动系统—江门合宝</t>
  </si>
  <si>
    <t>Fri 9:15</t>
  </si>
  <si>
    <t>RE: 重新激活_62841723_杨波</t>
  </si>
  <si>
    <t>FW: 重新激活-63229477-付佳伟</t>
  </si>
  <si>
    <t>FW: 案例激活-63229286-车身-邢台宝鹏</t>
  </si>
  <si>
    <t>Sat 14:56</t>
  </si>
  <si>
    <t>91 KB</t>
  </si>
  <si>
    <t>FW: 案例号-63071845-电气系统-北京京宝行</t>
  </si>
  <si>
    <t>Sat 14:42</t>
  </si>
  <si>
    <t>FW: 重新激活_62833188_史维</t>
  </si>
  <si>
    <t>Sat 13:57</t>
  </si>
  <si>
    <t>FW: 重新激活- 63225447-车身-徐州宝景</t>
  </si>
  <si>
    <t>Sat 13:14</t>
  </si>
  <si>
    <t>FW: 重新激活_63280490</t>
  </si>
  <si>
    <t>Sat 13:05</t>
  </si>
  <si>
    <t>FW: 重新激活_62945408_游国军</t>
  </si>
  <si>
    <t>Sat 11:50</t>
  </si>
  <si>
    <t>FW: 重新激活_63280393_王宝磊</t>
  </si>
  <si>
    <t>Sat 10:35</t>
  </si>
  <si>
    <t>FW: 激活-63274330-驱动系统-曲靖宝凯</t>
  </si>
  <si>
    <t>FW: 重新激活_63268923_电气系统_江阴宝诚</t>
  </si>
  <si>
    <t>Sat 10:02</t>
  </si>
  <si>
    <t>FW: 请求激活案例：63123015</t>
  </si>
  <si>
    <t>Sat 9:57</t>
  </si>
  <si>
    <t>RE: 重新激活_62833188_史维</t>
  </si>
  <si>
    <t>Sat 15:18</t>
  </si>
  <si>
    <t>RE: 案例激活-63229286-车身-邢台宝鹏</t>
  </si>
  <si>
    <t>Sat 15:00</t>
  </si>
  <si>
    <t>RE: 案例号-63071845-电气系统-北京京宝行</t>
  </si>
  <si>
    <t>Sat 14:59</t>
  </si>
  <si>
    <t>RE: 重新激活- 63225447-车身-徐州宝景</t>
  </si>
  <si>
    <t>Sat 13:18</t>
  </si>
  <si>
    <t>RE: 重新激活_63280490</t>
  </si>
  <si>
    <t>Sat 13:13</t>
  </si>
  <si>
    <t>RE: 重新激活_62945408_游国军</t>
  </si>
  <si>
    <t>Sat 12:51</t>
  </si>
  <si>
    <t>RE: 重新激活_63280393_王宝磊</t>
  </si>
  <si>
    <t>Sat 11:51</t>
  </si>
  <si>
    <t>RE: 激活-63274330-驱动系统-曲靖宝凯</t>
  </si>
  <si>
    <t>RE: 重新激活_63268923_电气系统_江阴宝诚</t>
  </si>
  <si>
    <t>Sat 10:09</t>
  </si>
  <si>
    <t>RE: 请求激活案例：63123015</t>
  </si>
  <si>
    <t>Sat 10:07</t>
  </si>
  <si>
    <t>Sat 17:30</t>
  </si>
  <si>
    <t>FW: 重新激活  63280308  发动机驱动油电系统  厦门中宝</t>
  </si>
  <si>
    <t>Sun 18:06</t>
  </si>
  <si>
    <t>FW: 重新激活-63280915-杨波</t>
  </si>
  <si>
    <t>Sun 11:34</t>
  </si>
  <si>
    <t>FW: 重新激活_63179994_马天驰</t>
  </si>
  <si>
    <t>Mon 10:44</t>
  </si>
  <si>
    <t>FW: 激活-63272907-驱动系统-潮州合宝</t>
  </si>
  <si>
    <t>Mon 14:07</t>
  </si>
  <si>
    <t>FW: 激活-63239174-驱动系统-宁夏金润宝</t>
  </si>
  <si>
    <t>Tue 10:39</t>
  </si>
  <si>
    <t>FW: Reactivation_63291744_Chassis and suspension_Hangzhou Junbaohang</t>
  </si>
  <si>
    <t>Tue 16:45</t>
  </si>
  <si>
    <t>FW: 重新激活_63206985_驱动系统_焦作东宝行</t>
  </si>
  <si>
    <t>Wed 20:06</t>
  </si>
  <si>
    <t>988 KB</t>
  </si>
  <si>
    <t>FW: 重新激活-63260050-杨波</t>
  </si>
  <si>
    <t>Wed 17:14</t>
  </si>
  <si>
    <t>FW: 重新激活-63293677-赵海龙</t>
  </si>
  <si>
    <t>Wed 16:17</t>
  </si>
  <si>
    <t>FW: 重新激活-63271703-孙成研</t>
  </si>
  <si>
    <t>Wed 15:51</t>
  </si>
  <si>
    <t>FW: 重新激活-63000746-Shelina.zhao</t>
  </si>
  <si>
    <t>Wed 15:25</t>
  </si>
  <si>
    <t>431 KB</t>
  </si>
  <si>
    <t>FW: 请求激活PUMA案例 ：63286366， VIN:SJ36167， HU-H programming failed</t>
  </si>
  <si>
    <t>Wed 15:04</t>
  </si>
  <si>
    <t>FW: 重新激活_63100486_马天驰</t>
  </si>
  <si>
    <t>FW: 重新激活_63100483_马天驰</t>
  </si>
  <si>
    <t>Wed 14:51</t>
  </si>
  <si>
    <t>FW: 重新激活PUMA案例编号63281349 TTS</t>
  </si>
  <si>
    <t>Wed 13:31</t>
  </si>
  <si>
    <t>Wed 13:05</t>
  </si>
  <si>
    <t>FW: 重新激活-62973830-电器-西安荣宝</t>
  </si>
  <si>
    <t>FW: 重新激活 63274538 电气系统 武汉汉德宝</t>
  </si>
  <si>
    <t>Wed 11:25</t>
  </si>
  <si>
    <t>FW: 重新激活-63089278-电气系统-向保林</t>
  </si>
  <si>
    <t>FW: 重新激活案例_   63293375  _驱动系统_苍南宝隆（36408）</t>
  </si>
  <si>
    <t>Wed 11:14</t>
  </si>
  <si>
    <t>FW: 重新激活_63291784_郭叙亮</t>
  </si>
  <si>
    <t>FW: 重新激活_63233105_TTS</t>
  </si>
  <si>
    <t>Wed 10:52</t>
  </si>
  <si>
    <t>78 KB</t>
  </si>
  <si>
    <t>FW: 重新激活_62662656_董师心</t>
  </si>
  <si>
    <t>Wed 10:50</t>
  </si>
  <si>
    <t>58 KB</t>
  </si>
  <si>
    <t>FW: 重新激活_63291726_杨波</t>
  </si>
  <si>
    <t>FW: 关于PuMA案例编号为63291784的申请激活事宜</t>
  </si>
  <si>
    <t>Wed 10:14</t>
  </si>
  <si>
    <t>FW: 案例激活--63154499--电气--福州中宝</t>
  </si>
  <si>
    <t>FW: 重新激活_63263730 _付佳伟</t>
  </si>
  <si>
    <t>Wed 9:46</t>
  </si>
  <si>
    <t>FW: 重新激活_案例号-63292684_车身系统_王大为</t>
  </si>
  <si>
    <t>Wed 9:33</t>
  </si>
  <si>
    <t>FW: 重新激活-63022597-徐方超</t>
  </si>
  <si>
    <t>FW: 重新激活_625662656_董师心</t>
  </si>
  <si>
    <t>FW: 重新激活_62699369_游国军</t>
  </si>
  <si>
    <t>Wed 9:18</t>
  </si>
  <si>
    <t>FW: 重新激活-63238629-电气系统-温泽楠</t>
  </si>
  <si>
    <t>Wed 8:50</t>
  </si>
  <si>
    <t>FW: 重新激活_63263736_向保林</t>
  </si>
  <si>
    <t>Thu 18:34</t>
  </si>
  <si>
    <t>FW: 重新激活_63249914_驱动系统_北京华德宝_李兆俊老师</t>
  </si>
  <si>
    <t>Thu 18:26</t>
  </si>
  <si>
    <t>126 KB</t>
  </si>
  <si>
    <t>FW: 重新激活_63293823_孙成研</t>
  </si>
  <si>
    <t>Thu 17:58</t>
  </si>
  <si>
    <t>60 KB</t>
  </si>
  <si>
    <t>FW: 重新激活_63180611_电气_衢州宝驿</t>
  </si>
  <si>
    <t>Thu 17:36</t>
  </si>
  <si>
    <t>FW: 附件_63299588_孙成研</t>
  </si>
  <si>
    <t>Thu 17:04</t>
  </si>
  <si>
    <t>12 MB</t>
  </si>
  <si>
    <t>FW: 重新激活62464614 孟凡博老师</t>
  </si>
  <si>
    <t>Thu 17:01</t>
  </si>
  <si>
    <t>FW: 重新激活_63155155_温泽楠</t>
  </si>
  <si>
    <t>FW: 重新激活_63259989_电气系统_温州好达鹿城店</t>
  </si>
  <si>
    <t>Thu 15:52</t>
  </si>
  <si>
    <t>FW:  Fw: 重新激活-63290204-驱动系统-厦门信达通宝</t>
  </si>
  <si>
    <t>Thu 15:41</t>
  </si>
  <si>
    <t>FW: 附件_63301930_孙成研</t>
  </si>
  <si>
    <t>Thu 14:43</t>
  </si>
  <si>
    <t>FW: 重新激活_63269943_温泽楠</t>
  </si>
  <si>
    <t>Thu 14:37</t>
  </si>
  <si>
    <t>FW: PuMA 案例号63284534已关闭，由于客户反映声音大投诉升级需要重新激活</t>
  </si>
  <si>
    <t>Thu 14:24</t>
  </si>
  <si>
    <t>FW: 重新激活-63206833-宋敏</t>
  </si>
  <si>
    <t>Thu 14:14</t>
  </si>
  <si>
    <t>FW: 重新激活_63293847_李文杰</t>
  </si>
  <si>
    <t>Thu 14:04</t>
  </si>
  <si>
    <t>FW: 重新激活_63194694_TTS</t>
  </si>
  <si>
    <t>Thu 13:56</t>
  </si>
  <si>
    <t>FW: 重新激活-63207440-底盘-云南宝悦</t>
  </si>
  <si>
    <t>FW: 重新激活_63113983_侯宇</t>
  </si>
  <si>
    <t>Thu 13:54</t>
  </si>
  <si>
    <t>FW: 重新激活_63285989_阎广宇</t>
  </si>
  <si>
    <t>Thu 13:20</t>
  </si>
  <si>
    <t>FW: 底盘号：0G32234 出现漏油现象。需要激活PUMA案例63266085</t>
  </si>
  <si>
    <t>Thu 12:58</t>
  </si>
  <si>
    <t>FW: 关于案例重新激活</t>
  </si>
  <si>
    <t>Thu 12:51</t>
  </si>
  <si>
    <t>FW: 重新激活_63227818_电气系统_泸州宝源</t>
  </si>
  <si>
    <t>Thu 11:35</t>
  </si>
  <si>
    <t>FW: 案例激活  63084874   杨波</t>
  </si>
  <si>
    <t>Thu 11:19</t>
  </si>
  <si>
    <t>FW: 重新激活_63291739_车身_玉溪宝远</t>
  </si>
  <si>
    <t>FW: 激活puma案例63249344：车身防腐蜡（反馈清洗效果）----武汉鄂之宝MINI店</t>
  </si>
  <si>
    <t>Thu 10:45</t>
  </si>
  <si>
    <t>FW: 案例激活+63262965+底盘+北京宝泽行+请求回复</t>
  </si>
  <si>
    <t>Thu 10:41</t>
  </si>
  <si>
    <t>FW: 重新激活  63044763  向保林</t>
  </si>
  <si>
    <t>Thu 10:37</t>
  </si>
  <si>
    <t>FW: 重新激活_63239504_驱动系统_北京华德宝</t>
  </si>
  <si>
    <t>Thu 10:24</t>
  </si>
  <si>
    <t>FW: 重新激活_63281348_驱动系统_江阴宝诚</t>
  </si>
  <si>
    <t>Thu 10:23</t>
  </si>
  <si>
    <t>FW: 重新激活_63278440_游国军</t>
  </si>
  <si>
    <t>Thu 9:53</t>
  </si>
  <si>
    <t>FW: 附件_63301535_驱动系统</t>
  </si>
  <si>
    <t>Thu 9:50</t>
  </si>
  <si>
    <t>FW: 重新激活_63106176_徐琨</t>
  </si>
  <si>
    <t>Thu 9:46</t>
  </si>
  <si>
    <t>FW: 重新激活--63280911--TTS--福州中宝</t>
  </si>
  <si>
    <t>Thu 9:31</t>
  </si>
  <si>
    <t>234 KB</t>
  </si>
  <si>
    <t>FW: 重新激活--63250440--电器--东莞合宝</t>
  </si>
  <si>
    <t>Thu 9:30</t>
  </si>
  <si>
    <t>FW: TC 63221853激活</t>
  </si>
  <si>
    <t>Thu 9:07</t>
  </si>
  <si>
    <t>FW: 重新激活_63084304_付佳伟</t>
  </si>
  <si>
    <t>Thu 9:05</t>
  </si>
  <si>
    <t>FW: 重新激活 63280390 底盘 怀化宝利</t>
  </si>
  <si>
    <t>Thu 8:21</t>
  </si>
  <si>
    <t>RE: 重新激活-63260050-杨波</t>
  </si>
  <si>
    <t>Wed 17:18</t>
  </si>
  <si>
    <t>RE: 重新激活-63293677-赵海龙</t>
  </si>
  <si>
    <t>Wed 17:17</t>
  </si>
  <si>
    <t>RE: 重新激活-63271703-孙成研</t>
  </si>
  <si>
    <t>Wed 16:39</t>
  </si>
  <si>
    <t>RE: 请求激活PUMA案例 ：63286366， VIN:SJ36167， HU-H programming failed</t>
  </si>
  <si>
    <t>Huang Sean, B5-CN-A-611</t>
  </si>
  <si>
    <t>RE: 重新激活_63100486_马天驰</t>
  </si>
  <si>
    <t>RE: 重新激活_63100483_马天驰</t>
  </si>
  <si>
    <t>Wed 14:56</t>
  </si>
  <si>
    <t>RE: 重新激活_63291784_郭叙亮</t>
  </si>
  <si>
    <t>Wed 13:53</t>
  </si>
  <si>
    <t>RE: 重新激活PUMA案例编号63281349 TTS</t>
  </si>
  <si>
    <t>RE: 重新激活-62973830-电器-西安荣宝</t>
  </si>
  <si>
    <t>Wed 12:59</t>
  </si>
  <si>
    <t>RE: 重新激活 63274538 电气系统 武汉汉德宝</t>
  </si>
  <si>
    <t>Wed 11:35</t>
  </si>
  <si>
    <t>RE: 重新激活-63089278-电气系统-向保林</t>
  </si>
  <si>
    <t>Wed 11:34</t>
  </si>
  <si>
    <t>RE: 重新激活_63233105_TTS</t>
  </si>
  <si>
    <t>RE: 重新激活_62662656_董师心</t>
  </si>
  <si>
    <t>RE: 重新激活案例_   63293375  _驱动系统_苍南宝隆（36408）</t>
  </si>
  <si>
    <t>Wed 11:16</t>
  </si>
  <si>
    <t>RE: 关于PuMA案例编号为63291784的申请激活事宜</t>
  </si>
  <si>
    <t>Wed 10:46</t>
  </si>
  <si>
    <t>RE: 重新激活_63291726_杨波</t>
  </si>
  <si>
    <t>Wed 10:43</t>
  </si>
  <si>
    <t>Wed 10:33</t>
  </si>
  <si>
    <t>RE: 案例激活--63154499--电气--福州中宝</t>
  </si>
  <si>
    <t>Wed 10:29</t>
  </si>
  <si>
    <t>RE: 重新激活-63022597-徐方超</t>
  </si>
  <si>
    <t>Wed 10:16</t>
  </si>
  <si>
    <t>RE: 重新激活_625662656_董师心</t>
  </si>
  <si>
    <t>RE: 重新激活_63179994_马天驰</t>
  </si>
  <si>
    <t>Wed 10:03</t>
  </si>
  <si>
    <t>RE: 重新激活  63280308  发动机驱动油电系统  厦门中宝</t>
  </si>
  <si>
    <t>Wed 9:57</t>
  </si>
  <si>
    <t>RE: 重新激活_63263730 _付佳伟</t>
  </si>
  <si>
    <t>Wed 9:55</t>
  </si>
  <si>
    <t>RE: 重新激活_案例号-63292684_车身系统_王大为</t>
  </si>
  <si>
    <t>Wed 9:53</t>
  </si>
  <si>
    <t>RE: 重新激活-63238629-电气系统-温泽楠</t>
  </si>
  <si>
    <t>Wed 9:50</t>
  </si>
  <si>
    <t>RE: 重新激活-63229477-付佳伟</t>
  </si>
  <si>
    <t>Wed 9:32</t>
  </si>
  <si>
    <t>RE: 重新激活_62699369_游国军</t>
  </si>
  <si>
    <t>RE: Reactivation_63291744_Chassis and suspension_Hangzhou Junbaohang</t>
  </si>
  <si>
    <t>Wed 8:15</t>
  </si>
  <si>
    <t>RE: 激活-63239174-驱动系统-宁夏金润宝</t>
  </si>
  <si>
    <t>Wed 8:13</t>
  </si>
  <si>
    <t>RE: 激活-63272907-驱动系统-潮州合宝</t>
  </si>
  <si>
    <t>Wed 8:12</t>
  </si>
  <si>
    <t>RE: 重新激活-63280915-杨波</t>
  </si>
  <si>
    <t>Wed 8:09</t>
  </si>
  <si>
    <t>RE: 重新激活_63180611_电气_衢州宝驿</t>
  </si>
  <si>
    <t>Thu 17:40</t>
  </si>
  <si>
    <t>RE:  Fw: 重新激活-63290204-驱动系统-厦门信达通宝</t>
  </si>
  <si>
    <t>RE: RE: 重新激活_63194694_TTS</t>
  </si>
  <si>
    <t>Thu 16:41</t>
  </si>
  <si>
    <t>RE: 重新激活_63155155_温泽楠</t>
  </si>
  <si>
    <t>Thu 16:36</t>
  </si>
  <si>
    <t>RE: 重新激活_63259989_电气系统_温州好达鹿城店</t>
  </si>
  <si>
    <t>Thu 16:07</t>
  </si>
  <si>
    <t>RE: 附件_63301930_孙成研</t>
  </si>
  <si>
    <t>RE: PuMA 案例号63284534已关闭，由于客户反映声音大投诉升级需要重新激活</t>
  </si>
  <si>
    <t>Thu 15:35</t>
  </si>
  <si>
    <t>RE: 重新激活-63206833-宋敏</t>
  </si>
  <si>
    <t>Thu 15:33</t>
  </si>
  <si>
    <t>RE: 重新激活_63293847_李文杰</t>
  </si>
  <si>
    <t>Thu 15:32</t>
  </si>
  <si>
    <t>RE: 重新激活-63207440-底盘-云南宝悦</t>
  </si>
  <si>
    <t>Thu 15:30</t>
  </si>
  <si>
    <t>RE: 重新激活_63269943_温泽楠</t>
  </si>
  <si>
    <t>Thu 14:42</t>
  </si>
  <si>
    <t>RE: 重新激活_63194694_TTS</t>
  </si>
  <si>
    <t>Thu 14:05</t>
  </si>
  <si>
    <t>RE: 重新激活_63113983_侯宇</t>
  </si>
  <si>
    <t>RE: 重新激活_63285989_阎广宇</t>
  </si>
  <si>
    <t>Thu 13:35</t>
  </si>
  <si>
    <t>RE: 底盘号：0G32234 出现漏油现象。需要激活PUMA案例63266085</t>
  </si>
  <si>
    <t>Thu 13:00</t>
  </si>
  <si>
    <t>RE: 关于案例重新激活</t>
  </si>
  <si>
    <t>RE: 案例激活  63084874   杨波</t>
  </si>
  <si>
    <t>Thu 12:55</t>
  </si>
  <si>
    <t>RE: 重新激活_63227818_电气系统_泸州宝源</t>
  </si>
  <si>
    <t>Thu 11:47</t>
  </si>
  <si>
    <t>RE: 案例激活+63262965+底盘+北京宝泽行+请求回复</t>
  </si>
  <si>
    <t>Thu 11:28</t>
  </si>
  <si>
    <t>RE: 重新激活_63291739_车身_玉溪宝远</t>
  </si>
  <si>
    <t>Thu 11:17</t>
  </si>
  <si>
    <t>RE: 激活puma案例63249344：车身防腐蜡（反馈清洗效果）----武汉鄂之宝MINI店</t>
  </si>
  <si>
    <t>Thu 10:52</t>
  </si>
  <si>
    <t>RE: 重新激活  63044763  向保林</t>
  </si>
  <si>
    <t>Thu 10:39</t>
  </si>
  <si>
    <t>RE: 重新激活_63239504_驱动系统_北京华德宝</t>
  </si>
  <si>
    <t>40 KB</t>
  </si>
  <si>
    <t>RE: 重新激活_63281348_驱动系统_江阴宝诚</t>
  </si>
  <si>
    <t>Thu 10:27</t>
  </si>
  <si>
    <t>RE: 附件_63301535_驱动系统</t>
  </si>
  <si>
    <t>RE: 重新激活_63278440_游国军</t>
  </si>
  <si>
    <t>Thu 10:01</t>
  </si>
  <si>
    <t>RE: 重新激活_63106176_徐琨</t>
  </si>
  <si>
    <t>Thu 9:58</t>
  </si>
  <si>
    <t>RE: 重新激活--63280911--TTS--福州中宝</t>
  </si>
  <si>
    <t>RE: 重新激活-63000746-Shelina.zhao</t>
  </si>
  <si>
    <t>Thu 9:47</t>
  </si>
  <si>
    <t>408 KB</t>
  </si>
  <si>
    <t>RE: 重新激活--63250440--电器--东莞合宝</t>
  </si>
  <si>
    <t>Thu 9:36</t>
  </si>
  <si>
    <t>RE: 重新激活_63084304_付佳伟</t>
  </si>
  <si>
    <t>RE: TC 63221853激活</t>
  </si>
  <si>
    <t>RE: 重新激活_63206985_驱动系统_焦作东宝行</t>
  </si>
  <si>
    <t>Thu 9:04</t>
  </si>
  <si>
    <t>RE: 重新激活 63280390 底盘 怀化宝利</t>
  </si>
  <si>
    <t>Thu 8:50</t>
  </si>
  <si>
    <t>FW: 重新激活_63260025_车身_厦门中宝</t>
  </si>
  <si>
    <t>Fri 17:34</t>
  </si>
  <si>
    <t>FW: 重新激活_63238643_孟凡博</t>
  </si>
  <si>
    <t>Fri 17:08</t>
  </si>
  <si>
    <t>FW: 激活_63268891_传动系统_宁波宝信</t>
  </si>
  <si>
    <t>Fri 16:48</t>
  </si>
  <si>
    <t>FW: 重新激活-63275521-技术部案例处理人  高永远</t>
  </si>
  <si>
    <t>Fri 16:12</t>
  </si>
  <si>
    <t>FW: 附件-63305127-沈银波</t>
  </si>
  <si>
    <t>Fri 16:11</t>
  </si>
  <si>
    <t>FW: 重新激活_63118684_李文杰</t>
  </si>
  <si>
    <t>Fri 15:56</t>
  </si>
  <si>
    <t>FW: 重新激活_63080160_车身_重庆宝驯</t>
  </si>
  <si>
    <t>Fri 14:04</t>
  </si>
  <si>
    <t>FW: 重新激活_63276638_马天驰</t>
  </si>
  <si>
    <t>Fri 14:00</t>
  </si>
  <si>
    <t>FW:  重新激活_62874680_侯宇</t>
  </si>
  <si>
    <t>Fri 13:59</t>
  </si>
  <si>
    <t>FW: 重新激活-63263884-杨波</t>
  </si>
  <si>
    <t>FW: 重新激活-63229431-车身-佛山珅宝</t>
  </si>
  <si>
    <t>Fri 9:26</t>
  </si>
  <si>
    <t>FW: 重新激活_63086526_杨波</t>
  </si>
  <si>
    <t>Fri 9:23</t>
  </si>
  <si>
    <t>FW: 重新激活_63199982_凌昊</t>
  </si>
  <si>
    <t>FW: 重新激活-62427401-底盘-江门合宝</t>
  </si>
  <si>
    <t>FW: 重新激活-63233132-底盘-云南宝悦</t>
  </si>
  <si>
    <t>FW: 重新激活-63113264-沈银波</t>
  </si>
  <si>
    <t>FW: 重新激活-62996132-车身-西安荣宝</t>
  </si>
  <si>
    <t>FW: 重新激活_63102601_史维</t>
  </si>
  <si>
    <t>FW: 重新激活-62734703-车身-侯宇</t>
  </si>
  <si>
    <t>FW: 重新激活-63099799-侯宇</t>
  </si>
  <si>
    <t>FW: 重新激活_63281522_驱动系统_枣庄宝景</t>
  </si>
  <si>
    <t>RE: 重新激活_63260025_车身_厦门中宝</t>
  </si>
  <si>
    <t>Li Zhaojun, B5-CN-A-611</t>
  </si>
  <si>
    <t>RE: 激活_63268891_传动系统_宁波宝信</t>
  </si>
  <si>
    <t>Fri 16:50</t>
  </si>
  <si>
    <t>RE: 重新激活-63275521-技术部案例处理人  高永远</t>
  </si>
  <si>
    <t>Fri 16:41</t>
  </si>
  <si>
    <t>RE: 附件-63305127-沈银波</t>
  </si>
  <si>
    <t>Fri 16:22</t>
  </si>
  <si>
    <t>RE: 重新激活_63118684_李文杰</t>
  </si>
  <si>
    <t>RE: 重新激活_63276638_马天驰</t>
  </si>
  <si>
    <t>RE: 重新激活_63080160_车身_重庆宝驯</t>
  </si>
  <si>
    <t>Fri 15:48</t>
  </si>
  <si>
    <t>RE: 案例编号63290312检查分动箱电机漏油请将案例激活</t>
  </si>
  <si>
    <t>Fri 14:31</t>
  </si>
  <si>
    <t>RE:  重新激活_62874680_侯宇</t>
  </si>
  <si>
    <t>Fri 14:01</t>
  </si>
  <si>
    <t>RE: 重新激活-63263884-杨波</t>
  </si>
  <si>
    <t>Fri 9:59</t>
  </si>
  <si>
    <t>Fri 9:36</t>
  </si>
  <si>
    <t>RE: 重新激活_63086526_杨波</t>
  </si>
  <si>
    <t>Fri 9:33</t>
  </si>
  <si>
    <t>RE: 重新激活-63229431-车身-佛山珅宝</t>
  </si>
  <si>
    <t>Fri 9:31</t>
  </si>
  <si>
    <t>RE: 重新激活_63263736_向保林</t>
  </si>
  <si>
    <t>Fri 9:28</t>
  </si>
  <si>
    <t>RE: 重新激活_63249914_驱动系统_北京华德宝_李兆俊老师</t>
  </si>
  <si>
    <t>Fri 8:19</t>
  </si>
  <si>
    <t>102 KB</t>
  </si>
  <si>
    <t>RE: 重新激活-63113264-沈银波</t>
  </si>
  <si>
    <t>RE: 重新激活-63099799-侯宇</t>
  </si>
  <si>
    <t>RE: 重新激活-62734703-车身-侯宇</t>
  </si>
  <si>
    <t>RE: 重新激活-62996132-车身-西安荣宝</t>
  </si>
  <si>
    <t>RE: 重新激活_63281522_驱动系统_枣庄宝景</t>
  </si>
  <si>
    <t>Sat 16:53</t>
  </si>
  <si>
    <t>Sat 16:02</t>
  </si>
  <si>
    <t>Sat 15:32</t>
  </si>
  <si>
    <t>Sat 13:35</t>
  </si>
  <si>
    <t>Sat 13:33</t>
  </si>
  <si>
    <t>Sat 12:16</t>
  </si>
  <si>
    <t>Sat 10:21</t>
  </si>
  <si>
    <t>Sat 10:06</t>
  </si>
  <si>
    <t>FW: 重新激活_63286520_史维</t>
  </si>
  <si>
    <t>Sun 18:12</t>
  </si>
  <si>
    <t>FW: 重新激活_63281328_底盘_济宁天泽乾宝行</t>
  </si>
  <si>
    <t>Sun 16:29</t>
  </si>
  <si>
    <t>Sat 20:45</t>
  </si>
  <si>
    <t>Sat 20:43</t>
  </si>
  <si>
    <t>Sat 20:39</t>
  </si>
  <si>
    <t>Sat 20:37</t>
  </si>
  <si>
    <t>Sat 13:29</t>
  </si>
  <si>
    <t>RE: 重新激活_63281328_底盘_济宁天泽乾宝行</t>
  </si>
  <si>
    <t>Sun 16:49</t>
  </si>
  <si>
    <t>RE: 重新激活-62427401-底盘-江门合宝</t>
  </si>
  <si>
    <t>Sun 3:14</t>
  </si>
  <si>
    <t>RE: 重新激活-63233132-底盘-云南宝悦</t>
  </si>
  <si>
    <t>Sun 3:11</t>
  </si>
  <si>
    <t>RE: 重新激活_63286520_史维</t>
  </si>
  <si>
    <t>RE: 重新激活_63102601_史维</t>
  </si>
  <si>
    <t>Huang Sean</t>
  </si>
  <si>
    <t>Li Zhaojun</t>
  </si>
  <si>
    <t>MON 09:32</t>
  </si>
  <si>
    <t>MON 09:27:00</t>
  </si>
  <si>
    <t>RE: 重新激活62464614 孟凡博老师</t>
  </si>
  <si>
    <t>转发: 重新激活_63199982_凌昊</t>
  </si>
  <si>
    <t>SUN 12:49</t>
  </si>
  <si>
    <t>RE</t>
  </si>
  <si>
    <t>FW: 升级_ 63231958 _底盘_玉环力宝行</t>
  </si>
  <si>
    <t>Mon 17:42</t>
  </si>
  <si>
    <t>70 KB</t>
  </si>
  <si>
    <t>Mon 17:37</t>
  </si>
  <si>
    <t>FW: 案件编号：63307867-高永远老师</t>
  </si>
  <si>
    <t>Mon 16:16</t>
  </si>
  <si>
    <t>552 KB</t>
  </si>
  <si>
    <t>FW: 重新激活_63262946_驱动系统_江阴宝诚</t>
  </si>
  <si>
    <t>Mon 16:14</t>
  </si>
  <si>
    <t>FW: 激活案例63293874-底盘-南通润宝行</t>
  </si>
  <si>
    <t>Mon 16:02</t>
  </si>
  <si>
    <t>FW: 重新激活-63253072-车辆电气系统-绵阳宝仁</t>
  </si>
  <si>
    <t>Mon 15:51</t>
  </si>
  <si>
    <t>FW: 重新激活-63268963-杨波</t>
  </si>
  <si>
    <t>Mon 15:47</t>
  </si>
  <si>
    <t>FW: 升级-63263099-车身-北京运通兴宝</t>
  </si>
  <si>
    <t>Mon 14:17</t>
  </si>
  <si>
    <t>FW: 升级_63307869_车身_鞍山晨宝</t>
  </si>
  <si>
    <t>Mon 13:54</t>
  </si>
  <si>
    <t>FW: 升级_63291694_TTS_临汾宝诚</t>
  </si>
  <si>
    <t>Mon 13:48</t>
  </si>
  <si>
    <t>FW: Reactivation_63286228_Engine Warning Light ON, Transmission malfunction_GuangDong Baojun 4S Mini</t>
  </si>
  <si>
    <t>Mon 13:34</t>
  </si>
  <si>
    <t>FW: 重新激活-63276988-电气系统-沈银波</t>
  </si>
  <si>
    <t>Mon 13:33</t>
  </si>
  <si>
    <t>FW: 63187809案例激活  发动机报警   发动机组</t>
  </si>
  <si>
    <t>Mon 11:43</t>
  </si>
  <si>
    <t>FW: 激活案列63206967CID黑屏</t>
  </si>
  <si>
    <t>Mon 11:35</t>
  </si>
  <si>
    <t>FW: 重新激活案例编码63299904TTS案例</t>
  </si>
  <si>
    <t>Mon 11:08</t>
  </si>
  <si>
    <t>FW: 劳烦沟通下PUMA案例：63283103的轮胎起鼓问题确认点（保修没有参数依据下结论的方法是不明智的）</t>
  </si>
  <si>
    <t>Mon 11:02</t>
  </si>
  <si>
    <t>68 KB</t>
  </si>
  <si>
    <t>FW: 重新激活_63276838_孙成研</t>
  </si>
  <si>
    <t>Mon 10:58</t>
  </si>
  <si>
    <t>72 KB</t>
  </si>
  <si>
    <t>FW: 重新激活_63046838_杨波</t>
  </si>
  <si>
    <t>FW: 重新激活-63289579-emobility-阎广宇</t>
  </si>
  <si>
    <t>Mon 10:08</t>
  </si>
  <si>
    <t>FW: 重新激活-63293808-emobility-阎广宇</t>
  </si>
  <si>
    <t>FW: puma编号：62833604的案例重新激活</t>
  </si>
  <si>
    <t>Mon 9:03</t>
  </si>
  <si>
    <t>RE: 升级_ 63231958 _底盘_玉环力宝行</t>
  </si>
  <si>
    <t>Mon 17:47</t>
  </si>
  <si>
    <t>RE: 案件编号：63307867-高永远老师</t>
  </si>
  <si>
    <t>Mon 16:31</t>
  </si>
  <si>
    <t>RE: 重新激活_63262946_驱动系统_江阴宝诚</t>
  </si>
  <si>
    <t>Mon 16:26</t>
  </si>
  <si>
    <t>RE: 激活案例63293874-底盘-南通润宝行</t>
  </si>
  <si>
    <t>Mon 16:10</t>
  </si>
  <si>
    <t>RE: 重新激活-63253072-车辆电气系统-绵阳宝仁</t>
  </si>
  <si>
    <t>Mon 16:00</t>
  </si>
  <si>
    <t>RE: 重新激活-63268963-杨波</t>
  </si>
  <si>
    <t>Mon 15:50</t>
  </si>
  <si>
    <t>RE: 升级-63263099-车身-北京运通兴宝</t>
  </si>
  <si>
    <t>Mon 14:54</t>
  </si>
  <si>
    <t>RE: 重新激活_63238643_孟凡博</t>
  </si>
  <si>
    <t>Mon 14:39</t>
  </si>
  <si>
    <t>RE: 升级_63307869_车身_鞍山晨宝</t>
  </si>
  <si>
    <t>Mon 14:04</t>
  </si>
  <si>
    <t>RE: 升级_63291694_TTS_临汾宝诚</t>
  </si>
  <si>
    <t>Mon 13:59</t>
  </si>
  <si>
    <t>RE: Reactivation_63286228_Engine Warning Light ON, Transmission malfunction_GuangDong Baojun 4S Mini</t>
  </si>
  <si>
    <t>Mon 13:45</t>
  </si>
  <si>
    <t>RE: 重新激活-63276988-电气系统-沈银波</t>
  </si>
  <si>
    <t>Mon 13:37</t>
  </si>
  <si>
    <t>RE: 63187809案例激活  发动机报警   发动机组</t>
  </si>
  <si>
    <t>Mon 13:05</t>
  </si>
  <si>
    <t>RE: 激活案列63206967CID黑屏</t>
  </si>
  <si>
    <t>Mon 11:46</t>
  </si>
  <si>
    <t>RE: 劳烦沟通下PUMA案例：63283103的轮胎起鼓问题确认点（保修没有参数依据下结论的方法是不明智的）</t>
  </si>
  <si>
    <t>RE: 重新激活案例编码63299904TTS案例</t>
  </si>
  <si>
    <t>RE: 重新激活_63276838_孙成研</t>
  </si>
  <si>
    <t>Mon 11:29</t>
  </si>
  <si>
    <t>RE: 重新激活-63293808-emobility-阎广宇</t>
  </si>
  <si>
    <t>Mon 10:56</t>
  </si>
  <si>
    <t>RE: 重新激活_63046838_杨波</t>
  </si>
  <si>
    <t>Mon 10:34</t>
  </si>
  <si>
    <t>RE: 重新激活-63289579-emobility-阎广宇</t>
  </si>
  <si>
    <t>Li Feixue, B5-CN-A-613</t>
  </si>
  <si>
    <t>RE: puma编号：62833604的案例重新激活</t>
  </si>
  <si>
    <t>Mon 9:21</t>
  </si>
  <si>
    <t>FW: 重新激活-63071220-李兆俊</t>
  </si>
  <si>
    <t>Tue 17:10</t>
  </si>
  <si>
    <t>FW: 升级-63299375-驱动系统-义乌信通宝</t>
  </si>
  <si>
    <t>FW: 车身-尾灯开裂</t>
  </si>
  <si>
    <t>Tue 16:28</t>
  </si>
  <si>
    <t>FW: 附件无法添加-63311133-电器系统</t>
  </si>
  <si>
    <t>FW: 重新激活_63280345_TTS</t>
  </si>
  <si>
    <t>Tue 14:55</t>
  </si>
  <si>
    <t>FW: 重新激活-62907874-驱动系统-义乌泓宝行</t>
  </si>
  <si>
    <t>Tue 13:51</t>
  </si>
  <si>
    <t>FW: 重新激活_63280308_驱动系统_厦门中宝（27365）</t>
  </si>
  <si>
    <t>Tue 11:37</t>
  </si>
  <si>
    <t>FW: 升级-63266807-驱动-宁波宝昌</t>
  </si>
  <si>
    <t>Tue 10:52</t>
  </si>
  <si>
    <t>FW: PUMA 63204990</t>
  </si>
  <si>
    <t>Tue 9:57</t>
  </si>
  <si>
    <t>FW: 重新激活--63291297--孙成研</t>
  </si>
  <si>
    <t>Tue 9:42</t>
  </si>
  <si>
    <t>FW: 重新激活--63271809--孙成研</t>
  </si>
  <si>
    <t>Tue 9:34</t>
  </si>
  <si>
    <t>Yan Joshua, B5-CN-A-611</t>
  </si>
  <si>
    <t>答复: 重新激活-63071220-李兆俊</t>
  </si>
  <si>
    <t>Tue 18:14</t>
  </si>
  <si>
    <t>RE: 车身-尾灯开裂</t>
  </si>
  <si>
    <t>Tue 16:50</t>
  </si>
  <si>
    <t>RE: 附件无法添加-63311133-电器系统</t>
  </si>
  <si>
    <t>Tue 16:47</t>
  </si>
  <si>
    <t>RE: 重新激活_63280345_TTS</t>
  </si>
  <si>
    <t>Tue 15:00</t>
  </si>
  <si>
    <t>RE: 重新激活-62907874-驱动系统-义乌泓宝行</t>
  </si>
  <si>
    <t>Tue 14:05</t>
  </si>
  <si>
    <t>RE: 重新激活_63280308_驱动系统_厦门中宝（27365）</t>
  </si>
  <si>
    <t>Tue 13:23</t>
  </si>
  <si>
    <t>RE: 升级-63266807-驱动-宁波宝昌</t>
  </si>
  <si>
    <t>RE: PUMA 63204990</t>
  </si>
  <si>
    <t>Tue 10:03</t>
  </si>
  <si>
    <t>RE: 重新激活--63291297--孙成研</t>
  </si>
  <si>
    <t>Tue 10:01</t>
  </si>
  <si>
    <t>RE: 重新激活--63271809--孙成研</t>
  </si>
  <si>
    <t>FW: IMG_6602</t>
  </si>
  <si>
    <t>Wed 16:33</t>
  </si>
  <si>
    <t>76 KB</t>
  </si>
  <si>
    <t>FW: 重新激活-63301929-电气系统-向保林</t>
  </si>
  <si>
    <t>FW: 由于PuMA附件尺寸限制/网络速度导致附件不能上传。</t>
  </si>
  <si>
    <t>Wed 16:01</t>
  </si>
  <si>
    <t>FW: 重新激活_63227410_驱动_35312义乌泓宝行</t>
  </si>
  <si>
    <t>Wed 15:45</t>
  </si>
  <si>
    <t>FW: 案例激活+63218769+变速箱+沈阳宝绅汽车维修服务有限公司</t>
  </si>
  <si>
    <t>Wed 15:34</t>
  </si>
  <si>
    <t>FW: 重新激活_63288816_付佳伟</t>
  </si>
  <si>
    <t>Wed 15:22</t>
  </si>
  <si>
    <t>FW: 附件_63310459_徐方超</t>
  </si>
  <si>
    <t>Wed 14:04</t>
  </si>
  <si>
    <t>FW: 重新激活-63305031-驱动系统-史维</t>
  </si>
  <si>
    <t>FW: 重新 激活_63305744_TTS</t>
  </si>
  <si>
    <t>Wed 13:54</t>
  </si>
  <si>
    <t>FW: 重新激活_62987996_游国军</t>
  </si>
  <si>
    <t>Wed 13:44</t>
  </si>
  <si>
    <t>Wed 13:36</t>
  </si>
  <si>
    <t>FW: 驾驶舱内或者车外能够听到嗡嗡异响  驱动系统</t>
  </si>
  <si>
    <t>Wed 13:08</t>
  </si>
  <si>
    <t>FW: 重新激活_62787285_王宝磊</t>
  </si>
  <si>
    <t>Wed 12:39</t>
  </si>
  <si>
    <t>Wed 10:35</t>
  </si>
  <si>
    <t>543 KB</t>
  </si>
  <si>
    <t>FW:  重新激活-63247494-驱动系统-大连燕宝</t>
  </si>
  <si>
    <t>FW: 重新激活-63233106-徐方超</t>
  </si>
  <si>
    <t>FW: 重新激活_案例编号63244583_TTS</t>
  </si>
  <si>
    <t>83 KB</t>
  </si>
  <si>
    <t>FW: 重新激活：案例号-63294109-电气系统-北京京宝行</t>
  </si>
  <si>
    <t>Wed 9:14</t>
  </si>
  <si>
    <t>FW: 重新激活PUMA63259868-TC</t>
  </si>
  <si>
    <t>Wed 9:05</t>
  </si>
  <si>
    <t>RE: 重新 激活_63305744_TTS</t>
  </si>
  <si>
    <t>Wed 17:54</t>
  </si>
  <si>
    <t>RE: IMG_6602</t>
  </si>
  <si>
    <t>Wed 16:48</t>
  </si>
  <si>
    <t>RE: 由于PuMA附件尺寸限制/网络速度导致附件不能上传。</t>
  </si>
  <si>
    <t>Wed 16:44</t>
  </si>
  <si>
    <t>RE: 重新激活-63301929-电气系统-向保林</t>
  </si>
  <si>
    <t>Wed 16:31</t>
  </si>
  <si>
    <t>RE: 重新激活_63227410_驱动_35312义乌泓宝行</t>
  </si>
  <si>
    <t>RE: 案例激活+63218769+变速箱+沈阳宝绅汽车维修服务有限公司</t>
  </si>
  <si>
    <t>Wed 16:05</t>
  </si>
  <si>
    <t>RE: 重新激活_63288816_付佳伟</t>
  </si>
  <si>
    <t>Wed 15:43</t>
  </si>
  <si>
    <t>RE: 附件_63310459_徐方超</t>
  </si>
  <si>
    <t>RE: 重新激活-63305031-驱动系统-史维</t>
  </si>
  <si>
    <t>Wed 14:24</t>
  </si>
  <si>
    <t>RE: 驾驶舱内或者车外能够听到嗡嗡异响  驱动系统</t>
  </si>
  <si>
    <t>Wed 14:06</t>
  </si>
  <si>
    <t>RE: 重新激活_62987996_游国军</t>
  </si>
  <si>
    <t>Wed 14:05</t>
  </si>
  <si>
    <t>RE: 重新激活_62681898_座椅_洛阳豫德宝</t>
  </si>
  <si>
    <t>Wed 14:03</t>
  </si>
  <si>
    <t>RE: 重新激活_62787285_王宝磊</t>
  </si>
  <si>
    <t>Wed 13:15</t>
  </si>
  <si>
    <t>RE: 升级-63299375-驱动系统-义乌信通宝</t>
  </si>
  <si>
    <t>Wed 11:09</t>
  </si>
  <si>
    <t>RE:  重新激活-63247494-驱动系统-大连燕宝</t>
  </si>
  <si>
    <t>Wed 10:34</t>
  </si>
  <si>
    <t>RE: 重新激活-63233106-徐方超</t>
  </si>
  <si>
    <t>RE: 重新激活_案例编号63244583_TTS</t>
  </si>
  <si>
    <t>RE: 重新激活：案例号-63294109-电气系统-北京京宝行</t>
  </si>
  <si>
    <t>RE: 重新激活PUMA63259868-TC</t>
  </si>
  <si>
    <t>Wed 9:11</t>
  </si>
  <si>
    <t>Wed 9:10</t>
  </si>
  <si>
    <t>FW: 激活_63307286_底盘_合肥宝泓（39990）</t>
  </si>
  <si>
    <t>Thu 17:52</t>
  </si>
  <si>
    <t>FW: 申请激活案例--63288836_TTS</t>
  </si>
  <si>
    <t>FW: 升级-63307289-空调-济宁乾宝行</t>
  </si>
  <si>
    <t>Thu 16:58</t>
  </si>
  <si>
    <t>98 KB</t>
  </si>
  <si>
    <t>FW: 重新激活-63189322-黄刚</t>
  </si>
  <si>
    <t>FW: 升级_63002729_驱动_运通祥宝</t>
  </si>
  <si>
    <t>FW: 帮忙激活下案例号</t>
  </si>
  <si>
    <t>Thu 15:11</t>
  </si>
  <si>
    <t>FW: 重新激活-63293848-驱动系统-温州好达</t>
  </si>
  <si>
    <t>Thu 14:55</t>
  </si>
  <si>
    <t>FW: 重新激活-底盘系统-案件号-62945462-佛山通宝汽车销售服务有限公司</t>
  </si>
  <si>
    <t>Thu 13:31</t>
  </si>
  <si>
    <t>FW: 重新激活-63301984-驱动系统-大连燕宝</t>
  </si>
  <si>
    <t>Thu 10:57</t>
  </si>
  <si>
    <t>FW: 老师你好，请激活案例编号62945462.谢谢</t>
  </si>
  <si>
    <t>FW: 重新激活_63113590_李兆俊</t>
  </si>
  <si>
    <t>Thu 10:09</t>
  </si>
  <si>
    <t>FW: 重新激活--63123009--侯惟俣</t>
  </si>
  <si>
    <t>Thu 9:59</t>
  </si>
  <si>
    <t>FW: 案例激活PuMA63247866-底盘系统-东区苏州骏宝行</t>
  </si>
  <si>
    <t>FW: 重新激活_63303068_电气系统_沈阳华宝</t>
  </si>
  <si>
    <t>Thu 9:20</t>
  </si>
  <si>
    <t>FW: 重新激活_63304549_王宝磊</t>
  </si>
  <si>
    <t>Thu 9:00</t>
  </si>
  <si>
    <t>FW: Reactivation_62970793_Engine oil consumption not normal_GuangZhou Baojun</t>
  </si>
  <si>
    <t>Thu 8:26</t>
  </si>
  <si>
    <t>RE: 激活_63307286_底盘_合肥宝泓（39990）</t>
  </si>
  <si>
    <t>Thu 18:02</t>
  </si>
  <si>
    <t>RE: 重新激活-63189322-黄刚</t>
  </si>
  <si>
    <t>Thu 17:24</t>
  </si>
  <si>
    <t>RE: 升级-63307289-空调-济宁乾宝行</t>
  </si>
  <si>
    <t>Thu 17:19</t>
  </si>
  <si>
    <t>RE: 帮忙激活下案例号</t>
  </si>
  <si>
    <t>RE: 升级_63002729_驱动_运通祥宝</t>
  </si>
  <si>
    <t>RE: 重新激活-63293848-驱动系统-温州好达</t>
  </si>
  <si>
    <t>Thu 15:03</t>
  </si>
  <si>
    <t>Thu 13:48</t>
  </si>
  <si>
    <t>RE: 重新激活-底盘系统-案件号-62945462-佛山通宝汽车销售服务有限公司</t>
  </si>
  <si>
    <t>Thu 13:44</t>
  </si>
  <si>
    <t>RE: 重新激活--63123009--侯惟俣</t>
  </si>
  <si>
    <t>Thu 11:16</t>
  </si>
  <si>
    <t>RE: 老师你好，请激活案例编号62945462.谢谢</t>
  </si>
  <si>
    <t>Thu 11:14</t>
  </si>
  <si>
    <t>RE: 重新激活-63301984-驱动系统-大连燕宝</t>
  </si>
  <si>
    <t>Thu 11:05</t>
  </si>
  <si>
    <t>RE: 重新激活_63113590_李兆俊</t>
  </si>
  <si>
    <t>Thu 10:46</t>
  </si>
  <si>
    <t>RE: 重新激活_63303068_电气系统_沈阳华宝</t>
  </si>
  <si>
    <t>Thu 10:43</t>
  </si>
  <si>
    <t>RE: 案例激活PuMA63247866-底盘系统-东区苏州骏宝行</t>
  </si>
  <si>
    <t>Thu 9:42</t>
  </si>
  <si>
    <t>RE: 重新激活_63304549_王宝磊</t>
  </si>
  <si>
    <t>Thu 9:22</t>
  </si>
  <si>
    <t>RE: Reactivation_62970793_Engine oil consumption not normal_GuangZhou Baojun</t>
  </si>
  <si>
    <t>FW: 重新激活_63128427_电器_35312义乌泓宝行</t>
  </si>
  <si>
    <t>FW: 重新激活_63108215_杨波</t>
  </si>
  <si>
    <t>FW: 空调不制冷</t>
  </si>
  <si>
    <t>FW: 重新激活_63305383_TTS</t>
  </si>
  <si>
    <t>FW: 重新激活—63307274—驱动系统—义乌宝湖</t>
  </si>
  <si>
    <t>FW: 重新激活-62858661-李非雪</t>
  </si>
  <si>
    <t>FW: 重新激活-62078582-孟凡博</t>
  </si>
  <si>
    <t>FW: 重新激活_63087724_李兆俊</t>
  </si>
  <si>
    <t>FW: Reactivation_62676882_Body and trim_Hangzhou Junbaohang</t>
  </si>
  <si>
    <t>FW: 重新激活_63266148_Feixue</t>
  </si>
  <si>
    <t>FW: 重新激活_62964738_Annama</t>
  </si>
  <si>
    <t>FW: 重新激活案例63287431(老师)</t>
  </si>
  <si>
    <t>FW: 重新激活63195658</t>
  </si>
  <si>
    <t>FW: 激活案例-62963571-马天驰</t>
  </si>
  <si>
    <t>FW: 重新激活_63280455_TTS</t>
  </si>
  <si>
    <t>Sat 16:57</t>
  </si>
  <si>
    <t>Sat 16:21</t>
  </si>
  <si>
    <t>FW: 重启PUMA63287016</t>
  </si>
  <si>
    <t>Sat 15:53</t>
  </si>
  <si>
    <t>FW: 重新激活-63307835 -杨波</t>
  </si>
  <si>
    <t>Sat 14:24</t>
  </si>
  <si>
    <t>FW: 案例激活_63189282_Baolin</t>
  </si>
  <si>
    <t>Sat 14:10</t>
  </si>
  <si>
    <t>FW: 重新激活-—63270124—孟凡博</t>
  </si>
  <si>
    <t>Sat 12:02</t>
  </si>
  <si>
    <t>FW: 附件-63315786-魏云骞</t>
  </si>
  <si>
    <t>Sat 11:25</t>
  </si>
  <si>
    <t>RE: 重新激活_63108215_杨波</t>
  </si>
  <si>
    <t>RE: 空调不制冷</t>
  </si>
  <si>
    <t>RE: 重新激活-62858661-李非雪</t>
  </si>
  <si>
    <t>RE: 重新激活-62078582-孟凡博</t>
  </si>
  <si>
    <t>RE: 重新激活—63307274—驱动系统—义乌宝湖</t>
  </si>
  <si>
    <t>RE: 重新激活_63087724_李兆俊</t>
  </si>
  <si>
    <t>RE: Reactivation_62676882_Body and trim_Hangzhou Junbaohang</t>
  </si>
  <si>
    <t>RE: 重新激活_63266148_Feixue</t>
  </si>
  <si>
    <t>答复: 重新激活_62964738_Annama</t>
  </si>
  <si>
    <t>RE: 重新激活案例63287431(老师)</t>
  </si>
  <si>
    <t>RE: 重新激活63195658</t>
  </si>
  <si>
    <t>RE: 激活案例-62963571-马天驰</t>
  </si>
  <si>
    <t>RE: 申请激活案例--63288836_TTS</t>
  </si>
  <si>
    <t>Li Zhaojun, B5-CN-A-612</t>
  </si>
  <si>
    <t>Sat 16:23</t>
  </si>
  <si>
    <t>RE: 案例激活_63189282_Baolin</t>
  </si>
  <si>
    <t>Sat 15:49</t>
  </si>
  <si>
    <t>RE: 重新激活-63307835 -杨波</t>
  </si>
  <si>
    <t>Sat 14:36</t>
  </si>
  <si>
    <t>RE: 重新激活-—63270124—孟凡博</t>
  </si>
  <si>
    <t>Sat 13:04</t>
  </si>
  <si>
    <t>RE: 附件-63315786-魏云骞</t>
  </si>
  <si>
    <t>Sat 11:28</t>
  </si>
  <si>
    <t>RE: 重新激活_63128427_电器_35312义乌泓宝行</t>
  </si>
  <si>
    <t>FW: 激活-63123647-驱动系统-济南万宝行</t>
  </si>
  <si>
    <t>Sun 21:38</t>
  </si>
  <si>
    <t>FW: 重新激活_63296882_李非雪</t>
  </si>
  <si>
    <t>Sun 17:52</t>
  </si>
  <si>
    <t>FW: 重新激活- 案例编号63265555-TTS---29333---长春宝兴行</t>
  </si>
  <si>
    <t>Sun 16:23</t>
  </si>
  <si>
    <t>FW: 重新激活-63276652-王宝磊</t>
  </si>
  <si>
    <t>Sun 16:22</t>
  </si>
  <si>
    <t>FW: 重新激活_63303038_曲作奇</t>
  </si>
  <si>
    <t>Sun 15:44</t>
  </si>
  <si>
    <t>FW: 重新激活-63213420-任飞</t>
  </si>
  <si>
    <t>Sun 15:27</t>
  </si>
  <si>
    <t>FW: 激活案例编号63241714</t>
  </si>
  <si>
    <t>Sun 15:05</t>
  </si>
  <si>
    <t>FW: 重新激活_63084944_史维</t>
  </si>
  <si>
    <t>Sun 9:39</t>
  </si>
  <si>
    <t>FW: 重新激活-63186099-史维</t>
  </si>
  <si>
    <t>Sun 9:30</t>
  </si>
  <si>
    <t>RE: 重新激活-63276652-王宝磊</t>
  </si>
  <si>
    <t>Sun 16:34</t>
  </si>
  <si>
    <t>RE: 重新激活_63303038_曲作奇</t>
  </si>
  <si>
    <t>Sun 15:59</t>
  </si>
  <si>
    <t>RE: 重新激活-63213420-任飞</t>
  </si>
  <si>
    <t>RE: 激活案例编号63241714</t>
  </si>
  <si>
    <t>Sun 15:13</t>
  </si>
  <si>
    <t>RE: 重新激活-63186099-史维</t>
  </si>
  <si>
    <t>RE: 重新激活_63084944_史维</t>
  </si>
  <si>
    <t>Sun 10:26</t>
  </si>
  <si>
    <t>RE: 重启PUMA63287016</t>
  </si>
  <si>
    <t>Sun 9:10</t>
  </si>
  <si>
    <t>Fri 09:10</t>
  </si>
  <si>
    <t>Fri 10:07</t>
  </si>
  <si>
    <t>Fri 12:20</t>
  </si>
  <si>
    <t>Fri 12:23</t>
  </si>
  <si>
    <t>Fri 12:49</t>
  </si>
  <si>
    <t>Fri 14:48</t>
  </si>
  <si>
    <t>Fri 15:09</t>
  </si>
  <si>
    <t>Fri 16:29</t>
  </si>
  <si>
    <t>Fri 16:36</t>
  </si>
  <si>
    <t>Fri 17:19</t>
  </si>
  <si>
    <t>Fri 19:12</t>
  </si>
  <si>
    <t>Fri 09:07</t>
  </si>
  <si>
    <t>Fri 09:30</t>
  </si>
  <si>
    <t>Fri 10:13</t>
  </si>
  <si>
    <t>Fri 10:16</t>
  </si>
  <si>
    <t>Fri 10:22</t>
  </si>
  <si>
    <t>Fri 12:04</t>
  </si>
  <si>
    <t>Fri 12:43</t>
  </si>
  <si>
    <t>Fri 12:45</t>
  </si>
  <si>
    <t>Fri 14:08</t>
  </si>
  <si>
    <t>Fri 17:49</t>
  </si>
  <si>
    <t>Li Feixue</t>
  </si>
  <si>
    <t>Yan Joshua</t>
  </si>
  <si>
    <t>答复: 重新激活_63305383_TTS</t>
  </si>
  <si>
    <t>Mon 09:27</t>
  </si>
  <si>
    <t>答复: 重新激活_63280455_TTS</t>
  </si>
  <si>
    <t>Mon 09:15</t>
  </si>
  <si>
    <t>RE: 激活-63123647-驱动系统-济南万宝行</t>
  </si>
  <si>
    <t>Mon 09:07</t>
  </si>
  <si>
    <t>RE: 重新激活_63296882_李非雪</t>
  </si>
  <si>
    <t>RE: 重新激活- 案例编号63265555-TTS---29333---长春宝兴行</t>
  </si>
  <si>
    <t>Mon 09:04</t>
  </si>
  <si>
    <t>Ma Ben</t>
  </si>
  <si>
    <t>Lu kejie</t>
  </si>
  <si>
    <t>Qu Zuoqi</t>
  </si>
  <si>
    <t>Zhou Ke</t>
  </si>
  <si>
    <t>Geng Charlie</t>
  </si>
  <si>
    <t>Tan Lunan</t>
  </si>
  <si>
    <t>Jin Mingjun</t>
  </si>
  <si>
    <t>Liu Luno</t>
  </si>
  <si>
    <t>Shu Yongcheng</t>
  </si>
  <si>
    <t xml:space="preserve">PT </t>
  </si>
  <si>
    <t>Liu Luno, C5-CN-A-612</t>
  </si>
  <si>
    <t>Yan Joshua, C5-CN-A-611</t>
  </si>
  <si>
    <t>Zheng Annamaria, C5-CN-A-61</t>
  </si>
  <si>
    <t>Jin Mingjun, C5-CN-A-612</t>
  </si>
  <si>
    <t>Mon 9:32</t>
  </si>
  <si>
    <t>Tue 9:20</t>
  </si>
  <si>
    <t>Mon 12:39</t>
  </si>
  <si>
    <t>FW: 案例激活-案例号64849905-底盘号SR69553-李非雪-电气系统</t>
  </si>
  <si>
    <t>Lu Sandy, C5-CN-A-611</t>
  </si>
  <si>
    <t>Zhou Ke, C5-CN-A-613</t>
  </si>
  <si>
    <t>答复: 重新激活-64859698-阎广宇</t>
  </si>
  <si>
    <t>答复: 激活TC:64857518</t>
  </si>
  <si>
    <t>答复: 案件激活-64851495-吴韩安</t>
  </si>
  <si>
    <t xml:space="preserve">答复: 重新激活-案例号64644783-技术部处理-舒涌程 </t>
  </si>
  <si>
    <t>答复: 重新激活-64859535-eMobility-太原驰宝</t>
  </si>
  <si>
    <t>FW: 重新激活-64859698-阎广宇</t>
  </si>
  <si>
    <t>Mon 8:00</t>
  </si>
  <si>
    <t>FW: Fw:重新激活_64837886_向保林</t>
  </si>
  <si>
    <t>FW: 重新激活-64859535-eMobility-太原驰宝</t>
  </si>
  <si>
    <t>FW: 重新激活-64841303-电气系统-李刚</t>
  </si>
  <si>
    <t>Mon 10:25</t>
  </si>
  <si>
    <t>342 KB</t>
  </si>
  <si>
    <t>FW: Reactivation_64843693_Chassis and Suspension_Hangzhou Junbaohang</t>
  </si>
  <si>
    <t>FW: 重新激活-64793198-李刚</t>
  </si>
  <si>
    <t>Mon 11:24</t>
  </si>
  <si>
    <t>FW: 激活_64592088_驱动_平顶山宝莲升</t>
  </si>
  <si>
    <t>Mon 11:42</t>
  </si>
  <si>
    <t>FW: 重新激活-64792034-寇祖涛</t>
  </si>
  <si>
    <t>Mon 11:44</t>
  </si>
  <si>
    <t>FW: 激活案例64862046-李刚</t>
  </si>
  <si>
    <t>Mon 11:53</t>
  </si>
  <si>
    <t>FW: 重新激活-64746470-舒涌程</t>
  </si>
  <si>
    <t>FW: 重新激活_64856642_史维</t>
  </si>
  <si>
    <t>FW: 重新激活_64859297_李刚</t>
  </si>
  <si>
    <t>Mon 14:18</t>
  </si>
  <si>
    <t>FW: 重新激活-64703639-游国军</t>
  </si>
  <si>
    <t>FW: 重新激活_64849625_丛慧峰</t>
  </si>
  <si>
    <t>Mon 16:05</t>
  </si>
  <si>
    <t>FW: Multi-function steering wheel problem</t>
  </si>
  <si>
    <t>Mon 16:44</t>
  </si>
  <si>
    <t>FW: 重新激活_64851112_TTS</t>
  </si>
  <si>
    <t>Mon 17:24</t>
  </si>
  <si>
    <t>FW: 重新激活-64860266-李刚</t>
  </si>
  <si>
    <t>Mon 18:22</t>
  </si>
  <si>
    <t>FW: Fw:Fw:重新激活_64829599_刑斌</t>
  </si>
  <si>
    <t>Tue 8:45</t>
  </si>
  <si>
    <t>FW: 重新激活   64829575  司胜南</t>
  </si>
  <si>
    <t>Tue 9:09</t>
  </si>
  <si>
    <t>FW: 重新激活——64839098——王大为</t>
  </si>
  <si>
    <t>FW: 重新激活_64646818_杨波</t>
  </si>
  <si>
    <t>Tue 11:19</t>
  </si>
  <si>
    <t>FW: 重新激活-64849288-王大为</t>
  </si>
  <si>
    <t>Tue 11:31</t>
  </si>
  <si>
    <t>FW: 重新激活_64848896_驱动系统_江阴宝诚</t>
  </si>
  <si>
    <t>FW: 重新激活TC:64854966</t>
  </si>
  <si>
    <t>Tue 12:01</t>
  </si>
  <si>
    <t>FW: 激活案例_64637325_金明军</t>
  </si>
  <si>
    <t>Tue 12:12</t>
  </si>
  <si>
    <t>FW: 重新激活-64861541-李刚</t>
  </si>
  <si>
    <t>Tue 12:19</t>
  </si>
  <si>
    <t>FW: 重新激活-64390181-王宝磊</t>
  </si>
  <si>
    <t>Tue 12:27</t>
  </si>
  <si>
    <t>FW: 重新激活_64653748_杨波</t>
  </si>
  <si>
    <t>Tue 12:44</t>
  </si>
  <si>
    <t>FW: 重新激活_64816336_丛慧峰</t>
  </si>
  <si>
    <t>Tue 12:56</t>
  </si>
  <si>
    <t>FW: PUMA案例64768234激活</t>
  </si>
  <si>
    <t>Tue 13:52</t>
  </si>
  <si>
    <t>FW: 重新激活-64861552-陈志强</t>
  </si>
  <si>
    <t>Tue 13:53</t>
  </si>
  <si>
    <t>FW: 重新激活--64854569--阎广宇</t>
  </si>
  <si>
    <t>Tue 13:59</t>
  </si>
  <si>
    <t>FW: 重新激活_64761300_任飞</t>
  </si>
  <si>
    <t>Tue 14:18</t>
  </si>
  <si>
    <t>FW: 请求激活案例64859204（车架号：MN18246)</t>
  </si>
  <si>
    <t>Tue 15:07</t>
  </si>
  <si>
    <t>FW: 案列激活_64857711_张春虎</t>
  </si>
  <si>
    <t>Tue 15:17</t>
  </si>
  <si>
    <t>FW:  激活_64780222_Annamaria Zheng</t>
  </si>
  <si>
    <t>Tue 15:40</t>
  </si>
  <si>
    <t>FW: 重新激活-64849095-耿陈乐</t>
  </si>
  <si>
    <t>Tue 16:03</t>
  </si>
  <si>
    <t>FW: 重新激活-64851318-谭鲁男</t>
  </si>
  <si>
    <t>FW: 激活_64846197_电气_平顶山宝莲升</t>
  </si>
  <si>
    <t>Tue 16:41</t>
  </si>
  <si>
    <t>FW: 重新激活_64858887_丛慧峰</t>
  </si>
  <si>
    <t>Tue 17:13</t>
  </si>
  <si>
    <t>FW: 64814330-案例激活-吴韩安</t>
  </si>
  <si>
    <t>Tue 17:20</t>
  </si>
  <si>
    <t>FW: 重新激活-64703419-向保林</t>
  </si>
  <si>
    <t>Wed 8:36</t>
  </si>
  <si>
    <t>FW: 重新解锁-64849003-王大为</t>
  </si>
  <si>
    <t>Wed 8:52</t>
  </si>
  <si>
    <t>FW: 案例激活64628943潍坊广宝</t>
  </si>
  <si>
    <t>Wed 9:03</t>
  </si>
  <si>
    <t>FW: 重新激活_64850487_耿陈乐</t>
  </si>
  <si>
    <t>Wed 9:13</t>
  </si>
  <si>
    <t>FW: 重新激活-64833886-丛慧峰</t>
  </si>
  <si>
    <t>Wed 9:44</t>
  </si>
  <si>
    <t>FW: 重新激活-64826927-杨波</t>
  </si>
  <si>
    <t>Wed 10:02</t>
  </si>
  <si>
    <t>FW: 激活-64846224- 发动机故障灯亮 -广安宗申宝泰</t>
  </si>
  <si>
    <t>Wed 10:40</t>
  </si>
  <si>
    <t>FW: 重新激活64857643-游国军</t>
  </si>
  <si>
    <t>Wed 11:36</t>
  </si>
  <si>
    <t>FW: 重新激活案例64394465谭鲁男</t>
  </si>
  <si>
    <t>Wed 11:38</t>
  </si>
  <si>
    <t>FW: 重新激活-64839018-王大为</t>
  </si>
  <si>
    <t>Wed 11:41</t>
  </si>
  <si>
    <t>FW: 诊断编程报告缺失</t>
  </si>
  <si>
    <t>FW: 激活PUMA措施64859703</t>
  </si>
  <si>
    <t>Wed 11:56</t>
  </si>
  <si>
    <t>FW: 申请PUMA激活</t>
  </si>
  <si>
    <t>FW: 重新激活_64778151_邢斌</t>
  </si>
  <si>
    <t>Wed 14:27</t>
  </si>
  <si>
    <t>FW: 请求激活案例64859204</t>
  </si>
  <si>
    <t>Wed 14:53</t>
  </si>
  <si>
    <t>FW: 重新激活-64626361-史维</t>
  </si>
  <si>
    <t>Wed 15:01</t>
  </si>
  <si>
    <t>FW: 重新激活_64861385_驱动系统_江阴宝诚</t>
  </si>
  <si>
    <t>Wed 15:11</t>
  </si>
  <si>
    <t>FW: 重新激活_64783623_寇祖涛</t>
  </si>
  <si>
    <t>FW: 重新激活_64431014_转向_黔西南州宝源</t>
  </si>
  <si>
    <t>Wed 15:56</t>
  </si>
  <si>
    <t>FW: 重新激活-64714629-驱动系统-杨磊老师</t>
  </si>
  <si>
    <t>FW: 重新激活-64840185-王大为  洪李平</t>
  </si>
  <si>
    <t>Wed 18:36</t>
  </si>
  <si>
    <t>FW: 激活_64780222_Annamaria Zheng</t>
  </si>
  <si>
    <t>Thu 8:51</t>
  </si>
  <si>
    <t>FW: 重新激活-64842959-李刚</t>
  </si>
  <si>
    <t>Thu 10:55</t>
  </si>
  <si>
    <t>FW: 重新激活+64827903+李刚</t>
  </si>
  <si>
    <t>Thu 11:54</t>
  </si>
  <si>
    <t>FW: 重新激活_64792690__电气_淄博宝通_王大为</t>
  </si>
  <si>
    <t>Thu 13:37</t>
  </si>
  <si>
    <t>Thu 13:39</t>
  </si>
  <si>
    <t>FW: 激活--64838133案例--王大为</t>
  </si>
  <si>
    <t>Thu 14:22</t>
  </si>
  <si>
    <t>FW: 案例编号：64859561 车架号码：LH83538 需要重新激活！</t>
  </si>
  <si>
    <t>Thu 14:29</t>
  </si>
  <si>
    <t>FW: 重新激活_64792690__电气_淄博宝通</t>
  </si>
  <si>
    <t>Thu 15:18</t>
  </si>
  <si>
    <t>FW: 重新激活__64822678_马天驰</t>
  </si>
  <si>
    <t>Thu 15:53</t>
  </si>
  <si>
    <t>FW: 案例激活：64854636动力组，阎广宇</t>
  </si>
  <si>
    <t>Thu 16:44</t>
  </si>
  <si>
    <t>FW: 重新激活_63819698_魏云骞</t>
  </si>
  <si>
    <t>Thu 17:03</t>
  </si>
  <si>
    <t>FW: 重新激活-64071597-谭鲁男</t>
  </si>
  <si>
    <t>Thu 18:54</t>
  </si>
  <si>
    <t>Mon 8:59</t>
  </si>
  <si>
    <t>Mon 9:06</t>
  </si>
  <si>
    <t>Mon 9:10</t>
  </si>
  <si>
    <t>Mon 9:12</t>
  </si>
  <si>
    <t>Mon 9:44</t>
  </si>
  <si>
    <t>RE: Fw:重新激活_64837886_向保林</t>
  </si>
  <si>
    <t>Mon 10:07</t>
  </si>
  <si>
    <t>RE: 重新激活-64841303-电气系统-李刚</t>
  </si>
  <si>
    <t>Mon 11:00</t>
  </si>
  <si>
    <t>311 KB</t>
  </si>
  <si>
    <t>RE: 重新激活-64793198-李刚</t>
  </si>
  <si>
    <t>Mon 11:50</t>
  </si>
  <si>
    <t>RE: 激活案例64862046-李刚</t>
  </si>
  <si>
    <t>Mon 11:55</t>
  </si>
  <si>
    <t>RE: 激活_64592088_驱动_平顶山宝莲升</t>
  </si>
  <si>
    <t>Mon 12:52</t>
  </si>
  <si>
    <t>RE: 重新激活-64792034-寇祖涛</t>
  </si>
  <si>
    <t>Mon 12:55</t>
  </si>
  <si>
    <t>RE: 重新激活_64859297_李刚</t>
  </si>
  <si>
    <t>Mon 14:55</t>
  </si>
  <si>
    <t>答复: 重新激活-64746470-舒涌程</t>
  </si>
  <si>
    <t>Mon 15:34</t>
  </si>
  <si>
    <t>答复: 重新激活_64856642_史维</t>
  </si>
  <si>
    <t>Mon 15:35</t>
  </si>
  <si>
    <t>RE: 重新激活-64703639-游国军</t>
  </si>
  <si>
    <t>Mon 15:52</t>
  </si>
  <si>
    <t>RE: 重新激活_64849625_丛慧峰</t>
  </si>
  <si>
    <t>RE: 案例激活-案例号64849905-底盘号SR69553-李非雪-电气系统</t>
  </si>
  <si>
    <t>RE: Multi-function steering wheel problem</t>
  </si>
  <si>
    <t>Mon 16:46</t>
  </si>
  <si>
    <t>RE: 重新激活_64851112_TTS</t>
  </si>
  <si>
    <t>RE: 重新激活-64860266-李刚</t>
  </si>
  <si>
    <t>RE: Fw:Fw:重新激活_64829599_刑斌</t>
  </si>
  <si>
    <t>RE: 重新激活   64829575  司胜南</t>
  </si>
  <si>
    <t>Tue 9:39</t>
  </si>
  <si>
    <t>RE: 重新激活——64839098——王大为</t>
  </si>
  <si>
    <t>Tue 10:34</t>
  </si>
  <si>
    <t>RE: 重新激活_64646818_杨波</t>
  </si>
  <si>
    <t>答复: 重新激活_64848896_驱动系统_江阴宝诚</t>
  </si>
  <si>
    <t>Tue 11:45</t>
  </si>
  <si>
    <t>RE: 重新激活TC:64854966</t>
  </si>
  <si>
    <t>Tue 13:10</t>
  </si>
  <si>
    <t>RE: 激活案例_64637325_金明军</t>
  </si>
  <si>
    <t>Tue 13:14</t>
  </si>
  <si>
    <t>RE: 重新激活_64653748_杨波</t>
  </si>
  <si>
    <t>Tue 13:17</t>
  </si>
  <si>
    <t>答复: 重新激活-64390181-王宝磊</t>
  </si>
  <si>
    <t>RE: 重新激活-64849288-王大为</t>
  </si>
  <si>
    <t>RE: 重新激活-64861541-李刚</t>
  </si>
  <si>
    <t>Tue 13:55</t>
  </si>
  <si>
    <t>RE: PUMA案例64768234激活</t>
  </si>
  <si>
    <t>Tue 13:56</t>
  </si>
  <si>
    <t>RE: 重新激活_64816336_丛慧峰</t>
  </si>
  <si>
    <t>RE: 重新激活-64861552-陈志强</t>
  </si>
  <si>
    <t>Tue 13:57</t>
  </si>
  <si>
    <t>RE: 重新激活_64761300_任飞</t>
  </si>
  <si>
    <t>RE: 请求激活案例64859204（车架号：MN18246)</t>
  </si>
  <si>
    <t>Tue 15:21</t>
  </si>
  <si>
    <t>答复: 重新激活--64854569--阎广宇</t>
  </si>
  <si>
    <t>Tue 15:22</t>
  </si>
  <si>
    <t>RE: 案列激活_64857711_张春虎</t>
  </si>
  <si>
    <t>Tue 15:23</t>
  </si>
  <si>
    <t>RE:  激活_64780222_Annamaria Zheng</t>
  </si>
  <si>
    <t>Tue 16:01</t>
  </si>
  <si>
    <t>RE: 重新激活-64849095-耿陈乐</t>
  </si>
  <si>
    <t>Tue 16:29</t>
  </si>
  <si>
    <t>RE: 重新激活-64851318-谭鲁男</t>
  </si>
  <si>
    <t>Tue 16:54</t>
  </si>
  <si>
    <t>RE: 激活_64846197_电气_平顶山宝莲升</t>
  </si>
  <si>
    <t>Tue 18:16</t>
  </si>
  <si>
    <t>RE: 重新激活_64858887_丛慧峰</t>
  </si>
  <si>
    <t>Tue 18:18</t>
  </si>
  <si>
    <t>RE: 案例激活64628943潍坊广宝</t>
  </si>
  <si>
    <t>Wed 9:17</t>
  </si>
  <si>
    <t>RE: 重新激活-64703419-向保林</t>
  </si>
  <si>
    <t>RE: 重新激活_64850487_耿陈乐</t>
  </si>
  <si>
    <t>Wed 9:19</t>
  </si>
  <si>
    <t>RE: 重新解锁-64849003-王大为</t>
  </si>
  <si>
    <t>Wed 9:20</t>
  </si>
  <si>
    <t>答复: 64814330-案例激活-吴韩安</t>
  </si>
  <si>
    <t>Wed 9:37</t>
  </si>
  <si>
    <t>RE: 重新激活-64833886-丛慧峰</t>
  </si>
  <si>
    <t>Wed 9:47</t>
  </si>
  <si>
    <t>RE: 重新激活-64826927-杨波</t>
  </si>
  <si>
    <t>答复: 激活-64846224- 发动机故障灯亮 -广安宗申宝泰</t>
  </si>
  <si>
    <t>Wed 11:13</t>
  </si>
  <si>
    <t>RE: 重新激活64857643-游国军</t>
  </si>
  <si>
    <t>RE: 诊断编程报告缺失</t>
  </si>
  <si>
    <t>Wed 11:44</t>
  </si>
  <si>
    <t>RE: 重新激活-64839018-王大为</t>
  </si>
  <si>
    <t>RE: 激活PUMA措施64859703</t>
  </si>
  <si>
    <t>Wed 12:00</t>
  </si>
  <si>
    <t>RE: 重新激活案例64394465谭鲁男</t>
  </si>
  <si>
    <t>Wed 13:03</t>
  </si>
  <si>
    <t>答复: 申请PUMA激活</t>
  </si>
  <si>
    <t>RE: 重新激活_64778151_邢斌</t>
  </si>
  <si>
    <t>RE: 请求激活案例64859204</t>
  </si>
  <si>
    <t>答复: 重新激活-64626361-史维</t>
  </si>
  <si>
    <t>Wed 15:35</t>
  </si>
  <si>
    <t>答复: 重新激活_64861385_驱动系统_江阴宝诚</t>
  </si>
  <si>
    <t>Wed 15:37</t>
  </si>
  <si>
    <t>RE: 重新激活_64783623_寇祖涛</t>
  </si>
  <si>
    <t>RE: 重新激活_64431014_转向_黔西南州宝源</t>
  </si>
  <si>
    <t>RE: 激活_64780222_Annamaria Zheng</t>
  </si>
  <si>
    <t>Thu 9:08</t>
  </si>
  <si>
    <t>RE: 重新激活-64840185-王大为  洪李平</t>
  </si>
  <si>
    <t>Thu 9:23</t>
  </si>
  <si>
    <t>RE: 重新激活-64714629-驱动系统-杨磊老师</t>
  </si>
  <si>
    <t>Thu 10:19</t>
  </si>
  <si>
    <t>Ren Fei, C5-CN-A-613</t>
  </si>
  <si>
    <t>RE: 重新激活-64842959-李刚</t>
  </si>
  <si>
    <t>RE: 重新激活__64822678_马天驰</t>
  </si>
  <si>
    <t>Thu 15:57</t>
  </si>
  <si>
    <t>RE: 重新激活+64827903+李刚</t>
  </si>
  <si>
    <t>Thu 16:31</t>
  </si>
  <si>
    <t>RE: 重新激活_64792690__电气_淄博宝通_王大为</t>
  </si>
  <si>
    <t>Thu 16:32</t>
  </si>
  <si>
    <t>RE: 激活--64838133案例--王大为</t>
  </si>
  <si>
    <t>RE: 重新激活_64792690__电气_淄博宝通</t>
  </si>
  <si>
    <t>Thu 17:23</t>
  </si>
  <si>
    <t>RE: 案例编号：64859561 车架号码：LH83538 需要重新激活！</t>
  </si>
  <si>
    <t>RE: 重新激活_63819698_魏云骞</t>
  </si>
  <si>
    <t>FW: 重新激活PUMA：64780863</t>
  </si>
  <si>
    <t>Fri 9:46</t>
  </si>
  <si>
    <t>FW: 重新激活_64846148__电气_淄博宝通</t>
  </si>
  <si>
    <t>Fri 10:06</t>
  </si>
  <si>
    <t>FW: 案例激活_64832308_王大为</t>
  </si>
  <si>
    <t>Fri 10:21</t>
  </si>
  <si>
    <t>FW: 64792979申请激活</t>
  </si>
  <si>
    <t>Fri 10:52</t>
  </si>
  <si>
    <t>FW: 重新激活-64859146-李文豪</t>
  </si>
  <si>
    <t>Fri 10:57</t>
  </si>
  <si>
    <t>FW: 重新激活__64659703-刘隽砚</t>
  </si>
  <si>
    <t>Fri 11:56</t>
  </si>
  <si>
    <t>FW: Puma 案例 64674190 申请激活案例</t>
  </si>
  <si>
    <t>Fri 12:53</t>
  </si>
  <si>
    <t>FW: 重新激活▁64870717▁舒涌程</t>
  </si>
  <si>
    <t>Fri 14:57</t>
  </si>
  <si>
    <t>FW: 重新激活 64857114 马天驰</t>
  </si>
  <si>
    <t>Fri 15:18</t>
  </si>
  <si>
    <t>FW: 重新激活_64852753_底盘_江阴宝诚</t>
  </si>
  <si>
    <t>Fri 15:21</t>
  </si>
  <si>
    <t>FW: 重新激活-丛慧峰-64847178</t>
  </si>
  <si>
    <t>Fri 15:49</t>
  </si>
  <si>
    <t>FW: 重新激活_64858858_杨磊</t>
  </si>
  <si>
    <t>Fri 15:59</t>
  </si>
  <si>
    <t>FW: 重新激活案例 64867887 向保林</t>
  </si>
  <si>
    <t>FW: 重新激活64854896刘浩</t>
  </si>
  <si>
    <t>Fri 16:55</t>
  </si>
  <si>
    <t>FW: 激活案例64258180 杨立伟老师</t>
  </si>
  <si>
    <t>Fri 17:09</t>
  </si>
  <si>
    <t>FW: 重新激活_64559250_TTS</t>
  </si>
  <si>
    <t>Fri 17:44</t>
  </si>
  <si>
    <t>FW: 重新激活_64850402_王大为</t>
  </si>
  <si>
    <t>Fri 17:58</t>
  </si>
  <si>
    <t>FW: 重新激活_64867882_TTS</t>
  </si>
  <si>
    <t>Fri 18:16</t>
  </si>
  <si>
    <t>103 KB</t>
  </si>
  <si>
    <t>RE: 重新激活-64071597-谭鲁男</t>
  </si>
  <si>
    <t>Fri 9:32</t>
  </si>
  <si>
    <t>RE: 重新激活PUMA：64780863</t>
  </si>
  <si>
    <t>RE: 重新激活_64846148__电气_淄博宝通</t>
  </si>
  <si>
    <t>Fri 10:43</t>
  </si>
  <si>
    <t>RE: 64792979申请激活</t>
  </si>
  <si>
    <t>RE: 重新激活-64859146-李文豪</t>
  </si>
  <si>
    <t>Fri 10:59</t>
  </si>
  <si>
    <t>RE: 案例激活_64832308_王大为</t>
  </si>
  <si>
    <t>Fri 11:00</t>
  </si>
  <si>
    <t>RE: 重新激活__64659703-刘隽砚</t>
  </si>
  <si>
    <t>Fri 13:15</t>
  </si>
  <si>
    <t>RE: Puma 案例 64674190 申请激活案例</t>
  </si>
  <si>
    <t>Fri 14:20</t>
  </si>
  <si>
    <t>RE: 重新激活▁64870717▁舒涌程</t>
  </si>
  <si>
    <t>Fri 14:59</t>
  </si>
  <si>
    <t>RE: 重新激活_64852753_底盘_江阴宝诚</t>
  </si>
  <si>
    <t>RE: 重新激活 64857114 马天驰</t>
  </si>
  <si>
    <t>Fri 16:02</t>
  </si>
  <si>
    <t>RE: 重新激活_64858858_杨磊</t>
  </si>
  <si>
    <t>Fri 16:03</t>
  </si>
  <si>
    <t>RE: 重新激活-丛慧峰-64847178</t>
  </si>
  <si>
    <t>Fri 16:06</t>
  </si>
  <si>
    <t>RE: 重新激活案例 64867887 向保林</t>
  </si>
  <si>
    <t>Fri 17:00</t>
  </si>
  <si>
    <t>RE: 重新激活64854896刘浩</t>
  </si>
  <si>
    <t>RE: 激活案例64258180 杨立伟老师</t>
  </si>
  <si>
    <t>Fri 17:11</t>
  </si>
  <si>
    <t>RE: 重新激活_64559250_TTS</t>
  </si>
  <si>
    <t>RE: 重新激活_64850402_王大为</t>
  </si>
  <si>
    <t>Fri 18:05</t>
  </si>
  <si>
    <t>FW: 案例激活-64858814-阎广宇</t>
  </si>
  <si>
    <t>Sat 9:00</t>
  </si>
  <si>
    <t>FW: 案例激活-64867961-车身-邢台宝鹏</t>
  </si>
  <si>
    <t>Sat 9:46</t>
  </si>
  <si>
    <t>88 KB</t>
  </si>
  <si>
    <t>FW: 升级_64880131_电气系统_哈尔滨中顺滨宝</t>
  </si>
  <si>
    <t>Sat 12:48</t>
  </si>
  <si>
    <t>FW: 案例激活-64682894-游国军</t>
  </si>
  <si>
    <t>Sat 15:25</t>
  </si>
  <si>
    <t>FW:  重新激活-64871706-邢斌</t>
  </si>
  <si>
    <t>Sat 16:44</t>
  </si>
  <si>
    <t>FW: 激活_64867996_马天驰</t>
  </si>
  <si>
    <t>Sat 17:19</t>
  </si>
  <si>
    <t>You Marshal, C5-CN-A-613</t>
  </si>
  <si>
    <t>RE: 案例激活-64867961-车身-邢台宝鹏</t>
  </si>
  <si>
    <t>Sat 10:26</t>
  </si>
  <si>
    <t>RE: 案例激活-64682894-游国军</t>
  </si>
  <si>
    <t>FW: 重新激活_64449245_李文豪</t>
  </si>
  <si>
    <t>Sun 9:52</t>
  </si>
  <si>
    <t>FW: 重新激活_64689278_寇祖涛</t>
  </si>
  <si>
    <t>Sun 10:36</t>
  </si>
  <si>
    <t>FW: 重新激活-64861512-任飞</t>
  </si>
  <si>
    <t>Sun 13:22</t>
  </si>
  <si>
    <t>FW: 重新激活_64838634_李刚</t>
  </si>
  <si>
    <t>Sun 13:40</t>
  </si>
  <si>
    <t>RE: 重新激活_64449245_李文豪</t>
  </si>
  <si>
    <t>Sun 11:14</t>
  </si>
  <si>
    <t>RE: 重新激活_64689278_寇祖涛</t>
  </si>
  <si>
    <t>Sun 11:17</t>
  </si>
  <si>
    <t>RE: 重新激活-64861512-任飞</t>
  </si>
  <si>
    <t>RE: 重新激活_64838634_李刚</t>
  </si>
  <si>
    <t>RE:  重新激活-64871706-邢斌</t>
  </si>
  <si>
    <t>Sat 17:59</t>
  </si>
  <si>
    <t>weekday</t>
  </si>
  <si>
    <t>out of service time</t>
  </si>
  <si>
    <t>WORKDAY</t>
  </si>
  <si>
    <t>WEEKEND</t>
  </si>
  <si>
    <t>AVERAGE</t>
  </si>
  <si>
    <t>response time&lt;30</t>
  </si>
  <si>
    <t xml:space="preserve">Out of service 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</si>
</sst>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0" fillId="0" borderId="0" xfId="0" applyNumberFormat="1"/>
    <xf numFmtId="0" fontId="2" fillId="0" borderId="0" xfId="0" applyFon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r>
              <a:rPr lang="en-US" sz="1100"/>
              <a:t>Email Volume Ratio</a:t>
            </a:r>
            <a:r>
              <a:rPr lang="en-US" sz="1100" baseline="0"/>
              <a:t> </a:t>
            </a:r>
            <a:r>
              <a:rPr lang="en-US" sz="1100"/>
              <a:t>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Chart'!$B$1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Chart'!$A$2:$A$7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Chart'!$B$2:$B$7</c:f>
              <c:numCache>
                <c:formatCode>0%</c:formatCode>
                <c:ptCount val="6"/>
                <c:pt idx="0">
                  <c:v>0.20560747663551401</c:v>
                </c:pt>
                <c:pt idx="1">
                  <c:v>0.19230769230769232</c:v>
                </c:pt>
                <c:pt idx="2">
                  <c:v>0.25806451612903225</c:v>
                </c:pt>
              </c:numCache>
            </c:numRef>
          </c:val>
        </c:ser>
        <c:ser>
          <c:idx val="1"/>
          <c:order val="1"/>
          <c:tx>
            <c:strRef>
              <c:f>'Report Chart'!$C$1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Chart'!$A$2:$A$7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Chart'!$C$2:$C$7</c:f>
              <c:numCache>
                <c:formatCode>0%</c:formatCode>
                <c:ptCount val="6"/>
                <c:pt idx="0">
                  <c:v>0.29906542056074764</c:v>
                </c:pt>
                <c:pt idx="1">
                  <c:v>0.25384615384615383</c:v>
                </c:pt>
                <c:pt idx="2">
                  <c:v>0.24731182795698925</c:v>
                </c:pt>
              </c:numCache>
            </c:numRef>
          </c:val>
        </c:ser>
        <c:ser>
          <c:idx val="2"/>
          <c:order val="2"/>
          <c:tx>
            <c:strRef>
              <c:f>'Report Chart'!$D$1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Chart'!$A$2:$A$7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Chart'!$D$2:$D$7</c:f>
              <c:numCache>
                <c:formatCode>0%</c:formatCode>
                <c:ptCount val="6"/>
                <c:pt idx="0">
                  <c:v>0.37383177570093457</c:v>
                </c:pt>
                <c:pt idx="1">
                  <c:v>0.52307692307692311</c:v>
                </c:pt>
                <c:pt idx="2">
                  <c:v>0.39784946236559138</c:v>
                </c:pt>
              </c:numCache>
            </c:numRef>
          </c:val>
        </c:ser>
        <c:ser>
          <c:idx val="3"/>
          <c:order val="3"/>
          <c:tx>
            <c:strRef>
              <c:f>'Report Chart'!$E$1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Chart'!$A$2:$A$7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Chart'!$E$2:$E$7</c:f>
              <c:numCache>
                <c:formatCode>0%</c:formatCode>
                <c:ptCount val="6"/>
                <c:pt idx="0">
                  <c:v>0.12149532710280374</c:v>
                </c:pt>
                <c:pt idx="1">
                  <c:v>3.0769230769230771E-2</c:v>
                </c:pt>
                <c:pt idx="2">
                  <c:v>9.6774193548387094E-2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895128"/>
        <c:axId val="674897088"/>
      </c:barChart>
      <c:catAx>
        <c:axId val="67489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674897088"/>
        <c:crosses val="autoZero"/>
        <c:auto val="1"/>
        <c:lblAlgn val="ctr"/>
        <c:lblOffset val="100"/>
        <c:noMultiLvlLbl val="0"/>
      </c:catAx>
      <c:valAx>
        <c:axId val="6748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6748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MW Group Condensed" panose="020B06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r>
              <a:rPr lang="en-US" sz="1100"/>
              <a:t>Email Volume per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Chart'!$H$1</c:f>
              <c:strCache>
                <c:ptCount val="1"/>
                <c:pt idx="0">
                  <c:v>Reactivation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Chart'!$G$2:$G$7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Chart'!$H$2:$H$7</c:f>
              <c:numCache>
                <c:formatCode>General</c:formatCode>
                <c:ptCount val="6"/>
                <c:pt idx="0">
                  <c:v>76</c:v>
                </c:pt>
                <c:pt idx="1">
                  <c:v>65</c:v>
                </c:pt>
              </c:numCache>
            </c:numRef>
          </c:val>
        </c:ser>
        <c:ser>
          <c:idx val="1"/>
          <c:order val="1"/>
          <c:tx>
            <c:strRef>
              <c:f>'Report Chart'!$I$1</c:f>
              <c:strCache>
                <c:ptCount val="1"/>
                <c:pt idx="0">
                  <c:v>Attachment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Chart'!$G$2:$G$7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Chart'!$I$2:$I$7</c:f>
              <c:numCache>
                <c:formatCode>General</c:formatCode>
                <c:ptCount val="6"/>
                <c:pt idx="0">
                  <c:v>20</c:v>
                </c:pt>
                <c:pt idx="1">
                  <c:v>36</c:v>
                </c:pt>
              </c:numCache>
            </c:numRef>
          </c:val>
        </c:ser>
        <c:ser>
          <c:idx val="2"/>
          <c:order val="2"/>
          <c:tx>
            <c:strRef>
              <c:f>'Report Chart'!$K$1</c:f>
              <c:strCache>
                <c:ptCount val="1"/>
                <c:pt idx="0">
                  <c:v>General (PuMA error, Urgent case, etc.)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Chart'!$G$2:$G$7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Chart'!$K$2:$K$7</c:f>
              <c:numCache>
                <c:formatCode>General</c:formatCode>
                <c:ptCount val="6"/>
                <c:pt idx="0">
                  <c:v>11</c:v>
                </c:pt>
                <c:pt idx="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896304"/>
        <c:axId val="674897872"/>
      </c:barChart>
      <c:catAx>
        <c:axId val="6748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674897872"/>
        <c:crosses val="autoZero"/>
        <c:auto val="1"/>
        <c:lblAlgn val="ctr"/>
        <c:lblOffset val="100"/>
        <c:noMultiLvlLbl val="0"/>
      </c:catAx>
      <c:valAx>
        <c:axId val="674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6748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MW Group Condensed" panose="020B06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r>
              <a:rPr lang="en-US" sz="1100"/>
              <a:t>Email Response Time </a:t>
            </a:r>
            <a:r>
              <a:rPr lang="zh-CN" sz="1100"/>
              <a:t>≤ </a:t>
            </a:r>
            <a:r>
              <a:rPr lang="en-US" sz="1100"/>
              <a:t>30 mins (8:30 to 17:30) </a:t>
            </a:r>
          </a:p>
          <a:p>
            <a:pPr>
              <a:defRPr sz="1100"/>
            </a:pPr>
            <a:r>
              <a:rPr lang="en-US" sz="1100"/>
              <a:t>Note: Lack of data for</a:t>
            </a:r>
            <a:r>
              <a:rPr lang="en-US" sz="1100" baseline="0"/>
              <a:t> Mon.</a:t>
            </a:r>
            <a:r>
              <a:rPr lang="en-US" sz="11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Chart'!$B$23</c:f>
              <c:strCache>
                <c:ptCount val="1"/>
                <c:pt idx="0">
                  <c:v>Email Volume (match target)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Chart'!$A$24:$A$28</c:f>
              <c:strCache>
                <c:ptCount val="5"/>
                <c:pt idx="0">
                  <c:v>PT</c:v>
                </c:pt>
                <c:pt idx="1">
                  <c:v>DT</c:v>
                </c:pt>
                <c:pt idx="2">
                  <c:v>EE</c:v>
                </c:pt>
                <c:pt idx="3">
                  <c:v>TT</c:v>
                </c:pt>
                <c:pt idx="4">
                  <c:v>Total</c:v>
                </c:pt>
              </c:strCache>
            </c:strRef>
          </c:cat>
          <c:val>
            <c:numRef>
              <c:f>'Report Chart'!$B$24:$B$28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37</c:v>
                </c:pt>
                <c:pt idx="3">
                  <c:v>3</c:v>
                </c:pt>
                <c:pt idx="4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897480"/>
        <c:axId val="674889248"/>
      </c:barChart>
      <c:lineChart>
        <c:grouping val="standard"/>
        <c:varyColors val="0"/>
        <c:ser>
          <c:idx val="1"/>
          <c:order val="1"/>
          <c:tx>
            <c:strRef>
              <c:f>'Report Chart'!$C$23</c:f>
              <c:strCache>
                <c:ptCount val="1"/>
                <c:pt idx="0">
                  <c:v>Percentage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'Report Chart'!$A$24:$A$28</c:f>
              <c:strCache>
                <c:ptCount val="5"/>
                <c:pt idx="0">
                  <c:v>PT</c:v>
                </c:pt>
                <c:pt idx="1">
                  <c:v>DT</c:v>
                </c:pt>
                <c:pt idx="2">
                  <c:v>EE</c:v>
                </c:pt>
                <c:pt idx="3">
                  <c:v>TT</c:v>
                </c:pt>
                <c:pt idx="4">
                  <c:v>Total</c:v>
                </c:pt>
              </c:strCache>
            </c:strRef>
          </c:cat>
          <c:val>
            <c:numRef>
              <c:f>'Report Chart'!$C$24:$C$28</c:f>
              <c:numCache>
                <c:formatCode>0%</c:formatCode>
                <c:ptCount val="5"/>
                <c:pt idx="0">
                  <c:v>0.52</c:v>
                </c:pt>
                <c:pt idx="1">
                  <c:v>0.5757575757575758</c:v>
                </c:pt>
                <c:pt idx="2">
                  <c:v>0.54411764705882348</c:v>
                </c:pt>
                <c:pt idx="3">
                  <c:v>0.75</c:v>
                </c:pt>
                <c:pt idx="4">
                  <c:v>0.55384615384615388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41920"/>
        <c:axId val="536545056"/>
      </c:lineChart>
      <c:catAx>
        <c:axId val="6748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674889248"/>
        <c:crosses val="autoZero"/>
        <c:auto val="1"/>
        <c:lblAlgn val="ctr"/>
        <c:lblOffset val="100"/>
        <c:noMultiLvlLbl val="0"/>
      </c:catAx>
      <c:valAx>
        <c:axId val="6748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674897480"/>
        <c:crosses val="autoZero"/>
        <c:crossBetween val="between"/>
      </c:valAx>
      <c:valAx>
        <c:axId val="5365450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536541920"/>
        <c:crosses val="max"/>
        <c:crossBetween val="between"/>
      </c:valAx>
      <c:catAx>
        <c:axId val="53654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54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MW Group Condensed" panose="020B06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r>
              <a:rPr lang="en-US"/>
              <a:t>Escalation Email Stauts (8:30 to 17:30)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Chart'!$N$1</c:f>
              <c:strCache>
                <c:ptCount val="1"/>
                <c:pt idx="0">
                  <c:v>Email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Chart'!$M$2:$M$6</c:f>
              <c:strCache>
                <c:ptCount val="5"/>
                <c:pt idx="0">
                  <c:v>PT</c:v>
                </c:pt>
                <c:pt idx="1">
                  <c:v>DT</c:v>
                </c:pt>
                <c:pt idx="2">
                  <c:v>EE</c:v>
                </c:pt>
                <c:pt idx="3">
                  <c:v>TT</c:v>
                </c:pt>
                <c:pt idx="4">
                  <c:v>Total</c:v>
                </c:pt>
              </c:strCache>
            </c:strRef>
          </c:cat>
          <c:val>
            <c:numRef>
              <c:f>'Report Chart'!$N$2:$N$6</c:f>
              <c:numCache>
                <c:formatCode>General</c:formatCode>
                <c:ptCount val="5"/>
                <c:pt idx="0">
                  <c:v>25</c:v>
                </c:pt>
                <c:pt idx="1">
                  <c:v>33</c:v>
                </c:pt>
                <c:pt idx="2">
                  <c:v>68</c:v>
                </c:pt>
                <c:pt idx="3">
                  <c:v>4</c:v>
                </c:pt>
                <c:pt idx="4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545840"/>
        <c:axId val="536546624"/>
      </c:barChart>
      <c:lineChart>
        <c:grouping val="standard"/>
        <c:varyColors val="0"/>
        <c:ser>
          <c:idx val="1"/>
          <c:order val="1"/>
          <c:tx>
            <c:strRef>
              <c:f>'Report Chart'!$O$1</c:f>
              <c:strCache>
                <c:ptCount val="1"/>
                <c:pt idx="0">
                  <c:v>Response Time (min)</c:v>
                </c:pt>
              </c:strCache>
            </c:strRef>
          </c:tx>
          <c:spPr>
            <a:ln w="28575" cap="rnd">
              <a:solidFill>
                <a:srgbClr val="C0504D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'Report Chart'!$M$2:$M$6</c:f>
              <c:strCache>
                <c:ptCount val="5"/>
                <c:pt idx="0">
                  <c:v>PT</c:v>
                </c:pt>
                <c:pt idx="1">
                  <c:v>DT</c:v>
                </c:pt>
                <c:pt idx="2">
                  <c:v>EE</c:v>
                </c:pt>
                <c:pt idx="3">
                  <c:v>TT</c:v>
                </c:pt>
                <c:pt idx="4">
                  <c:v>Total</c:v>
                </c:pt>
              </c:strCache>
            </c:strRef>
          </c:cat>
          <c:val>
            <c:numRef>
              <c:f>'Report Chart'!$O$2:$O$6</c:f>
              <c:numCache>
                <c:formatCode>General</c:formatCode>
                <c:ptCount val="5"/>
                <c:pt idx="0">
                  <c:v>54.8</c:v>
                </c:pt>
                <c:pt idx="1">
                  <c:v>72.3</c:v>
                </c:pt>
                <c:pt idx="2">
                  <c:v>42.8</c:v>
                </c:pt>
                <c:pt idx="3">
                  <c:v>12</c:v>
                </c:pt>
                <c:pt idx="4" formatCode="0.0">
                  <c:v>51.648461538461532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41528"/>
        <c:axId val="536539176"/>
      </c:lineChart>
      <c:catAx>
        <c:axId val="5365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536546624"/>
        <c:crosses val="autoZero"/>
        <c:auto val="1"/>
        <c:lblAlgn val="ctr"/>
        <c:lblOffset val="100"/>
        <c:noMultiLvlLbl val="0"/>
      </c:catAx>
      <c:valAx>
        <c:axId val="5365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536545840"/>
        <c:crosses val="autoZero"/>
        <c:crossBetween val="between"/>
      </c:valAx>
      <c:valAx>
        <c:axId val="536539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536541528"/>
        <c:crosses val="max"/>
        <c:crossBetween val="between"/>
      </c:valAx>
      <c:catAx>
        <c:axId val="53654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539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MW Group Condensed" panose="020B06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r>
              <a:rPr lang="en-US" sz="1100"/>
              <a:t>Insufficient Info in Email 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'Report Chart'!$J$29</c:f>
              <c:strCache>
                <c:ptCount val="1"/>
                <c:pt idx="0">
                  <c:v>Correct Title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Chart'!$I$30:$I$35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Chart'!$J$30:$J$35</c:f>
              <c:numCache>
                <c:formatCode>General</c:formatCode>
                <c:ptCount val="6"/>
                <c:pt idx="0">
                  <c:v>53</c:v>
                </c:pt>
                <c:pt idx="1">
                  <c:v>82</c:v>
                </c:pt>
              </c:numCache>
            </c:numRef>
          </c:val>
        </c:ser>
        <c:ser>
          <c:idx val="2"/>
          <c:order val="1"/>
          <c:tx>
            <c:strRef>
              <c:f>'Report Chart'!$K$29</c:f>
              <c:strCache>
                <c:ptCount val="1"/>
                <c:pt idx="0">
                  <c:v>Insufficient Info in Title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Chart'!$I$30:$I$35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Chart'!$K$30:$K$35</c:f>
              <c:numCache>
                <c:formatCode>General</c:formatCode>
                <c:ptCount val="6"/>
                <c:pt idx="0">
                  <c:v>54</c:v>
                </c:pt>
                <c:pt idx="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36540352"/>
        <c:axId val="536543488"/>
      </c:barChart>
      <c:lineChart>
        <c:grouping val="standard"/>
        <c:varyColors val="0"/>
        <c:ser>
          <c:idx val="0"/>
          <c:order val="2"/>
          <c:tx>
            <c:strRef>
              <c:f>'Report Chart'!$L$29</c:f>
              <c:strCache>
                <c:ptCount val="1"/>
                <c:pt idx="0">
                  <c:v>Insufficient Title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W Group Condensed" panose="020B06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Chart'!$I$30:$I$35</c:f>
              <c:strCache>
                <c:ptCount val="6"/>
                <c:pt idx="0">
                  <c:v>CW11</c:v>
                </c:pt>
                <c:pt idx="1">
                  <c:v>CW12</c:v>
                </c:pt>
                <c:pt idx="2">
                  <c:v>CW13</c:v>
                </c:pt>
                <c:pt idx="3">
                  <c:v>CW14</c:v>
                </c:pt>
                <c:pt idx="4">
                  <c:v>CW15</c:v>
                </c:pt>
                <c:pt idx="5">
                  <c:v>CW16</c:v>
                </c:pt>
              </c:strCache>
            </c:strRef>
          </c:cat>
          <c:val>
            <c:numRef>
              <c:f>'Report Chart'!$L$30:$L$35</c:f>
              <c:numCache>
                <c:formatCode>0%</c:formatCode>
                <c:ptCount val="6"/>
                <c:pt idx="0">
                  <c:v>0.50467289719626163</c:v>
                </c:pt>
                <c:pt idx="1">
                  <c:v>0.36923076923076925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40744"/>
        <c:axId val="536539960"/>
      </c:lineChart>
      <c:catAx>
        <c:axId val="5365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536543488"/>
        <c:crosses val="autoZero"/>
        <c:auto val="1"/>
        <c:lblAlgn val="ctr"/>
        <c:lblOffset val="100"/>
        <c:noMultiLvlLbl val="0"/>
      </c:catAx>
      <c:valAx>
        <c:axId val="536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536540352"/>
        <c:crosses val="autoZero"/>
        <c:crossBetween val="between"/>
      </c:valAx>
      <c:valAx>
        <c:axId val="5365399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MW Group Condensed" panose="020B0606020202020204" pitchFamily="34" charset="0"/>
                <a:ea typeface="+mn-ea"/>
                <a:cs typeface="+mn-cs"/>
              </a:defRPr>
            </a:pPr>
            <a:endParaRPr lang="en-US"/>
          </a:p>
        </c:txPr>
        <c:crossAx val="536540744"/>
        <c:crosses val="max"/>
        <c:crossBetween val="between"/>
      </c:valAx>
      <c:catAx>
        <c:axId val="53654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539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MW Group Condensed" panose="020B0606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MW Group Condensed" panose="020B0606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9</xdr:row>
      <xdr:rowOff>52388</xdr:rowOff>
    </xdr:from>
    <xdr:to>
      <xdr:col>4</xdr:col>
      <xdr:colOff>190500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8</xdr:row>
      <xdr:rowOff>157162</xdr:rowOff>
    </xdr:from>
    <xdr:to>
      <xdr:col>9</xdr:col>
      <xdr:colOff>209550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29</xdr:row>
      <xdr:rowOff>80962</xdr:rowOff>
    </xdr:from>
    <xdr:to>
      <xdr:col>4</xdr:col>
      <xdr:colOff>500062</xdr:colOff>
      <xdr:row>43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128587</xdr:colOff>
      <xdr:row>7</xdr:row>
      <xdr:rowOff>147637</xdr:rowOff>
    </xdr:from>
    <xdr:to>
      <xdr:col>15</xdr:col>
      <xdr:colOff>509587</xdr:colOff>
      <xdr:row>22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909637</xdr:colOff>
      <xdr:row>36</xdr:row>
      <xdr:rowOff>4762</xdr:rowOff>
    </xdr:from>
    <xdr:to>
      <xdr:col>12</xdr:col>
      <xdr:colOff>14287</xdr:colOff>
      <xdr:row>50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21" sqref="G21"/>
    </sheetView>
  </sheetViews>
  <sheetFormatPr defaultRowHeight="15" x14ac:dyDescent="0.25"/>
  <cols>
    <col min="1" max="1" width="31.140625" bestFit="1" customWidth="1"/>
    <col min="2" max="2" width="13.42578125" bestFit="1" customWidth="1"/>
    <col min="6" max="6" width="14.5703125" bestFit="1" customWidth="1"/>
    <col min="7" max="7" width="33.5703125" bestFit="1" customWidth="1"/>
    <col min="8" max="8" width="14.140625" bestFit="1" customWidth="1"/>
    <col min="9" max="9" width="20.7109375" bestFit="1" customWidth="1"/>
    <col min="10" max="10" width="22.28515625" customWidth="1"/>
    <col min="11" max="11" width="36.42578125" bestFit="1" customWidth="1"/>
    <col min="13" max="13" width="30.28515625" bestFit="1" customWidth="1"/>
    <col min="14" max="14" width="13.42578125" bestFit="1" customWidth="1"/>
    <col min="15" max="15" width="14.28515625" bestFit="1" customWidth="1"/>
  </cols>
  <sheetData>
    <row r="1" spans="1:15" x14ac:dyDescent="0.25">
      <c r="A1" s="3" t="s">
        <v>489</v>
      </c>
      <c r="B1" t="s">
        <v>3</v>
      </c>
      <c r="C1" t="s">
        <v>6</v>
      </c>
      <c r="D1" t="s">
        <v>9</v>
      </c>
      <c r="E1" t="s">
        <v>12</v>
      </c>
      <c r="G1" s="3" t="s">
        <v>490</v>
      </c>
      <c r="H1" t="s">
        <v>472</v>
      </c>
      <c r="I1" t="s">
        <v>473</v>
      </c>
      <c r="K1" t="s">
        <v>494</v>
      </c>
      <c r="M1" s="3" t="s">
        <v>1059</v>
      </c>
      <c r="N1" t="s">
        <v>613</v>
      </c>
      <c r="O1" t="s">
        <v>614</v>
      </c>
    </row>
    <row r="2" spans="1:15" x14ac:dyDescent="0.25">
      <c r="A2" t="s">
        <v>481</v>
      </c>
      <c r="B2" s="4">
        <v>0.20560747663551401</v>
      </c>
      <c r="C2" s="4">
        <v>0.29906542056074764</v>
      </c>
      <c r="D2" s="4">
        <v>0.37383177570093457</v>
      </c>
      <c r="E2" s="4">
        <v>0.12149532710280374</v>
      </c>
      <c r="G2" t="s">
        <v>481</v>
      </c>
      <c r="H2">
        <v>76</v>
      </c>
      <c r="I2">
        <v>20</v>
      </c>
      <c r="K2">
        <v>11</v>
      </c>
      <c r="M2" t="s">
        <v>3</v>
      </c>
      <c r="N2">
        <v>25</v>
      </c>
      <c r="O2">
        <v>54.8</v>
      </c>
    </row>
    <row r="3" spans="1:15" x14ac:dyDescent="0.25">
      <c r="A3" t="s">
        <v>483</v>
      </c>
      <c r="B3" s="4">
        <v>0.19230769230769232</v>
      </c>
      <c r="C3" s="4">
        <v>0.25384615384615383</v>
      </c>
      <c r="D3" s="4">
        <v>0.52307692307692311</v>
      </c>
      <c r="E3" s="4">
        <v>3.0769230769230771E-2</v>
      </c>
      <c r="G3" t="s">
        <v>483</v>
      </c>
      <c r="H3">
        <v>65</v>
      </c>
      <c r="I3">
        <v>36</v>
      </c>
      <c r="K3">
        <v>29</v>
      </c>
      <c r="M3" t="s">
        <v>6</v>
      </c>
      <c r="N3">
        <v>33</v>
      </c>
      <c r="O3">
        <v>72.3</v>
      </c>
    </row>
    <row r="4" spans="1:15" x14ac:dyDescent="0.25">
      <c r="A4" t="s">
        <v>484</v>
      </c>
      <c r="B4" s="4">
        <v>0.25806451612903225</v>
      </c>
      <c r="C4" s="4">
        <v>0.24731182795698925</v>
      </c>
      <c r="D4" s="4">
        <v>0.39784946236559138</v>
      </c>
      <c r="E4" s="4">
        <v>9.6774193548387094E-2</v>
      </c>
      <c r="G4" t="s">
        <v>484</v>
      </c>
      <c r="M4" t="s">
        <v>9</v>
      </c>
      <c r="N4">
        <v>68</v>
      </c>
      <c r="O4">
        <v>42.8</v>
      </c>
    </row>
    <row r="5" spans="1:15" x14ac:dyDescent="0.25">
      <c r="A5" t="s">
        <v>485</v>
      </c>
      <c r="G5" t="s">
        <v>485</v>
      </c>
      <c r="M5" t="s">
        <v>12</v>
      </c>
      <c r="N5">
        <v>4</v>
      </c>
      <c r="O5">
        <v>12</v>
      </c>
    </row>
    <row r="6" spans="1:15" x14ac:dyDescent="0.25">
      <c r="A6" t="s">
        <v>486</v>
      </c>
      <c r="G6" t="s">
        <v>486</v>
      </c>
      <c r="M6" t="s">
        <v>488</v>
      </c>
      <c r="N6">
        <v>130</v>
      </c>
      <c r="O6" s="5">
        <v>51.648461538461532</v>
      </c>
    </row>
    <row r="7" spans="1:15" x14ac:dyDescent="0.25">
      <c r="A7" t="s">
        <v>487</v>
      </c>
      <c r="G7" t="s">
        <v>487</v>
      </c>
    </row>
    <row r="23" spans="1:12" x14ac:dyDescent="0.25">
      <c r="A23" t="s">
        <v>493</v>
      </c>
      <c r="B23" t="s">
        <v>615</v>
      </c>
      <c r="C23" t="s">
        <v>616</v>
      </c>
    </row>
    <row r="24" spans="1:12" x14ac:dyDescent="0.25">
      <c r="A24" t="s">
        <v>3</v>
      </c>
      <c r="B24">
        <v>13</v>
      </c>
      <c r="C24" s="4">
        <f>B24/D24</f>
        <v>0.52</v>
      </c>
      <c r="D24">
        <f>N2</f>
        <v>25</v>
      </c>
    </row>
    <row r="25" spans="1:12" x14ac:dyDescent="0.25">
      <c r="A25" t="s">
        <v>6</v>
      </c>
      <c r="B25">
        <v>19</v>
      </c>
      <c r="C25" s="4">
        <f t="shared" ref="C25:C28" si="0">B25/D25</f>
        <v>0.5757575757575758</v>
      </c>
      <c r="D25">
        <f t="shared" ref="D25:D28" si="1">N3</f>
        <v>33</v>
      </c>
      <c r="G25" s="3" t="s">
        <v>1060</v>
      </c>
      <c r="H25" s="3">
        <v>5</v>
      </c>
      <c r="I25" s="5"/>
    </row>
    <row r="26" spans="1:12" x14ac:dyDescent="0.25">
      <c r="A26" t="s">
        <v>9</v>
      </c>
      <c r="B26">
        <v>37</v>
      </c>
      <c r="C26" s="4">
        <f t="shared" si="0"/>
        <v>0.54411764705882348</v>
      </c>
      <c r="D26">
        <f t="shared" si="1"/>
        <v>68</v>
      </c>
      <c r="H26" t="s">
        <v>3</v>
      </c>
      <c r="I26" s="5" t="s">
        <v>6</v>
      </c>
      <c r="J26" t="s">
        <v>9</v>
      </c>
      <c r="K26" t="s">
        <v>12</v>
      </c>
      <c r="L26" t="s">
        <v>488</v>
      </c>
    </row>
    <row r="27" spans="1:12" x14ac:dyDescent="0.25">
      <c r="A27" t="s">
        <v>12</v>
      </c>
      <c r="B27">
        <v>3</v>
      </c>
      <c r="C27" s="4">
        <f t="shared" si="0"/>
        <v>0.75</v>
      </c>
      <c r="D27">
        <f t="shared" si="1"/>
        <v>4</v>
      </c>
      <c r="G27" s="3" t="s">
        <v>1061</v>
      </c>
      <c r="H27">
        <v>3</v>
      </c>
      <c r="I27" s="2">
        <v>2</v>
      </c>
      <c r="J27">
        <v>9</v>
      </c>
      <c r="K27">
        <v>1</v>
      </c>
      <c r="L27" s="3">
        <v>15</v>
      </c>
    </row>
    <row r="28" spans="1:12" x14ac:dyDescent="0.25">
      <c r="A28" t="s">
        <v>488</v>
      </c>
      <c r="B28">
        <f>SUM(B24:B27)</f>
        <v>72</v>
      </c>
      <c r="C28" s="4">
        <f t="shared" si="0"/>
        <v>0.55384615384615388</v>
      </c>
      <c r="D28">
        <f t="shared" si="1"/>
        <v>130</v>
      </c>
      <c r="I28" s="5"/>
    </row>
    <row r="29" spans="1:12" x14ac:dyDescent="0.25">
      <c r="I29" s="3" t="s">
        <v>221</v>
      </c>
      <c r="J29" t="s">
        <v>610</v>
      </c>
      <c r="K29" t="s">
        <v>611</v>
      </c>
      <c r="L29" t="s">
        <v>612</v>
      </c>
    </row>
    <row r="30" spans="1:12" x14ac:dyDescent="0.25">
      <c r="I30" t="s">
        <v>481</v>
      </c>
      <c r="J30">
        <v>53</v>
      </c>
      <c r="K30">
        <v>54</v>
      </c>
      <c r="L30" s="4">
        <f>K30/(J30+K30)</f>
        <v>0.50467289719626163</v>
      </c>
    </row>
    <row r="31" spans="1:12" x14ac:dyDescent="0.25">
      <c r="I31" t="s">
        <v>483</v>
      </c>
      <c r="J31">
        <v>82</v>
      </c>
      <c r="K31">
        <v>48</v>
      </c>
      <c r="L31" s="4">
        <f>K31/(J31+K31)</f>
        <v>0.36923076923076925</v>
      </c>
    </row>
    <row r="32" spans="1:12" x14ac:dyDescent="0.25">
      <c r="I32" t="s">
        <v>484</v>
      </c>
    </row>
    <row r="33" spans="9:9" x14ac:dyDescent="0.25">
      <c r="I33" t="s">
        <v>485</v>
      </c>
    </row>
    <row r="34" spans="9:9" x14ac:dyDescent="0.25">
      <c r="I34" t="s">
        <v>486</v>
      </c>
    </row>
    <row r="35" spans="9:9" x14ac:dyDescent="0.25">
      <c r="I35" t="s">
        <v>487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topLeftCell="A106" zoomScaleNormal="100" workbookViewId="0">
      <selection activeCell="B1" sqref="B1:C131"/>
    </sheetView>
  </sheetViews>
  <sheetFormatPr defaultRowHeight="15" x14ac:dyDescent="0.25"/>
  <cols>
    <col min="1" max="1" width="22.140625" bestFit="1" customWidth="1"/>
    <col min="2" max="2" width="72.85546875" bestFit="1" customWidth="1"/>
    <col min="3" max="3" width="10" bestFit="1" customWidth="1"/>
    <col min="6" max="6" width="76.28515625" bestFit="1" customWidth="1"/>
    <col min="9" max="9" width="10.5703125" bestFit="1" customWidth="1"/>
    <col min="10" max="10" width="10.85546875" bestFit="1" customWidth="1"/>
    <col min="11" max="11" width="14.5703125" bestFit="1" customWidth="1"/>
    <col min="14" max="14" width="12.140625" customWidth="1"/>
    <col min="18" max="18" width="7.42578125" bestFit="1" customWidth="1"/>
    <col min="19" max="19" width="12.5703125" bestFit="1" customWidth="1"/>
  </cols>
  <sheetData>
    <row r="1" spans="1:2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447</v>
      </c>
      <c r="G1" t="s">
        <v>1</v>
      </c>
      <c r="H1" t="s">
        <v>463</v>
      </c>
      <c r="I1" t="s">
        <v>471</v>
      </c>
      <c r="J1" t="s">
        <v>477</v>
      </c>
      <c r="K1" s="3" t="s">
        <v>478</v>
      </c>
      <c r="L1" s="3" t="s">
        <v>491</v>
      </c>
      <c r="M1" s="3" t="s">
        <v>492</v>
      </c>
      <c r="N1" t="s">
        <v>472</v>
      </c>
      <c r="O1" t="s">
        <v>473</v>
      </c>
      <c r="P1" s="3" t="s">
        <v>476</v>
      </c>
      <c r="R1" s="3" t="s">
        <v>1</v>
      </c>
      <c r="S1" s="3" t="s">
        <v>482</v>
      </c>
    </row>
    <row r="2" spans="1:20" x14ac:dyDescent="0.25">
      <c r="A2" t="s">
        <v>19</v>
      </c>
      <c r="B2" t="s">
        <v>495</v>
      </c>
      <c r="C2" t="s">
        <v>496</v>
      </c>
      <c r="D2" t="s">
        <v>497</v>
      </c>
      <c r="F2" t="str">
        <f>RIGHT(B2,LEN(B2)-4)</f>
        <v>重新激活_63180635_杨波</v>
      </c>
      <c r="G2" t="e">
        <f>VLOOKUP(F2,'CW12 Reply'!$F$2:$H$123,3,0)</f>
        <v>#REF!</v>
      </c>
      <c r="H2">
        <f>MID(C2,(FIND(":",C2)-2),2)*60+MID(C2,(FIND(":",C2)+1),2)</f>
        <v>1439</v>
      </c>
      <c r="I2">
        <f>VLOOKUP(F2,'CW12 Reply'!$F$2:$I$123,4,0)</f>
        <v>488</v>
      </c>
      <c r="J2">
        <f>I2-H2</f>
        <v>-951</v>
      </c>
      <c r="K2">
        <f>IFERROR(IF(J2&lt;0, J2+1440,J2),"NA")</f>
        <v>489</v>
      </c>
      <c r="L2">
        <f>IF(K2="NA","NA",IF(K2&lt;=30,1,0))</f>
        <v>0</v>
      </c>
      <c r="M2">
        <v>1</v>
      </c>
      <c r="N2" t="str">
        <f>IFERROR(IF(FIND("激活",B2),"Re",0)," ")</f>
        <v>Re</v>
      </c>
      <c r="O2" t="str">
        <f>IFERROR(IF(FIND("MB",D2),"Attach",0)," ")</f>
        <v xml:space="preserve"> </v>
      </c>
      <c r="P2" t="str">
        <f>IF(N2="Re","Re",IF(O2="Attach","Attach","Ge"))</f>
        <v>Re</v>
      </c>
      <c r="R2" t="s">
        <v>3</v>
      </c>
      <c r="S2">
        <f>COUNTIF($G$2:$G$131,R2)</f>
        <v>3</v>
      </c>
    </row>
    <row r="3" spans="1:20" x14ac:dyDescent="0.25">
      <c r="A3" t="s">
        <v>19</v>
      </c>
      <c r="B3" t="s">
        <v>498</v>
      </c>
      <c r="C3" t="s">
        <v>499</v>
      </c>
      <c r="D3" t="s">
        <v>237</v>
      </c>
      <c r="F3" t="str">
        <f t="shared" ref="F3:F66" si="0">RIGHT(B3,LEN(B3)-4)</f>
        <v>经销商39721 变速箱故障视频</v>
      </c>
      <c r="G3" t="e">
        <f>VLOOKUP(F3,'CW12 Reply'!$F$2:$H$123,3,0)</f>
        <v>#REF!</v>
      </c>
      <c r="H3">
        <f t="shared" ref="H3:H66" si="1">MID(C3,(FIND(":",C3)-2),2)*60+MID(C3,(FIND(":",C3)+1),2)</f>
        <v>1328</v>
      </c>
      <c r="I3">
        <f>VLOOKUP(F3,'CW12 Reply'!$F$2:$I$123,4,0)</f>
        <v>486</v>
      </c>
      <c r="J3">
        <f t="shared" ref="J3:J66" si="2">I3-H3</f>
        <v>-842</v>
      </c>
      <c r="K3">
        <f t="shared" ref="K3:K66" si="3">IFERROR(IF(J3&lt;0, J3+1440,J3),"NA")</f>
        <v>598</v>
      </c>
      <c r="L3">
        <f t="shared" ref="L3:L66" si="4">IF(K3="NA","NA",IF(K3&lt;=30,1,0))</f>
        <v>0</v>
      </c>
      <c r="M3">
        <f t="shared" ref="M3:M66" si="5">IF(K3="NA","NA",IF(K3&gt;540,1,0))</f>
        <v>1</v>
      </c>
      <c r="N3" t="str">
        <f t="shared" ref="N3:N66" si="6">IFERROR(IF(FIND("激活",B3),"Re",0)," ")</f>
        <v xml:space="preserve"> </v>
      </c>
      <c r="O3" t="str">
        <f t="shared" ref="O3:O66" si="7">IFERROR(IF(FIND("MB",D3),"Attach",0)," ")</f>
        <v>Attach</v>
      </c>
      <c r="P3" t="str">
        <f t="shared" ref="P3:P66" si="8">IF(N3="Re","Re",IF(O3="Attach","Attach","Ge"))</f>
        <v>Attach</v>
      </c>
      <c r="R3" t="s">
        <v>6</v>
      </c>
      <c r="S3">
        <f t="shared" ref="S3:S5" si="9">COUNTIF($G$2:$G$131,R3)</f>
        <v>2</v>
      </c>
    </row>
    <row r="4" spans="1:20" x14ac:dyDescent="0.25">
      <c r="A4" t="s">
        <v>19</v>
      </c>
      <c r="B4" t="s">
        <v>23</v>
      </c>
      <c r="C4" t="s">
        <v>500</v>
      </c>
      <c r="D4" t="s">
        <v>240</v>
      </c>
      <c r="F4" t="str">
        <f t="shared" si="0"/>
        <v>案例激活</v>
      </c>
      <c r="G4" t="e">
        <f>VLOOKUP(F4,'CW12 Reply'!$F$2:$H$123,3,0)</f>
        <v>#REF!</v>
      </c>
      <c r="H4">
        <f t="shared" si="1"/>
        <v>1111</v>
      </c>
      <c r="I4">
        <f>VLOOKUP(F4,'CW12 Reply'!$F$2:$I$123,4,0)</f>
        <v>546</v>
      </c>
      <c r="J4">
        <f t="shared" si="2"/>
        <v>-565</v>
      </c>
      <c r="K4">
        <f t="shared" si="3"/>
        <v>875</v>
      </c>
      <c r="L4">
        <f t="shared" si="4"/>
        <v>0</v>
      </c>
      <c r="M4">
        <f t="shared" si="5"/>
        <v>1</v>
      </c>
      <c r="N4" t="str">
        <f t="shared" si="6"/>
        <v>Re</v>
      </c>
      <c r="O4" t="str">
        <f t="shared" si="7"/>
        <v xml:space="preserve"> </v>
      </c>
      <c r="P4" t="str">
        <f t="shared" si="8"/>
        <v>Re</v>
      </c>
      <c r="R4" t="s">
        <v>9</v>
      </c>
      <c r="S4">
        <f t="shared" si="9"/>
        <v>9</v>
      </c>
    </row>
    <row r="5" spans="1:20" x14ac:dyDescent="0.25">
      <c r="A5" t="s">
        <v>19</v>
      </c>
      <c r="B5" t="s">
        <v>501</v>
      </c>
      <c r="C5" t="s">
        <v>502</v>
      </c>
      <c r="D5" t="s">
        <v>32</v>
      </c>
      <c r="F5" t="str">
        <f t="shared" si="0"/>
        <v>重新激活-63249847-车身-义乌泓宝行</v>
      </c>
      <c r="G5" t="e">
        <f>VLOOKUP(F5,'CW12 Reply'!$F$2:$H$123,3,0)</f>
        <v>#REF!</v>
      </c>
      <c r="H5">
        <f t="shared" si="1"/>
        <v>1029</v>
      </c>
      <c r="I5">
        <f>VLOOKUP(F5,'CW12 Reply'!$F$2:$I$123,4,0)</f>
        <v>1061</v>
      </c>
      <c r="J5">
        <f t="shared" si="2"/>
        <v>32</v>
      </c>
      <c r="K5">
        <f t="shared" si="3"/>
        <v>32</v>
      </c>
      <c r="L5">
        <f t="shared" si="4"/>
        <v>0</v>
      </c>
      <c r="M5">
        <f t="shared" si="5"/>
        <v>0</v>
      </c>
      <c r="N5" t="str">
        <f t="shared" si="6"/>
        <v>Re</v>
      </c>
      <c r="O5" t="str">
        <f t="shared" si="7"/>
        <v xml:space="preserve"> </v>
      </c>
      <c r="P5" t="str">
        <f t="shared" si="8"/>
        <v>Re</v>
      </c>
      <c r="R5" t="s">
        <v>12</v>
      </c>
      <c r="S5">
        <f t="shared" si="9"/>
        <v>1</v>
      </c>
    </row>
    <row r="6" spans="1:20" x14ac:dyDescent="0.25">
      <c r="A6" t="s">
        <v>19</v>
      </c>
      <c r="B6" t="s">
        <v>503</v>
      </c>
      <c r="C6" t="s">
        <v>504</v>
      </c>
      <c r="D6" t="s">
        <v>70</v>
      </c>
      <c r="F6" t="str">
        <f t="shared" si="0"/>
        <v>重新激活_63207339_李文杰</v>
      </c>
      <c r="G6" t="e">
        <f>VLOOKUP(F6,'CW12 Reply'!$F$2:$H$123,3,0)</f>
        <v>#REF!</v>
      </c>
      <c r="H6">
        <f t="shared" si="1"/>
        <v>961</v>
      </c>
      <c r="I6">
        <f>VLOOKUP(F6,'CW12 Reply'!$F$2:$I$123,4,0)</f>
        <v>1029</v>
      </c>
      <c r="J6">
        <f t="shared" si="2"/>
        <v>68</v>
      </c>
      <c r="K6">
        <f t="shared" si="3"/>
        <v>68</v>
      </c>
      <c r="L6">
        <f t="shared" si="4"/>
        <v>0</v>
      </c>
      <c r="M6">
        <f t="shared" si="5"/>
        <v>0</v>
      </c>
      <c r="N6" t="str">
        <f t="shared" si="6"/>
        <v>Re</v>
      </c>
      <c r="O6" t="str">
        <f t="shared" si="7"/>
        <v xml:space="preserve"> </v>
      </c>
      <c r="P6" t="str">
        <f t="shared" si="8"/>
        <v>Re</v>
      </c>
    </row>
    <row r="7" spans="1:20" x14ac:dyDescent="0.25">
      <c r="A7" t="s">
        <v>19</v>
      </c>
      <c r="B7" t="s">
        <v>505</v>
      </c>
      <c r="C7" t="s">
        <v>506</v>
      </c>
      <c r="D7" t="s">
        <v>134</v>
      </c>
      <c r="F7" t="str">
        <f t="shared" si="0"/>
        <v>63266672-附件-温泽楠</v>
      </c>
      <c r="G7" t="e">
        <f>VLOOKUP(F7,'CW12 Reply'!$F$2:$H$123,3,0)</f>
        <v>#REF!</v>
      </c>
      <c r="H7">
        <f t="shared" si="1"/>
        <v>945</v>
      </c>
      <c r="I7">
        <f>VLOOKUP(F7,'CW12 Reply'!$F$2:$I$123,4,0)</f>
        <v>959</v>
      </c>
      <c r="J7">
        <f t="shared" si="2"/>
        <v>14</v>
      </c>
      <c r="K7">
        <f t="shared" si="3"/>
        <v>14</v>
      </c>
      <c r="L7">
        <f t="shared" si="4"/>
        <v>1</v>
      </c>
      <c r="M7">
        <f t="shared" si="5"/>
        <v>0</v>
      </c>
      <c r="N7" t="str">
        <f t="shared" si="6"/>
        <v xml:space="preserve"> </v>
      </c>
      <c r="O7" t="str">
        <f t="shared" si="7"/>
        <v>Attach</v>
      </c>
      <c r="P7" t="str">
        <f t="shared" si="8"/>
        <v>Attach</v>
      </c>
      <c r="R7" s="3" t="s">
        <v>476</v>
      </c>
      <c r="S7" s="3" t="s">
        <v>482</v>
      </c>
    </row>
    <row r="8" spans="1:20" x14ac:dyDescent="0.25">
      <c r="A8" t="s">
        <v>19</v>
      </c>
      <c r="B8" t="s">
        <v>507</v>
      </c>
      <c r="C8" t="s">
        <v>508</v>
      </c>
      <c r="D8" t="s">
        <v>123</v>
      </c>
      <c r="F8" t="str">
        <f t="shared" si="0"/>
        <v>重新激活-案例编号63204699-电气系统-佛山通宝汽车销售服务有限公司</v>
      </c>
      <c r="G8" t="e">
        <f>VLOOKUP(F8,'CW12 Reply'!$F$2:$H$123,3,0)</f>
        <v>#REF!</v>
      </c>
      <c r="H8">
        <f t="shared" si="1"/>
        <v>941</v>
      </c>
      <c r="I8">
        <f>VLOOKUP(F8,'CW12 Reply'!$F$2:$I$123,4,0)</f>
        <v>944</v>
      </c>
      <c r="J8">
        <f t="shared" si="2"/>
        <v>3</v>
      </c>
      <c r="K8">
        <f t="shared" si="3"/>
        <v>3</v>
      </c>
      <c r="L8">
        <f t="shared" si="4"/>
        <v>1</v>
      </c>
      <c r="M8">
        <f t="shared" si="5"/>
        <v>0</v>
      </c>
      <c r="N8" t="str">
        <f t="shared" si="6"/>
        <v>Re</v>
      </c>
      <c r="O8" t="str">
        <f t="shared" si="7"/>
        <v xml:space="preserve"> </v>
      </c>
      <c r="P8" t="str">
        <f t="shared" si="8"/>
        <v>Re</v>
      </c>
      <c r="R8" t="s">
        <v>474</v>
      </c>
      <c r="S8">
        <f>COUNTIF($P$2:$P$131,R8)</f>
        <v>65</v>
      </c>
    </row>
    <row r="9" spans="1:20" x14ac:dyDescent="0.25">
      <c r="A9" t="s">
        <v>19</v>
      </c>
      <c r="B9" t="s">
        <v>509</v>
      </c>
      <c r="C9" t="s">
        <v>510</v>
      </c>
      <c r="D9" t="s">
        <v>160</v>
      </c>
      <c r="F9" t="str">
        <f t="shared" si="0"/>
        <v>重新激活 _63250554_TTS</v>
      </c>
      <c r="G9" t="e">
        <f>VLOOKUP(F9,'CW12 Reply'!$F$2:$H$123,3,0)</f>
        <v>#REF!</v>
      </c>
      <c r="H9">
        <f t="shared" si="1"/>
        <v>853</v>
      </c>
      <c r="I9">
        <f>VLOOKUP(F9,'CW12 Reply'!$F$2:$I$123,4,0)</f>
        <v>859</v>
      </c>
      <c r="J9">
        <f t="shared" si="2"/>
        <v>6</v>
      </c>
      <c r="K9">
        <f t="shared" si="3"/>
        <v>6</v>
      </c>
      <c r="L9">
        <f t="shared" si="4"/>
        <v>1</v>
      </c>
      <c r="M9">
        <f t="shared" si="5"/>
        <v>0</v>
      </c>
      <c r="N9" t="str">
        <f t="shared" si="6"/>
        <v>Re</v>
      </c>
      <c r="O9" t="str">
        <f t="shared" si="7"/>
        <v xml:space="preserve"> </v>
      </c>
      <c r="P9" t="str">
        <f t="shared" si="8"/>
        <v>Re</v>
      </c>
      <c r="R9" t="s">
        <v>479</v>
      </c>
      <c r="S9">
        <f t="shared" ref="S9:S10" si="10">COUNTIF($P$2:$P$131,R9)</f>
        <v>36</v>
      </c>
    </row>
    <row r="10" spans="1:20" x14ac:dyDescent="0.25">
      <c r="A10" t="s">
        <v>19</v>
      </c>
      <c r="B10" t="s">
        <v>511</v>
      </c>
      <c r="C10" t="s">
        <v>512</v>
      </c>
      <c r="D10" t="s">
        <v>45</v>
      </c>
      <c r="F10" t="str">
        <f t="shared" si="0"/>
        <v>0P51625异响视频</v>
      </c>
      <c r="G10" t="e">
        <f>VLOOKUP(F10,'CW12 Reply'!$F$2:$H$123,3,0)</f>
        <v>#REF!</v>
      </c>
      <c r="H10">
        <f t="shared" si="1"/>
        <v>680</v>
      </c>
      <c r="I10">
        <f>VLOOKUP(F10,'CW12 Reply'!$F$2:$I$123,4,0)</f>
        <v>696</v>
      </c>
      <c r="J10">
        <f t="shared" si="2"/>
        <v>16</v>
      </c>
      <c r="K10">
        <f t="shared" si="3"/>
        <v>16</v>
      </c>
      <c r="L10">
        <f t="shared" si="4"/>
        <v>1</v>
      </c>
      <c r="M10">
        <f t="shared" si="5"/>
        <v>0</v>
      </c>
      <c r="N10" t="str">
        <f t="shared" si="6"/>
        <v xml:space="preserve"> </v>
      </c>
      <c r="O10" t="str">
        <f t="shared" si="7"/>
        <v>Attach</v>
      </c>
      <c r="P10" t="str">
        <f t="shared" si="8"/>
        <v>Attach</v>
      </c>
      <c r="R10" t="s">
        <v>475</v>
      </c>
      <c r="S10">
        <f t="shared" si="10"/>
        <v>29</v>
      </c>
    </row>
    <row r="11" spans="1:20" x14ac:dyDescent="0.25">
      <c r="A11" t="s">
        <v>19</v>
      </c>
      <c r="B11" t="s">
        <v>513</v>
      </c>
      <c r="C11" t="s">
        <v>514</v>
      </c>
      <c r="D11" t="s">
        <v>515</v>
      </c>
      <c r="F11" t="str">
        <f t="shared" si="0"/>
        <v>因网络/系统不良，TC询问无法打开</v>
      </c>
      <c r="G11" t="e">
        <f>VLOOKUP(F11,'CW12 Reply'!$F$2:$H$123,3,0)</f>
        <v>#REF!</v>
      </c>
      <c r="H11">
        <f t="shared" si="1"/>
        <v>667</v>
      </c>
      <c r="I11">
        <f>VLOOKUP(F11,'CW12 Reply'!$F$2:$I$123,4,0)</f>
        <v>694</v>
      </c>
      <c r="J11">
        <f t="shared" si="2"/>
        <v>27</v>
      </c>
      <c r="K11">
        <f t="shared" si="3"/>
        <v>27</v>
      </c>
      <c r="L11">
        <f t="shared" si="4"/>
        <v>1</v>
      </c>
      <c r="M11">
        <f t="shared" si="5"/>
        <v>0</v>
      </c>
      <c r="N11" t="str">
        <f t="shared" si="6"/>
        <v xml:space="preserve"> </v>
      </c>
      <c r="O11" t="str">
        <f t="shared" si="7"/>
        <v xml:space="preserve"> </v>
      </c>
      <c r="P11" t="str">
        <f t="shared" si="8"/>
        <v>Ge</v>
      </c>
    </row>
    <row r="12" spans="1:20" x14ac:dyDescent="0.25">
      <c r="A12" t="s">
        <v>19</v>
      </c>
      <c r="B12" t="s">
        <v>516</v>
      </c>
      <c r="C12" t="s">
        <v>517</v>
      </c>
      <c r="D12" t="s">
        <v>518</v>
      </c>
      <c r="F12" t="str">
        <f t="shared" si="0"/>
        <v>重新激活_63020985_徐琨</v>
      </c>
      <c r="G12" t="e">
        <f>VLOOKUP(F12,'CW12 Reply'!$F$2:$H$123,3,0)</f>
        <v>#REF!</v>
      </c>
      <c r="H12">
        <f t="shared" si="1"/>
        <v>664</v>
      </c>
      <c r="I12">
        <f>VLOOKUP(F12,'CW12 Reply'!$F$2:$I$123,4,0)</f>
        <v>673</v>
      </c>
      <c r="J12">
        <f t="shared" si="2"/>
        <v>9</v>
      </c>
      <c r="K12">
        <f t="shared" si="3"/>
        <v>9</v>
      </c>
      <c r="L12">
        <f t="shared" si="4"/>
        <v>1</v>
      </c>
      <c r="M12">
        <f t="shared" si="5"/>
        <v>0</v>
      </c>
      <c r="N12" t="str">
        <f t="shared" si="6"/>
        <v>Re</v>
      </c>
      <c r="O12" t="str">
        <f t="shared" si="7"/>
        <v xml:space="preserve"> </v>
      </c>
      <c r="P12" t="str">
        <f t="shared" si="8"/>
        <v>Re</v>
      </c>
      <c r="R12" t="s">
        <v>1</v>
      </c>
      <c r="S12" s="3" t="s">
        <v>482</v>
      </c>
      <c r="T12" s="3" t="s">
        <v>478</v>
      </c>
    </row>
    <row r="13" spans="1:20" x14ac:dyDescent="0.25">
      <c r="A13" t="s">
        <v>19</v>
      </c>
      <c r="B13" t="s">
        <v>1048</v>
      </c>
      <c r="C13" t="s">
        <v>519</v>
      </c>
      <c r="D13" t="s">
        <v>520</v>
      </c>
      <c r="F13" t="str">
        <f t="shared" si="0"/>
        <v xml:space="preserve"> 重新激活-63244496-电器-云南宝悦</v>
      </c>
      <c r="G13" t="e">
        <f>VLOOKUP(F13,'CW12 Reply'!$F$2:$H$123,3,0)</f>
        <v>#REF!</v>
      </c>
      <c r="H13">
        <f t="shared" si="1"/>
        <v>619</v>
      </c>
      <c r="I13">
        <f>VLOOKUP(F13,'CW12 Reply'!$F$2:$I$123,4,0)</f>
        <v>630</v>
      </c>
      <c r="J13">
        <f t="shared" si="2"/>
        <v>11</v>
      </c>
      <c r="K13">
        <f t="shared" si="3"/>
        <v>11</v>
      </c>
      <c r="L13">
        <f t="shared" si="4"/>
        <v>1</v>
      </c>
      <c r="M13">
        <f t="shared" si="5"/>
        <v>0</v>
      </c>
      <c r="N13" t="str">
        <f t="shared" si="6"/>
        <v>Re</v>
      </c>
      <c r="O13" t="str">
        <f t="shared" si="7"/>
        <v xml:space="preserve"> </v>
      </c>
      <c r="P13" t="str">
        <f t="shared" si="8"/>
        <v>Re</v>
      </c>
      <c r="R13" t="s">
        <v>3</v>
      </c>
      <c r="S13">
        <f>COUNTIF($G$2:$G$131,R13)</f>
        <v>3</v>
      </c>
      <c r="T13">
        <v>54.8</v>
      </c>
    </row>
    <row r="14" spans="1:20" x14ac:dyDescent="0.25">
      <c r="A14" t="s">
        <v>19</v>
      </c>
      <c r="B14" t="s">
        <v>521</v>
      </c>
      <c r="C14" t="s">
        <v>519</v>
      </c>
      <c r="D14" t="s">
        <v>70</v>
      </c>
      <c r="F14" t="str">
        <f t="shared" si="0"/>
        <v>重新激活-63202144 - 侯宇</v>
      </c>
      <c r="G14" t="e">
        <f>VLOOKUP(F14,'CW12 Reply'!$F$2:$H$123,3,0)</f>
        <v>#REF!</v>
      </c>
      <c r="H14">
        <f t="shared" si="1"/>
        <v>619</v>
      </c>
      <c r="I14">
        <f>VLOOKUP(F14,'CW12 Reply'!$F$2:$I$123,4,0)</f>
        <v>626</v>
      </c>
      <c r="J14">
        <f t="shared" si="2"/>
        <v>7</v>
      </c>
      <c r="K14">
        <f t="shared" si="3"/>
        <v>7</v>
      </c>
      <c r="L14">
        <f t="shared" si="4"/>
        <v>1</v>
      </c>
      <c r="M14">
        <f t="shared" si="5"/>
        <v>0</v>
      </c>
      <c r="N14" t="str">
        <f t="shared" si="6"/>
        <v>Re</v>
      </c>
      <c r="O14" t="str">
        <f t="shared" si="7"/>
        <v xml:space="preserve"> </v>
      </c>
      <c r="P14" t="str">
        <f t="shared" si="8"/>
        <v>Re</v>
      </c>
      <c r="R14" t="s">
        <v>6</v>
      </c>
      <c r="S14">
        <f t="shared" ref="S14:S16" si="11">COUNTIF($G$2:$G$131,R14)</f>
        <v>2</v>
      </c>
      <c r="T14">
        <v>72.3</v>
      </c>
    </row>
    <row r="15" spans="1:20" x14ac:dyDescent="0.25">
      <c r="A15" t="s">
        <v>19</v>
      </c>
      <c r="B15" t="s">
        <v>522</v>
      </c>
      <c r="C15" t="s">
        <v>523</v>
      </c>
      <c r="D15" t="s">
        <v>123</v>
      </c>
      <c r="F15" t="str">
        <f t="shared" si="0"/>
        <v>重新激活puma cas62836120 电器系统 深圳宝昌</v>
      </c>
      <c r="G15" t="e">
        <f>VLOOKUP(F15,'CW12 Reply'!$F$2:$H$123,3,0)</f>
        <v>#REF!</v>
      </c>
      <c r="H15">
        <f t="shared" si="1"/>
        <v>616</v>
      </c>
      <c r="I15">
        <f>VLOOKUP(F15,'CW12 Reply'!$F$2:$I$123,4,0)</f>
        <v>623</v>
      </c>
      <c r="J15">
        <f t="shared" si="2"/>
        <v>7</v>
      </c>
      <c r="K15">
        <f t="shared" si="3"/>
        <v>7</v>
      </c>
      <c r="L15">
        <f t="shared" si="4"/>
        <v>1</v>
      </c>
      <c r="M15">
        <f t="shared" si="5"/>
        <v>0</v>
      </c>
      <c r="N15" t="str">
        <f t="shared" si="6"/>
        <v>Re</v>
      </c>
      <c r="O15" t="str">
        <f t="shared" si="7"/>
        <v xml:space="preserve"> </v>
      </c>
      <c r="P15" t="str">
        <f t="shared" si="8"/>
        <v>Re</v>
      </c>
      <c r="R15" t="s">
        <v>9</v>
      </c>
      <c r="S15">
        <f t="shared" si="11"/>
        <v>9</v>
      </c>
      <c r="T15">
        <v>42.8</v>
      </c>
    </row>
    <row r="16" spans="1:20" x14ac:dyDescent="0.25">
      <c r="A16" t="s">
        <v>19</v>
      </c>
      <c r="B16" t="s">
        <v>524</v>
      </c>
      <c r="C16" t="s">
        <v>525</v>
      </c>
      <c r="D16" t="s">
        <v>111</v>
      </c>
      <c r="F16" t="str">
        <f>RIGHT(B16,LEN(B16)-4)</f>
        <v xml:space="preserve"> 解锁puma：电气组 : 徐琨老师  案例号：63250662 </v>
      </c>
      <c r="G16" t="s">
        <v>9</v>
      </c>
      <c r="H16">
        <f t="shared" si="1"/>
        <v>573</v>
      </c>
      <c r="I16" t="e">
        <f>VLOOKUP(F16,'CW12 Reply'!$F$2:$I$123,4,0)</f>
        <v>#N/A</v>
      </c>
      <c r="J16" t="e">
        <f t="shared" si="2"/>
        <v>#N/A</v>
      </c>
      <c r="K16" t="str">
        <f t="shared" si="3"/>
        <v>NA</v>
      </c>
      <c r="L16" t="str">
        <f t="shared" si="4"/>
        <v>NA</v>
      </c>
      <c r="M16" t="str">
        <f t="shared" si="5"/>
        <v>NA</v>
      </c>
      <c r="N16" t="str">
        <f t="shared" si="6"/>
        <v xml:space="preserve"> </v>
      </c>
      <c r="O16" t="str">
        <f t="shared" si="7"/>
        <v xml:space="preserve"> </v>
      </c>
      <c r="P16" t="str">
        <f t="shared" si="8"/>
        <v>Ge</v>
      </c>
      <c r="R16" t="s">
        <v>12</v>
      </c>
      <c r="S16">
        <f t="shared" si="11"/>
        <v>1</v>
      </c>
      <c r="T16" s="5">
        <v>12</v>
      </c>
    </row>
    <row r="17" spans="1:20" x14ac:dyDescent="0.25">
      <c r="A17" t="s">
        <v>19</v>
      </c>
      <c r="B17" t="s">
        <v>526</v>
      </c>
      <c r="C17" t="s">
        <v>527</v>
      </c>
      <c r="D17" t="s">
        <v>120</v>
      </c>
      <c r="F17" t="str">
        <f t="shared" si="0"/>
        <v>重新激活_63227535_孟凡博</v>
      </c>
      <c r="G17" t="e">
        <f>VLOOKUP(F17,'CW12 Reply'!$F$2:$H$123,3,0)</f>
        <v>#REF!</v>
      </c>
      <c r="H17">
        <f t="shared" si="1"/>
        <v>549</v>
      </c>
      <c r="I17">
        <f>VLOOKUP(F17,'CW12 Reply'!$F$2:$I$123,4,0)</f>
        <v>565</v>
      </c>
      <c r="J17">
        <f t="shared" si="2"/>
        <v>16</v>
      </c>
      <c r="K17">
        <f t="shared" si="3"/>
        <v>16</v>
      </c>
      <c r="L17">
        <f t="shared" si="4"/>
        <v>1</v>
      </c>
      <c r="M17">
        <f t="shared" si="5"/>
        <v>0</v>
      </c>
      <c r="N17" t="str">
        <f t="shared" si="6"/>
        <v>Re</v>
      </c>
      <c r="O17" t="str">
        <f t="shared" si="7"/>
        <v xml:space="preserve"> </v>
      </c>
      <c r="P17" t="str">
        <f t="shared" si="8"/>
        <v>Re</v>
      </c>
      <c r="R17" t="s">
        <v>488</v>
      </c>
      <c r="S17">
        <f>SUM(S13:S16)</f>
        <v>15</v>
      </c>
      <c r="T17" s="5">
        <f>(S13*T13+S14*T14+S15*T15+S16*T16)/S17</f>
        <v>47.080000000000005</v>
      </c>
    </row>
    <row r="18" spans="1:20" x14ac:dyDescent="0.25">
      <c r="A18" t="s">
        <v>19</v>
      </c>
      <c r="B18" t="s">
        <v>528</v>
      </c>
      <c r="C18" t="s">
        <v>529</v>
      </c>
      <c r="D18" t="s">
        <v>48</v>
      </c>
      <c r="F18" t="str">
        <f t="shared" si="0"/>
        <v>重新激活-63229298-驱动系统-宁波宝恒</v>
      </c>
      <c r="G18" t="e">
        <f>VLOOKUP(F18,'CW12 Reply'!$F$2:$H$123,3,0)</f>
        <v>#REF!</v>
      </c>
      <c r="H18">
        <f t="shared" si="1"/>
        <v>545</v>
      </c>
      <c r="I18">
        <f>VLOOKUP(F18,'CW12 Reply'!$F$2:$I$123,4,0)</f>
        <v>555</v>
      </c>
      <c r="J18">
        <f t="shared" si="2"/>
        <v>10</v>
      </c>
      <c r="K18">
        <f t="shared" si="3"/>
        <v>10</v>
      </c>
      <c r="L18">
        <f t="shared" si="4"/>
        <v>1</v>
      </c>
      <c r="M18">
        <f t="shared" si="5"/>
        <v>0</v>
      </c>
      <c r="N18" t="str">
        <f t="shared" si="6"/>
        <v>Re</v>
      </c>
      <c r="O18" t="str">
        <f t="shared" si="7"/>
        <v xml:space="preserve"> </v>
      </c>
      <c r="P18" t="str">
        <f t="shared" si="8"/>
        <v>Re</v>
      </c>
    </row>
    <row r="19" spans="1:20" x14ac:dyDescent="0.25">
      <c r="A19" t="s">
        <v>19</v>
      </c>
      <c r="B19" s="7" t="s">
        <v>617</v>
      </c>
      <c r="C19" t="s">
        <v>618</v>
      </c>
      <c r="D19" t="s">
        <v>160</v>
      </c>
      <c r="F19" t="str">
        <f t="shared" si="0"/>
        <v>激活案例63253671-电器系统-诸暨宝顺</v>
      </c>
      <c r="G19" t="e">
        <f>VLOOKUP(F19,'CW12 Reply'!$F$2:$H$123,3,0)</f>
        <v>#REF!</v>
      </c>
      <c r="H19">
        <f t="shared" si="1"/>
        <v>1230</v>
      </c>
      <c r="I19">
        <f>VLOOKUP(F19,'CW12 Reply'!$F$2:$I$123,4,0)</f>
        <v>570</v>
      </c>
      <c r="J19">
        <f t="shared" si="2"/>
        <v>-660</v>
      </c>
      <c r="K19">
        <f t="shared" si="3"/>
        <v>780</v>
      </c>
      <c r="L19">
        <f t="shared" si="4"/>
        <v>0</v>
      </c>
      <c r="M19">
        <f t="shared" si="5"/>
        <v>1</v>
      </c>
      <c r="N19" t="str">
        <f t="shared" si="6"/>
        <v>Re</v>
      </c>
      <c r="O19" t="str">
        <f t="shared" si="7"/>
        <v xml:space="preserve"> </v>
      </c>
      <c r="P19" t="str">
        <f t="shared" si="8"/>
        <v>Re</v>
      </c>
    </row>
    <row r="20" spans="1:20" x14ac:dyDescent="0.25">
      <c r="A20" t="s">
        <v>19</v>
      </c>
      <c r="B20" t="s">
        <v>619</v>
      </c>
      <c r="C20" t="s">
        <v>620</v>
      </c>
      <c r="D20" t="s">
        <v>25</v>
      </c>
      <c r="F20" t="str">
        <f t="shared" si="0"/>
        <v>重新激活_63187362_驱动系统_东莞骅宝</v>
      </c>
      <c r="G20" t="e">
        <f>VLOOKUP(F20,'CW12 Reply'!$F$2:$H$123,3,0)</f>
        <v>#REF!</v>
      </c>
      <c r="H20">
        <f t="shared" si="1"/>
        <v>991</v>
      </c>
      <c r="I20">
        <f>VLOOKUP(F20,'CW12 Reply'!$F$2:$I$123,4,0)</f>
        <v>1027</v>
      </c>
      <c r="J20">
        <f t="shared" si="2"/>
        <v>36</v>
      </c>
      <c r="K20">
        <f t="shared" si="3"/>
        <v>36</v>
      </c>
      <c r="L20">
        <f t="shared" si="4"/>
        <v>0</v>
      </c>
      <c r="M20">
        <f t="shared" si="5"/>
        <v>0</v>
      </c>
      <c r="N20" t="str">
        <f t="shared" si="6"/>
        <v>Re</v>
      </c>
      <c r="O20" t="str">
        <f t="shared" si="7"/>
        <v xml:space="preserve"> </v>
      </c>
      <c r="P20" t="str">
        <f t="shared" si="8"/>
        <v>Re</v>
      </c>
    </row>
    <row r="21" spans="1:20" x14ac:dyDescent="0.25">
      <c r="A21" t="s">
        <v>19</v>
      </c>
      <c r="B21" s="8" t="s">
        <v>621</v>
      </c>
      <c r="C21" t="s">
        <v>622</v>
      </c>
      <c r="D21" t="s">
        <v>623</v>
      </c>
      <c r="F21" t="str">
        <f t="shared" si="0"/>
        <v>激活案例_63086641_阎光宇</v>
      </c>
      <c r="G21" t="e">
        <f>VLOOKUP(F21,'CW12 Reply'!$F$2:$H$123,3,0)</f>
        <v>#REF!</v>
      </c>
      <c r="H21">
        <f t="shared" si="1"/>
        <v>971</v>
      </c>
      <c r="I21">
        <f>VLOOKUP(F21,'CW12 Reply'!$F$2:$I$123,4,0)</f>
        <v>984</v>
      </c>
      <c r="J21">
        <f t="shared" si="2"/>
        <v>13</v>
      </c>
      <c r="K21">
        <f t="shared" si="3"/>
        <v>13</v>
      </c>
      <c r="L21">
        <f t="shared" si="4"/>
        <v>1</v>
      </c>
      <c r="M21">
        <f t="shared" si="5"/>
        <v>0</v>
      </c>
      <c r="N21" t="str">
        <f t="shared" si="6"/>
        <v>Re</v>
      </c>
      <c r="O21" t="str">
        <f t="shared" si="7"/>
        <v xml:space="preserve"> </v>
      </c>
      <c r="P21" t="str">
        <f t="shared" si="8"/>
        <v>Re</v>
      </c>
    </row>
    <row r="22" spans="1:20" x14ac:dyDescent="0.25">
      <c r="A22" t="s">
        <v>19</v>
      </c>
      <c r="B22" t="s">
        <v>624</v>
      </c>
      <c r="C22" t="s">
        <v>625</v>
      </c>
      <c r="D22" t="s">
        <v>48</v>
      </c>
      <c r="F22" t="str">
        <f t="shared" si="0"/>
        <v>重新激活- 63221624 - 游国军</v>
      </c>
      <c r="G22" t="e">
        <f>VLOOKUP(F22,'CW12 Reply'!$F$2:$H$123,3,0)</f>
        <v>#REF!</v>
      </c>
      <c r="H22">
        <f t="shared" si="1"/>
        <v>969</v>
      </c>
      <c r="I22">
        <f>VLOOKUP(F22,'CW12 Reply'!$F$2:$I$123,4,0)</f>
        <v>974</v>
      </c>
      <c r="J22">
        <f t="shared" si="2"/>
        <v>5</v>
      </c>
      <c r="K22">
        <f t="shared" si="3"/>
        <v>5</v>
      </c>
      <c r="L22">
        <f t="shared" si="4"/>
        <v>1</v>
      </c>
      <c r="M22">
        <f t="shared" si="5"/>
        <v>0</v>
      </c>
      <c r="N22" t="str">
        <f t="shared" si="6"/>
        <v>Re</v>
      </c>
      <c r="O22" t="str">
        <f t="shared" si="7"/>
        <v xml:space="preserve"> </v>
      </c>
      <c r="P22" t="str">
        <f t="shared" si="8"/>
        <v>Re</v>
      </c>
    </row>
    <row r="23" spans="1:20" x14ac:dyDescent="0.25">
      <c r="A23" t="s">
        <v>19</v>
      </c>
      <c r="B23" t="s">
        <v>626</v>
      </c>
      <c r="C23" t="s">
        <v>627</v>
      </c>
      <c r="D23" t="s">
        <v>25</v>
      </c>
      <c r="F23" t="str">
        <f t="shared" si="0"/>
        <v>重新激活_案例号-63178642_eMobility系统_马天驰</v>
      </c>
      <c r="G23" t="e">
        <f>VLOOKUP(F23,'CW12 Reply'!$F$2:$H$123,3,0)</f>
        <v>#REF!</v>
      </c>
      <c r="H23">
        <f t="shared" si="1"/>
        <v>967</v>
      </c>
      <c r="I23">
        <f>VLOOKUP(F23,'CW12 Reply'!$F$2:$I$123,4,0)</f>
        <v>982</v>
      </c>
      <c r="J23">
        <f t="shared" si="2"/>
        <v>15</v>
      </c>
      <c r="K23">
        <f t="shared" si="3"/>
        <v>15</v>
      </c>
      <c r="L23">
        <f t="shared" si="4"/>
        <v>1</v>
      </c>
      <c r="M23">
        <f t="shared" si="5"/>
        <v>0</v>
      </c>
      <c r="N23" t="str">
        <f t="shared" si="6"/>
        <v>Re</v>
      </c>
      <c r="O23" t="str">
        <f t="shared" si="7"/>
        <v xml:space="preserve"> </v>
      </c>
      <c r="P23" t="str">
        <f t="shared" si="8"/>
        <v>Re</v>
      </c>
    </row>
    <row r="24" spans="1:20" x14ac:dyDescent="0.25">
      <c r="A24" t="s">
        <v>19</v>
      </c>
      <c r="B24" t="s">
        <v>628</v>
      </c>
      <c r="C24" t="s">
        <v>629</v>
      </c>
      <c r="D24" t="s">
        <v>32</v>
      </c>
      <c r="F24" t="str">
        <f t="shared" si="0"/>
        <v>重新激活_63260712_驱动系统_江阴享悦宝诚</v>
      </c>
      <c r="G24" t="e">
        <f>VLOOKUP(F24,'CW12 Reply'!$F$2:$H$123,3,0)</f>
        <v>#REF!</v>
      </c>
      <c r="H24">
        <f t="shared" si="1"/>
        <v>948</v>
      </c>
      <c r="I24">
        <f>VLOOKUP(F24,'CW12 Reply'!$F$2:$I$123,4,0)</f>
        <v>978</v>
      </c>
      <c r="J24">
        <f t="shared" si="2"/>
        <v>30</v>
      </c>
      <c r="K24">
        <f t="shared" si="3"/>
        <v>30</v>
      </c>
      <c r="L24">
        <f t="shared" si="4"/>
        <v>1</v>
      </c>
      <c r="M24">
        <f t="shared" si="5"/>
        <v>0</v>
      </c>
      <c r="N24" t="str">
        <f t="shared" si="6"/>
        <v>Re</v>
      </c>
      <c r="O24" t="str">
        <f t="shared" si="7"/>
        <v xml:space="preserve"> </v>
      </c>
      <c r="P24" t="str">
        <f t="shared" si="8"/>
        <v>Re</v>
      </c>
    </row>
    <row r="25" spans="1:20" x14ac:dyDescent="0.25">
      <c r="A25" t="s">
        <v>19</v>
      </c>
      <c r="B25" t="s">
        <v>630</v>
      </c>
      <c r="C25" t="s">
        <v>631</v>
      </c>
      <c r="D25" t="s">
        <v>115</v>
      </c>
      <c r="F25" t="str">
        <f t="shared" si="0"/>
        <v>案例重新激活</v>
      </c>
      <c r="G25" t="e">
        <f>VLOOKUP(F25,'CW12 Reply'!$F$2:$H$123,3,0)</f>
        <v>#REF!</v>
      </c>
      <c r="H25">
        <f t="shared" si="1"/>
        <v>914</v>
      </c>
      <c r="I25">
        <f>VLOOKUP(F25,'CW12 Reply'!$F$2:$I$123,4,0)</f>
        <v>970</v>
      </c>
      <c r="J25">
        <f t="shared" si="2"/>
        <v>56</v>
      </c>
      <c r="K25">
        <f t="shared" si="3"/>
        <v>56</v>
      </c>
      <c r="L25">
        <f t="shared" si="4"/>
        <v>0</v>
      </c>
      <c r="M25">
        <f t="shared" si="5"/>
        <v>0</v>
      </c>
      <c r="N25" t="str">
        <f t="shared" si="6"/>
        <v>Re</v>
      </c>
      <c r="O25" t="str">
        <f t="shared" si="7"/>
        <v xml:space="preserve"> </v>
      </c>
      <c r="P25" t="str">
        <f t="shared" si="8"/>
        <v>Re</v>
      </c>
    </row>
    <row r="26" spans="1:20" x14ac:dyDescent="0.25">
      <c r="A26" t="s">
        <v>19</v>
      </c>
      <c r="B26" t="s">
        <v>632</v>
      </c>
      <c r="C26" t="s">
        <v>633</v>
      </c>
      <c r="D26" t="s">
        <v>634</v>
      </c>
      <c r="F26" t="str">
        <f t="shared" si="0"/>
        <v xml:space="preserve"> 附件-63269010-（发动机罩盖漏油）</v>
      </c>
      <c r="G26" t="e">
        <f>VLOOKUP(F26,'CW12 Reply'!$F$2:$H$123,3,0)</f>
        <v>#REF!</v>
      </c>
      <c r="H26">
        <f t="shared" si="1"/>
        <v>856</v>
      </c>
      <c r="I26">
        <f>VLOOKUP(F26,'CW12 Reply'!$F$2:$I$123,4,0)</f>
        <v>966</v>
      </c>
      <c r="J26">
        <f t="shared" si="2"/>
        <v>110</v>
      </c>
      <c r="K26">
        <f t="shared" si="3"/>
        <v>110</v>
      </c>
      <c r="L26">
        <f t="shared" si="4"/>
        <v>0</v>
      </c>
      <c r="M26">
        <f t="shared" si="5"/>
        <v>0</v>
      </c>
      <c r="N26" t="str">
        <f t="shared" si="6"/>
        <v xml:space="preserve"> </v>
      </c>
      <c r="O26" t="str">
        <f t="shared" si="7"/>
        <v>Attach</v>
      </c>
      <c r="P26" t="str">
        <f t="shared" si="8"/>
        <v>Attach</v>
      </c>
    </row>
    <row r="27" spans="1:20" x14ac:dyDescent="0.25">
      <c r="A27" t="s">
        <v>19</v>
      </c>
      <c r="B27" t="s">
        <v>636</v>
      </c>
      <c r="C27" t="s">
        <v>637</v>
      </c>
      <c r="D27" t="s">
        <v>623</v>
      </c>
      <c r="F27" t="str">
        <f t="shared" si="0"/>
        <v>重新激活_63054671_孙成研</v>
      </c>
      <c r="G27" t="e">
        <f>VLOOKUP(F27,'CW12 Reply'!$F$2:$H$123,3,0)</f>
        <v>#REF!</v>
      </c>
      <c r="H27">
        <f t="shared" si="1"/>
        <v>805</v>
      </c>
      <c r="I27">
        <f>VLOOKUP(F27,'CW12 Reply'!$F$2:$I$123,4,0)</f>
        <v>850</v>
      </c>
      <c r="J27">
        <f t="shared" si="2"/>
        <v>45</v>
      </c>
      <c r="K27">
        <f t="shared" si="3"/>
        <v>45</v>
      </c>
      <c r="L27">
        <f t="shared" si="4"/>
        <v>0</v>
      </c>
      <c r="M27">
        <f t="shared" si="5"/>
        <v>0</v>
      </c>
      <c r="N27" t="str">
        <f t="shared" si="6"/>
        <v>Re</v>
      </c>
      <c r="O27" t="str">
        <f t="shared" si="7"/>
        <v xml:space="preserve"> </v>
      </c>
      <c r="P27" t="str">
        <f t="shared" si="8"/>
        <v>Re</v>
      </c>
    </row>
    <row r="28" spans="1:20" x14ac:dyDescent="0.25">
      <c r="A28" t="s">
        <v>19</v>
      </c>
      <c r="B28" t="s">
        <v>638</v>
      </c>
      <c r="C28" t="s">
        <v>639</v>
      </c>
      <c r="D28" t="s">
        <v>70</v>
      </c>
      <c r="F28" t="str">
        <f t="shared" si="0"/>
        <v>重新激活-63154287-阎广宇</v>
      </c>
      <c r="G28" t="e">
        <f>VLOOKUP(F28,'CW12 Reply'!$F$2:$H$123,3,0)</f>
        <v>#REF!</v>
      </c>
      <c r="H28">
        <f t="shared" si="1"/>
        <v>786</v>
      </c>
      <c r="I28">
        <f>VLOOKUP(F28,'CW12 Reply'!$F$2:$I$123,4,0)</f>
        <v>791</v>
      </c>
      <c r="J28">
        <f t="shared" si="2"/>
        <v>5</v>
      </c>
      <c r="K28">
        <f t="shared" si="3"/>
        <v>5</v>
      </c>
      <c r="L28">
        <f t="shared" si="4"/>
        <v>1</v>
      </c>
      <c r="M28">
        <f t="shared" si="5"/>
        <v>0</v>
      </c>
      <c r="N28" t="str">
        <f t="shared" si="6"/>
        <v>Re</v>
      </c>
      <c r="O28" t="str">
        <f t="shared" si="7"/>
        <v xml:space="preserve"> </v>
      </c>
      <c r="P28" t="str">
        <f t="shared" si="8"/>
        <v>Re</v>
      </c>
    </row>
    <row r="29" spans="1:20" x14ac:dyDescent="0.25">
      <c r="A29" t="s">
        <v>19</v>
      </c>
      <c r="B29" t="s">
        <v>640</v>
      </c>
      <c r="C29" t="s">
        <v>641</v>
      </c>
      <c r="D29" t="s">
        <v>70</v>
      </c>
      <c r="F29" t="str">
        <f t="shared" si="0"/>
        <v>重新激活案例-63236866-杨波</v>
      </c>
      <c r="G29" t="e">
        <f>VLOOKUP(F29,'CW12 Reply'!$F$2:$H$123,3,0)</f>
        <v>#REF!</v>
      </c>
      <c r="H29">
        <f t="shared" si="1"/>
        <v>692</v>
      </c>
      <c r="I29">
        <f>VLOOKUP(F29,'CW12 Reply'!$F$2:$I$123,4,0)</f>
        <v>847</v>
      </c>
      <c r="J29">
        <f t="shared" si="2"/>
        <v>155</v>
      </c>
      <c r="K29">
        <f t="shared" si="3"/>
        <v>155</v>
      </c>
      <c r="L29">
        <f t="shared" si="4"/>
        <v>0</v>
      </c>
      <c r="M29">
        <f t="shared" si="5"/>
        <v>0</v>
      </c>
      <c r="N29" t="str">
        <f t="shared" si="6"/>
        <v>Re</v>
      </c>
      <c r="O29" t="str">
        <f t="shared" si="7"/>
        <v xml:space="preserve"> </v>
      </c>
      <c r="P29" t="str">
        <f t="shared" si="8"/>
        <v>Re</v>
      </c>
    </row>
    <row r="30" spans="1:20" x14ac:dyDescent="0.25">
      <c r="A30" t="s">
        <v>19</v>
      </c>
      <c r="B30" t="s">
        <v>642</v>
      </c>
      <c r="C30" t="s">
        <v>643</v>
      </c>
      <c r="D30" t="s">
        <v>644</v>
      </c>
      <c r="F30" t="str">
        <f t="shared" si="0"/>
        <v>重新激活_63241727_驱动系统_北京华德宝</v>
      </c>
      <c r="G30" t="e">
        <f>VLOOKUP(F30,'CW12 Reply'!$F$2:$H$123,3,0)</f>
        <v>#REF!</v>
      </c>
      <c r="H30">
        <f t="shared" si="1"/>
        <v>683</v>
      </c>
      <c r="I30">
        <f>VLOOKUP(F30,'CW12 Reply'!$F$2:$I$123,4,0)</f>
        <v>687</v>
      </c>
      <c r="J30">
        <f t="shared" si="2"/>
        <v>4</v>
      </c>
      <c r="K30">
        <f t="shared" si="3"/>
        <v>4</v>
      </c>
      <c r="L30">
        <f t="shared" si="4"/>
        <v>1</v>
      </c>
      <c r="M30">
        <f t="shared" si="5"/>
        <v>0</v>
      </c>
      <c r="N30" t="str">
        <f t="shared" si="6"/>
        <v>Re</v>
      </c>
      <c r="O30" t="str">
        <f t="shared" si="7"/>
        <v xml:space="preserve"> </v>
      </c>
      <c r="P30" t="str">
        <f t="shared" si="8"/>
        <v>Re</v>
      </c>
    </row>
    <row r="31" spans="1:20" x14ac:dyDescent="0.25">
      <c r="A31" t="s">
        <v>19</v>
      </c>
      <c r="B31" t="s">
        <v>645</v>
      </c>
      <c r="C31" t="s">
        <v>646</v>
      </c>
      <c r="D31" t="s">
        <v>75</v>
      </c>
      <c r="F31" t="str">
        <f t="shared" si="0"/>
        <v>重新激活-63061311-TTS</v>
      </c>
      <c r="G31" t="e">
        <f>VLOOKUP(F31,'CW12 Reply'!$F$2:$H$123,3,0)</f>
        <v>#REF!</v>
      </c>
      <c r="H31">
        <f t="shared" si="1"/>
        <v>658</v>
      </c>
      <c r="I31">
        <f>VLOOKUP(F31,'CW12 Reply'!$F$2:$I$123,4,0)</f>
        <v>662</v>
      </c>
      <c r="J31">
        <f t="shared" si="2"/>
        <v>4</v>
      </c>
      <c r="K31">
        <f t="shared" si="3"/>
        <v>4</v>
      </c>
      <c r="L31">
        <f t="shared" si="4"/>
        <v>1</v>
      </c>
      <c r="M31">
        <f t="shared" si="5"/>
        <v>0</v>
      </c>
      <c r="N31" t="str">
        <f t="shared" si="6"/>
        <v>Re</v>
      </c>
      <c r="O31" t="str">
        <f t="shared" si="7"/>
        <v xml:space="preserve"> </v>
      </c>
      <c r="P31" t="str">
        <f t="shared" si="8"/>
        <v>Re</v>
      </c>
    </row>
    <row r="32" spans="1:20" x14ac:dyDescent="0.25">
      <c r="A32" t="s">
        <v>19</v>
      </c>
      <c r="B32" t="s">
        <v>647</v>
      </c>
      <c r="C32" t="s">
        <v>648</v>
      </c>
      <c r="D32" t="s">
        <v>32</v>
      </c>
      <c r="F32" t="str">
        <f t="shared" si="0"/>
        <v>重新激活-63021931-车身-西安荣宝</v>
      </c>
      <c r="G32" t="e">
        <f>VLOOKUP(F32,'CW12 Reply'!$F$2:$H$123,3,0)</f>
        <v>#REF!</v>
      </c>
      <c r="H32">
        <f t="shared" si="1"/>
        <v>646</v>
      </c>
      <c r="I32">
        <f>VLOOKUP(F32,'CW12 Reply'!$F$2:$I$123,4,0)</f>
        <v>661</v>
      </c>
      <c r="J32">
        <f t="shared" si="2"/>
        <v>15</v>
      </c>
      <c r="K32">
        <f t="shared" si="3"/>
        <v>15</v>
      </c>
      <c r="L32">
        <f t="shared" si="4"/>
        <v>1</v>
      </c>
      <c r="M32">
        <f t="shared" si="5"/>
        <v>0</v>
      </c>
      <c r="N32" t="str">
        <f t="shared" si="6"/>
        <v>Re</v>
      </c>
      <c r="O32" t="str">
        <f t="shared" si="7"/>
        <v xml:space="preserve"> </v>
      </c>
      <c r="P32" t="str">
        <f t="shared" si="8"/>
        <v>Re</v>
      </c>
    </row>
    <row r="33" spans="1:16" x14ac:dyDescent="0.25">
      <c r="A33" t="s">
        <v>19</v>
      </c>
      <c r="B33" s="7" t="s">
        <v>649</v>
      </c>
      <c r="C33" t="s">
        <v>650</v>
      </c>
      <c r="D33" t="s">
        <v>348</v>
      </c>
      <c r="F33" t="str">
        <f t="shared" si="0"/>
        <v>浙CZJ028新款7系G12关于功放问题</v>
      </c>
      <c r="G33" t="s">
        <v>9</v>
      </c>
      <c r="H33">
        <f t="shared" si="1"/>
        <v>633</v>
      </c>
      <c r="I33" t="e">
        <f>VLOOKUP(F33,'CW12 Reply'!$F$2:$I$123,4,0)</f>
        <v>#N/A</v>
      </c>
      <c r="J33" t="e">
        <f t="shared" si="2"/>
        <v>#N/A</v>
      </c>
      <c r="K33" t="str">
        <f t="shared" si="3"/>
        <v>NA</v>
      </c>
      <c r="L33" t="str">
        <f t="shared" si="4"/>
        <v>NA</v>
      </c>
      <c r="M33" t="str">
        <f t="shared" si="5"/>
        <v>NA</v>
      </c>
      <c r="N33" t="str">
        <f t="shared" si="6"/>
        <v xml:space="preserve"> </v>
      </c>
      <c r="O33" t="str">
        <f t="shared" si="7"/>
        <v>Attach</v>
      </c>
      <c r="P33" t="str">
        <f t="shared" si="8"/>
        <v>Attach</v>
      </c>
    </row>
    <row r="34" spans="1:16" x14ac:dyDescent="0.25">
      <c r="A34" t="s">
        <v>19</v>
      </c>
      <c r="B34" t="s">
        <v>651</v>
      </c>
      <c r="C34" t="s">
        <v>652</v>
      </c>
      <c r="D34" t="s">
        <v>634</v>
      </c>
      <c r="F34" t="str">
        <f t="shared" si="0"/>
        <v>附件-f63258389-赵海龙</v>
      </c>
      <c r="G34" t="e">
        <f>VLOOKUP(F34,'CW12 Reply'!$F$2:$H$123,3,0)</f>
        <v>#REF!</v>
      </c>
      <c r="H34">
        <f t="shared" si="1"/>
        <v>617</v>
      </c>
      <c r="I34">
        <f>VLOOKUP(F34,'CW12 Reply'!$F$2:$I$123,4,0)</f>
        <v>623</v>
      </c>
      <c r="J34">
        <f t="shared" si="2"/>
        <v>6</v>
      </c>
      <c r="K34">
        <f t="shared" si="3"/>
        <v>6</v>
      </c>
      <c r="L34">
        <f t="shared" si="4"/>
        <v>1</v>
      </c>
      <c r="M34">
        <f t="shared" si="5"/>
        <v>0</v>
      </c>
      <c r="N34" t="str">
        <f t="shared" si="6"/>
        <v xml:space="preserve"> </v>
      </c>
      <c r="O34" t="str">
        <f t="shared" si="7"/>
        <v>Attach</v>
      </c>
      <c r="P34" t="str">
        <f t="shared" si="8"/>
        <v>Attach</v>
      </c>
    </row>
    <row r="35" spans="1:16" x14ac:dyDescent="0.25">
      <c r="A35" t="s">
        <v>19</v>
      </c>
      <c r="B35" t="s">
        <v>1049</v>
      </c>
      <c r="C35" t="s">
        <v>653</v>
      </c>
      <c r="D35" t="s">
        <v>123</v>
      </c>
      <c r="F35" t="str">
        <f>RIGHT(B35,LEN(B35)-4)</f>
        <v>重新激活-62522993--义乌泓宝行</v>
      </c>
      <c r="G35" t="e">
        <f>VLOOKUP(F35,'CW12 Reply'!$F$2:$H$123,3,0)</f>
        <v>#REF!</v>
      </c>
      <c r="H35">
        <f t="shared" si="1"/>
        <v>584</v>
      </c>
      <c r="I35">
        <f>VLOOKUP(F35,'CW12 Reply'!$F$2:$I$123,4,0)</f>
        <v>604</v>
      </c>
      <c r="J35">
        <f t="shared" si="2"/>
        <v>20</v>
      </c>
      <c r="K35">
        <f t="shared" si="3"/>
        <v>20</v>
      </c>
      <c r="L35">
        <f t="shared" si="4"/>
        <v>1</v>
      </c>
      <c r="M35">
        <f t="shared" si="5"/>
        <v>0</v>
      </c>
      <c r="N35" t="str">
        <f t="shared" si="6"/>
        <v>Re</v>
      </c>
      <c r="O35" t="str">
        <f t="shared" si="7"/>
        <v xml:space="preserve"> </v>
      </c>
      <c r="P35" t="str">
        <f t="shared" si="8"/>
        <v>Re</v>
      </c>
    </row>
    <row r="36" spans="1:16" x14ac:dyDescent="0.25">
      <c r="A36" t="s">
        <v>19</v>
      </c>
      <c r="B36" t="s">
        <v>690</v>
      </c>
      <c r="C36" t="s">
        <v>691</v>
      </c>
      <c r="D36" t="s">
        <v>25</v>
      </c>
      <c r="F36" t="str">
        <f t="shared" si="0"/>
        <v xml:space="preserve"> 重新激活—63221758—电器系统—温州好达</v>
      </c>
      <c r="G36" t="e">
        <f>VLOOKUP(F36,'CW12 Reply'!$F$2:$H$123,3,0)</f>
        <v>#REF!</v>
      </c>
      <c r="H36">
        <f t="shared" si="1"/>
        <v>1296</v>
      </c>
      <c r="I36">
        <f>VLOOKUP(F36,'CW12 Reply'!$F$2:$I$123,4,0)</f>
        <v>558</v>
      </c>
      <c r="J36">
        <f t="shared" si="2"/>
        <v>-738</v>
      </c>
      <c r="K36">
        <f t="shared" si="3"/>
        <v>702</v>
      </c>
      <c r="L36">
        <f t="shared" si="4"/>
        <v>0</v>
      </c>
      <c r="M36">
        <f t="shared" si="5"/>
        <v>1</v>
      </c>
      <c r="N36" t="str">
        <f t="shared" si="6"/>
        <v>Re</v>
      </c>
      <c r="O36" t="str">
        <f t="shared" si="7"/>
        <v xml:space="preserve"> </v>
      </c>
      <c r="P36" t="str">
        <f t="shared" si="8"/>
        <v>Re</v>
      </c>
    </row>
    <row r="37" spans="1:16" x14ac:dyDescent="0.25">
      <c r="A37" t="s">
        <v>19</v>
      </c>
      <c r="B37" t="s">
        <v>692</v>
      </c>
      <c r="C37" t="s">
        <v>693</v>
      </c>
      <c r="D37" t="s">
        <v>123</v>
      </c>
      <c r="F37" t="str">
        <f t="shared" si="0"/>
        <v>重新激活案例63204563-向保林</v>
      </c>
      <c r="G37" t="e">
        <f>VLOOKUP(F37,'CW12 Reply'!$F$2:$H$123,3,0)</f>
        <v>#REF!</v>
      </c>
      <c r="H37">
        <f t="shared" si="1"/>
        <v>1045</v>
      </c>
      <c r="I37">
        <f>VLOOKUP(F37,'CW12 Reply'!$F$2:$I$123,4,0)</f>
        <v>1062</v>
      </c>
      <c r="J37">
        <f t="shared" si="2"/>
        <v>17</v>
      </c>
      <c r="K37">
        <f t="shared" si="3"/>
        <v>17</v>
      </c>
      <c r="L37">
        <f t="shared" si="4"/>
        <v>1</v>
      </c>
      <c r="M37">
        <f t="shared" si="5"/>
        <v>0</v>
      </c>
      <c r="N37" t="str">
        <f t="shared" si="6"/>
        <v>Re</v>
      </c>
      <c r="O37" t="str">
        <f t="shared" si="7"/>
        <v xml:space="preserve"> </v>
      </c>
      <c r="P37" t="str">
        <f t="shared" si="8"/>
        <v>Re</v>
      </c>
    </row>
    <row r="38" spans="1:16" x14ac:dyDescent="0.25">
      <c r="A38" t="s">
        <v>19</v>
      </c>
      <c r="B38" t="s">
        <v>694</v>
      </c>
      <c r="C38" t="s">
        <v>695</v>
      </c>
      <c r="D38" t="s">
        <v>70</v>
      </c>
      <c r="F38" t="str">
        <f t="shared" si="0"/>
        <v>发动机无法启动-驱动系统</v>
      </c>
      <c r="G38" t="e">
        <f>VLOOKUP(F38,'CW12 Reply'!$F$2:$H$123,3,0)</f>
        <v>#REF!</v>
      </c>
      <c r="H38">
        <f t="shared" si="1"/>
        <v>1039</v>
      </c>
      <c r="I38">
        <f>VLOOKUP(F38,'CW12 Reply'!$F$2:$I$123,4,0)</f>
        <v>1054</v>
      </c>
      <c r="J38">
        <f t="shared" si="2"/>
        <v>15</v>
      </c>
      <c r="K38">
        <f t="shared" si="3"/>
        <v>15</v>
      </c>
      <c r="L38">
        <f t="shared" si="4"/>
        <v>1</v>
      </c>
      <c r="M38">
        <f t="shared" si="5"/>
        <v>0</v>
      </c>
      <c r="N38" t="str">
        <f t="shared" si="6"/>
        <v xml:space="preserve"> </v>
      </c>
      <c r="O38" t="str">
        <f t="shared" si="7"/>
        <v xml:space="preserve"> </v>
      </c>
      <c r="P38" t="str">
        <f t="shared" si="8"/>
        <v>Ge</v>
      </c>
    </row>
    <row r="39" spans="1:16" x14ac:dyDescent="0.25">
      <c r="A39" t="s">
        <v>19</v>
      </c>
      <c r="B39" t="s">
        <v>696</v>
      </c>
      <c r="C39" t="s">
        <v>697</v>
      </c>
      <c r="D39" t="s">
        <v>520</v>
      </c>
      <c r="F39" t="str">
        <f t="shared" si="0"/>
        <v>HUD没有显示-电器-云南宝悦</v>
      </c>
      <c r="G39" t="s">
        <v>9</v>
      </c>
      <c r="H39">
        <f t="shared" si="1"/>
        <v>1026</v>
      </c>
      <c r="I39" t="e">
        <f>VLOOKUP(F39,'CW12 Reply'!$F$2:$I$123,4,0)</f>
        <v>#N/A</v>
      </c>
      <c r="J39" t="e">
        <f t="shared" si="2"/>
        <v>#N/A</v>
      </c>
      <c r="K39" t="str">
        <f t="shared" si="3"/>
        <v>NA</v>
      </c>
      <c r="L39" t="str">
        <f t="shared" si="4"/>
        <v>NA</v>
      </c>
      <c r="M39" t="str">
        <f t="shared" si="5"/>
        <v>NA</v>
      </c>
      <c r="N39" t="str">
        <f t="shared" si="6"/>
        <v xml:space="preserve"> </v>
      </c>
      <c r="O39" t="str">
        <f t="shared" si="7"/>
        <v xml:space="preserve"> </v>
      </c>
      <c r="P39" t="str">
        <f t="shared" si="8"/>
        <v>Ge</v>
      </c>
    </row>
    <row r="40" spans="1:16" x14ac:dyDescent="0.25">
      <c r="A40" t="s">
        <v>19</v>
      </c>
      <c r="B40" t="s">
        <v>698</v>
      </c>
      <c r="C40" t="s">
        <v>699</v>
      </c>
      <c r="D40" t="s">
        <v>700</v>
      </c>
      <c r="F40" t="str">
        <f t="shared" si="0"/>
        <v>车辆成员保护系统报警-车身电器</v>
      </c>
      <c r="G40" t="s">
        <v>9</v>
      </c>
      <c r="H40">
        <f t="shared" si="1"/>
        <v>1010</v>
      </c>
      <c r="I40" t="e">
        <f>VLOOKUP(F40,'CW12 Reply'!$F$2:$I$123,4,0)</f>
        <v>#N/A</v>
      </c>
      <c r="J40" t="e">
        <f t="shared" si="2"/>
        <v>#N/A</v>
      </c>
      <c r="K40" t="str">
        <f t="shared" si="3"/>
        <v>NA</v>
      </c>
      <c r="L40" t="str">
        <f t="shared" si="4"/>
        <v>NA</v>
      </c>
      <c r="M40" t="str">
        <f t="shared" si="5"/>
        <v>NA</v>
      </c>
      <c r="N40" t="str">
        <f t="shared" si="6"/>
        <v xml:space="preserve"> </v>
      </c>
      <c r="O40" t="str">
        <f t="shared" si="7"/>
        <v xml:space="preserve"> </v>
      </c>
      <c r="P40" t="str">
        <f t="shared" si="8"/>
        <v>Ge</v>
      </c>
    </row>
    <row r="41" spans="1:16" x14ac:dyDescent="0.25">
      <c r="A41" t="s">
        <v>19</v>
      </c>
      <c r="B41" t="s">
        <v>701</v>
      </c>
      <c r="C41" t="s">
        <v>702</v>
      </c>
      <c r="D41" t="s">
        <v>307</v>
      </c>
      <c r="F41" t="str">
        <f t="shared" si="0"/>
        <v>发动机电气故障---驱动系统---PUMA无法识别车架号码</v>
      </c>
      <c r="G41" t="e">
        <f>VLOOKUP(F41,'CW12 Reply'!$F$2:$H$123,3,0)</f>
        <v>#REF!</v>
      </c>
      <c r="H41">
        <f t="shared" si="1"/>
        <v>1003</v>
      </c>
      <c r="I41">
        <f>VLOOKUP(F41,'CW12 Reply'!$F$2:$I$123,4,0)</f>
        <v>1041</v>
      </c>
      <c r="J41">
        <f t="shared" si="2"/>
        <v>38</v>
      </c>
      <c r="K41">
        <f t="shared" si="3"/>
        <v>38</v>
      </c>
      <c r="L41">
        <f t="shared" si="4"/>
        <v>0</v>
      </c>
      <c r="M41">
        <f t="shared" si="5"/>
        <v>0</v>
      </c>
      <c r="N41" t="str">
        <f t="shared" si="6"/>
        <v xml:space="preserve"> </v>
      </c>
      <c r="O41" t="str">
        <f t="shared" si="7"/>
        <v>Attach</v>
      </c>
      <c r="P41" t="str">
        <f t="shared" si="8"/>
        <v>Attach</v>
      </c>
    </row>
    <row r="42" spans="1:16" x14ac:dyDescent="0.25">
      <c r="A42" t="s">
        <v>19</v>
      </c>
      <c r="B42" t="s">
        <v>703</v>
      </c>
      <c r="C42" t="s">
        <v>704</v>
      </c>
      <c r="D42" t="s">
        <v>705</v>
      </c>
      <c r="F42" t="str">
        <f t="shared" si="0"/>
        <v>SN66052变速箱</v>
      </c>
      <c r="G42" t="e">
        <f>VLOOKUP(F42,'CW12 Reply'!$F$2:$H$123,3,0)</f>
        <v>#REF!</v>
      </c>
      <c r="H42">
        <f t="shared" si="1"/>
        <v>981</v>
      </c>
      <c r="I42">
        <f>VLOOKUP(F42,'CW12 Reply'!$F$2:$I$123,4,0)</f>
        <v>988</v>
      </c>
      <c r="J42">
        <f t="shared" si="2"/>
        <v>7</v>
      </c>
      <c r="K42">
        <f t="shared" si="3"/>
        <v>7</v>
      </c>
      <c r="L42">
        <f t="shared" si="4"/>
        <v>1</v>
      </c>
      <c r="M42">
        <f t="shared" si="5"/>
        <v>0</v>
      </c>
      <c r="N42" t="str">
        <f t="shared" si="6"/>
        <v xml:space="preserve"> </v>
      </c>
      <c r="O42" t="str">
        <f t="shared" si="7"/>
        <v xml:space="preserve"> </v>
      </c>
      <c r="P42" t="str">
        <f t="shared" si="8"/>
        <v>Ge</v>
      </c>
    </row>
    <row r="43" spans="1:16" x14ac:dyDescent="0.25">
      <c r="A43" t="s">
        <v>19</v>
      </c>
      <c r="B43" t="s">
        <v>706</v>
      </c>
      <c r="C43" t="s">
        <v>707</v>
      </c>
      <c r="D43" t="s">
        <v>708</v>
      </c>
      <c r="F43" t="str">
        <f t="shared" si="0"/>
        <v>变速箱换挡冲击</v>
      </c>
      <c r="G43" t="e">
        <f>VLOOKUP(F43,'CW12 Reply'!$F$2:$H$123,3,0)</f>
        <v>#REF!</v>
      </c>
      <c r="H43">
        <f t="shared" si="1"/>
        <v>978</v>
      </c>
      <c r="I43">
        <f>VLOOKUP(F43,'CW12 Reply'!$F$2:$I$123,4,0)</f>
        <v>985</v>
      </c>
      <c r="J43">
        <f t="shared" si="2"/>
        <v>7</v>
      </c>
      <c r="K43">
        <f t="shared" si="3"/>
        <v>7</v>
      </c>
      <c r="L43">
        <f t="shared" si="4"/>
        <v>1</v>
      </c>
      <c r="M43">
        <f t="shared" si="5"/>
        <v>0</v>
      </c>
      <c r="N43" t="str">
        <f t="shared" si="6"/>
        <v xml:space="preserve"> </v>
      </c>
      <c r="O43" t="str">
        <f t="shared" si="7"/>
        <v xml:space="preserve"> </v>
      </c>
      <c r="P43" t="str">
        <f t="shared" si="8"/>
        <v>Ge</v>
      </c>
    </row>
    <row r="44" spans="1:16" x14ac:dyDescent="0.25">
      <c r="A44" t="s">
        <v>19</v>
      </c>
      <c r="B44" t="s">
        <v>709</v>
      </c>
      <c r="C44" t="s">
        <v>710</v>
      </c>
      <c r="D44" t="s">
        <v>711</v>
      </c>
      <c r="F44" t="str">
        <f t="shared" si="0"/>
        <v>picture1</v>
      </c>
      <c r="G44" t="e">
        <f>VLOOKUP(F44,'CW12 Reply'!$F$2:$H$123,3,0)</f>
        <v>#REF!</v>
      </c>
      <c r="H44">
        <f t="shared" si="1"/>
        <v>963</v>
      </c>
      <c r="I44">
        <f>VLOOKUP(F44,'CW12 Reply'!$F$2:$I$123,4,0)</f>
        <v>969</v>
      </c>
      <c r="J44">
        <f t="shared" si="2"/>
        <v>6</v>
      </c>
      <c r="K44">
        <f t="shared" si="3"/>
        <v>6</v>
      </c>
      <c r="L44">
        <f t="shared" si="4"/>
        <v>1</v>
      </c>
      <c r="M44">
        <f t="shared" si="5"/>
        <v>0</v>
      </c>
      <c r="N44" t="str">
        <f t="shared" si="6"/>
        <v xml:space="preserve"> </v>
      </c>
      <c r="O44" t="str">
        <f t="shared" si="7"/>
        <v xml:space="preserve"> </v>
      </c>
      <c r="P44" t="str">
        <f t="shared" si="8"/>
        <v>Ge</v>
      </c>
    </row>
    <row r="45" spans="1:16" x14ac:dyDescent="0.25">
      <c r="A45" t="s">
        <v>19</v>
      </c>
      <c r="B45" t="s">
        <v>712</v>
      </c>
      <c r="C45" t="s">
        <v>713</v>
      </c>
      <c r="D45" t="s">
        <v>714</v>
      </c>
      <c r="F45" t="str">
        <f t="shared" si="0"/>
        <v>PUMA登陆后，底盘号输入后点击细节时报错</v>
      </c>
      <c r="G45" t="e">
        <f>VLOOKUP(F45,'CW12 Reply'!$F$2:$H$123,3,0)</f>
        <v>#REF!</v>
      </c>
      <c r="H45">
        <f t="shared" si="1"/>
        <v>960</v>
      </c>
      <c r="I45">
        <f>VLOOKUP(F45,'CW12 Reply'!$F$2:$I$123,4,0)</f>
        <v>971</v>
      </c>
      <c r="J45">
        <f t="shared" si="2"/>
        <v>11</v>
      </c>
      <c r="K45">
        <f t="shared" si="3"/>
        <v>11</v>
      </c>
      <c r="L45">
        <f t="shared" si="4"/>
        <v>1</v>
      </c>
      <c r="M45">
        <f t="shared" si="5"/>
        <v>0</v>
      </c>
      <c r="N45" t="str">
        <f t="shared" si="6"/>
        <v xml:space="preserve"> </v>
      </c>
      <c r="O45" t="str">
        <f t="shared" si="7"/>
        <v xml:space="preserve"> </v>
      </c>
      <c r="P45" t="str">
        <f t="shared" si="8"/>
        <v>Ge</v>
      </c>
    </row>
    <row r="46" spans="1:16" x14ac:dyDescent="0.25">
      <c r="A46" t="s">
        <v>19</v>
      </c>
      <c r="B46" t="s">
        <v>715</v>
      </c>
      <c r="C46" t="s">
        <v>716</v>
      </c>
      <c r="D46" t="s">
        <v>115</v>
      </c>
      <c r="F46" t="str">
        <f t="shared" si="0"/>
        <v>Playing a different direction</v>
      </c>
      <c r="G46" t="e">
        <f>VLOOKUP(F46,'CW12 Reply'!$F$2:$H$123,3,0)</f>
        <v>#REF!</v>
      </c>
      <c r="H46">
        <f t="shared" si="1"/>
        <v>959</v>
      </c>
      <c r="I46">
        <f>VLOOKUP(F46,'CW12 Reply'!$F$2:$I$123,4,0)</f>
        <v>980</v>
      </c>
      <c r="J46">
        <f t="shared" si="2"/>
        <v>21</v>
      </c>
      <c r="K46">
        <f t="shared" si="3"/>
        <v>21</v>
      </c>
      <c r="L46">
        <f t="shared" si="4"/>
        <v>1</v>
      </c>
      <c r="M46">
        <f t="shared" si="5"/>
        <v>0</v>
      </c>
      <c r="N46" t="str">
        <f t="shared" si="6"/>
        <v xml:space="preserve"> </v>
      </c>
      <c r="O46" t="str">
        <f t="shared" si="7"/>
        <v xml:space="preserve"> </v>
      </c>
      <c r="P46" t="str">
        <f t="shared" si="8"/>
        <v>Ge</v>
      </c>
    </row>
    <row r="47" spans="1:16" x14ac:dyDescent="0.25">
      <c r="A47" t="s">
        <v>19</v>
      </c>
      <c r="B47" t="s">
        <v>715</v>
      </c>
      <c r="C47" t="s">
        <v>717</v>
      </c>
      <c r="D47" t="s">
        <v>86</v>
      </c>
      <c r="F47" t="str">
        <f t="shared" si="0"/>
        <v>Playing a different direction</v>
      </c>
      <c r="G47" t="e">
        <f>VLOOKUP(F47,'CW12 Reply'!$F$2:$H$123,3,0)</f>
        <v>#REF!</v>
      </c>
      <c r="H47">
        <f t="shared" si="1"/>
        <v>955</v>
      </c>
      <c r="I47">
        <f>VLOOKUP(F47,'CW12 Reply'!$F$2:$I$123,4,0)</f>
        <v>980</v>
      </c>
      <c r="J47">
        <f t="shared" si="2"/>
        <v>25</v>
      </c>
      <c r="K47">
        <f t="shared" si="3"/>
        <v>25</v>
      </c>
      <c r="L47">
        <f t="shared" si="4"/>
        <v>1</v>
      </c>
      <c r="M47">
        <f t="shared" si="5"/>
        <v>0</v>
      </c>
      <c r="N47" t="str">
        <f t="shared" si="6"/>
        <v xml:space="preserve"> </v>
      </c>
      <c r="O47" t="str">
        <f t="shared" si="7"/>
        <v>Attach</v>
      </c>
      <c r="P47" t="str">
        <f t="shared" si="8"/>
        <v>Attach</v>
      </c>
    </row>
    <row r="48" spans="1:16" x14ac:dyDescent="0.25">
      <c r="A48" t="s">
        <v>19</v>
      </c>
      <c r="B48" t="s">
        <v>718</v>
      </c>
      <c r="C48" t="s">
        <v>717</v>
      </c>
      <c r="D48" t="s">
        <v>719</v>
      </c>
      <c r="F48" t="str">
        <f t="shared" si="0"/>
        <v>电器  GV22437   HUH2防盗保护激活 PUMA 故障案例不能发送。</v>
      </c>
      <c r="G48" t="e">
        <f>VLOOKUP(F48,'CW12 Reply'!$F$2:$H$123,3,0)</f>
        <v>#REF!</v>
      </c>
      <c r="H48">
        <f t="shared" si="1"/>
        <v>955</v>
      </c>
      <c r="I48">
        <f>VLOOKUP(F48,'CW12 Reply'!$F$2:$I$123,4,0)</f>
        <v>960</v>
      </c>
      <c r="J48">
        <f t="shared" si="2"/>
        <v>5</v>
      </c>
      <c r="K48">
        <f t="shared" si="3"/>
        <v>5</v>
      </c>
      <c r="L48">
        <f t="shared" si="4"/>
        <v>1</v>
      </c>
      <c r="M48">
        <f t="shared" si="5"/>
        <v>0</v>
      </c>
      <c r="N48" t="str">
        <f t="shared" si="6"/>
        <v>Re</v>
      </c>
      <c r="O48" t="str">
        <f t="shared" si="7"/>
        <v xml:space="preserve"> </v>
      </c>
      <c r="P48" t="str">
        <f t="shared" si="8"/>
        <v>Re</v>
      </c>
    </row>
    <row r="49" spans="1:16" x14ac:dyDescent="0.25">
      <c r="A49" t="s">
        <v>19</v>
      </c>
      <c r="B49" t="s">
        <v>720</v>
      </c>
      <c r="C49" t="s">
        <v>721</v>
      </c>
      <c r="D49" t="s">
        <v>86</v>
      </c>
      <c r="F49" t="str">
        <f t="shared" si="0"/>
        <v>F25 机器盖打不开</v>
      </c>
      <c r="G49" t="s">
        <v>9</v>
      </c>
      <c r="H49">
        <f t="shared" si="1"/>
        <v>949</v>
      </c>
      <c r="I49" t="e">
        <f>VLOOKUP(F49,'CW12 Reply'!$F$2:$I$123,4,0)</f>
        <v>#N/A</v>
      </c>
      <c r="J49" t="e">
        <f t="shared" si="2"/>
        <v>#N/A</v>
      </c>
      <c r="K49" t="str">
        <f t="shared" si="3"/>
        <v>NA</v>
      </c>
      <c r="L49" t="str">
        <f t="shared" si="4"/>
        <v>NA</v>
      </c>
      <c r="M49" t="str">
        <f t="shared" si="5"/>
        <v>NA</v>
      </c>
      <c r="N49" t="str">
        <f t="shared" si="6"/>
        <v xml:space="preserve"> </v>
      </c>
      <c r="O49" t="str">
        <f t="shared" si="7"/>
        <v>Attach</v>
      </c>
      <c r="P49" t="str">
        <f t="shared" si="8"/>
        <v>Attach</v>
      </c>
    </row>
    <row r="50" spans="1:16" x14ac:dyDescent="0.25">
      <c r="A50" t="s">
        <v>19</v>
      </c>
      <c r="B50" t="s">
        <v>722</v>
      </c>
      <c r="C50" t="s">
        <v>723</v>
      </c>
      <c r="D50" t="s">
        <v>634</v>
      </c>
      <c r="F50" t="str">
        <f t="shared" si="0"/>
        <v>PUMA无法打开</v>
      </c>
      <c r="G50" t="e">
        <f>VLOOKUP(F50,'CW12 Reply'!$F$2:$H$123,3,0)</f>
        <v>#REF!</v>
      </c>
      <c r="H50">
        <f t="shared" si="1"/>
        <v>947</v>
      </c>
      <c r="I50">
        <f>VLOOKUP(F50,'CW12 Reply'!$F$2:$I$123,4,0)</f>
        <v>966</v>
      </c>
      <c r="J50">
        <f t="shared" si="2"/>
        <v>19</v>
      </c>
      <c r="K50">
        <f t="shared" si="3"/>
        <v>19</v>
      </c>
      <c r="L50">
        <f t="shared" si="4"/>
        <v>1</v>
      </c>
      <c r="M50">
        <f t="shared" si="5"/>
        <v>0</v>
      </c>
      <c r="N50" t="str">
        <f t="shared" si="6"/>
        <v xml:space="preserve"> </v>
      </c>
      <c r="O50" t="str">
        <f t="shared" si="7"/>
        <v>Attach</v>
      </c>
      <c r="P50" t="str">
        <f t="shared" si="8"/>
        <v>Attach</v>
      </c>
    </row>
    <row r="51" spans="1:16" x14ac:dyDescent="0.25">
      <c r="A51" t="s">
        <v>19</v>
      </c>
      <c r="B51" t="s">
        <v>724</v>
      </c>
      <c r="C51" t="s">
        <v>725</v>
      </c>
      <c r="D51" t="s">
        <v>134</v>
      </c>
      <c r="F51" t="str">
        <f t="shared" si="0"/>
        <v>由于网络/系统状态不良，暂时不能登陆PuMA系统   ,方向盘左右颤抖-底盘系统</v>
      </c>
      <c r="G51" t="e">
        <f>VLOOKUP(F51,'CW12 Reply'!$F$2:$H$123,3,0)</f>
        <v>#REF!</v>
      </c>
      <c r="H51">
        <f t="shared" si="1"/>
        <v>944</v>
      </c>
      <c r="I51">
        <f>VLOOKUP(F51,'CW12 Reply'!$F$2:$I$123,4,0)</f>
        <v>960</v>
      </c>
      <c r="J51">
        <f t="shared" si="2"/>
        <v>16</v>
      </c>
      <c r="K51">
        <f t="shared" si="3"/>
        <v>16</v>
      </c>
      <c r="L51">
        <f t="shared" si="4"/>
        <v>1</v>
      </c>
      <c r="M51">
        <f t="shared" si="5"/>
        <v>0</v>
      </c>
      <c r="N51" t="str">
        <f t="shared" si="6"/>
        <v xml:space="preserve"> </v>
      </c>
      <c r="O51" t="str">
        <f t="shared" si="7"/>
        <v>Attach</v>
      </c>
      <c r="P51" t="str">
        <f t="shared" si="8"/>
        <v>Attach</v>
      </c>
    </row>
    <row r="52" spans="1:16" x14ac:dyDescent="0.25">
      <c r="A52" t="s">
        <v>19</v>
      </c>
      <c r="B52" t="s">
        <v>726</v>
      </c>
      <c r="C52" t="s">
        <v>727</v>
      </c>
      <c r="D52" t="s">
        <v>25</v>
      </c>
      <c r="F52" t="str">
        <f t="shared" si="0"/>
        <v>重新激活-63254360-底盘-宜昌宝泽</v>
      </c>
      <c r="G52" t="e">
        <f>VLOOKUP(F52,'CW12 Reply'!$F$2:$H$123,3,0)</f>
        <v>#REF!</v>
      </c>
      <c r="H52">
        <f t="shared" si="1"/>
        <v>941</v>
      </c>
      <c r="I52">
        <f>VLOOKUP(F52,'CW12 Reply'!$F$2:$I$123,4,0)</f>
        <v>958</v>
      </c>
      <c r="J52">
        <f t="shared" si="2"/>
        <v>17</v>
      </c>
      <c r="K52">
        <f t="shared" si="3"/>
        <v>17</v>
      </c>
      <c r="L52">
        <f t="shared" si="4"/>
        <v>1</v>
      </c>
      <c r="M52">
        <f t="shared" si="5"/>
        <v>0</v>
      </c>
      <c r="N52" t="str">
        <f t="shared" si="6"/>
        <v>Re</v>
      </c>
      <c r="O52" t="str">
        <f t="shared" si="7"/>
        <v xml:space="preserve"> </v>
      </c>
      <c r="P52" t="str">
        <f t="shared" si="8"/>
        <v>Re</v>
      </c>
    </row>
    <row r="53" spans="1:16" x14ac:dyDescent="0.25">
      <c r="A53" t="s">
        <v>19</v>
      </c>
      <c r="B53" t="s">
        <v>728</v>
      </c>
      <c r="C53" t="s">
        <v>729</v>
      </c>
      <c r="D53" t="s">
        <v>730</v>
      </c>
      <c r="F53" t="str">
        <f t="shared" si="0"/>
        <v>Engine cold start flameout</v>
      </c>
      <c r="G53" t="e">
        <f>VLOOKUP(F53,'CW12 Reply'!$F$2:$H$123,3,0)</f>
        <v>#REF!</v>
      </c>
      <c r="H53">
        <f t="shared" si="1"/>
        <v>936</v>
      </c>
      <c r="I53">
        <f>VLOOKUP(F53,'CW12 Reply'!$F$2:$I$123,4,0)</f>
        <v>958</v>
      </c>
      <c r="J53">
        <f t="shared" si="2"/>
        <v>22</v>
      </c>
      <c r="K53">
        <f t="shared" si="3"/>
        <v>22</v>
      </c>
      <c r="L53">
        <f t="shared" si="4"/>
        <v>1</v>
      </c>
      <c r="M53">
        <f t="shared" si="5"/>
        <v>0</v>
      </c>
      <c r="N53" t="str">
        <f t="shared" si="6"/>
        <v xml:space="preserve"> </v>
      </c>
      <c r="O53" t="str">
        <f t="shared" si="7"/>
        <v xml:space="preserve"> </v>
      </c>
      <c r="P53" t="str">
        <f t="shared" si="8"/>
        <v>Ge</v>
      </c>
    </row>
    <row r="54" spans="1:16" x14ac:dyDescent="0.25">
      <c r="A54" t="s">
        <v>19</v>
      </c>
      <c r="B54" t="s">
        <v>731</v>
      </c>
      <c r="C54" t="s">
        <v>732</v>
      </c>
      <c r="D54" t="s">
        <v>25</v>
      </c>
      <c r="F54" t="str">
        <f t="shared" si="0"/>
        <v>更换ATM不能编程-电器系统</v>
      </c>
      <c r="G54" t="s">
        <v>9</v>
      </c>
      <c r="H54">
        <f t="shared" si="1"/>
        <v>930</v>
      </c>
      <c r="I54" t="e">
        <f>VLOOKUP(F54,'CW12 Reply'!$F$2:$I$123,4,0)</f>
        <v>#N/A</v>
      </c>
      <c r="J54" t="e">
        <f t="shared" si="2"/>
        <v>#N/A</v>
      </c>
      <c r="K54" t="str">
        <f t="shared" si="3"/>
        <v>NA</v>
      </c>
      <c r="L54" t="str">
        <f t="shared" si="4"/>
        <v>NA</v>
      </c>
      <c r="M54" t="str">
        <f t="shared" si="5"/>
        <v>NA</v>
      </c>
      <c r="N54" t="str">
        <f t="shared" si="6"/>
        <v xml:space="preserve"> </v>
      </c>
      <c r="O54" t="str">
        <f t="shared" si="7"/>
        <v xml:space="preserve"> </v>
      </c>
      <c r="P54" t="str">
        <f t="shared" si="8"/>
        <v>Ge</v>
      </c>
    </row>
    <row r="55" spans="1:16" x14ac:dyDescent="0.25">
      <c r="A55" t="s">
        <v>19</v>
      </c>
      <c r="B55" t="s">
        <v>733</v>
      </c>
      <c r="C55" t="s">
        <v>734</v>
      </c>
      <c r="D55" t="s">
        <v>32</v>
      </c>
      <c r="F55" t="str">
        <f t="shared" si="0"/>
        <v>重新激活_62681898_座椅_洛阳豫德宝</v>
      </c>
      <c r="G55" t="s">
        <v>12</v>
      </c>
      <c r="H55">
        <f t="shared" si="1"/>
        <v>928</v>
      </c>
      <c r="I55" t="e">
        <f>VLOOKUP(F55,'CW12 Reply'!$F$2:$I$123,4,0)</f>
        <v>#N/A</v>
      </c>
      <c r="J55" t="e">
        <f t="shared" si="2"/>
        <v>#N/A</v>
      </c>
      <c r="K55" t="str">
        <f t="shared" si="3"/>
        <v>NA</v>
      </c>
      <c r="L55" t="str">
        <f t="shared" si="4"/>
        <v>NA</v>
      </c>
      <c r="M55" t="str">
        <f t="shared" si="5"/>
        <v>NA</v>
      </c>
      <c r="N55" t="str">
        <f t="shared" si="6"/>
        <v>Re</v>
      </c>
      <c r="O55" t="str">
        <f t="shared" si="7"/>
        <v xml:space="preserve"> </v>
      </c>
      <c r="P55" t="str">
        <f t="shared" si="8"/>
        <v>Re</v>
      </c>
    </row>
    <row r="56" spans="1:16" x14ac:dyDescent="0.25">
      <c r="A56" t="s">
        <v>19</v>
      </c>
      <c r="B56" t="s">
        <v>735</v>
      </c>
      <c r="C56" t="s">
        <v>736</v>
      </c>
      <c r="D56" t="s">
        <v>78</v>
      </c>
      <c r="F56" t="str">
        <f t="shared" si="0"/>
        <v>重新激活_62816889_驱动_武汉中达江宝</v>
      </c>
      <c r="G56" t="e">
        <f>VLOOKUP(F56,'CW12 Reply'!$F$2:$H$123,3,0)</f>
        <v>#REF!</v>
      </c>
      <c r="H56">
        <f t="shared" si="1"/>
        <v>894</v>
      </c>
      <c r="I56">
        <f>VLOOKUP(F56,'CW12 Reply'!$F$2:$I$123,4,0)</f>
        <v>905</v>
      </c>
      <c r="J56">
        <f t="shared" si="2"/>
        <v>11</v>
      </c>
      <c r="K56">
        <f t="shared" si="3"/>
        <v>11</v>
      </c>
      <c r="L56">
        <f t="shared" si="4"/>
        <v>1</v>
      </c>
      <c r="M56">
        <f t="shared" si="5"/>
        <v>0</v>
      </c>
      <c r="N56" t="str">
        <f t="shared" si="6"/>
        <v>Re</v>
      </c>
      <c r="O56" t="str">
        <f t="shared" si="7"/>
        <v xml:space="preserve"> </v>
      </c>
      <c r="P56" t="str">
        <f t="shared" si="8"/>
        <v>Re</v>
      </c>
    </row>
    <row r="57" spans="1:16" x14ac:dyDescent="0.25">
      <c r="A57" t="s">
        <v>19</v>
      </c>
      <c r="B57" t="s">
        <v>737</v>
      </c>
      <c r="C57" t="s">
        <v>738</v>
      </c>
      <c r="D57" t="s">
        <v>497</v>
      </c>
      <c r="F57" t="str">
        <f t="shared" si="0"/>
        <v>许用 HU-H 2_电气系统</v>
      </c>
      <c r="G57" t="e">
        <f>VLOOKUP(F57,'CW12 Reply'!$F$2:$H$123,3,0)</f>
        <v>#REF!</v>
      </c>
      <c r="H57">
        <f t="shared" si="1"/>
        <v>885</v>
      </c>
      <c r="I57">
        <f>VLOOKUP(F57,'CW12 Reply'!$F$2:$I$123,4,0)</f>
        <v>902</v>
      </c>
      <c r="J57">
        <f t="shared" si="2"/>
        <v>17</v>
      </c>
      <c r="K57">
        <f t="shared" si="3"/>
        <v>17</v>
      </c>
      <c r="L57">
        <f t="shared" si="4"/>
        <v>1</v>
      </c>
      <c r="M57">
        <f t="shared" si="5"/>
        <v>0</v>
      </c>
      <c r="N57" t="str">
        <f t="shared" si="6"/>
        <v xml:space="preserve"> </v>
      </c>
      <c r="O57" t="str">
        <f t="shared" si="7"/>
        <v xml:space="preserve"> </v>
      </c>
      <c r="P57" t="str">
        <f t="shared" si="8"/>
        <v>Ge</v>
      </c>
    </row>
    <row r="58" spans="1:16" x14ac:dyDescent="0.25">
      <c r="A58" t="s">
        <v>19</v>
      </c>
      <c r="B58" t="s">
        <v>739</v>
      </c>
      <c r="C58" t="s">
        <v>740</v>
      </c>
      <c r="D58" t="s">
        <v>86</v>
      </c>
      <c r="F58" t="str">
        <f t="shared" si="0"/>
        <v>发动机漏油_驱动系统</v>
      </c>
      <c r="G58" t="e">
        <f>VLOOKUP(F58,'CW12 Reply'!$F$2:$H$123,3,0)</f>
        <v>#REF!</v>
      </c>
      <c r="H58">
        <f t="shared" si="1"/>
        <v>880</v>
      </c>
      <c r="I58">
        <f>VLOOKUP(F58,'CW12 Reply'!$F$2:$I$123,4,0)</f>
        <v>963</v>
      </c>
      <c r="J58">
        <f t="shared" si="2"/>
        <v>83</v>
      </c>
      <c r="K58">
        <f t="shared" si="3"/>
        <v>83</v>
      </c>
      <c r="L58">
        <f t="shared" si="4"/>
        <v>0</v>
      </c>
      <c r="M58">
        <f t="shared" si="5"/>
        <v>0</v>
      </c>
      <c r="N58" t="str">
        <f t="shared" si="6"/>
        <v xml:space="preserve"> </v>
      </c>
      <c r="O58" t="str">
        <f t="shared" si="7"/>
        <v>Attach</v>
      </c>
      <c r="P58" t="str">
        <f t="shared" si="8"/>
        <v>Attach</v>
      </c>
    </row>
    <row r="59" spans="1:16" x14ac:dyDescent="0.25">
      <c r="A59" t="s">
        <v>19</v>
      </c>
      <c r="B59" t="s">
        <v>741</v>
      </c>
      <c r="C59" t="s">
        <v>742</v>
      </c>
      <c r="D59" t="s">
        <v>743</v>
      </c>
      <c r="F59" t="str">
        <f t="shared" si="0"/>
        <v>车辆0G88429变速器前端渗油痕迹</v>
      </c>
      <c r="G59" t="e">
        <f>VLOOKUP(F59,'CW12 Reply'!$F$2:$H$123,3,0)</f>
        <v>#REF!</v>
      </c>
      <c r="H59">
        <f t="shared" si="1"/>
        <v>855</v>
      </c>
      <c r="I59">
        <f>VLOOKUP(F59,'CW12 Reply'!$F$2:$I$123,4,0)</f>
        <v>936</v>
      </c>
      <c r="J59">
        <f t="shared" si="2"/>
        <v>81</v>
      </c>
      <c r="K59">
        <f t="shared" si="3"/>
        <v>81</v>
      </c>
      <c r="L59">
        <f t="shared" si="4"/>
        <v>0</v>
      </c>
      <c r="M59">
        <f t="shared" si="5"/>
        <v>0</v>
      </c>
      <c r="N59" t="str">
        <f t="shared" si="6"/>
        <v xml:space="preserve"> </v>
      </c>
      <c r="O59" t="str">
        <f t="shared" si="7"/>
        <v>Attach</v>
      </c>
      <c r="P59" t="str">
        <f t="shared" si="8"/>
        <v>Attach</v>
      </c>
    </row>
    <row r="60" spans="1:16" x14ac:dyDescent="0.25">
      <c r="A60" t="s">
        <v>19</v>
      </c>
      <c r="B60" t="s">
        <v>744</v>
      </c>
      <c r="C60" t="s">
        <v>745</v>
      </c>
      <c r="D60" t="s">
        <v>746</v>
      </c>
      <c r="F60" t="str">
        <f t="shared" si="0"/>
        <v>PF:CIC programming failure济南大友宝FLC（33963）</v>
      </c>
      <c r="G60" t="s">
        <v>9</v>
      </c>
      <c r="H60">
        <f t="shared" si="1"/>
        <v>848</v>
      </c>
      <c r="I60" t="e">
        <f>VLOOKUP(F60,'CW12 Reply'!$F$2:$I$123,4,0)</f>
        <v>#N/A</v>
      </c>
      <c r="J60" t="e">
        <f t="shared" si="2"/>
        <v>#N/A</v>
      </c>
      <c r="K60" t="str">
        <f t="shared" si="3"/>
        <v>NA</v>
      </c>
      <c r="L60" t="str">
        <f t="shared" si="4"/>
        <v>NA</v>
      </c>
      <c r="M60" t="str">
        <f t="shared" si="5"/>
        <v>NA</v>
      </c>
      <c r="N60" t="str">
        <f t="shared" si="6"/>
        <v xml:space="preserve"> </v>
      </c>
      <c r="O60" t="str">
        <f t="shared" si="7"/>
        <v xml:space="preserve"> </v>
      </c>
      <c r="P60" t="str">
        <f t="shared" si="8"/>
        <v>Ge</v>
      </c>
    </row>
    <row r="61" spans="1:16" x14ac:dyDescent="0.25">
      <c r="A61" t="s">
        <v>19</v>
      </c>
      <c r="B61" t="s">
        <v>747</v>
      </c>
      <c r="C61" t="s">
        <v>748</v>
      </c>
      <c r="D61" t="s">
        <v>70</v>
      </c>
      <c r="F61" t="str">
        <f t="shared" si="0"/>
        <v>升级_62976579_驱动系统_泰州宝景</v>
      </c>
      <c r="G61" t="e">
        <f>VLOOKUP(F61,'CW12 Reply'!$F$2:$H$123,3,0)</f>
        <v>#REF!</v>
      </c>
      <c r="H61">
        <f t="shared" si="1"/>
        <v>818</v>
      </c>
      <c r="I61">
        <f>VLOOKUP(F61,'CW12 Reply'!$F$2:$I$123,4,0)</f>
        <v>825</v>
      </c>
      <c r="J61">
        <f t="shared" si="2"/>
        <v>7</v>
      </c>
      <c r="K61">
        <f t="shared" si="3"/>
        <v>7</v>
      </c>
      <c r="L61">
        <f t="shared" si="4"/>
        <v>1</v>
      </c>
      <c r="M61">
        <f t="shared" si="5"/>
        <v>0</v>
      </c>
      <c r="N61" t="str">
        <f t="shared" si="6"/>
        <v xml:space="preserve"> </v>
      </c>
      <c r="O61" t="str">
        <f t="shared" si="7"/>
        <v xml:space="preserve"> </v>
      </c>
      <c r="P61" t="str">
        <f t="shared" si="8"/>
        <v>Ge</v>
      </c>
    </row>
    <row r="62" spans="1:16" x14ac:dyDescent="0.25">
      <c r="A62" t="s">
        <v>19</v>
      </c>
      <c r="B62" t="s">
        <v>749</v>
      </c>
      <c r="C62" t="s">
        <v>750</v>
      </c>
      <c r="D62" t="s">
        <v>160</v>
      </c>
      <c r="F62" t="str">
        <f t="shared" si="0"/>
        <v>重新激活--63123009--马天驰</v>
      </c>
      <c r="G62" t="e">
        <f>VLOOKUP(F62,'CW12 Reply'!$F$2:$H$123,3,0)</f>
        <v>#REF!</v>
      </c>
      <c r="H62">
        <f t="shared" si="1"/>
        <v>817</v>
      </c>
      <c r="I62">
        <f>VLOOKUP(F62,'CW12 Reply'!$F$2:$I$123,4,0)</f>
        <v>819</v>
      </c>
      <c r="J62">
        <f t="shared" si="2"/>
        <v>2</v>
      </c>
      <c r="K62">
        <f t="shared" si="3"/>
        <v>2</v>
      </c>
      <c r="L62">
        <f t="shared" si="4"/>
        <v>1</v>
      </c>
      <c r="M62">
        <f t="shared" si="5"/>
        <v>0</v>
      </c>
      <c r="N62" t="str">
        <f t="shared" si="6"/>
        <v>Re</v>
      </c>
      <c r="O62" t="str">
        <f t="shared" si="7"/>
        <v xml:space="preserve"> </v>
      </c>
      <c r="P62" t="str">
        <f t="shared" si="8"/>
        <v>Re</v>
      </c>
    </row>
    <row r="63" spans="1:16" x14ac:dyDescent="0.25">
      <c r="A63" t="s">
        <v>19</v>
      </c>
      <c r="B63" t="s">
        <v>751</v>
      </c>
      <c r="C63" t="s">
        <v>752</v>
      </c>
      <c r="D63" t="s">
        <v>234</v>
      </c>
      <c r="F63" t="str">
        <f t="shared" si="0"/>
        <v>重新激活_62816987_王大为</v>
      </c>
      <c r="G63" t="e">
        <f>VLOOKUP(F63,'CW12 Reply'!$F$2:$H$123,3,0)</f>
        <v>#REF!</v>
      </c>
      <c r="H63">
        <f t="shared" si="1"/>
        <v>775</v>
      </c>
      <c r="I63">
        <f>VLOOKUP(F63,'CW12 Reply'!$F$2:$I$123,4,0)</f>
        <v>780</v>
      </c>
      <c r="J63">
        <f t="shared" si="2"/>
        <v>5</v>
      </c>
      <c r="K63">
        <f t="shared" si="3"/>
        <v>5</v>
      </c>
      <c r="L63">
        <f t="shared" si="4"/>
        <v>1</v>
      </c>
      <c r="M63">
        <f t="shared" si="5"/>
        <v>0</v>
      </c>
      <c r="N63" t="str">
        <f t="shared" si="6"/>
        <v>Re</v>
      </c>
      <c r="O63" t="str">
        <f t="shared" si="7"/>
        <v xml:space="preserve"> </v>
      </c>
      <c r="P63" t="str">
        <f t="shared" si="8"/>
        <v>Re</v>
      </c>
    </row>
    <row r="64" spans="1:16" x14ac:dyDescent="0.25">
      <c r="A64" t="s">
        <v>19</v>
      </c>
      <c r="B64" t="s">
        <v>753</v>
      </c>
      <c r="C64" t="s">
        <v>754</v>
      </c>
      <c r="D64" t="s">
        <v>755</v>
      </c>
      <c r="F64" t="str">
        <f t="shared" si="0"/>
        <v>附件_63270364</v>
      </c>
      <c r="G64" t="e">
        <f>VLOOKUP(F64,'CW12 Reply'!$F$2:$H$123,3,0)</f>
        <v>#REF!</v>
      </c>
      <c r="H64">
        <f t="shared" si="1"/>
        <v>713</v>
      </c>
      <c r="I64">
        <f>VLOOKUP(F64,'CW12 Reply'!$F$2:$I$123,4,0)</f>
        <v>749</v>
      </c>
      <c r="J64">
        <f t="shared" si="2"/>
        <v>36</v>
      </c>
      <c r="K64">
        <f t="shared" si="3"/>
        <v>36</v>
      </c>
      <c r="L64">
        <f t="shared" si="4"/>
        <v>0</v>
      </c>
      <c r="M64">
        <f t="shared" si="5"/>
        <v>0</v>
      </c>
      <c r="N64" t="str">
        <f t="shared" si="6"/>
        <v xml:space="preserve"> </v>
      </c>
      <c r="O64" t="str">
        <f t="shared" si="7"/>
        <v>Attach</v>
      </c>
      <c r="P64" t="str">
        <f t="shared" si="8"/>
        <v>Attach</v>
      </c>
    </row>
    <row r="65" spans="1:16" x14ac:dyDescent="0.25">
      <c r="A65" t="s">
        <v>19</v>
      </c>
      <c r="B65" t="s">
        <v>756</v>
      </c>
      <c r="C65" t="s">
        <v>757</v>
      </c>
      <c r="D65" t="s">
        <v>758</v>
      </c>
      <c r="F65" t="str">
        <f t="shared" si="0"/>
        <v>无法发送回复-63268851-孟凡博</v>
      </c>
      <c r="G65" t="e">
        <f>VLOOKUP(F65,'CW12 Reply'!$F$2:$H$123,3,0)</f>
        <v>#REF!</v>
      </c>
      <c r="H65">
        <f t="shared" si="1"/>
        <v>712</v>
      </c>
      <c r="I65">
        <f>VLOOKUP(F65,'CW12 Reply'!$F$2:$I$123,4,0)</f>
        <v>767</v>
      </c>
      <c r="J65">
        <f t="shared" si="2"/>
        <v>55</v>
      </c>
      <c r="K65">
        <f t="shared" si="3"/>
        <v>55</v>
      </c>
      <c r="L65">
        <f t="shared" si="4"/>
        <v>0</v>
      </c>
      <c r="M65">
        <f t="shared" si="5"/>
        <v>0</v>
      </c>
      <c r="N65" t="str">
        <f t="shared" si="6"/>
        <v xml:space="preserve"> </v>
      </c>
      <c r="O65" t="str">
        <f t="shared" si="7"/>
        <v>Attach</v>
      </c>
      <c r="P65" t="str">
        <f t="shared" si="8"/>
        <v>Attach</v>
      </c>
    </row>
    <row r="66" spans="1:16" x14ac:dyDescent="0.25">
      <c r="A66" t="s">
        <v>19</v>
      </c>
      <c r="B66" t="s">
        <v>759</v>
      </c>
      <c r="C66" t="s">
        <v>760</v>
      </c>
      <c r="D66" t="s">
        <v>348</v>
      </c>
      <c r="F66" t="str">
        <f t="shared" si="0"/>
        <v>变速箱壳体漏油</v>
      </c>
      <c r="G66" t="e">
        <f>VLOOKUP(F66,'CW12 Reply'!$F$2:$H$123,3,0)</f>
        <v>#REF!</v>
      </c>
      <c r="H66">
        <f t="shared" si="1"/>
        <v>680</v>
      </c>
      <c r="I66">
        <f>VLOOKUP(F66,'CW12 Reply'!$F$2:$I$123,4,0)</f>
        <v>699</v>
      </c>
      <c r="J66">
        <f t="shared" si="2"/>
        <v>19</v>
      </c>
      <c r="K66">
        <f t="shared" si="3"/>
        <v>19</v>
      </c>
      <c r="L66">
        <f t="shared" si="4"/>
        <v>1</v>
      </c>
      <c r="M66">
        <f t="shared" si="5"/>
        <v>0</v>
      </c>
      <c r="N66" t="str">
        <f t="shared" si="6"/>
        <v xml:space="preserve"> </v>
      </c>
      <c r="O66" t="str">
        <f t="shared" si="7"/>
        <v>Attach</v>
      </c>
      <c r="P66" t="str">
        <f t="shared" si="8"/>
        <v>Attach</v>
      </c>
    </row>
    <row r="67" spans="1:16" x14ac:dyDescent="0.25">
      <c r="A67" t="s">
        <v>19</v>
      </c>
      <c r="B67" t="s">
        <v>761</v>
      </c>
      <c r="C67" t="s">
        <v>762</v>
      </c>
      <c r="D67" t="s">
        <v>86</v>
      </c>
      <c r="F67" t="str">
        <f t="shared" ref="F67:F121" si="12">RIGHT(B67,LEN(B67)-4)</f>
        <v xml:space="preserve"> PuM案例更高一级的技术请求</v>
      </c>
      <c r="G67" t="e">
        <f>VLOOKUP(F67,'CW12 Reply'!$F$2:$H$123,3,0)</f>
        <v>#REF!</v>
      </c>
      <c r="H67">
        <f t="shared" ref="H67:H130" si="13">MID(C67,(FIND(":",C67)-2),2)*60+MID(C67,(FIND(":",C67)+1),2)</f>
        <v>679</v>
      </c>
      <c r="I67">
        <f>VLOOKUP(F67,'CW12 Reply'!$F$2:$I$123,4,0)</f>
        <v>916</v>
      </c>
      <c r="J67">
        <f t="shared" ref="J67:J130" si="14">I67-H67</f>
        <v>237</v>
      </c>
      <c r="K67">
        <f t="shared" ref="K67:K130" si="15">IFERROR(IF(J67&lt;0, J67+1440,J67),"NA")</f>
        <v>237</v>
      </c>
      <c r="L67">
        <f t="shared" ref="L67:L130" si="16">IF(K67="NA","NA",IF(K67&lt;=30,1,0))</f>
        <v>0</v>
      </c>
      <c r="M67">
        <f t="shared" ref="M67:M130" si="17">IF(K67="NA","NA",IF(K67&gt;540,1,0))</f>
        <v>0</v>
      </c>
      <c r="N67" t="str">
        <f t="shared" ref="N67:N130" si="18">IFERROR(IF(FIND("激活",B67),"Re",0)," ")</f>
        <v xml:space="preserve"> </v>
      </c>
      <c r="O67" t="str">
        <f t="shared" ref="O67:O130" si="19">IFERROR(IF(FIND("MB",D67),"Attach",0)," ")</f>
        <v>Attach</v>
      </c>
      <c r="P67" t="str">
        <f t="shared" ref="P67:P130" si="20">IF(N67="Re","Re",IF(O67="Attach","Attach","Ge"))</f>
        <v>Attach</v>
      </c>
    </row>
    <row r="68" spans="1:16" x14ac:dyDescent="0.25">
      <c r="A68" t="s">
        <v>19</v>
      </c>
      <c r="B68" t="s">
        <v>763</v>
      </c>
      <c r="C68" t="s">
        <v>764</v>
      </c>
      <c r="D68" t="s">
        <v>115</v>
      </c>
      <c r="F68" t="str">
        <f t="shared" si="12"/>
        <v>重新激活_63211322_向保林</v>
      </c>
      <c r="G68" t="e">
        <f>VLOOKUP(F68,'CW12 Reply'!$F$2:$H$123,3,0)</f>
        <v>#REF!</v>
      </c>
      <c r="H68">
        <f t="shared" si="13"/>
        <v>668</v>
      </c>
      <c r="I68">
        <f>VLOOKUP(F68,'CW12 Reply'!$F$2:$I$123,4,0)</f>
        <v>688</v>
      </c>
      <c r="J68">
        <f t="shared" si="14"/>
        <v>20</v>
      </c>
      <c r="K68">
        <f t="shared" si="15"/>
        <v>20</v>
      </c>
      <c r="L68">
        <f t="shared" si="16"/>
        <v>1</v>
      </c>
      <c r="M68">
        <f t="shared" si="17"/>
        <v>0</v>
      </c>
      <c r="N68" t="str">
        <f t="shared" si="18"/>
        <v>Re</v>
      </c>
      <c r="O68" t="str">
        <f t="shared" si="19"/>
        <v xml:space="preserve"> </v>
      </c>
      <c r="P68" t="str">
        <f t="shared" si="20"/>
        <v>Re</v>
      </c>
    </row>
    <row r="69" spans="1:16" x14ac:dyDescent="0.25">
      <c r="A69" t="s">
        <v>19</v>
      </c>
      <c r="B69" t="s">
        <v>765</v>
      </c>
      <c r="C69" t="s">
        <v>766</v>
      </c>
      <c r="D69" t="s">
        <v>120</v>
      </c>
      <c r="F69" t="str">
        <f t="shared" si="12"/>
        <v>重新激活_62907483_ 车身系统_广东粤宝</v>
      </c>
      <c r="G69" t="e">
        <f>VLOOKUP(F69,'CW12 Reply'!$F$2:$H$123,3,0)</f>
        <v>#REF!</v>
      </c>
      <c r="H69">
        <f t="shared" si="13"/>
        <v>666</v>
      </c>
      <c r="I69">
        <f>VLOOKUP(F69,'CW12 Reply'!$F$2:$I$123,4,0)</f>
        <v>690</v>
      </c>
      <c r="J69">
        <f t="shared" si="14"/>
        <v>24</v>
      </c>
      <c r="K69">
        <f t="shared" si="15"/>
        <v>24</v>
      </c>
      <c r="L69">
        <f t="shared" si="16"/>
        <v>1</v>
      </c>
      <c r="M69">
        <f t="shared" si="17"/>
        <v>0</v>
      </c>
      <c r="N69" t="str">
        <f t="shared" si="18"/>
        <v>Re</v>
      </c>
      <c r="O69" t="str">
        <f t="shared" si="19"/>
        <v xml:space="preserve"> </v>
      </c>
      <c r="P69" t="str">
        <f t="shared" si="20"/>
        <v>Re</v>
      </c>
    </row>
    <row r="70" spans="1:16" x14ac:dyDescent="0.25">
      <c r="A70" t="s">
        <v>19</v>
      </c>
      <c r="B70" t="s">
        <v>767</v>
      </c>
      <c r="C70" t="s">
        <v>768</v>
      </c>
      <c r="D70" t="s">
        <v>769</v>
      </c>
      <c r="F70" t="str">
        <f t="shared" si="12"/>
        <v>重新激活-63229282-孟凡博</v>
      </c>
      <c r="G70" t="e">
        <f>VLOOKUP(F70,'CW12 Reply'!$F$2:$H$123,3,0)</f>
        <v>#REF!</v>
      </c>
      <c r="H70">
        <f t="shared" si="13"/>
        <v>663</v>
      </c>
      <c r="I70">
        <f>VLOOKUP(F70,'CW12 Reply'!$F$2:$I$123,4,0)</f>
        <v>682</v>
      </c>
      <c r="J70">
        <f t="shared" si="14"/>
        <v>19</v>
      </c>
      <c r="K70">
        <f t="shared" si="15"/>
        <v>19</v>
      </c>
      <c r="L70">
        <f t="shared" si="16"/>
        <v>1</v>
      </c>
      <c r="M70">
        <f t="shared" si="17"/>
        <v>0</v>
      </c>
      <c r="N70" t="str">
        <f t="shared" si="18"/>
        <v>Re</v>
      </c>
      <c r="O70" t="str">
        <f t="shared" si="19"/>
        <v xml:space="preserve"> </v>
      </c>
      <c r="P70" t="str">
        <f t="shared" si="20"/>
        <v>Re</v>
      </c>
    </row>
    <row r="71" spans="1:16" x14ac:dyDescent="0.25">
      <c r="A71" t="s">
        <v>19</v>
      </c>
      <c r="B71" t="s">
        <v>770</v>
      </c>
      <c r="C71" t="s">
        <v>771</v>
      </c>
      <c r="D71" t="s">
        <v>32</v>
      </c>
      <c r="F71" t="str">
        <f t="shared" si="12"/>
        <v>深圳宝源行申请激活案例</v>
      </c>
      <c r="G71" t="e">
        <f>VLOOKUP(F71,'CW12 Reply'!$F$2:$H$123,3,0)</f>
        <v>#REF!</v>
      </c>
      <c r="H71">
        <f t="shared" si="13"/>
        <v>647</v>
      </c>
      <c r="I71">
        <f>VLOOKUP(F71,'CW12 Reply'!$F$2:$I$123,4,0)</f>
        <v>809</v>
      </c>
      <c r="J71">
        <f t="shared" si="14"/>
        <v>162</v>
      </c>
      <c r="K71">
        <f t="shared" si="15"/>
        <v>162</v>
      </c>
      <c r="L71">
        <f t="shared" si="16"/>
        <v>0</v>
      </c>
      <c r="M71">
        <f t="shared" si="17"/>
        <v>0</v>
      </c>
      <c r="N71" t="str">
        <f t="shared" si="18"/>
        <v>Re</v>
      </c>
      <c r="O71" t="str">
        <f t="shared" si="19"/>
        <v xml:space="preserve"> </v>
      </c>
      <c r="P71" t="str">
        <f t="shared" si="20"/>
        <v>Re</v>
      </c>
    </row>
    <row r="72" spans="1:16" x14ac:dyDescent="0.25">
      <c r="A72" t="s">
        <v>19</v>
      </c>
      <c r="B72" t="s">
        <v>772</v>
      </c>
      <c r="C72" t="s">
        <v>773</v>
      </c>
      <c r="D72" t="s">
        <v>32</v>
      </c>
      <c r="F72" t="str">
        <f t="shared" si="12"/>
        <v>重新激活-63244675-电气系统-东营宜宝轩</v>
      </c>
      <c r="G72" t="e">
        <f>VLOOKUP(F72,'CW12 Reply'!$F$2:$H$123,3,0)</f>
        <v>#REF!</v>
      </c>
      <c r="H72">
        <f t="shared" si="13"/>
        <v>637</v>
      </c>
      <c r="I72">
        <f>VLOOKUP(F72,'CW12 Reply'!$F$2:$I$123,4,0)</f>
        <v>675</v>
      </c>
      <c r="J72">
        <f t="shared" si="14"/>
        <v>38</v>
      </c>
      <c r="K72">
        <f t="shared" si="15"/>
        <v>38</v>
      </c>
      <c r="L72">
        <f t="shared" si="16"/>
        <v>0</v>
      </c>
      <c r="M72">
        <f t="shared" si="17"/>
        <v>0</v>
      </c>
      <c r="N72" t="str">
        <f t="shared" si="18"/>
        <v>Re</v>
      </c>
      <c r="O72" t="str">
        <f t="shared" si="19"/>
        <v xml:space="preserve"> </v>
      </c>
      <c r="P72" t="str">
        <f t="shared" si="20"/>
        <v>Re</v>
      </c>
    </row>
    <row r="73" spans="1:16" x14ac:dyDescent="0.25">
      <c r="A73" t="s">
        <v>19</v>
      </c>
      <c r="B73" t="s">
        <v>774</v>
      </c>
      <c r="C73" t="s">
        <v>775</v>
      </c>
      <c r="D73" t="s">
        <v>123</v>
      </c>
      <c r="F73" t="str">
        <f t="shared" si="12"/>
        <v>重新激活-63207432-徐琨</v>
      </c>
      <c r="G73" t="e">
        <f>VLOOKUP(F73,'CW12 Reply'!$F$2:$H$123,3,0)</f>
        <v>#REF!</v>
      </c>
      <c r="H73">
        <f t="shared" si="13"/>
        <v>608</v>
      </c>
      <c r="I73">
        <f>VLOOKUP(F73,'CW12 Reply'!$F$2:$I$123,4,0)</f>
        <v>610</v>
      </c>
      <c r="J73">
        <f t="shared" si="14"/>
        <v>2</v>
      </c>
      <c r="K73">
        <f t="shared" si="15"/>
        <v>2</v>
      </c>
      <c r="L73">
        <f t="shared" si="16"/>
        <v>1</v>
      </c>
      <c r="M73">
        <f t="shared" si="17"/>
        <v>0</v>
      </c>
      <c r="N73" t="str">
        <f t="shared" si="18"/>
        <v>Re</v>
      </c>
      <c r="O73" t="str">
        <f t="shared" si="19"/>
        <v xml:space="preserve"> </v>
      </c>
      <c r="P73" t="str">
        <f t="shared" si="20"/>
        <v>Re</v>
      </c>
    </row>
    <row r="74" spans="1:16" x14ac:dyDescent="0.25">
      <c r="A74" t="s">
        <v>19</v>
      </c>
      <c r="B74" t="s">
        <v>776</v>
      </c>
      <c r="C74" t="s">
        <v>777</v>
      </c>
      <c r="D74" t="s">
        <v>123</v>
      </c>
      <c r="F74" t="str">
        <f t="shared" si="12"/>
        <v>重新激活-63254599-史维</v>
      </c>
      <c r="G74" t="e">
        <f>VLOOKUP(F74,'CW12 Reply'!$F$2:$H$123,3,0)</f>
        <v>#REF!</v>
      </c>
      <c r="H74">
        <f t="shared" si="13"/>
        <v>589</v>
      </c>
      <c r="I74">
        <f>VLOOKUP(F74,'CW12 Reply'!$F$2:$I$123,4,0)</f>
        <v>606</v>
      </c>
      <c r="J74">
        <f t="shared" si="14"/>
        <v>17</v>
      </c>
      <c r="K74">
        <f t="shared" si="15"/>
        <v>17</v>
      </c>
      <c r="L74">
        <f t="shared" si="16"/>
        <v>1</v>
      </c>
      <c r="M74">
        <f t="shared" si="17"/>
        <v>0</v>
      </c>
      <c r="N74" t="str">
        <f t="shared" si="18"/>
        <v>Re</v>
      </c>
      <c r="O74" t="str">
        <f t="shared" si="19"/>
        <v xml:space="preserve"> </v>
      </c>
      <c r="P74" t="str">
        <f t="shared" si="20"/>
        <v>Re</v>
      </c>
    </row>
    <row r="75" spans="1:16" x14ac:dyDescent="0.25">
      <c r="A75" t="s">
        <v>19</v>
      </c>
      <c r="B75" t="s">
        <v>778</v>
      </c>
      <c r="C75" t="s">
        <v>779</v>
      </c>
      <c r="D75" t="s">
        <v>70</v>
      </c>
      <c r="F75" t="str">
        <f t="shared" si="12"/>
        <v>重新激活--62959482--孙成研</v>
      </c>
      <c r="G75" t="e">
        <f>VLOOKUP(F75,'CW12 Reply'!$F$2:$H$123,3,0)</f>
        <v>#REF!</v>
      </c>
      <c r="H75">
        <f t="shared" si="13"/>
        <v>569</v>
      </c>
      <c r="I75">
        <f>VLOOKUP(F75,'CW12 Reply'!$F$2:$I$123,4,0)</f>
        <v>611</v>
      </c>
      <c r="J75">
        <f t="shared" si="14"/>
        <v>42</v>
      </c>
      <c r="K75">
        <f t="shared" si="15"/>
        <v>42</v>
      </c>
      <c r="L75">
        <f t="shared" si="16"/>
        <v>0</v>
      </c>
      <c r="M75">
        <f t="shared" si="17"/>
        <v>0</v>
      </c>
      <c r="N75" t="str">
        <f t="shared" si="18"/>
        <v>Re</v>
      </c>
      <c r="O75" t="str">
        <f t="shared" si="19"/>
        <v xml:space="preserve"> </v>
      </c>
      <c r="P75" t="str">
        <f t="shared" si="20"/>
        <v>Re</v>
      </c>
    </row>
    <row r="76" spans="1:16" x14ac:dyDescent="0.25">
      <c r="A76" t="s">
        <v>19</v>
      </c>
      <c r="B76" t="s">
        <v>780</v>
      </c>
      <c r="C76" t="s">
        <v>781</v>
      </c>
      <c r="D76" t="s">
        <v>344</v>
      </c>
      <c r="F76" t="str">
        <f t="shared" si="12"/>
        <v>重新激活_63056715_向宝林</v>
      </c>
      <c r="G76" t="e">
        <f>VLOOKUP(F76,'CW12 Reply'!$F$2:$H$123,3,0)</f>
        <v>#REF!</v>
      </c>
      <c r="H76">
        <f t="shared" si="13"/>
        <v>562</v>
      </c>
      <c r="I76">
        <f>VLOOKUP(F76,'CW12 Reply'!$F$2:$I$123,4,0)</f>
        <v>576</v>
      </c>
      <c r="J76">
        <f t="shared" si="14"/>
        <v>14</v>
      </c>
      <c r="K76">
        <f t="shared" si="15"/>
        <v>14</v>
      </c>
      <c r="L76">
        <f t="shared" si="16"/>
        <v>1</v>
      </c>
      <c r="M76">
        <f t="shared" si="17"/>
        <v>0</v>
      </c>
      <c r="N76" t="str">
        <f t="shared" si="18"/>
        <v>Re</v>
      </c>
      <c r="O76" t="str">
        <f t="shared" si="19"/>
        <v xml:space="preserve"> </v>
      </c>
      <c r="P76" t="str">
        <f t="shared" si="20"/>
        <v>Re</v>
      </c>
    </row>
    <row r="77" spans="1:16" x14ac:dyDescent="0.25">
      <c r="A77" t="s">
        <v>19</v>
      </c>
      <c r="B77" t="s">
        <v>847</v>
      </c>
      <c r="C77" t="s">
        <v>848</v>
      </c>
      <c r="D77" t="s">
        <v>291</v>
      </c>
      <c r="F77" t="str">
        <f t="shared" si="12"/>
        <v>附件-63274381-高永远</v>
      </c>
      <c r="G77" t="s">
        <v>6</v>
      </c>
      <c r="H77">
        <f t="shared" si="13"/>
        <v>1041</v>
      </c>
      <c r="I77" t="e">
        <f>VLOOKUP(F77,'CW12 Reply'!$F$2:$I$123,4,0)</f>
        <v>#N/A</v>
      </c>
      <c r="J77" t="e">
        <f t="shared" si="14"/>
        <v>#N/A</v>
      </c>
      <c r="K77" t="str">
        <f t="shared" si="15"/>
        <v>NA</v>
      </c>
      <c r="L77" t="str">
        <f t="shared" si="16"/>
        <v>NA</v>
      </c>
      <c r="M77" t="str">
        <f t="shared" si="17"/>
        <v>NA</v>
      </c>
      <c r="N77" t="str">
        <f t="shared" si="18"/>
        <v xml:space="preserve"> </v>
      </c>
      <c r="O77" t="str">
        <f t="shared" si="19"/>
        <v>Attach</v>
      </c>
      <c r="P77" t="str">
        <f t="shared" si="20"/>
        <v>Attach</v>
      </c>
    </row>
    <row r="78" spans="1:16" x14ac:dyDescent="0.25">
      <c r="A78" t="s">
        <v>19</v>
      </c>
      <c r="B78" t="s">
        <v>849</v>
      </c>
      <c r="C78" t="s">
        <v>850</v>
      </c>
      <c r="D78" t="s">
        <v>851</v>
      </c>
      <c r="F78" t="str">
        <f t="shared" si="12"/>
        <v>附件-63271797-孙成研</v>
      </c>
      <c r="G78" t="s">
        <v>6</v>
      </c>
      <c r="H78">
        <f t="shared" si="13"/>
        <v>1034</v>
      </c>
      <c r="I78" t="e">
        <f>VLOOKUP(F78,'CW12 Reply'!$F$2:$I$123,4,0)</f>
        <v>#N/A</v>
      </c>
      <c r="J78" t="e">
        <f t="shared" si="14"/>
        <v>#N/A</v>
      </c>
      <c r="K78" t="str">
        <f t="shared" si="15"/>
        <v>NA</v>
      </c>
      <c r="L78" t="str">
        <f t="shared" si="16"/>
        <v>NA</v>
      </c>
      <c r="M78" t="str">
        <f t="shared" si="17"/>
        <v>NA</v>
      </c>
      <c r="N78" t="str">
        <f t="shared" si="18"/>
        <v xml:space="preserve"> </v>
      </c>
      <c r="O78" t="str">
        <f t="shared" si="19"/>
        <v>Attach</v>
      </c>
      <c r="P78" t="str">
        <f t="shared" si="20"/>
        <v>Attach</v>
      </c>
    </row>
    <row r="79" spans="1:16" x14ac:dyDescent="0.25">
      <c r="A79" t="s">
        <v>19</v>
      </c>
      <c r="B79" t="s">
        <v>852</v>
      </c>
      <c r="C79" t="s">
        <v>853</v>
      </c>
      <c r="D79" t="s">
        <v>35</v>
      </c>
      <c r="F79" t="str">
        <f t="shared" si="12"/>
        <v>重新激活 62807830 侯宇老师</v>
      </c>
      <c r="G79" t="e">
        <f>VLOOKUP(F79,'CW12 Reply'!$F$2:$H$123,3,0)</f>
        <v>#REF!</v>
      </c>
      <c r="H79">
        <f t="shared" si="13"/>
        <v>948</v>
      </c>
      <c r="I79">
        <f>VLOOKUP(F79,'CW12 Reply'!$F$2:$I$123,4,0)</f>
        <v>964</v>
      </c>
      <c r="J79">
        <f t="shared" si="14"/>
        <v>16</v>
      </c>
      <c r="K79">
        <f t="shared" si="15"/>
        <v>16</v>
      </c>
      <c r="L79">
        <f t="shared" si="16"/>
        <v>1</v>
      </c>
      <c r="M79">
        <f t="shared" si="17"/>
        <v>0</v>
      </c>
      <c r="N79" t="str">
        <f t="shared" si="18"/>
        <v>Re</v>
      </c>
      <c r="O79" t="str">
        <f t="shared" si="19"/>
        <v xml:space="preserve"> </v>
      </c>
      <c r="P79" t="str">
        <f t="shared" si="20"/>
        <v>Re</v>
      </c>
    </row>
    <row r="80" spans="1:16" x14ac:dyDescent="0.25">
      <c r="A80" t="s">
        <v>19</v>
      </c>
      <c r="B80" t="s">
        <v>854</v>
      </c>
      <c r="C80" t="s">
        <v>853</v>
      </c>
      <c r="D80" t="s">
        <v>115</v>
      </c>
      <c r="F80" t="str">
        <f t="shared" si="12"/>
        <v>重新激活-62194023-侯宇</v>
      </c>
      <c r="G80" t="e">
        <f>VLOOKUP(F80,'CW12 Reply'!$F$2:$H$123,3,0)</f>
        <v>#REF!</v>
      </c>
      <c r="H80">
        <f t="shared" si="13"/>
        <v>948</v>
      </c>
      <c r="I80">
        <f>VLOOKUP(F80,'CW12 Reply'!$F$2:$I$123,4,0)</f>
        <v>963</v>
      </c>
      <c r="J80">
        <f t="shared" si="14"/>
        <v>15</v>
      </c>
      <c r="K80">
        <f t="shared" si="15"/>
        <v>15</v>
      </c>
      <c r="L80">
        <f t="shared" si="16"/>
        <v>1</v>
      </c>
      <c r="M80">
        <f t="shared" si="17"/>
        <v>0</v>
      </c>
      <c r="N80" t="str">
        <f t="shared" si="18"/>
        <v>Re</v>
      </c>
      <c r="O80" t="str">
        <f t="shared" si="19"/>
        <v xml:space="preserve"> </v>
      </c>
      <c r="P80" t="str">
        <f t="shared" si="20"/>
        <v>Re</v>
      </c>
    </row>
    <row r="81" spans="1:16" x14ac:dyDescent="0.25">
      <c r="A81" t="s">
        <v>19</v>
      </c>
      <c r="B81" t="s">
        <v>855</v>
      </c>
      <c r="C81" t="s">
        <v>856</v>
      </c>
      <c r="D81" t="s">
        <v>857</v>
      </c>
      <c r="F81" t="str">
        <f t="shared" si="12"/>
        <v>gv21102</v>
      </c>
      <c r="G81" t="e">
        <f>VLOOKUP(F81,'CW12 Reply'!$F$2:$H$123,3,0)</f>
        <v>#REF!</v>
      </c>
      <c r="H81">
        <f t="shared" si="13"/>
        <v>937</v>
      </c>
      <c r="I81">
        <f>VLOOKUP(F81,'CW12 Reply'!$F$2:$I$123,4,0)</f>
        <v>969</v>
      </c>
      <c r="J81">
        <f t="shared" si="14"/>
        <v>32</v>
      </c>
      <c r="K81">
        <f t="shared" si="15"/>
        <v>32</v>
      </c>
      <c r="L81">
        <f t="shared" si="16"/>
        <v>0</v>
      </c>
      <c r="M81">
        <f t="shared" si="17"/>
        <v>0</v>
      </c>
      <c r="N81" t="str">
        <f t="shared" si="18"/>
        <v xml:space="preserve"> </v>
      </c>
      <c r="O81" t="str">
        <f t="shared" si="19"/>
        <v xml:space="preserve"> </v>
      </c>
      <c r="P81" t="str">
        <f t="shared" si="20"/>
        <v>Ge</v>
      </c>
    </row>
    <row r="82" spans="1:16" x14ac:dyDescent="0.25">
      <c r="A82" t="s">
        <v>19</v>
      </c>
      <c r="B82" t="s">
        <v>858</v>
      </c>
      <c r="C82" t="s">
        <v>859</v>
      </c>
      <c r="D82" t="s">
        <v>291</v>
      </c>
      <c r="F82" t="str">
        <f t="shared" si="12"/>
        <v>IMG_4499</v>
      </c>
      <c r="G82" t="e">
        <f>VLOOKUP(F82,'CW12 Reply'!$F$2:$H$123,3,0)</f>
        <v>#REF!</v>
      </c>
      <c r="H82">
        <f t="shared" si="13"/>
        <v>920</v>
      </c>
      <c r="I82">
        <f>VLOOKUP(F82,'CW12 Reply'!$F$2:$I$123,4,0)</f>
        <v>964</v>
      </c>
      <c r="J82">
        <f t="shared" si="14"/>
        <v>44</v>
      </c>
      <c r="K82">
        <f t="shared" si="15"/>
        <v>44</v>
      </c>
      <c r="L82">
        <f t="shared" si="16"/>
        <v>0</v>
      </c>
      <c r="M82">
        <f t="shared" si="17"/>
        <v>0</v>
      </c>
      <c r="N82" t="str">
        <f t="shared" si="18"/>
        <v xml:space="preserve"> </v>
      </c>
      <c r="O82" t="str">
        <f t="shared" si="19"/>
        <v>Attach</v>
      </c>
      <c r="P82" t="str">
        <f t="shared" si="20"/>
        <v>Attach</v>
      </c>
    </row>
    <row r="83" spans="1:16" x14ac:dyDescent="0.25">
      <c r="A83" t="s">
        <v>19</v>
      </c>
      <c r="B83" t="s">
        <v>860</v>
      </c>
      <c r="C83" t="s">
        <v>861</v>
      </c>
      <c r="D83" t="s">
        <v>48</v>
      </c>
      <c r="F83" t="str">
        <f t="shared" si="12"/>
        <v>重新激活-63009187-孙成研</v>
      </c>
      <c r="G83" t="e">
        <f>VLOOKUP(F83,'CW12 Reply'!$F$2:$H$123,3,0)</f>
        <v>#REF!</v>
      </c>
      <c r="H83">
        <f t="shared" si="13"/>
        <v>886</v>
      </c>
      <c r="I83">
        <f>VLOOKUP(F83,'CW12 Reply'!$F$2:$I$123,4,0)</f>
        <v>959</v>
      </c>
      <c r="J83">
        <f t="shared" si="14"/>
        <v>73</v>
      </c>
      <c r="K83">
        <f t="shared" si="15"/>
        <v>73</v>
      </c>
      <c r="L83">
        <f t="shared" si="16"/>
        <v>0</v>
      </c>
      <c r="M83">
        <f t="shared" si="17"/>
        <v>0</v>
      </c>
      <c r="N83" t="str">
        <f t="shared" si="18"/>
        <v>Re</v>
      </c>
      <c r="O83" t="str">
        <f t="shared" si="19"/>
        <v xml:space="preserve"> </v>
      </c>
      <c r="P83" t="str">
        <f t="shared" si="20"/>
        <v>Re</v>
      </c>
    </row>
    <row r="84" spans="1:16" x14ac:dyDescent="0.25">
      <c r="A84" t="s">
        <v>19</v>
      </c>
      <c r="B84" t="s">
        <v>862</v>
      </c>
      <c r="C84" t="s">
        <v>863</v>
      </c>
      <c r="D84" t="s">
        <v>32</v>
      </c>
      <c r="F84" t="str">
        <f t="shared" si="12"/>
        <v>重新激活-63040860-阎广宇</v>
      </c>
      <c r="G84" t="e">
        <f>VLOOKUP(F84,'CW12 Reply'!$F$2:$H$123,3,0)</f>
        <v>#REF!</v>
      </c>
      <c r="H84">
        <f t="shared" si="13"/>
        <v>878</v>
      </c>
      <c r="I84">
        <f>VLOOKUP(F84,'CW12 Reply'!$F$2:$I$123,4,0)</f>
        <v>880</v>
      </c>
      <c r="J84">
        <f t="shared" si="14"/>
        <v>2</v>
      </c>
      <c r="K84">
        <f t="shared" si="15"/>
        <v>2</v>
      </c>
      <c r="L84">
        <f t="shared" si="16"/>
        <v>1</v>
      </c>
      <c r="M84">
        <f t="shared" si="17"/>
        <v>0</v>
      </c>
      <c r="N84" t="str">
        <f t="shared" si="18"/>
        <v>Re</v>
      </c>
      <c r="O84" t="str">
        <f t="shared" si="19"/>
        <v xml:space="preserve"> </v>
      </c>
      <c r="P84" t="str">
        <f t="shared" si="20"/>
        <v>Re</v>
      </c>
    </row>
    <row r="85" spans="1:16" x14ac:dyDescent="0.25">
      <c r="A85" t="s">
        <v>19</v>
      </c>
      <c r="B85" t="s">
        <v>864</v>
      </c>
      <c r="C85" t="s">
        <v>865</v>
      </c>
      <c r="D85" t="s">
        <v>123</v>
      </c>
      <c r="F85" t="str">
        <f t="shared" si="12"/>
        <v>发动机熄火-驱动系统</v>
      </c>
      <c r="G85" t="e">
        <f>VLOOKUP(F85,'CW12 Reply'!$F$2:$H$123,3,0)</f>
        <v>#REF!</v>
      </c>
      <c r="H85">
        <f t="shared" si="13"/>
        <v>853</v>
      </c>
      <c r="I85">
        <f>VLOOKUP(F85,'CW12 Reply'!$F$2:$I$123,4,0)</f>
        <v>969</v>
      </c>
      <c r="J85">
        <f t="shared" si="14"/>
        <v>116</v>
      </c>
      <c r="K85">
        <f t="shared" si="15"/>
        <v>116</v>
      </c>
      <c r="L85">
        <f t="shared" si="16"/>
        <v>0</v>
      </c>
      <c r="M85">
        <f t="shared" si="17"/>
        <v>0</v>
      </c>
      <c r="N85" t="str">
        <f t="shared" si="18"/>
        <v xml:space="preserve"> </v>
      </c>
      <c r="O85" t="str">
        <f t="shared" si="19"/>
        <v xml:space="preserve"> </v>
      </c>
      <c r="P85" t="str">
        <f t="shared" si="20"/>
        <v>Ge</v>
      </c>
    </row>
    <row r="86" spans="1:16" x14ac:dyDescent="0.25">
      <c r="A86" t="s">
        <v>19</v>
      </c>
      <c r="B86" t="s">
        <v>866</v>
      </c>
      <c r="C86" t="s">
        <v>867</v>
      </c>
      <c r="D86" t="s">
        <v>160</v>
      </c>
      <c r="F86" t="str">
        <f t="shared" si="12"/>
        <v>重新激活_63147498_电气系统_贵阳宝翔行</v>
      </c>
      <c r="G86" t="e">
        <f>VLOOKUP(F86,'CW12 Reply'!$F$2:$H$123,3,0)</f>
        <v>#REF!</v>
      </c>
      <c r="H86">
        <f t="shared" si="13"/>
        <v>801</v>
      </c>
      <c r="I86">
        <f>VLOOKUP(F86,'CW12 Reply'!$F$2:$I$123,4,0)</f>
        <v>810</v>
      </c>
      <c r="J86">
        <f t="shared" si="14"/>
        <v>9</v>
      </c>
      <c r="K86">
        <f t="shared" si="15"/>
        <v>9</v>
      </c>
      <c r="L86">
        <f t="shared" si="16"/>
        <v>1</v>
      </c>
      <c r="M86">
        <f t="shared" si="17"/>
        <v>0</v>
      </c>
      <c r="N86" t="str">
        <f t="shared" si="18"/>
        <v>Re</v>
      </c>
      <c r="O86" t="str">
        <f t="shared" si="19"/>
        <v xml:space="preserve"> </v>
      </c>
      <c r="P86" t="str">
        <f t="shared" si="20"/>
        <v>Re</v>
      </c>
    </row>
    <row r="87" spans="1:16" x14ac:dyDescent="0.25">
      <c r="A87" t="s">
        <v>19</v>
      </c>
      <c r="B87" t="s">
        <v>868</v>
      </c>
      <c r="C87" t="s">
        <v>869</v>
      </c>
      <c r="D87" t="s">
        <v>870</v>
      </c>
      <c r="F87" t="str">
        <f t="shared" si="12"/>
        <v>重新激活_63256678_驱动系统_宁波轿辰宝晨</v>
      </c>
      <c r="G87" t="e">
        <f>VLOOKUP(F87,'CW12 Reply'!$F$2:$H$123,3,0)</f>
        <v>#REF!</v>
      </c>
      <c r="H87">
        <f t="shared" si="13"/>
        <v>766</v>
      </c>
      <c r="I87">
        <f>VLOOKUP(F87,'CW12 Reply'!$F$2:$I$123,4,0)</f>
        <v>489</v>
      </c>
      <c r="J87">
        <f t="shared" si="14"/>
        <v>-277</v>
      </c>
      <c r="K87">
        <f t="shared" si="15"/>
        <v>1163</v>
      </c>
      <c r="L87">
        <f t="shared" si="16"/>
        <v>0</v>
      </c>
      <c r="M87">
        <v>0</v>
      </c>
      <c r="N87" t="str">
        <f t="shared" si="18"/>
        <v>Re</v>
      </c>
      <c r="O87" t="str">
        <f t="shared" si="19"/>
        <v xml:space="preserve"> </v>
      </c>
      <c r="P87" t="str">
        <f t="shared" si="20"/>
        <v>Re</v>
      </c>
    </row>
    <row r="88" spans="1:16" x14ac:dyDescent="0.25">
      <c r="A88" t="s">
        <v>19</v>
      </c>
      <c r="B88" t="s">
        <v>871</v>
      </c>
      <c r="C88" t="s">
        <v>872</v>
      </c>
      <c r="D88" t="s">
        <v>291</v>
      </c>
      <c r="F88" t="str">
        <f t="shared" si="12"/>
        <v>后差速器漏油-底盘系统</v>
      </c>
      <c r="G88" t="e">
        <f>VLOOKUP(F88,'CW12 Reply'!$F$2:$H$123,3,0)</f>
        <v>#REF!</v>
      </c>
      <c r="H88">
        <f t="shared" si="13"/>
        <v>734</v>
      </c>
      <c r="I88">
        <f>VLOOKUP(F88,'CW12 Reply'!$F$2:$I$123,4,0)</f>
        <v>760</v>
      </c>
      <c r="J88">
        <f t="shared" si="14"/>
        <v>26</v>
      </c>
      <c r="K88">
        <f t="shared" si="15"/>
        <v>26</v>
      </c>
      <c r="L88">
        <f t="shared" si="16"/>
        <v>1</v>
      </c>
      <c r="M88">
        <f t="shared" si="17"/>
        <v>0</v>
      </c>
      <c r="N88" t="str">
        <f t="shared" si="18"/>
        <v xml:space="preserve"> </v>
      </c>
      <c r="O88" t="str">
        <f t="shared" si="19"/>
        <v>Attach</v>
      </c>
      <c r="P88" t="str">
        <f t="shared" si="20"/>
        <v>Attach</v>
      </c>
    </row>
    <row r="89" spans="1:16" x14ac:dyDescent="0.25">
      <c r="A89" t="s">
        <v>19</v>
      </c>
      <c r="B89" t="s">
        <v>873</v>
      </c>
      <c r="C89" t="s">
        <v>874</v>
      </c>
      <c r="D89" t="s">
        <v>743</v>
      </c>
      <c r="F89" t="str">
        <f t="shared" si="12"/>
        <v>附件_63274294_电气（案例暂时无人处理）</v>
      </c>
      <c r="G89" t="e">
        <f>VLOOKUP(F89,'CW12 Reply'!$F$2:$H$123,3,0)</f>
        <v>#REF!</v>
      </c>
      <c r="H89">
        <f t="shared" si="13"/>
        <v>697</v>
      </c>
      <c r="I89">
        <f>VLOOKUP(F89,'CW12 Reply'!$F$2:$I$123,4,0)</f>
        <v>769</v>
      </c>
      <c r="J89">
        <f t="shared" si="14"/>
        <v>72</v>
      </c>
      <c r="K89">
        <f t="shared" si="15"/>
        <v>72</v>
      </c>
      <c r="L89">
        <f t="shared" si="16"/>
        <v>0</v>
      </c>
      <c r="M89">
        <f t="shared" si="17"/>
        <v>0</v>
      </c>
      <c r="N89" t="str">
        <f t="shared" si="18"/>
        <v xml:space="preserve"> </v>
      </c>
      <c r="O89" t="str">
        <f t="shared" si="19"/>
        <v>Attach</v>
      </c>
      <c r="P89" t="str">
        <f t="shared" si="20"/>
        <v>Attach</v>
      </c>
    </row>
    <row r="90" spans="1:16" x14ac:dyDescent="0.25">
      <c r="A90" t="s">
        <v>19</v>
      </c>
      <c r="B90" t="s">
        <v>875</v>
      </c>
      <c r="C90" t="s">
        <v>876</v>
      </c>
      <c r="D90" t="s">
        <v>877</v>
      </c>
      <c r="F90" t="str">
        <f t="shared" si="12"/>
        <v>车辆无法行驶伴随异响-驱动系统</v>
      </c>
      <c r="G90" t="e">
        <f>VLOOKUP(F90,'CW12 Reply'!$F$2:$H$123,3,0)</f>
        <v>#REF!</v>
      </c>
      <c r="H90">
        <f t="shared" si="13"/>
        <v>669</v>
      </c>
      <c r="I90">
        <f>VLOOKUP(F90,'CW12 Reply'!$F$2:$I$123,4,0)</f>
        <v>672</v>
      </c>
      <c r="J90">
        <f t="shared" si="14"/>
        <v>3</v>
      </c>
      <c r="K90">
        <f t="shared" si="15"/>
        <v>3</v>
      </c>
      <c r="L90">
        <f t="shared" si="16"/>
        <v>1</v>
      </c>
      <c r="M90">
        <f t="shared" si="17"/>
        <v>0</v>
      </c>
      <c r="N90" t="str">
        <f t="shared" si="18"/>
        <v xml:space="preserve"> </v>
      </c>
      <c r="O90" t="str">
        <f t="shared" si="19"/>
        <v xml:space="preserve"> </v>
      </c>
      <c r="P90" t="str">
        <f t="shared" si="20"/>
        <v>Ge</v>
      </c>
    </row>
    <row r="91" spans="1:16" x14ac:dyDescent="0.25">
      <c r="A91" t="s">
        <v>19</v>
      </c>
      <c r="B91" t="s">
        <v>878</v>
      </c>
      <c r="C91" t="s">
        <v>879</v>
      </c>
      <c r="D91" t="s">
        <v>623</v>
      </c>
      <c r="F91" t="str">
        <f t="shared" si="12"/>
        <v>业务咨询_温州力宝行</v>
      </c>
      <c r="G91" t="e">
        <f>VLOOKUP(F91,'CW12 Reply'!$F$2:$H$123,3,0)</f>
        <v>#REF!</v>
      </c>
      <c r="H91">
        <f t="shared" si="13"/>
        <v>660</v>
      </c>
      <c r="I91">
        <f>VLOOKUP(F91,'CW12 Reply'!$F$2:$I$123,4,0)</f>
        <v>786</v>
      </c>
      <c r="J91">
        <f t="shared" si="14"/>
        <v>126</v>
      </c>
      <c r="K91">
        <f t="shared" si="15"/>
        <v>126</v>
      </c>
      <c r="L91">
        <f t="shared" si="16"/>
        <v>0</v>
      </c>
      <c r="M91">
        <f t="shared" si="17"/>
        <v>0</v>
      </c>
      <c r="N91" t="str">
        <f t="shared" si="18"/>
        <v xml:space="preserve"> </v>
      </c>
      <c r="O91" t="str">
        <f t="shared" si="19"/>
        <v xml:space="preserve"> </v>
      </c>
      <c r="P91" t="str">
        <f t="shared" si="20"/>
        <v>Ge</v>
      </c>
    </row>
    <row r="92" spans="1:16" x14ac:dyDescent="0.25">
      <c r="A92" t="s">
        <v>19</v>
      </c>
      <c r="B92" t="s">
        <v>880</v>
      </c>
      <c r="C92" t="s">
        <v>881</v>
      </c>
      <c r="D92" t="s">
        <v>86</v>
      </c>
      <c r="F92" t="str">
        <f t="shared" si="12"/>
        <v>CID闪屏</v>
      </c>
      <c r="G92" t="e">
        <f>VLOOKUP(F92,'CW12 Reply'!$F$2:$H$123,3,0)</f>
        <v>#REF!</v>
      </c>
      <c r="H92">
        <f t="shared" si="13"/>
        <v>656</v>
      </c>
      <c r="I92">
        <f>VLOOKUP(F92,'CW12 Reply'!$F$2:$I$123,4,0)</f>
        <v>675</v>
      </c>
      <c r="J92">
        <f t="shared" si="14"/>
        <v>19</v>
      </c>
      <c r="K92">
        <f t="shared" si="15"/>
        <v>19</v>
      </c>
      <c r="L92">
        <f t="shared" si="16"/>
        <v>1</v>
      </c>
      <c r="M92">
        <f t="shared" si="17"/>
        <v>0</v>
      </c>
      <c r="N92" t="str">
        <f t="shared" si="18"/>
        <v xml:space="preserve"> </v>
      </c>
      <c r="O92" t="str">
        <f t="shared" si="19"/>
        <v>Attach</v>
      </c>
      <c r="P92" t="str">
        <f t="shared" si="20"/>
        <v>Attach</v>
      </c>
    </row>
    <row r="93" spans="1:16" x14ac:dyDescent="0.25">
      <c r="A93" t="s">
        <v>19</v>
      </c>
      <c r="B93" t="s">
        <v>882</v>
      </c>
      <c r="C93" t="s">
        <v>883</v>
      </c>
      <c r="D93" t="s">
        <v>234</v>
      </c>
      <c r="F93" t="str">
        <f t="shared" si="12"/>
        <v>变速器漏油-驱动系统</v>
      </c>
      <c r="G93" t="e">
        <f>VLOOKUP(F93,'CW12 Reply'!$F$2:$H$123,3,0)</f>
        <v>#REF!</v>
      </c>
      <c r="H93">
        <f t="shared" si="13"/>
        <v>650</v>
      </c>
      <c r="I93">
        <f>VLOOKUP(F93,'CW12 Reply'!$F$2:$I$123,4,0)</f>
        <v>666</v>
      </c>
      <c r="J93">
        <f t="shared" si="14"/>
        <v>16</v>
      </c>
      <c r="K93">
        <f t="shared" si="15"/>
        <v>16</v>
      </c>
      <c r="L93">
        <f t="shared" si="16"/>
        <v>1</v>
      </c>
      <c r="M93">
        <f t="shared" si="17"/>
        <v>0</v>
      </c>
      <c r="N93" t="str">
        <f t="shared" si="18"/>
        <v xml:space="preserve"> </v>
      </c>
      <c r="O93" t="str">
        <f t="shared" si="19"/>
        <v xml:space="preserve"> </v>
      </c>
      <c r="P93" t="str">
        <f t="shared" si="20"/>
        <v>Ge</v>
      </c>
    </row>
    <row r="94" spans="1:16" x14ac:dyDescent="0.25">
      <c r="A94" t="s">
        <v>19</v>
      </c>
      <c r="B94" t="s">
        <v>884</v>
      </c>
      <c r="C94" t="s">
        <v>885</v>
      </c>
      <c r="D94" t="s">
        <v>70</v>
      </c>
      <c r="F94" t="str">
        <f t="shared" si="12"/>
        <v>重新激活-63236368-孙成研</v>
      </c>
      <c r="G94" t="e">
        <f>VLOOKUP(F94,'CW12 Reply'!$F$2:$H$123,3,0)</f>
        <v>#REF!</v>
      </c>
      <c r="H94">
        <f t="shared" si="13"/>
        <v>648</v>
      </c>
      <c r="I94">
        <f>VLOOKUP(F94,'CW12 Reply'!$F$2:$I$123,4,0)</f>
        <v>666</v>
      </c>
      <c r="J94">
        <f t="shared" si="14"/>
        <v>18</v>
      </c>
      <c r="K94">
        <f t="shared" si="15"/>
        <v>18</v>
      </c>
      <c r="L94">
        <f t="shared" si="16"/>
        <v>1</v>
      </c>
      <c r="M94">
        <f t="shared" si="17"/>
        <v>0</v>
      </c>
      <c r="N94" t="str">
        <f t="shared" si="18"/>
        <v>Re</v>
      </c>
      <c r="O94" t="str">
        <f t="shared" si="19"/>
        <v xml:space="preserve"> </v>
      </c>
      <c r="P94" t="str">
        <f t="shared" si="20"/>
        <v>Re</v>
      </c>
    </row>
    <row r="95" spans="1:16" x14ac:dyDescent="0.25">
      <c r="A95" t="s">
        <v>19</v>
      </c>
      <c r="B95" t="s">
        <v>886</v>
      </c>
      <c r="C95" t="s">
        <v>887</v>
      </c>
      <c r="D95" t="s">
        <v>120</v>
      </c>
      <c r="F95" t="str">
        <f t="shared" si="12"/>
        <v>光于车辆MG71117的 CD无法使用的问题</v>
      </c>
      <c r="G95" t="e">
        <f>VLOOKUP(F95,'CW12 Reply'!$F$2:$H$123,3,0)</f>
        <v>#REF!</v>
      </c>
      <c r="H95">
        <f t="shared" si="13"/>
        <v>629</v>
      </c>
      <c r="I95">
        <f>VLOOKUP(F95,'CW12 Reply'!$F$2:$I$123,4,0)</f>
        <v>669</v>
      </c>
      <c r="J95">
        <f t="shared" si="14"/>
        <v>40</v>
      </c>
      <c r="K95">
        <f t="shared" si="15"/>
        <v>40</v>
      </c>
      <c r="L95">
        <f t="shared" si="16"/>
        <v>0</v>
      </c>
      <c r="M95">
        <f t="shared" si="17"/>
        <v>0</v>
      </c>
      <c r="N95" t="str">
        <f t="shared" si="18"/>
        <v xml:space="preserve"> </v>
      </c>
      <c r="O95" t="str">
        <f t="shared" si="19"/>
        <v xml:space="preserve"> </v>
      </c>
      <c r="P95" t="str">
        <f t="shared" si="20"/>
        <v>Ge</v>
      </c>
    </row>
    <row r="96" spans="1:16" x14ac:dyDescent="0.25">
      <c r="A96" t="s">
        <v>19</v>
      </c>
      <c r="B96" t="s">
        <v>888</v>
      </c>
      <c r="C96" t="s">
        <v>889</v>
      </c>
      <c r="D96" t="s">
        <v>70</v>
      </c>
      <c r="F96" t="str">
        <f t="shared" si="12"/>
        <v>重新激活-63040860-驱动系统-佛山盛宝行</v>
      </c>
      <c r="G96" t="e">
        <f>VLOOKUP(F96,'CW12 Reply'!$F$2:$H$123,3,0)</f>
        <v>#REF!</v>
      </c>
      <c r="H96">
        <f t="shared" si="13"/>
        <v>617</v>
      </c>
      <c r="I96">
        <f>VLOOKUP(F96,'CW12 Reply'!$F$2:$I$123,4,0)</f>
        <v>810</v>
      </c>
      <c r="J96">
        <f t="shared" si="14"/>
        <v>193</v>
      </c>
      <c r="K96">
        <f t="shared" si="15"/>
        <v>193</v>
      </c>
      <c r="L96">
        <f t="shared" si="16"/>
        <v>0</v>
      </c>
      <c r="M96">
        <f t="shared" si="17"/>
        <v>0</v>
      </c>
      <c r="N96" t="str">
        <f t="shared" si="18"/>
        <v>Re</v>
      </c>
      <c r="O96" t="str">
        <f t="shared" si="19"/>
        <v xml:space="preserve"> </v>
      </c>
      <c r="P96" t="str">
        <f t="shared" si="20"/>
        <v>Re</v>
      </c>
    </row>
    <row r="97" spans="1:16" x14ac:dyDescent="0.25">
      <c r="A97" t="s">
        <v>19</v>
      </c>
      <c r="B97" t="s">
        <v>770</v>
      </c>
      <c r="C97" t="s">
        <v>890</v>
      </c>
      <c r="D97" t="s">
        <v>38</v>
      </c>
      <c r="F97" t="str">
        <f t="shared" si="12"/>
        <v>深圳宝源行申请激活案例</v>
      </c>
      <c r="G97" t="e">
        <f>VLOOKUP(F97,'CW12 Reply'!$F$2:$H$123,3,0)</f>
        <v>#REF!</v>
      </c>
      <c r="H97">
        <f t="shared" si="13"/>
        <v>592</v>
      </c>
      <c r="I97">
        <f>VLOOKUP(F97,'CW12 Reply'!$F$2:$I$123,4,0)</f>
        <v>809</v>
      </c>
      <c r="J97">
        <f t="shared" si="14"/>
        <v>217</v>
      </c>
      <c r="K97">
        <f t="shared" si="15"/>
        <v>217</v>
      </c>
      <c r="L97">
        <f t="shared" si="16"/>
        <v>0</v>
      </c>
      <c r="M97">
        <f t="shared" si="17"/>
        <v>0</v>
      </c>
      <c r="N97" t="str">
        <f t="shared" si="18"/>
        <v>Re</v>
      </c>
      <c r="O97" t="str">
        <f t="shared" si="19"/>
        <v xml:space="preserve"> </v>
      </c>
      <c r="P97" t="str">
        <f t="shared" si="20"/>
        <v>Re</v>
      </c>
    </row>
    <row r="98" spans="1:16" x14ac:dyDescent="0.25">
      <c r="A98" t="s">
        <v>19</v>
      </c>
      <c r="B98" t="s">
        <v>886</v>
      </c>
      <c r="C98" t="s">
        <v>891</v>
      </c>
      <c r="D98" t="s">
        <v>307</v>
      </c>
      <c r="F98" t="str">
        <f t="shared" si="12"/>
        <v>光于车辆MG71117的 CD无法使用的问题</v>
      </c>
      <c r="G98" t="e">
        <f>VLOOKUP(F98,'CW12 Reply'!$F$2:$H$123,3,0)</f>
        <v>#REF!</v>
      </c>
      <c r="H98">
        <f t="shared" si="13"/>
        <v>512</v>
      </c>
      <c r="I98">
        <f>VLOOKUP(F98,'CW12 Reply'!$F$2:$I$123,4,0)</f>
        <v>669</v>
      </c>
      <c r="J98">
        <f t="shared" si="14"/>
        <v>157</v>
      </c>
      <c r="K98">
        <f t="shared" si="15"/>
        <v>157</v>
      </c>
      <c r="L98">
        <f t="shared" si="16"/>
        <v>0</v>
      </c>
      <c r="M98">
        <f t="shared" si="17"/>
        <v>0</v>
      </c>
      <c r="N98" t="str">
        <f t="shared" si="18"/>
        <v xml:space="preserve"> </v>
      </c>
      <c r="O98" t="str">
        <f t="shared" si="19"/>
        <v>Attach</v>
      </c>
      <c r="P98" t="str">
        <f t="shared" si="20"/>
        <v>Attach</v>
      </c>
    </row>
    <row r="99" spans="1:16" x14ac:dyDescent="0.25">
      <c r="A99" t="s">
        <v>19</v>
      </c>
      <c r="B99" t="s">
        <v>926</v>
      </c>
      <c r="C99" t="s">
        <v>927</v>
      </c>
      <c r="D99" t="s">
        <v>32</v>
      </c>
      <c r="F99" t="str">
        <f t="shared" si="12"/>
        <v>重新激活—63141186—TTS</v>
      </c>
      <c r="G99" t="e">
        <f>VLOOKUP(F99,'CW12 Reply'!$F$2:$H$123,3,0)</f>
        <v>#REF!</v>
      </c>
      <c r="H99">
        <f t="shared" si="13"/>
        <v>1034</v>
      </c>
      <c r="I99">
        <f>VLOOKUP(F99,'CW12 Reply'!$F$2:$I$123,4,0)</f>
        <v>1060</v>
      </c>
      <c r="J99">
        <f t="shared" si="14"/>
        <v>26</v>
      </c>
      <c r="K99">
        <f t="shared" si="15"/>
        <v>26</v>
      </c>
      <c r="L99">
        <f t="shared" si="16"/>
        <v>1</v>
      </c>
      <c r="M99">
        <f t="shared" si="17"/>
        <v>0</v>
      </c>
      <c r="N99" t="str">
        <f t="shared" si="18"/>
        <v>Re</v>
      </c>
      <c r="O99" t="str">
        <f t="shared" si="19"/>
        <v xml:space="preserve"> </v>
      </c>
      <c r="P99" t="str">
        <f t="shared" si="20"/>
        <v>Re</v>
      </c>
    </row>
    <row r="100" spans="1:16" x14ac:dyDescent="0.25">
      <c r="A100" t="s">
        <v>19</v>
      </c>
      <c r="B100" t="s">
        <v>928</v>
      </c>
      <c r="C100" t="s">
        <v>929</v>
      </c>
      <c r="D100" t="s">
        <v>32</v>
      </c>
      <c r="F100" t="str">
        <f t="shared" si="12"/>
        <v>重新激活_63180125_游国军</v>
      </c>
      <c r="G100" t="e">
        <f>VLOOKUP(F100,'CW12 Reply'!$F$2:$H$123,3,0)</f>
        <v>#REF!</v>
      </c>
      <c r="H100">
        <f t="shared" si="13"/>
        <v>939</v>
      </c>
      <c r="I100">
        <f>VLOOKUP(F100,'CW12 Reply'!$F$2:$I$123,4,0)</f>
        <v>947</v>
      </c>
      <c r="J100">
        <f t="shared" si="14"/>
        <v>8</v>
      </c>
      <c r="K100">
        <f t="shared" si="15"/>
        <v>8</v>
      </c>
      <c r="L100">
        <f t="shared" si="16"/>
        <v>1</v>
      </c>
      <c r="M100">
        <f t="shared" si="17"/>
        <v>0</v>
      </c>
      <c r="N100" t="str">
        <f t="shared" si="18"/>
        <v>Re</v>
      </c>
      <c r="O100" t="str">
        <f t="shared" si="19"/>
        <v xml:space="preserve"> </v>
      </c>
      <c r="P100" t="str">
        <f t="shared" si="20"/>
        <v>Re</v>
      </c>
    </row>
    <row r="101" spans="1:16" x14ac:dyDescent="0.25">
      <c r="A101" t="s">
        <v>19</v>
      </c>
      <c r="B101" t="s">
        <v>930</v>
      </c>
      <c r="C101" t="s">
        <v>931</v>
      </c>
      <c r="D101" t="s">
        <v>78</v>
      </c>
      <c r="F101" t="str">
        <f t="shared" si="12"/>
        <v>重新激活-62659764-侯宇</v>
      </c>
      <c r="G101" t="e">
        <f>VLOOKUP(F101,'CW12 Reply'!$F$2:$H$123,3,0)</f>
        <v>#REF!</v>
      </c>
      <c r="H101">
        <f t="shared" si="13"/>
        <v>936</v>
      </c>
      <c r="I101">
        <f>VLOOKUP(F101,'CW12 Reply'!$F$2:$I$123,4,0)</f>
        <v>946</v>
      </c>
      <c r="J101">
        <f t="shared" si="14"/>
        <v>10</v>
      </c>
      <c r="K101">
        <f t="shared" si="15"/>
        <v>10</v>
      </c>
      <c r="L101">
        <f t="shared" si="16"/>
        <v>1</v>
      </c>
      <c r="M101">
        <f t="shared" si="17"/>
        <v>0</v>
      </c>
      <c r="N101" t="str">
        <f t="shared" si="18"/>
        <v>Re</v>
      </c>
      <c r="O101" t="str">
        <f t="shared" si="19"/>
        <v xml:space="preserve"> </v>
      </c>
      <c r="P101" t="str">
        <f t="shared" si="20"/>
        <v>Re</v>
      </c>
    </row>
    <row r="102" spans="1:16" x14ac:dyDescent="0.25">
      <c r="A102" t="s">
        <v>19</v>
      </c>
      <c r="B102" t="s">
        <v>932</v>
      </c>
      <c r="C102" t="s">
        <v>933</v>
      </c>
      <c r="D102" t="s">
        <v>32</v>
      </c>
      <c r="F102" t="str">
        <f t="shared" si="12"/>
        <v>重新激活_63096595 _孙成研</v>
      </c>
      <c r="G102" t="e">
        <f>VLOOKUP(F102,'CW12 Reply'!$F$2:$H$123,3,0)</f>
        <v>#REF!</v>
      </c>
      <c r="H102">
        <f t="shared" si="13"/>
        <v>929</v>
      </c>
      <c r="I102">
        <f>VLOOKUP(F102,'CW12 Reply'!$F$2:$I$123,4,0)</f>
        <v>936</v>
      </c>
      <c r="J102">
        <f t="shared" si="14"/>
        <v>7</v>
      </c>
      <c r="K102">
        <f t="shared" si="15"/>
        <v>7</v>
      </c>
      <c r="L102">
        <f t="shared" si="16"/>
        <v>1</v>
      </c>
      <c r="M102">
        <f t="shared" si="17"/>
        <v>0</v>
      </c>
      <c r="N102" t="str">
        <f t="shared" si="18"/>
        <v>Re</v>
      </c>
      <c r="O102" t="str">
        <f t="shared" si="19"/>
        <v xml:space="preserve"> </v>
      </c>
      <c r="P102" t="str">
        <f t="shared" si="20"/>
        <v>Re</v>
      </c>
    </row>
    <row r="103" spans="1:16" x14ac:dyDescent="0.25">
      <c r="A103" t="s">
        <v>19</v>
      </c>
      <c r="B103" t="s">
        <v>934</v>
      </c>
      <c r="C103" t="s">
        <v>935</v>
      </c>
      <c r="D103" t="s">
        <v>70</v>
      </c>
      <c r="F103" t="str">
        <f t="shared" si="12"/>
        <v>重新激活_62983873_孙成研</v>
      </c>
      <c r="G103" t="e">
        <f>VLOOKUP(F103,'CW12 Reply'!$F$2:$H$123,3,0)</f>
        <v>#REF!</v>
      </c>
      <c r="H103">
        <f t="shared" si="13"/>
        <v>914</v>
      </c>
      <c r="I103">
        <f>VLOOKUP(F103,'CW12 Reply'!$F$2:$I$123,4,0)</f>
        <v>934</v>
      </c>
      <c r="J103">
        <f t="shared" si="14"/>
        <v>20</v>
      </c>
      <c r="K103">
        <f t="shared" si="15"/>
        <v>20</v>
      </c>
      <c r="L103">
        <f t="shared" si="16"/>
        <v>1</v>
      </c>
      <c r="M103">
        <f t="shared" si="17"/>
        <v>0</v>
      </c>
      <c r="N103" t="str">
        <f t="shared" si="18"/>
        <v>Re</v>
      </c>
      <c r="O103" t="str">
        <f t="shared" si="19"/>
        <v xml:space="preserve"> </v>
      </c>
      <c r="P103" t="str">
        <f t="shared" si="20"/>
        <v>Re</v>
      </c>
    </row>
    <row r="104" spans="1:16" x14ac:dyDescent="0.25">
      <c r="A104" t="s">
        <v>19</v>
      </c>
      <c r="B104" t="s">
        <v>936</v>
      </c>
      <c r="C104" t="s">
        <v>937</v>
      </c>
      <c r="D104" t="s">
        <v>32</v>
      </c>
      <c r="F104" t="str">
        <f t="shared" si="12"/>
        <v>重新激活-63227360-李兆俊</v>
      </c>
      <c r="G104" t="e">
        <f>VLOOKUP(F104,'CW12 Reply'!$F$2:$H$123,3,0)</f>
        <v>#REF!</v>
      </c>
      <c r="H104">
        <f t="shared" si="13"/>
        <v>903</v>
      </c>
      <c r="I104">
        <f>VLOOKUP(F104,'CW12 Reply'!$F$2:$I$123,4,0)</f>
        <v>965</v>
      </c>
      <c r="J104">
        <f t="shared" si="14"/>
        <v>62</v>
      </c>
      <c r="K104">
        <f t="shared" si="15"/>
        <v>62</v>
      </c>
      <c r="L104">
        <f t="shared" si="16"/>
        <v>0</v>
      </c>
      <c r="M104">
        <f t="shared" si="17"/>
        <v>0</v>
      </c>
      <c r="N104" t="str">
        <f t="shared" si="18"/>
        <v>Re</v>
      </c>
      <c r="O104" t="str">
        <f t="shared" si="19"/>
        <v xml:space="preserve"> </v>
      </c>
      <c r="P104" t="str">
        <f t="shared" si="20"/>
        <v>Re</v>
      </c>
    </row>
    <row r="105" spans="1:16" x14ac:dyDescent="0.25">
      <c r="A105" t="s">
        <v>19</v>
      </c>
      <c r="B105" t="s">
        <v>938</v>
      </c>
      <c r="C105" t="s">
        <v>939</v>
      </c>
      <c r="D105" t="s">
        <v>123</v>
      </c>
      <c r="F105" t="str">
        <f t="shared" si="12"/>
        <v>升级puma案例：63229968车身防腐蜡----武汉鄂之宝MINI店</v>
      </c>
      <c r="G105" t="e">
        <f>VLOOKUP(F105,'CW12 Reply'!$F$2:$H$123,3,0)</f>
        <v>#REF!</v>
      </c>
      <c r="H105">
        <f t="shared" si="13"/>
        <v>890</v>
      </c>
      <c r="I105">
        <f>VLOOKUP(F105,'CW12 Reply'!$F$2:$I$123,4,0)</f>
        <v>1070</v>
      </c>
      <c r="J105">
        <f t="shared" si="14"/>
        <v>180</v>
      </c>
      <c r="K105">
        <f t="shared" si="15"/>
        <v>180</v>
      </c>
      <c r="L105">
        <f t="shared" si="16"/>
        <v>0</v>
      </c>
      <c r="M105">
        <f t="shared" si="17"/>
        <v>0</v>
      </c>
      <c r="N105" t="str">
        <f t="shared" si="18"/>
        <v xml:space="preserve"> </v>
      </c>
      <c r="O105" t="str">
        <f t="shared" si="19"/>
        <v xml:space="preserve"> </v>
      </c>
      <c r="P105" t="str">
        <f t="shared" si="20"/>
        <v>Ge</v>
      </c>
    </row>
    <row r="106" spans="1:16" x14ac:dyDescent="0.25">
      <c r="A106" t="s">
        <v>19</v>
      </c>
      <c r="B106" t="s">
        <v>940</v>
      </c>
      <c r="C106" t="s">
        <v>941</v>
      </c>
      <c r="D106" t="s">
        <v>120</v>
      </c>
      <c r="F106" t="str">
        <f t="shared" si="12"/>
        <v>重新激活_63207324_徐方超</v>
      </c>
      <c r="G106" t="e">
        <f>VLOOKUP(F106,'CW12 Reply'!$F$2:$H$123,3,0)</f>
        <v>#REF!</v>
      </c>
      <c r="H106">
        <f t="shared" si="13"/>
        <v>838</v>
      </c>
      <c r="I106">
        <f>VLOOKUP(F106,'CW12 Reply'!$F$2:$I$123,4,0)</f>
        <v>842</v>
      </c>
      <c r="J106">
        <f t="shared" si="14"/>
        <v>4</v>
      </c>
      <c r="K106">
        <f t="shared" si="15"/>
        <v>4</v>
      </c>
      <c r="L106">
        <f t="shared" si="16"/>
        <v>1</v>
      </c>
      <c r="M106">
        <f t="shared" si="17"/>
        <v>0</v>
      </c>
      <c r="N106" t="str">
        <f t="shared" si="18"/>
        <v>Re</v>
      </c>
      <c r="O106" t="str">
        <f t="shared" si="19"/>
        <v xml:space="preserve"> </v>
      </c>
      <c r="P106" t="str">
        <f t="shared" si="20"/>
        <v>Re</v>
      </c>
    </row>
    <row r="107" spans="1:16" x14ac:dyDescent="0.25">
      <c r="A107" t="s">
        <v>19</v>
      </c>
      <c r="B107" t="s">
        <v>942</v>
      </c>
      <c r="C107" t="s">
        <v>943</v>
      </c>
      <c r="D107" t="s">
        <v>160</v>
      </c>
      <c r="F107" t="str">
        <f t="shared" si="12"/>
        <v>案例激活-案例号63141331-驱动系统-广州宝悦29437</v>
      </c>
      <c r="G107" t="e">
        <f>VLOOKUP(F107,'CW12 Reply'!$F$2:$H$123,3,0)</f>
        <v>#REF!</v>
      </c>
      <c r="H107">
        <f t="shared" si="13"/>
        <v>717</v>
      </c>
      <c r="I107">
        <f>VLOOKUP(F107,'CW12 Reply'!$F$2:$I$123,4,0)</f>
        <v>789</v>
      </c>
      <c r="J107">
        <f t="shared" si="14"/>
        <v>72</v>
      </c>
      <c r="K107">
        <f t="shared" si="15"/>
        <v>72</v>
      </c>
      <c r="L107">
        <f t="shared" si="16"/>
        <v>0</v>
      </c>
      <c r="M107">
        <f t="shared" si="17"/>
        <v>0</v>
      </c>
      <c r="N107" t="str">
        <f t="shared" si="18"/>
        <v>Re</v>
      </c>
      <c r="O107" t="str">
        <f t="shared" si="19"/>
        <v xml:space="preserve"> </v>
      </c>
      <c r="P107" t="str">
        <f t="shared" si="20"/>
        <v>Re</v>
      </c>
    </row>
    <row r="108" spans="1:16" x14ac:dyDescent="0.25">
      <c r="A108" t="s">
        <v>19</v>
      </c>
      <c r="B108" t="s">
        <v>944</v>
      </c>
      <c r="C108" t="s">
        <v>945</v>
      </c>
      <c r="D108" t="s">
        <v>344</v>
      </c>
      <c r="F108" t="str">
        <f t="shared" si="12"/>
        <v>重新激活-63033935-车身-徐州宝景</v>
      </c>
      <c r="G108" t="e">
        <f>VLOOKUP(F108,'CW12 Reply'!$F$2:$H$123,3,0)</f>
        <v>#REF!</v>
      </c>
      <c r="H108">
        <f t="shared" si="13"/>
        <v>666</v>
      </c>
      <c r="I108">
        <f>VLOOKUP(F108,'CW12 Reply'!$F$2:$I$123,4,0)</f>
        <v>707</v>
      </c>
      <c r="J108">
        <f t="shared" si="14"/>
        <v>41</v>
      </c>
      <c r="K108">
        <f t="shared" si="15"/>
        <v>41</v>
      </c>
      <c r="L108">
        <f t="shared" si="16"/>
        <v>0</v>
      </c>
      <c r="M108">
        <f t="shared" si="17"/>
        <v>0</v>
      </c>
      <c r="N108" t="str">
        <f t="shared" si="18"/>
        <v>Re</v>
      </c>
      <c r="O108" t="str">
        <f t="shared" si="19"/>
        <v xml:space="preserve"> </v>
      </c>
      <c r="P108" t="str">
        <f t="shared" si="20"/>
        <v>Re</v>
      </c>
    </row>
    <row r="109" spans="1:16" x14ac:dyDescent="0.25">
      <c r="A109" t="s">
        <v>19</v>
      </c>
      <c r="B109" t="s">
        <v>946</v>
      </c>
      <c r="C109" t="s">
        <v>947</v>
      </c>
      <c r="D109" t="s">
        <v>35</v>
      </c>
      <c r="F109" t="str">
        <f t="shared" si="12"/>
        <v>申请激活---TC63128127---车辆仪表----西安顺宝行</v>
      </c>
      <c r="G109" t="e">
        <f>VLOOKUP(F109,'CW12 Reply'!$F$2:$H$123,3,0)</f>
        <v>#REF!</v>
      </c>
      <c r="H109">
        <f t="shared" si="13"/>
        <v>654</v>
      </c>
      <c r="I109">
        <f>VLOOKUP(F109,'CW12 Reply'!$F$2:$I$123,4,0)</f>
        <v>706</v>
      </c>
      <c r="J109">
        <f t="shared" si="14"/>
        <v>52</v>
      </c>
      <c r="K109">
        <f t="shared" si="15"/>
        <v>52</v>
      </c>
      <c r="L109">
        <f t="shared" si="16"/>
        <v>0</v>
      </c>
      <c r="M109">
        <f t="shared" si="17"/>
        <v>0</v>
      </c>
      <c r="N109" t="str">
        <f t="shared" si="18"/>
        <v>Re</v>
      </c>
      <c r="O109" t="str">
        <f t="shared" si="19"/>
        <v xml:space="preserve"> </v>
      </c>
      <c r="P109" t="str">
        <f t="shared" si="20"/>
        <v>Re</v>
      </c>
    </row>
    <row r="110" spans="1:16" x14ac:dyDescent="0.25">
      <c r="A110" t="s">
        <v>19</v>
      </c>
      <c r="B110" t="s">
        <v>948</v>
      </c>
      <c r="C110" t="s">
        <v>949</v>
      </c>
      <c r="D110" t="s">
        <v>120</v>
      </c>
      <c r="F110" t="str">
        <f t="shared" si="12"/>
        <v>附件_63266857_沈银波</v>
      </c>
      <c r="G110" t="e">
        <f>VLOOKUP(F110,'CW12 Reply'!$F$2:$H$123,3,0)</f>
        <v>#REF!</v>
      </c>
      <c r="H110">
        <f t="shared" si="13"/>
        <v>589</v>
      </c>
      <c r="I110">
        <f>VLOOKUP(F110,'CW12 Reply'!$F$2:$I$123,4,0)</f>
        <v>590</v>
      </c>
      <c r="J110">
        <f t="shared" si="14"/>
        <v>1</v>
      </c>
      <c r="K110">
        <f t="shared" si="15"/>
        <v>1</v>
      </c>
      <c r="L110">
        <f t="shared" si="16"/>
        <v>1</v>
      </c>
      <c r="M110">
        <f t="shared" si="17"/>
        <v>0</v>
      </c>
      <c r="N110" t="str">
        <f t="shared" si="18"/>
        <v xml:space="preserve"> </v>
      </c>
      <c r="O110" t="str">
        <f t="shared" si="19"/>
        <v xml:space="preserve"> </v>
      </c>
      <c r="P110" t="str">
        <f t="shared" si="20"/>
        <v>Ge</v>
      </c>
    </row>
    <row r="111" spans="1:16" x14ac:dyDescent="0.25">
      <c r="A111" t="s">
        <v>19</v>
      </c>
      <c r="B111" t="s">
        <v>950</v>
      </c>
      <c r="C111" t="s">
        <v>951</v>
      </c>
      <c r="D111" t="s">
        <v>115</v>
      </c>
      <c r="F111" t="str">
        <f t="shared" si="12"/>
        <v>重新激活-62576518-侯宇</v>
      </c>
      <c r="G111" t="e">
        <f>VLOOKUP(F111,'CW12 Reply'!$F$2:$H$123,3,0)</f>
        <v>#REF!</v>
      </c>
      <c r="H111">
        <f t="shared" si="13"/>
        <v>556</v>
      </c>
      <c r="I111">
        <f>VLOOKUP(F111,'CW12 Reply'!$F$2:$I$123,4,0)</f>
        <v>577</v>
      </c>
      <c r="J111">
        <f t="shared" si="14"/>
        <v>21</v>
      </c>
      <c r="K111">
        <f t="shared" si="15"/>
        <v>21</v>
      </c>
      <c r="L111">
        <f t="shared" si="16"/>
        <v>1</v>
      </c>
      <c r="M111">
        <f t="shared" si="17"/>
        <v>0</v>
      </c>
      <c r="N111" t="str">
        <f t="shared" si="18"/>
        <v>Re</v>
      </c>
      <c r="O111" t="str">
        <f t="shared" si="19"/>
        <v xml:space="preserve"> </v>
      </c>
      <c r="P111" t="str">
        <f t="shared" si="20"/>
        <v>Re</v>
      </c>
    </row>
    <row r="112" spans="1:16" x14ac:dyDescent="0.25">
      <c r="A112" t="s">
        <v>19</v>
      </c>
      <c r="B112" t="s">
        <v>952</v>
      </c>
      <c r="C112" s="1" t="s">
        <v>1057</v>
      </c>
      <c r="D112" t="s">
        <v>953</v>
      </c>
      <c r="F112" t="str">
        <f>RIGHT(B112,LEN(B112)-4)</f>
        <v>桐乡宝昌 TC 电器  仪表故障 案例</v>
      </c>
      <c r="G112" t="s">
        <v>9</v>
      </c>
      <c r="H112">
        <f t="shared" si="13"/>
        <v>1145</v>
      </c>
      <c r="I112" t="e">
        <f>VLOOKUP(F112,'CW12 Reply'!$F$2:$I$123,4,0)</f>
        <v>#N/A</v>
      </c>
      <c r="J112" t="e">
        <f t="shared" si="14"/>
        <v>#N/A</v>
      </c>
      <c r="K112" t="str">
        <f t="shared" si="15"/>
        <v>NA</v>
      </c>
      <c r="L112" t="str">
        <f t="shared" si="16"/>
        <v>NA</v>
      </c>
      <c r="M112" t="str">
        <f t="shared" si="17"/>
        <v>NA</v>
      </c>
      <c r="N112" t="str">
        <f t="shared" si="18"/>
        <v xml:space="preserve"> </v>
      </c>
      <c r="O112" t="str">
        <f t="shared" si="19"/>
        <v xml:space="preserve"> </v>
      </c>
      <c r="P112" t="str">
        <f t="shared" si="20"/>
        <v>Ge</v>
      </c>
    </row>
    <row r="113" spans="1:16" x14ac:dyDescent="0.25">
      <c r="A113" t="s">
        <v>19</v>
      </c>
      <c r="B113" t="s">
        <v>954</v>
      </c>
      <c r="C113" s="1" t="s">
        <v>1033</v>
      </c>
      <c r="D113" t="s">
        <v>120</v>
      </c>
      <c r="F113" t="str">
        <f t="shared" si="12"/>
        <v>重新激活_62741900_杨哲</v>
      </c>
      <c r="G113" t="e">
        <f>VLOOKUP(F113,'CW12 Reply'!$F$2:$H$123,3,0)</f>
        <v>#REF!</v>
      </c>
      <c r="H113">
        <f t="shared" si="13"/>
        <v>1094</v>
      </c>
      <c r="I113">
        <f>VLOOKUP(F113,'CW12 Reply'!$F$2:$I$123,4,0)</f>
        <v>1094</v>
      </c>
      <c r="J113">
        <f t="shared" si="14"/>
        <v>0</v>
      </c>
      <c r="K113">
        <f t="shared" si="15"/>
        <v>0</v>
      </c>
      <c r="L113">
        <f t="shared" si="16"/>
        <v>1</v>
      </c>
      <c r="M113">
        <f t="shared" si="17"/>
        <v>0</v>
      </c>
      <c r="N113" t="str">
        <f t="shared" si="18"/>
        <v>Re</v>
      </c>
      <c r="O113" t="str">
        <f t="shared" si="19"/>
        <v xml:space="preserve"> </v>
      </c>
      <c r="P113" t="str">
        <f t="shared" si="20"/>
        <v>Re</v>
      </c>
    </row>
    <row r="114" spans="1:16" x14ac:dyDescent="0.25">
      <c r="A114" t="s">
        <v>19</v>
      </c>
      <c r="B114" t="s">
        <v>955</v>
      </c>
      <c r="C114" s="1" t="s">
        <v>1050</v>
      </c>
      <c r="D114" t="s">
        <v>348</v>
      </c>
      <c r="F114" t="str">
        <f t="shared" si="12"/>
        <v>远程编程HUB</v>
      </c>
      <c r="G114" t="s">
        <v>9</v>
      </c>
      <c r="H114">
        <f t="shared" si="13"/>
        <v>1046</v>
      </c>
      <c r="I114" t="e">
        <f>VLOOKUP(F114,'CW12 Reply'!$F$2:$I$123,4,0)</f>
        <v>#N/A</v>
      </c>
      <c r="J114" t="e">
        <f t="shared" si="14"/>
        <v>#N/A</v>
      </c>
      <c r="K114" t="str">
        <f t="shared" si="15"/>
        <v>NA</v>
      </c>
      <c r="L114" t="str">
        <f t="shared" si="16"/>
        <v>NA</v>
      </c>
      <c r="M114" t="str">
        <f t="shared" si="17"/>
        <v>NA</v>
      </c>
      <c r="N114" t="str">
        <f t="shared" si="18"/>
        <v xml:space="preserve"> </v>
      </c>
      <c r="O114" t="str">
        <f t="shared" si="19"/>
        <v>Attach</v>
      </c>
      <c r="P114" t="str">
        <f t="shared" si="20"/>
        <v>Attach</v>
      </c>
    </row>
    <row r="115" spans="1:16" x14ac:dyDescent="0.25">
      <c r="A115" t="s">
        <v>19</v>
      </c>
      <c r="B115" t="s">
        <v>956</v>
      </c>
      <c r="C115" s="1" t="s">
        <v>1051</v>
      </c>
      <c r="D115" t="s">
        <v>348</v>
      </c>
      <c r="F115" t="str">
        <f t="shared" si="12"/>
        <v>PF:HUB programming failure紧急案例</v>
      </c>
      <c r="G115" t="e">
        <f>VLOOKUP(F115,'CW12 Reply'!$F$2:$H$123,3,0)</f>
        <v>#REF!</v>
      </c>
      <c r="H115">
        <f t="shared" si="13"/>
        <v>1017</v>
      </c>
      <c r="I115">
        <f>VLOOKUP(F115,'CW12 Reply'!$F$2:$I$123,4,0)</f>
        <v>1081</v>
      </c>
      <c r="J115">
        <f t="shared" si="14"/>
        <v>64</v>
      </c>
      <c r="K115">
        <f t="shared" si="15"/>
        <v>64</v>
      </c>
      <c r="L115">
        <f t="shared" si="16"/>
        <v>0</v>
      </c>
      <c r="M115">
        <f t="shared" si="17"/>
        <v>0</v>
      </c>
      <c r="N115" t="str">
        <f t="shared" si="18"/>
        <v xml:space="preserve"> </v>
      </c>
      <c r="O115" t="str">
        <f t="shared" si="19"/>
        <v>Attach</v>
      </c>
      <c r="P115" t="str">
        <f t="shared" si="20"/>
        <v>Attach</v>
      </c>
    </row>
    <row r="116" spans="1:16" x14ac:dyDescent="0.25">
      <c r="A116" t="s">
        <v>19</v>
      </c>
      <c r="B116" t="s">
        <v>957</v>
      </c>
      <c r="C116" s="1" t="s">
        <v>1052</v>
      </c>
      <c r="D116" t="s">
        <v>634</v>
      </c>
      <c r="F116" t="str">
        <f t="shared" si="12"/>
        <v>右前大灯严重进水_车身电器</v>
      </c>
      <c r="G116" t="e">
        <f>VLOOKUP(F116,'CW12 Reply'!$F$2:$H$123,3,0)</f>
        <v>#REF!</v>
      </c>
      <c r="H116">
        <f t="shared" si="13"/>
        <v>1007</v>
      </c>
      <c r="I116">
        <f>VLOOKUP(F116,'CW12 Reply'!$F$2:$I$123,4,0)</f>
        <v>1030</v>
      </c>
      <c r="J116">
        <f t="shared" si="14"/>
        <v>23</v>
      </c>
      <c r="K116">
        <f t="shared" si="15"/>
        <v>23</v>
      </c>
      <c r="L116">
        <f t="shared" si="16"/>
        <v>1</v>
      </c>
      <c r="M116">
        <f t="shared" si="17"/>
        <v>0</v>
      </c>
      <c r="N116" t="str">
        <f t="shared" si="18"/>
        <v xml:space="preserve"> </v>
      </c>
      <c r="O116" t="str">
        <f t="shared" si="19"/>
        <v>Attach</v>
      </c>
      <c r="P116" t="str">
        <f t="shared" si="20"/>
        <v>Attach</v>
      </c>
    </row>
    <row r="117" spans="1:16" x14ac:dyDescent="0.25">
      <c r="A117" t="s">
        <v>19</v>
      </c>
      <c r="B117" t="s">
        <v>958</v>
      </c>
      <c r="C117" s="1" t="s">
        <v>1058</v>
      </c>
      <c r="D117" t="s">
        <v>297</v>
      </c>
      <c r="F117" t="str">
        <f t="shared" si="12"/>
        <v>组合仪表内部有污渍-电气</v>
      </c>
      <c r="G117" t="e">
        <f>VLOOKUP(F117,'CW12 Reply'!$F$2:$H$123,3,0)</f>
        <v>#REF!</v>
      </c>
      <c r="H117">
        <f t="shared" si="13"/>
        <v>975</v>
      </c>
      <c r="I117">
        <f>VLOOKUP(F117,'CW12 Reply'!$F$2:$I$123,4,0)</f>
        <v>979</v>
      </c>
      <c r="J117">
        <f t="shared" si="14"/>
        <v>4</v>
      </c>
      <c r="K117">
        <f t="shared" si="15"/>
        <v>4</v>
      </c>
      <c r="L117">
        <f t="shared" si="16"/>
        <v>1</v>
      </c>
      <c r="M117">
        <f t="shared" si="17"/>
        <v>0</v>
      </c>
      <c r="N117" t="str">
        <f t="shared" si="18"/>
        <v xml:space="preserve"> </v>
      </c>
      <c r="O117" t="str">
        <f t="shared" si="19"/>
        <v>Attach</v>
      </c>
      <c r="P117" t="str">
        <f t="shared" si="20"/>
        <v>Attach</v>
      </c>
    </row>
    <row r="118" spans="1:16" x14ac:dyDescent="0.25">
      <c r="A118" t="s">
        <v>19</v>
      </c>
      <c r="B118" t="s">
        <v>959</v>
      </c>
      <c r="C118" s="1" t="s">
        <v>1053</v>
      </c>
      <c r="D118" t="s">
        <v>115</v>
      </c>
      <c r="F118" t="str">
        <f t="shared" si="12"/>
        <v>EKPS无法设码_电气系统</v>
      </c>
      <c r="G118" t="e">
        <f>VLOOKUP(F118,'CW12 Reply'!$F$2:$H$123,3,0)</f>
        <v>#REF!</v>
      </c>
      <c r="H118">
        <f t="shared" si="13"/>
        <v>959</v>
      </c>
      <c r="I118">
        <f>VLOOKUP(F118,'CW12 Reply'!$F$2:$I$123,4,0)</f>
        <v>976</v>
      </c>
      <c r="J118">
        <f t="shared" si="14"/>
        <v>17</v>
      </c>
      <c r="K118">
        <f t="shared" si="15"/>
        <v>17</v>
      </c>
      <c r="L118">
        <f t="shared" si="16"/>
        <v>1</v>
      </c>
      <c r="M118">
        <f t="shared" si="17"/>
        <v>0</v>
      </c>
      <c r="N118" t="str">
        <f t="shared" si="18"/>
        <v xml:space="preserve"> </v>
      </c>
      <c r="O118" t="str">
        <f t="shared" si="19"/>
        <v xml:space="preserve"> </v>
      </c>
      <c r="P118" t="str">
        <f t="shared" si="20"/>
        <v>Ge</v>
      </c>
    </row>
    <row r="119" spans="1:16" x14ac:dyDescent="0.25">
      <c r="A119" t="s">
        <v>19</v>
      </c>
      <c r="B119" t="s">
        <v>958</v>
      </c>
      <c r="C119" s="1" t="s">
        <v>1054</v>
      </c>
      <c r="D119" t="s">
        <v>634</v>
      </c>
      <c r="F119" t="str">
        <f t="shared" si="12"/>
        <v>组合仪表内部有污渍-电气</v>
      </c>
      <c r="G119" t="e">
        <f>VLOOKUP(F119,'CW12 Reply'!$F$2:$H$123,3,0)</f>
        <v>#REF!</v>
      </c>
      <c r="H119">
        <f t="shared" si="13"/>
        <v>954</v>
      </c>
      <c r="I119">
        <f>VLOOKUP(F119,'CW12 Reply'!$F$2:$I$123,4,0)</f>
        <v>979</v>
      </c>
      <c r="J119">
        <f t="shared" si="14"/>
        <v>25</v>
      </c>
      <c r="K119">
        <f t="shared" si="15"/>
        <v>25</v>
      </c>
      <c r="L119">
        <f t="shared" si="16"/>
        <v>1</v>
      </c>
      <c r="M119">
        <f t="shared" si="17"/>
        <v>0</v>
      </c>
      <c r="N119" t="str">
        <f t="shared" si="18"/>
        <v xml:space="preserve"> </v>
      </c>
      <c r="O119" t="str">
        <f t="shared" si="19"/>
        <v>Attach</v>
      </c>
      <c r="P119" t="str">
        <f t="shared" si="20"/>
        <v>Attach</v>
      </c>
    </row>
    <row r="120" spans="1:16" x14ac:dyDescent="0.25">
      <c r="A120" t="s">
        <v>19</v>
      </c>
      <c r="B120" t="s">
        <v>960</v>
      </c>
      <c r="C120" s="1" t="s">
        <v>1055</v>
      </c>
      <c r="D120" t="s">
        <v>123</v>
      </c>
      <c r="F120" t="str">
        <f t="shared" si="12"/>
        <v>敞篷车车顶漏水-车身</v>
      </c>
      <c r="G120" t="e">
        <f>VLOOKUP(F120,'CW12 Reply'!$F$2:$H$123,3,0)</f>
        <v>#REF!</v>
      </c>
      <c r="H120">
        <f t="shared" si="13"/>
        <v>778</v>
      </c>
      <c r="I120">
        <f>VLOOKUP(F120,'CW12 Reply'!$F$2:$I$123,4,0)</f>
        <v>781</v>
      </c>
      <c r="J120">
        <f t="shared" si="14"/>
        <v>3</v>
      </c>
      <c r="K120">
        <f t="shared" si="15"/>
        <v>3</v>
      </c>
      <c r="L120">
        <f t="shared" si="16"/>
        <v>1</v>
      </c>
      <c r="M120">
        <f t="shared" si="17"/>
        <v>0</v>
      </c>
      <c r="N120" t="str">
        <f t="shared" si="18"/>
        <v xml:space="preserve"> </v>
      </c>
      <c r="O120" t="str">
        <f t="shared" si="19"/>
        <v xml:space="preserve"> </v>
      </c>
      <c r="P120" t="str">
        <f t="shared" si="20"/>
        <v>Ge</v>
      </c>
    </row>
    <row r="121" spans="1:16" x14ac:dyDescent="0.25">
      <c r="A121" t="s">
        <v>19</v>
      </c>
      <c r="B121" t="s">
        <v>954</v>
      </c>
      <c r="C121" s="1" t="s">
        <v>1056</v>
      </c>
      <c r="D121" t="s">
        <v>240</v>
      </c>
      <c r="F121" t="str">
        <f t="shared" si="12"/>
        <v>重新激活_62741900_杨哲</v>
      </c>
      <c r="G121" t="e">
        <f>VLOOKUP(F121,'CW12 Reply'!$F$2:$H$123,3,0)</f>
        <v>#REF!</v>
      </c>
      <c r="H121">
        <f t="shared" si="13"/>
        <v>650</v>
      </c>
      <c r="I121">
        <f>VLOOKUP(F121,'CW12 Reply'!$F$2:$I$123,4,0)</f>
        <v>1094</v>
      </c>
      <c r="J121">
        <f t="shared" si="14"/>
        <v>444</v>
      </c>
      <c r="K121">
        <f t="shared" si="15"/>
        <v>444</v>
      </c>
      <c r="L121">
        <f t="shared" si="16"/>
        <v>0</v>
      </c>
      <c r="M121">
        <f t="shared" si="17"/>
        <v>0</v>
      </c>
      <c r="N121" t="str">
        <f t="shared" si="18"/>
        <v>Re</v>
      </c>
      <c r="O121" t="str">
        <f t="shared" si="19"/>
        <v xml:space="preserve"> </v>
      </c>
      <c r="P121" t="str">
        <f t="shared" si="20"/>
        <v>Re</v>
      </c>
    </row>
    <row r="122" spans="1:16" x14ac:dyDescent="0.25">
      <c r="A122" t="s">
        <v>19</v>
      </c>
      <c r="B122" t="s">
        <v>995</v>
      </c>
      <c r="C122" t="s">
        <v>1013</v>
      </c>
      <c r="D122" t="s">
        <v>634</v>
      </c>
      <c r="F122" t="str">
        <f t="shared" ref="F122:F131" si="21">RIGHT(B122,LEN(B122)-4)</f>
        <v>仪表报警右前大灯故障-电器</v>
      </c>
      <c r="G122" t="e">
        <f>VLOOKUP(F122,'CW12 Reply'!$F$2:$H$123,3,0)</f>
        <v>#REF!</v>
      </c>
      <c r="H122">
        <f t="shared" si="13"/>
        <v>922</v>
      </c>
      <c r="I122">
        <f>VLOOKUP(F122,'CW12 Reply'!$F$2:$I$123,4,0)</f>
        <v>963</v>
      </c>
      <c r="J122">
        <f t="shared" si="14"/>
        <v>41</v>
      </c>
      <c r="K122">
        <f t="shared" si="15"/>
        <v>41</v>
      </c>
      <c r="L122">
        <f t="shared" si="16"/>
        <v>0</v>
      </c>
      <c r="M122">
        <f t="shared" si="17"/>
        <v>0</v>
      </c>
      <c r="N122" t="str">
        <f t="shared" si="18"/>
        <v xml:space="preserve"> </v>
      </c>
      <c r="O122" t="str">
        <f t="shared" si="19"/>
        <v>Attach</v>
      </c>
      <c r="P122" t="str">
        <f t="shared" si="20"/>
        <v>Attach</v>
      </c>
    </row>
    <row r="123" spans="1:16" x14ac:dyDescent="0.25">
      <c r="A123" t="s">
        <v>19</v>
      </c>
      <c r="B123" t="s">
        <v>996</v>
      </c>
      <c r="C123" t="s">
        <v>1014</v>
      </c>
      <c r="D123" t="s">
        <v>160</v>
      </c>
      <c r="F123" t="str">
        <f t="shared" si="21"/>
        <v>PUMA系统维护发送此案例</v>
      </c>
      <c r="G123" t="e">
        <f>VLOOKUP(F123,'CW12 Reply'!$F$2:$H$123,3,0)</f>
        <v>#REF!</v>
      </c>
      <c r="H123">
        <f t="shared" si="13"/>
        <v>822</v>
      </c>
      <c r="I123">
        <f>VLOOKUP(F123,'CW12 Reply'!$F$2:$I$123,4,0)</f>
        <v>892</v>
      </c>
      <c r="J123">
        <f t="shared" si="14"/>
        <v>70</v>
      </c>
      <c r="K123">
        <f t="shared" si="15"/>
        <v>70</v>
      </c>
      <c r="L123">
        <f t="shared" si="16"/>
        <v>0</v>
      </c>
      <c r="M123">
        <f t="shared" si="17"/>
        <v>0</v>
      </c>
      <c r="N123" t="str">
        <f t="shared" si="18"/>
        <v xml:space="preserve"> </v>
      </c>
      <c r="O123" t="str">
        <f t="shared" si="19"/>
        <v xml:space="preserve"> </v>
      </c>
      <c r="P123" t="str">
        <f t="shared" si="20"/>
        <v>Ge</v>
      </c>
    </row>
    <row r="124" spans="1:16" x14ac:dyDescent="0.25">
      <c r="A124" t="s">
        <v>19</v>
      </c>
      <c r="B124" t="s">
        <v>997</v>
      </c>
      <c r="C124" t="s">
        <v>1015</v>
      </c>
      <c r="D124" t="s">
        <v>998</v>
      </c>
      <c r="F124" t="str">
        <f t="shared" si="21"/>
        <v>发动机机油消耗量过高_驱动系统</v>
      </c>
      <c r="G124" t="s">
        <v>3</v>
      </c>
      <c r="H124">
        <f t="shared" si="13"/>
        <v>741</v>
      </c>
      <c r="I124" t="e">
        <f>VLOOKUP(F124,'CW12 Reply'!$F$2:$I$123,4,0)</f>
        <v>#N/A</v>
      </c>
      <c r="J124" t="e">
        <f t="shared" si="14"/>
        <v>#N/A</v>
      </c>
      <c r="K124" t="str">
        <f t="shared" si="15"/>
        <v>NA</v>
      </c>
      <c r="L124" t="str">
        <f t="shared" si="16"/>
        <v>NA</v>
      </c>
      <c r="M124" t="str">
        <f t="shared" si="17"/>
        <v>NA</v>
      </c>
      <c r="N124" t="str">
        <f t="shared" si="18"/>
        <v xml:space="preserve"> </v>
      </c>
      <c r="O124" t="str">
        <f t="shared" si="19"/>
        <v xml:space="preserve"> </v>
      </c>
      <c r="P124" t="str">
        <f t="shared" si="20"/>
        <v>Ge</v>
      </c>
    </row>
    <row r="125" spans="1:16" x14ac:dyDescent="0.25">
      <c r="A125" t="s">
        <v>19</v>
      </c>
      <c r="B125" t="s">
        <v>999</v>
      </c>
      <c r="C125" t="s">
        <v>1016</v>
      </c>
      <c r="D125" t="s">
        <v>123</v>
      </c>
      <c r="F125" t="str">
        <f t="shared" si="21"/>
        <v>组合仪表编程失败---车身电器</v>
      </c>
      <c r="G125" t="e">
        <f>VLOOKUP(F125,'CW12 Reply'!$F$2:$H$123,3,0)</f>
        <v>#REF!</v>
      </c>
      <c r="H125">
        <f t="shared" si="13"/>
        <v>733</v>
      </c>
      <c r="I125">
        <f>VLOOKUP(F125,'CW12 Reply'!$F$2:$I$123,4,0)</f>
        <v>904</v>
      </c>
      <c r="J125">
        <f t="shared" si="14"/>
        <v>171</v>
      </c>
      <c r="K125">
        <f t="shared" si="15"/>
        <v>171</v>
      </c>
      <c r="L125">
        <f t="shared" si="16"/>
        <v>0</v>
      </c>
      <c r="M125">
        <f t="shared" si="17"/>
        <v>0</v>
      </c>
      <c r="N125" t="str">
        <f t="shared" si="18"/>
        <v xml:space="preserve"> </v>
      </c>
      <c r="O125" t="str">
        <f t="shared" si="19"/>
        <v xml:space="preserve"> </v>
      </c>
      <c r="P125" t="str">
        <f t="shared" si="20"/>
        <v>Ge</v>
      </c>
    </row>
    <row r="126" spans="1:16" x14ac:dyDescent="0.25">
      <c r="A126" t="s">
        <v>19</v>
      </c>
      <c r="B126" t="s">
        <v>1000</v>
      </c>
      <c r="C126" t="s">
        <v>1017</v>
      </c>
      <c r="D126" t="s">
        <v>86</v>
      </c>
      <c r="F126" t="str">
        <f t="shared" si="21"/>
        <v>主机不读碟—车身</v>
      </c>
      <c r="G126" t="e">
        <f>VLOOKUP(F126,'CW12 Reply'!$F$2:$H$123,3,0)</f>
        <v>#REF!</v>
      </c>
      <c r="H126">
        <f t="shared" si="13"/>
        <v>678</v>
      </c>
      <c r="I126">
        <f>VLOOKUP(F126,'CW12 Reply'!$F$2:$I$123,4,0)</f>
        <v>708</v>
      </c>
      <c r="J126">
        <f t="shared" si="14"/>
        <v>30</v>
      </c>
      <c r="K126">
        <f t="shared" si="15"/>
        <v>30</v>
      </c>
      <c r="L126">
        <f t="shared" si="16"/>
        <v>1</v>
      </c>
      <c r="M126">
        <f t="shared" si="17"/>
        <v>0</v>
      </c>
      <c r="N126" t="str">
        <f t="shared" si="18"/>
        <v xml:space="preserve"> </v>
      </c>
      <c r="O126" t="str">
        <f t="shared" si="19"/>
        <v>Attach</v>
      </c>
      <c r="P126" t="str">
        <f t="shared" si="20"/>
        <v>Attach</v>
      </c>
    </row>
    <row r="127" spans="1:16" x14ac:dyDescent="0.25">
      <c r="A127" t="s">
        <v>19</v>
      </c>
      <c r="B127" t="s">
        <v>1001</v>
      </c>
      <c r="C127" t="s">
        <v>1018</v>
      </c>
      <c r="D127" t="s">
        <v>134</v>
      </c>
      <c r="F127" t="str">
        <f t="shared" si="21"/>
        <v>风扇常转视频</v>
      </c>
      <c r="G127" t="s">
        <v>3</v>
      </c>
      <c r="H127">
        <f t="shared" si="13"/>
        <v>661</v>
      </c>
      <c r="I127" t="e">
        <f>VLOOKUP(F127,'CW12 Reply'!$F$2:$I$123,4,0)</f>
        <v>#N/A</v>
      </c>
      <c r="J127" t="e">
        <f t="shared" si="14"/>
        <v>#N/A</v>
      </c>
      <c r="K127" t="str">
        <f t="shared" si="15"/>
        <v>NA</v>
      </c>
      <c r="L127" t="str">
        <f t="shared" si="16"/>
        <v>NA</v>
      </c>
      <c r="M127" t="str">
        <f t="shared" si="17"/>
        <v>NA</v>
      </c>
      <c r="N127" t="str">
        <f t="shared" si="18"/>
        <v xml:space="preserve"> </v>
      </c>
      <c r="O127" t="str">
        <f t="shared" si="19"/>
        <v>Attach</v>
      </c>
      <c r="P127" t="str">
        <f t="shared" si="20"/>
        <v>Attach</v>
      </c>
    </row>
    <row r="128" spans="1:16" x14ac:dyDescent="0.25">
      <c r="A128" t="s">
        <v>19</v>
      </c>
      <c r="B128" t="s">
        <v>1002</v>
      </c>
      <c r="C128" t="s">
        <v>1019</v>
      </c>
      <c r="D128" t="s">
        <v>134</v>
      </c>
      <c r="F128" t="str">
        <f t="shared" si="21"/>
        <v>VTG内部有“吱吱”响_底盘系统</v>
      </c>
      <c r="G128" t="e">
        <f>VLOOKUP(F128,'CW12 Reply'!$F$2:$H$123,3,0)</f>
        <v>#REF!</v>
      </c>
      <c r="H128">
        <f t="shared" si="13"/>
        <v>660</v>
      </c>
      <c r="I128">
        <f>VLOOKUP(F128,'CW12 Reply'!$F$2:$I$123,4,0)</f>
        <v>664</v>
      </c>
      <c r="J128">
        <f t="shared" si="14"/>
        <v>4</v>
      </c>
      <c r="K128">
        <f t="shared" si="15"/>
        <v>4</v>
      </c>
      <c r="L128">
        <f t="shared" si="16"/>
        <v>1</v>
      </c>
      <c r="M128">
        <f t="shared" si="17"/>
        <v>0</v>
      </c>
      <c r="N128" t="str">
        <f t="shared" si="18"/>
        <v xml:space="preserve"> </v>
      </c>
      <c r="O128" t="str">
        <f t="shared" si="19"/>
        <v>Attach</v>
      </c>
      <c r="P128" t="str">
        <f t="shared" si="20"/>
        <v>Attach</v>
      </c>
    </row>
    <row r="129" spans="1:16" x14ac:dyDescent="0.25">
      <c r="A129" t="s">
        <v>19</v>
      </c>
      <c r="B129" t="s">
        <v>1003</v>
      </c>
      <c r="C129" t="s">
        <v>1020</v>
      </c>
      <c r="D129" t="s">
        <v>634</v>
      </c>
      <c r="F129" t="str">
        <f t="shared" si="21"/>
        <v>第一缸无缸压­_驱动系统</v>
      </c>
      <c r="G129" t="s">
        <v>3</v>
      </c>
      <c r="H129">
        <f t="shared" si="13"/>
        <v>628</v>
      </c>
      <c r="I129" t="e">
        <f>VLOOKUP(F129,'CW12 Reply'!$F$2:$I$123,4,0)</f>
        <v>#N/A</v>
      </c>
      <c r="J129" t="e">
        <f t="shared" si="14"/>
        <v>#N/A</v>
      </c>
      <c r="K129" t="str">
        <f t="shared" si="15"/>
        <v>NA</v>
      </c>
      <c r="L129" t="str">
        <f t="shared" si="16"/>
        <v>NA</v>
      </c>
      <c r="M129" t="str">
        <f t="shared" si="17"/>
        <v>NA</v>
      </c>
      <c r="N129" t="str">
        <f t="shared" si="18"/>
        <v xml:space="preserve"> </v>
      </c>
      <c r="O129" t="str">
        <f t="shared" si="19"/>
        <v>Attach</v>
      </c>
      <c r="P129" t="str">
        <f t="shared" si="20"/>
        <v>Attach</v>
      </c>
    </row>
    <row r="130" spans="1:16" x14ac:dyDescent="0.25">
      <c r="A130" t="s">
        <v>19</v>
      </c>
      <c r="B130" t="s">
        <v>1004</v>
      </c>
      <c r="C130" t="s">
        <v>1021</v>
      </c>
      <c r="D130" t="s">
        <v>45</v>
      </c>
      <c r="F130" t="str">
        <f t="shared" si="21"/>
        <v>空调不凉_电气系统</v>
      </c>
      <c r="G130" t="e">
        <f>VLOOKUP(F130,'CW12 Reply'!$F$2:$H$123,3,0)</f>
        <v>#REF!</v>
      </c>
      <c r="H130">
        <f t="shared" si="13"/>
        <v>597</v>
      </c>
      <c r="I130">
        <f>VLOOKUP(F130,'CW12 Reply'!$F$2:$I$123,4,0)</f>
        <v>701</v>
      </c>
      <c r="J130">
        <f t="shared" si="14"/>
        <v>104</v>
      </c>
      <c r="K130">
        <f t="shared" si="15"/>
        <v>104</v>
      </c>
      <c r="L130">
        <f t="shared" si="16"/>
        <v>0</v>
      </c>
      <c r="M130">
        <f t="shared" si="17"/>
        <v>0</v>
      </c>
      <c r="N130" t="str">
        <f t="shared" si="18"/>
        <v xml:space="preserve"> </v>
      </c>
      <c r="O130" t="str">
        <f t="shared" si="19"/>
        <v>Attach</v>
      </c>
      <c r="P130" t="str">
        <f t="shared" si="20"/>
        <v>Attach</v>
      </c>
    </row>
    <row r="131" spans="1:16" x14ac:dyDescent="0.25">
      <c r="A131" t="s">
        <v>19</v>
      </c>
      <c r="B131" t="s">
        <v>1005</v>
      </c>
      <c r="C131" t="s">
        <v>1022</v>
      </c>
      <c r="D131" t="s">
        <v>291</v>
      </c>
      <c r="F131" t="str">
        <f t="shared" si="21"/>
        <v>附件-分动器漏油 -高永远</v>
      </c>
      <c r="G131" t="e">
        <f>VLOOKUP(F131,'CW12 Reply'!$F$2:$H$123,3,0)</f>
        <v>#REF!</v>
      </c>
      <c r="H131">
        <f t="shared" ref="H131" si="22">MID(C131,(FIND(":",C131)-2),2)*60+MID(C131,(FIND(":",C131)+1),2)</f>
        <v>529</v>
      </c>
      <c r="I131">
        <f>VLOOKUP(F131,'CW12 Reply'!$F$2:$I$123,4,0)</f>
        <v>541</v>
      </c>
      <c r="J131">
        <f t="shared" ref="J131" si="23">I131-H131</f>
        <v>12</v>
      </c>
      <c r="K131">
        <f t="shared" ref="K131" si="24">IFERROR(IF(J131&lt;0, J131+1440,J131),"NA")</f>
        <v>12</v>
      </c>
      <c r="L131">
        <f t="shared" ref="L131" si="25">IF(K131="NA","NA",IF(K131&lt;=30,1,0))</f>
        <v>1</v>
      </c>
      <c r="M131">
        <f t="shared" ref="M131" si="26">IF(K131="NA","NA",IF(K131&gt;540,1,0))</f>
        <v>0</v>
      </c>
      <c r="N131" t="str">
        <f t="shared" ref="N131" si="27">IFERROR(IF(FIND("激活",B131),"Re",0)," ")</f>
        <v xml:space="preserve"> </v>
      </c>
      <c r="O131" t="str">
        <f t="shared" ref="O131" si="28">IFERROR(IF(FIND("MB",D131),"Attach",0)," ")</f>
        <v>Attach</v>
      </c>
      <c r="P131" t="str">
        <f t="shared" ref="P131" si="29">IF(N131="Re","Re",IF(O131="Attach","Attach","Ge"))</f>
        <v>Attach</v>
      </c>
    </row>
  </sheetData>
  <autoFilter ref="A1:T13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activeCell="B1" sqref="B1:C131"/>
    </sheetView>
  </sheetViews>
  <sheetFormatPr defaultRowHeight="15" x14ac:dyDescent="0.25"/>
  <cols>
    <col min="1" max="1" width="43.28515625" customWidth="1"/>
    <col min="2" max="2" width="72.140625" bestFit="1" customWidth="1"/>
    <col min="3" max="3" width="10.140625" bestFit="1" customWidth="1"/>
    <col min="6" max="6" width="76.28515625" bestFit="1" customWidth="1"/>
    <col min="7" max="7" width="13.7109375" bestFit="1" customWidth="1"/>
    <col min="8" max="8" width="8.140625" customWidth="1"/>
    <col min="9" max="9" width="10.85546875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447</v>
      </c>
      <c r="G1" t="s">
        <v>444</v>
      </c>
      <c r="H1" t="s">
        <v>1</v>
      </c>
      <c r="I1" t="s">
        <v>455</v>
      </c>
    </row>
    <row r="2" spans="1:9" x14ac:dyDescent="0.25">
      <c r="A2" t="s">
        <v>393</v>
      </c>
      <c r="B2" t="s">
        <v>530</v>
      </c>
      <c r="C2" t="s">
        <v>531</v>
      </c>
      <c r="D2" t="s">
        <v>209</v>
      </c>
      <c r="F2" t="str">
        <f>RIGHT(B2,LEN(B2)-4)</f>
        <v>重新激活-63249847-车身-义乌泓宝行</v>
      </c>
      <c r="G2" t="str">
        <f>LEFT(A2,FIND(",",A2)-1)</f>
        <v>Ren Fei</v>
      </c>
      <c r="H2" t="e">
        <f>VLOOKUP(G2,#REF!,2,0)</f>
        <v>#REF!</v>
      </c>
      <c r="I2">
        <f>MID(C2,(FIND(":",C2)-2),2)*60+MID(C2,(FIND(":",C2)+1),2)</f>
        <v>1061</v>
      </c>
    </row>
    <row r="3" spans="1:9" x14ac:dyDescent="0.25">
      <c r="A3" t="s">
        <v>95</v>
      </c>
      <c r="B3" t="s">
        <v>532</v>
      </c>
      <c r="C3" t="s">
        <v>502</v>
      </c>
      <c r="D3" t="s">
        <v>180</v>
      </c>
      <c r="F3" t="str">
        <f t="shared" ref="F3:F66" si="0">RIGHT(B3,LEN(B3)-4)</f>
        <v>重新激活_63207339_李文杰</v>
      </c>
      <c r="G3" t="str">
        <f t="shared" ref="G3:G66" si="1">LEFT(A3,FIND(",",A3)-1)</f>
        <v>Yang Bo</v>
      </c>
      <c r="H3" t="e">
        <f>VLOOKUP(G3,#REF!,2,0)</f>
        <v>#REF!</v>
      </c>
      <c r="I3">
        <f t="shared" ref="I3:I66" si="2">MID(C3,(FIND(":",C3)-2),2)*60+MID(C3,(FIND(":",C3)+1),2)</f>
        <v>1029</v>
      </c>
    </row>
    <row r="4" spans="1:9" x14ac:dyDescent="0.25">
      <c r="A4" t="s">
        <v>393</v>
      </c>
      <c r="B4" t="s">
        <v>533</v>
      </c>
      <c r="C4" t="s">
        <v>534</v>
      </c>
      <c r="D4" t="s">
        <v>209</v>
      </c>
      <c r="F4" t="str">
        <f t="shared" si="0"/>
        <v>63266672-附件-温泽楠</v>
      </c>
      <c r="G4" t="str">
        <f t="shared" si="1"/>
        <v>Ren Fei</v>
      </c>
      <c r="H4" t="e">
        <f>VLOOKUP(G4,#REF!,2,0)</f>
        <v>#REF!</v>
      </c>
      <c r="I4">
        <f t="shared" si="2"/>
        <v>959</v>
      </c>
    </row>
    <row r="5" spans="1:9" x14ac:dyDescent="0.25">
      <c r="A5" t="s">
        <v>393</v>
      </c>
      <c r="B5" t="s">
        <v>535</v>
      </c>
      <c r="C5" t="s">
        <v>536</v>
      </c>
      <c r="D5" t="s">
        <v>197</v>
      </c>
      <c r="F5" t="str">
        <f t="shared" si="0"/>
        <v>重新激活-案例编号63204699-电气系统-佛山通宝汽车销售服务有限公司</v>
      </c>
      <c r="G5" t="str">
        <f t="shared" si="1"/>
        <v>Ren Fei</v>
      </c>
      <c r="H5" t="e">
        <f>VLOOKUP(G5,#REF!,2,0)</f>
        <v>#REF!</v>
      </c>
      <c r="I5">
        <f t="shared" si="2"/>
        <v>944</v>
      </c>
    </row>
    <row r="6" spans="1:9" x14ac:dyDescent="0.25">
      <c r="A6" t="s">
        <v>171</v>
      </c>
      <c r="B6" t="s">
        <v>537</v>
      </c>
      <c r="C6" t="s">
        <v>538</v>
      </c>
      <c r="D6" t="s">
        <v>202</v>
      </c>
      <c r="F6" t="str">
        <f t="shared" si="0"/>
        <v>重新激活 _63250554_TTS</v>
      </c>
      <c r="G6" t="str">
        <f t="shared" si="1"/>
        <v>Zhao Shelina</v>
      </c>
      <c r="H6" t="e">
        <f>VLOOKUP(G6,#REF!,2,0)</f>
        <v>#REF!</v>
      </c>
      <c r="I6">
        <f t="shared" si="2"/>
        <v>859</v>
      </c>
    </row>
    <row r="7" spans="1:9" x14ac:dyDescent="0.25">
      <c r="A7" t="s">
        <v>95</v>
      </c>
      <c r="B7" t="s">
        <v>539</v>
      </c>
      <c r="C7" t="s">
        <v>540</v>
      </c>
      <c r="D7" t="s">
        <v>212</v>
      </c>
      <c r="F7" t="str">
        <f t="shared" si="0"/>
        <v>0P51625异响视频</v>
      </c>
      <c r="G7" t="str">
        <f t="shared" si="1"/>
        <v>Yang Bo</v>
      </c>
      <c r="H7" t="e">
        <f>VLOOKUP(G7,#REF!,2,0)</f>
        <v>#REF!</v>
      </c>
      <c r="I7">
        <f t="shared" si="2"/>
        <v>696</v>
      </c>
    </row>
    <row r="8" spans="1:9" x14ac:dyDescent="0.25">
      <c r="A8" t="s">
        <v>95</v>
      </c>
      <c r="B8" t="s">
        <v>541</v>
      </c>
      <c r="C8" t="s">
        <v>542</v>
      </c>
      <c r="D8" t="s">
        <v>176</v>
      </c>
      <c r="F8" t="str">
        <f t="shared" si="0"/>
        <v>因网络/系统不良，TC询问无法打开</v>
      </c>
      <c r="G8" t="str">
        <f t="shared" si="1"/>
        <v>Yang Bo</v>
      </c>
      <c r="H8" t="e">
        <f>VLOOKUP(G8,#REF!,2,0)</f>
        <v>#REF!</v>
      </c>
      <c r="I8">
        <f t="shared" si="2"/>
        <v>694</v>
      </c>
    </row>
    <row r="9" spans="1:9" x14ac:dyDescent="0.25">
      <c r="A9" t="s">
        <v>393</v>
      </c>
      <c r="B9" t="s">
        <v>543</v>
      </c>
      <c r="C9" t="s">
        <v>544</v>
      </c>
      <c r="D9" t="s">
        <v>212</v>
      </c>
      <c r="F9" t="str">
        <f t="shared" si="0"/>
        <v>重新激活_63020985_徐琨</v>
      </c>
      <c r="G9" t="str">
        <f t="shared" si="1"/>
        <v>Ren Fei</v>
      </c>
      <c r="H9" t="e">
        <f>VLOOKUP(G9,#REF!,2,0)</f>
        <v>#REF!</v>
      </c>
      <c r="I9">
        <f t="shared" si="2"/>
        <v>673</v>
      </c>
    </row>
    <row r="10" spans="1:9" x14ac:dyDescent="0.25">
      <c r="A10" t="s">
        <v>393</v>
      </c>
      <c r="B10" t="s">
        <v>545</v>
      </c>
      <c r="C10" t="s">
        <v>546</v>
      </c>
      <c r="D10" t="s">
        <v>547</v>
      </c>
      <c r="F10" t="str">
        <f t="shared" si="0"/>
        <v xml:space="preserve"> 重新激活-63244496-电器-云南宝悦</v>
      </c>
      <c r="G10" t="str">
        <f t="shared" si="1"/>
        <v>Ren Fei</v>
      </c>
      <c r="H10" t="e">
        <f>VLOOKUP(G10,#REF!,2,0)</f>
        <v>#REF!</v>
      </c>
      <c r="I10">
        <f t="shared" si="2"/>
        <v>630</v>
      </c>
    </row>
    <row r="11" spans="1:9" x14ac:dyDescent="0.25">
      <c r="A11" t="s">
        <v>393</v>
      </c>
      <c r="B11" t="s">
        <v>548</v>
      </c>
      <c r="C11" t="s">
        <v>549</v>
      </c>
      <c r="D11" t="s">
        <v>197</v>
      </c>
      <c r="F11" t="str">
        <f t="shared" si="0"/>
        <v>重新激活-63202144 - 侯宇</v>
      </c>
      <c r="G11" t="str">
        <f t="shared" si="1"/>
        <v>Ren Fei</v>
      </c>
      <c r="H11" t="e">
        <f>VLOOKUP(G11,#REF!,2,0)</f>
        <v>#REF!</v>
      </c>
      <c r="I11">
        <f t="shared" si="2"/>
        <v>626</v>
      </c>
    </row>
    <row r="12" spans="1:9" x14ac:dyDescent="0.25">
      <c r="A12" t="s">
        <v>393</v>
      </c>
      <c r="B12" t="s">
        <v>550</v>
      </c>
      <c r="C12" t="s">
        <v>551</v>
      </c>
      <c r="D12" t="s">
        <v>552</v>
      </c>
      <c r="F12" t="str">
        <f t="shared" si="0"/>
        <v>重新激活puma cas62836120 电器系统 深圳宝昌</v>
      </c>
      <c r="G12" t="str">
        <f t="shared" si="1"/>
        <v>Ren Fei</v>
      </c>
      <c r="H12" t="e">
        <f>VLOOKUP(G12,#REF!,2,0)</f>
        <v>#REF!</v>
      </c>
      <c r="I12">
        <f t="shared" si="2"/>
        <v>623</v>
      </c>
    </row>
    <row r="13" spans="1:9" x14ac:dyDescent="0.25">
      <c r="A13" t="s">
        <v>105</v>
      </c>
      <c r="B13" t="s">
        <v>553</v>
      </c>
      <c r="C13" t="s">
        <v>554</v>
      </c>
      <c r="D13" t="s">
        <v>330</v>
      </c>
      <c r="F13" t="str">
        <f t="shared" si="0"/>
        <v>重新激活_63227535_孟凡博</v>
      </c>
      <c r="G13" t="str">
        <f t="shared" si="1"/>
        <v>Wei Yunqian</v>
      </c>
      <c r="H13" t="e">
        <f>VLOOKUP(G13,#REF!,2,0)</f>
        <v>#REF!</v>
      </c>
      <c r="I13">
        <f t="shared" si="2"/>
        <v>565</v>
      </c>
    </row>
    <row r="14" spans="1:9" x14ac:dyDescent="0.25">
      <c r="A14" t="s">
        <v>94</v>
      </c>
      <c r="B14" t="s">
        <v>555</v>
      </c>
      <c r="C14" t="s">
        <v>556</v>
      </c>
      <c r="D14" t="s">
        <v>107</v>
      </c>
      <c r="F14" t="str">
        <f t="shared" si="0"/>
        <v>重新激活-63229298-驱动系统-宁波宝恒</v>
      </c>
      <c r="G14" t="str">
        <f t="shared" si="1"/>
        <v>Shi Wei</v>
      </c>
      <c r="H14" t="e">
        <f>VLOOKUP(G14,#REF!,2,0)</f>
        <v>#REF!</v>
      </c>
      <c r="I14">
        <f t="shared" si="2"/>
        <v>555</v>
      </c>
    </row>
    <row r="15" spans="1:9" x14ac:dyDescent="0.25">
      <c r="A15" t="s">
        <v>94</v>
      </c>
      <c r="B15" t="s">
        <v>389</v>
      </c>
      <c r="C15" t="s">
        <v>557</v>
      </c>
      <c r="D15" t="s">
        <v>552</v>
      </c>
      <c r="F15" t="str">
        <f t="shared" si="0"/>
        <v>重新激活-63231598-史维</v>
      </c>
      <c r="G15" t="str">
        <f t="shared" si="1"/>
        <v>Shi Wei</v>
      </c>
      <c r="H15" t="e">
        <f>VLOOKUP(G15,#REF!,2,0)</f>
        <v>#REF!</v>
      </c>
      <c r="I15">
        <f t="shared" si="2"/>
        <v>554</v>
      </c>
    </row>
    <row r="16" spans="1:9" x14ac:dyDescent="0.25">
      <c r="A16" t="s">
        <v>95</v>
      </c>
      <c r="B16" t="s">
        <v>654</v>
      </c>
      <c r="C16" t="s">
        <v>655</v>
      </c>
      <c r="D16" t="s">
        <v>101</v>
      </c>
      <c r="F16" t="str">
        <f t="shared" si="0"/>
        <v>重新激活_63187362_驱动系统_东莞骅宝</v>
      </c>
      <c r="G16" t="str">
        <f t="shared" si="1"/>
        <v>Yang Bo</v>
      </c>
      <c r="H16" t="e">
        <f>VLOOKUP(G16,#REF!,2,0)</f>
        <v>#REF!</v>
      </c>
      <c r="I16">
        <f t="shared" si="2"/>
        <v>1027</v>
      </c>
    </row>
    <row r="17" spans="1:9" x14ac:dyDescent="0.25">
      <c r="A17" t="s">
        <v>94</v>
      </c>
      <c r="B17" t="s">
        <v>656</v>
      </c>
      <c r="C17" t="s">
        <v>657</v>
      </c>
      <c r="D17" t="s">
        <v>281</v>
      </c>
      <c r="F17" t="str">
        <f t="shared" si="0"/>
        <v>重新激活_案例号-63178642_eMobility系统_马天驰</v>
      </c>
      <c r="G17" t="str">
        <f t="shared" si="1"/>
        <v>Shi Wei</v>
      </c>
      <c r="H17" t="e">
        <f>VLOOKUP(G17,#REF!,2,0)</f>
        <v>#REF!</v>
      </c>
      <c r="I17">
        <f t="shared" si="2"/>
        <v>982</v>
      </c>
    </row>
    <row r="18" spans="1:9" x14ac:dyDescent="0.25">
      <c r="A18" t="s">
        <v>94</v>
      </c>
      <c r="B18" t="s">
        <v>658</v>
      </c>
      <c r="C18" t="s">
        <v>659</v>
      </c>
      <c r="D18" t="s">
        <v>209</v>
      </c>
      <c r="F18" t="str">
        <f t="shared" si="0"/>
        <v>重新激活_63260712_驱动系统_江阴享悦宝诚</v>
      </c>
      <c r="G18" t="str">
        <f t="shared" si="1"/>
        <v>Shi Wei</v>
      </c>
      <c r="H18" t="e">
        <f>VLOOKUP(G18,#REF!,2,0)</f>
        <v>#REF!</v>
      </c>
      <c r="I18">
        <f t="shared" si="2"/>
        <v>978</v>
      </c>
    </row>
    <row r="19" spans="1:9" x14ac:dyDescent="0.25">
      <c r="A19" t="s">
        <v>393</v>
      </c>
      <c r="B19" t="s">
        <v>660</v>
      </c>
      <c r="C19" t="s">
        <v>661</v>
      </c>
      <c r="D19" t="s">
        <v>180</v>
      </c>
      <c r="F19" t="str">
        <f t="shared" si="0"/>
        <v>重新激活- 63221624 - 游国军</v>
      </c>
      <c r="G19" t="str">
        <f t="shared" si="1"/>
        <v>Ren Fei</v>
      </c>
      <c r="H19" t="e">
        <f>VLOOKUP(G19,#REF!,2,0)</f>
        <v>#REF!</v>
      </c>
      <c r="I19">
        <f t="shared" si="2"/>
        <v>974</v>
      </c>
    </row>
    <row r="20" spans="1:9" x14ac:dyDescent="0.25">
      <c r="A20" t="s">
        <v>393</v>
      </c>
      <c r="B20" t="s">
        <v>662</v>
      </c>
      <c r="C20" t="s">
        <v>663</v>
      </c>
      <c r="D20" t="s">
        <v>101</v>
      </c>
      <c r="F20" t="str">
        <f t="shared" si="0"/>
        <v>案例重新激活</v>
      </c>
      <c r="G20" t="str">
        <f t="shared" si="1"/>
        <v>Ren Fei</v>
      </c>
      <c r="H20" t="e">
        <f>VLOOKUP(G20,#REF!,2,0)</f>
        <v>#REF!</v>
      </c>
      <c r="I20">
        <f t="shared" si="2"/>
        <v>970</v>
      </c>
    </row>
    <row r="21" spans="1:9" x14ac:dyDescent="0.25">
      <c r="A21" t="s">
        <v>327</v>
      </c>
      <c r="B21" t="s">
        <v>664</v>
      </c>
      <c r="C21" t="s">
        <v>665</v>
      </c>
      <c r="D21" t="s">
        <v>197</v>
      </c>
      <c r="F21" t="str">
        <f t="shared" si="0"/>
        <v xml:space="preserve"> 附件-63269010-（发动机罩盖漏油）</v>
      </c>
      <c r="G21" t="str">
        <f t="shared" si="1"/>
        <v>Zhang Yuan</v>
      </c>
      <c r="H21" t="e">
        <f>VLOOKUP(G21,#REF!,2,0)</f>
        <v>#REF!</v>
      </c>
      <c r="I21">
        <f t="shared" si="2"/>
        <v>966</v>
      </c>
    </row>
    <row r="22" spans="1:9" x14ac:dyDescent="0.25">
      <c r="A22" t="s">
        <v>95</v>
      </c>
      <c r="B22" t="s">
        <v>666</v>
      </c>
      <c r="C22" t="s">
        <v>635</v>
      </c>
      <c r="D22" t="s">
        <v>258</v>
      </c>
      <c r="F22" t="str">
        <f t="shared" si="0"/>
        <v>重新激活_63054671_孙成研</v>
      </c>
      <c r="G22" t="str">
        <f t="shared" si="1"/>
        <v>Yang Bo</v>
      </c>
      <c r="H22" t="e">
        <f>VLOOKUP(G22,#REF!,2,0)</f>
        <v>#REF!</v>
      </c>
      <c r="I22">
        <f t="shared" si="2"/>
        <v>850</v>
      </c>
    </row>
    <row r="23" spans="1:9" x14ac:dyDescent="0.25">
      <c r="A23" t="s">
        <v>95</v>
      </c>
      <c r="B23" t="s">
        <v>667</v>
      </c>
      <c r="C23" t="s">
        <v>668</v>
      </c>
      <c r="D23" t="s">
        <v>212</v>
      </c>
      <c r="F23" t="str">
        <f t="shared" si="0"/>
        <v>重新激活案例-63236866-杨波</v>
      </c>
      <c r="G23" t="str">
        <f t="shared" si="1"/>
        <v>Yang Bo</v>
      </c>
      <c r="H23" t="e">
        <f>VLOOKUP(G23,#REF!,2,0)</f>
        <v>#REF!</v>
      </c>
      <c r="I23">
        <f t="shared" si="2"/>
        <v>847</v>
      </c>
    </row>
    <row r="24" spans="1:9" x14ac:dyDescent="0.25">
      <c r="A24" t="s">
        <v>94</v>
      </c>
      <c r="B24" t="s">
        <v>669</v>
      </c>
      <c r="C24" t="s">
        <v>670</v>
      </c>
      <c r="D24" t="s">
        <v>281</v>
      </c>
      <c r="F24" t="str">
        <f t="shared" si="0"/>
        <v>重新激活-63154287-阎广宇</v>
      </c>
      <c r="G24" t="str">
        <f t="shared" si="1"/>
        <v>Shi Wei</v>
      </c>
      <c r="H24" t="e">
        <f>VLOOKUP(G24,#REF!,2,0)</f>
        <v>#REF!</v>
      </c>
      <c r="I24">
        <f t="shared" si="2"/>
        <v>791</v>
      </c>
    </row>
    <row r="25" spans="1:9" x14ac:dyDescent="0.25">
      <c r="A25" t="s">
        <v>94</v>
      </c>
      <c r="B25" t="s">
        <v>671</v>
      </c>
      <c r="C25" t="s">
        <v>672</v>
      </c>
      <c r="D25" t="s">
        <v>673</v>
      </c>
      <c r="F25" t="str">
        <f t="shared" si="0"/>
        <v>重新激活_63241727_驱动系统_北京华德宝</v>
      </c>
      <c r="G25" t="str">
        <f t="shared" si="1"/>
        <v>Shi Wei</v>
      </c>
      <c r="H25" t="e">
        <f>VLOOKUP(G25,#REF!,2,0)</f>
        <v>#REF!</v>
      </c>
      <c r="I25">
        <f t="shared" si="2"/>
        <v>687</v>
      </c>
    </row>
    <row r="26" spans="1:9" x14ac:dyDescent="0.25">
      <c r="A26" t="s">
        <v>171</v>
      </c>
      <c r="B26" t="s">
        <v>674</v>
      </c>
      <c r="C26" t="s">
        <v>675</v>
      </c>
      <c r="D26" t="s">
        <v>265</v>
      </c>
      <c r="F26" t="str">
        <f t="shared" si="0"/>
        <v>重新激活-63061311-TTS</v>
      </c>
      <c r="G26" t="str">
        <f t="shared" si="1"/>
        <v>Zhao Shelina</v>
      </c>
      <c r="H26" t="e">
        <f>VLOOKUP(G26,#REF!,2,0)</f>
        <v>#REF!</v>
      </c>
      <c r="I26">
        <f t="shared" si="2"/>
        <v>662</v>
      </c>
    </row>
    <row r="27" spans="1:9" x14ac:dyDescent="0.25">
      <c r="A27" t="s">
        <v>393</v>
      </c>
      <c r="B27" t="s">
        <v>676</v>
      </c>
      <c r="C27" t="s">
        <v>677</v>
      </c>
      <c r="D27" t="s">
        <v>209</v>
      </c>
      <c r="F27" t="str">
        <f t="shared" si="0"/>
        <v>重新激活-63021931-车身-西安荣宝</v>
      </c>
      <c r="G27" t="str">
        <f t="shared" si="1"/>
        <v>Ren Fei</v>
      </c>
      <c r="H27" t="e">
        <f>VLOOKUP(G27,#REF!,2,0)</f>
        <v>#REF!</v>
      </c>
      <c r="I27">
        <f t="shared" si="2"/>
        <v>661</v>
      </c>
    </row>
    <row r="28" spans="1:9" x14ac:dyDescent="0.25">
      <c r="A28" t="s">
        <v>95</v>
      </c>
      <c r="B28" t="s">
        <v>678</v>
      </c>
      <c r="C28" t="s">
        <v>679</v>
      </c>
      <c r="D28" t="s">
        <v>98</v>
      </c>
      <c r="F28" t="str">
        <f t="shared" si="0"/>
        <v>附件-f63258389-赵海龙</v>
      </c>
      <c r="G28" t="str">
        <f t="shared" si="1"/>
        <v>Yang Bo</v>
      </c>
      <c r="H28" t="e">
        <f>VLOOKUP(G28,#REF!,2,0)</f>
        <v>#REF!</v>
      </c>
      <c r="I28">
        <f t="shared" si="2"/>
        <v>623</v>
      </c>
    </row>
    <row r="29" spans="1:9" x14ac:dyDescent="0.25">
      <c r="A29" t="s">
        <v>393</v>
      </c>
      <c r="B29" t="s">
        <v>680</v>
      </c>
      <c r="C29" t="s">
        <v>681</v>
      </c>
      <c r="D29" t="s">
        <v>552</v>
      </c>
      <c r="F29" t="str">
        <f t="shared" si="0"/>
        <v>重新激活-62522993--义乌泓宝行</v>
      </c>
      <c r="G29" t="str">
        <f t="shared" si="1"/>
        <v>Ren Fei</v>
      </c>
      <c r="H29" t="e">
        <f>VLOOKUP(G29,#REF!,2,0)</f>
        <v>#REF!</v>
      </c>
      <c r="I29">
        <f t="shared" si="2"/>
        <v>604</v>
      </c>
    </row>
    <row r="30" spans="1:9" x14ac:dyDescent="0.25">
      <c r="A30" t="s">
        <v>393</v>
      </c>
      <c r="B30" t="s">
        <v>91</v>
      </c>
      <c r="C30" t="s">
        <v>682</v>
      </c>
      <c r="D30" t="s">
        <v>212</v>
      </c>
      <c r="F30" t="str">
        <f t="shared" si="0"/>
        <v>案例激活</v>
      </c>
      <c r="G30" t="str">
        <f t="shared" si="1"/>
        <v>Ren Fei</v>
      </c>
      <c r="H30" t="e">
        <f>VLOOKUP(G30,#REF!,2,0)</f>
        <v>#REF!</v>
      </c>
      <c r="I30">
        <f t="shared" si="2"/>
        <v>546</v>
      </c>
    </row>
    <row r="31" spans="1:9" x14ac:dyDescent="0.25">
      <c r="A31" t="s">
        <v>95</v>
      </c>
      <c r="B31" t="s">
        <v>683</v>
      </c>
      <c r="C31" t="s">
        <v>684</v>
      </c>
      <c r="D31" t="s">
        <v>685</v>
      </c>
      <c r="F31" t="str">
        <f t="shared" si="0"/>
        <v>重新激活_63180635_杨波</v>
      </c>
      <c r="G31" t="str">
        <f t="shared" si="1"/>
        <v>Yang Bo</v>
      </c>
      <c r="H31" t="e">
        <f>VLOOKUP(G31,#REF!,2,0)</f>
        <v>#REF!</v>
      </c>
      <c r="I31">
        <f t="shared" si="2"/>
        <v>488</v>
      </c>
    </row>
    <row r="32" spans="1:9" x14ac:dyDescent="0.25">
      <c r="A32" t="s">
        <v>95</v>
      </c>
      <c r="B32" t="s">
        <v>686</v>
      </c>
      <c r="C32" t="s">
        <v>687</v>
      </c>
      <c r="D32" t="s">
        <v>167</v>
      </c>
      <c r="F32" t="str">
        <f t="shared" si="0"/>
        <v>经销商39721 变速箱故障视频</v>
      </c>
      <c r="G32" t="str">
        <f t="shared" si="1"/>
        <v>Yang Bo</v>
      </c>
      <c r="H32" t="e">
        <f>VLOOKUP(G32,#REF!,2,0)</f>
        <v>#REF!</v>
      </c>
      <c r="I32">
        <f t="shared" si="2"/>
        <v>486</v>
      </c>
    </row>
    <row r="33" spans="1:9" x14ac:dyDescent="0.25">
      <c r="A33" t="s">
        <v>94</v>
      </c>
      <c r="B33" t="s">
        <v>688</v>
      </c>
      <c r="C33" s="1" t="s">
        <v>689</v>
      </c>
      <c r="D33" t="s">
        <v>98</v>
      </c>
      <c r="F33" t="str">
        <f t="shared" si="0"/>
        <v>激活案例_63086641_阎光宇</v>
      </c>
      <c r="G33" t="str">
        <f t="shared" si="1"/>
        <v>Shi Wei</v>
      </c>
      <c r="H33" t="e">
        <f>VLOOKUP(G33,#REF!,2,0)</f>
        <v>#REF!</v>
      </c>
      <c r="I33">
        <f t="shared" si="2"/>
        <v>984</v>
      </c>
    </row>
    <row r="34" spans="1:9" x14ac:dyDescent="0.25">
      <c r="A34" t="s">
        <v>393</v>
      </c>
      <c r="B34" t="s">
        <v>782</v>
      </c>
      <c r="C34" t="s">
        <v>783</v>
      </c>
      <c r="D34" t="s">
        <v>197</v>
      </c>
      <c r="F34" t="str">
        <f t="shared" si="0"/>
        <v>重新激活案例63204563-向保林</v>
      </c>
      <c r="G34" t="str">
        <f t="shared" si="1"/>
        <v>Ren Fei</v>
      </c>
      <c r="H34" t="e">
        <f>VLOOKUP(G34,#REF!,2,0)</f>
        <v>#REF!</v>
      </c>
      <c r="I34">
        <f t="shared" si="2"/>
        <v>1062</v>
      </c>
    </row>
    <row r="35" spans="1:9" x14ac:dyDescent="0.25">
      <c r="A35" t="s">
        <v>327</v>
      </c>
      <c r="B35" t="s">
        <v>784</v>
      </c>
      <c r="C35" t="s">
        <v>785</v>
      </c>
      <c r="D35" t="s">
        <v>101</v>
      </c>
      <c r="F35" t="str">
        <f t="shared" si="0"/>
        <v>发动机无法启动-驱动系统</v>
      </c>
      <c r="G35" t="str">
        <f t="shared" si="1"/>
        <v>Zhang Yuan</v>
      </c>
      <c r="H35" t="e">
        <f>VLOOKUP(G35,#REF!,2,0)</f>
        <v>#REF!</v>
      </c>
      <c r="I35">
        <f t="shared" si="2"/>
        <v>1054</v>
      </c>
    </row>
    <row r="36" spans="1:9" x14ac:dyDescent="0.25">
      <c r="A36" t="s">
        <v>786</v>
      </c>
      <c r="B36" t="s">
        <v>787</v>
      </c>
      <c r="C36" t="s">
        <v>788</v>
      </c>
      <c r="D36" t="s">
        <v>180</v>
      </c>
      <c r="F36" t="str">
        <f t="shared" si="0"/>
        <v>发动机电气故障---驱动系统---PUMA无法识别车架号码</v>
      </c>
      <c r="G36" t="str">
        <f t="shared" si="1"/>
        <v>Feng Jianquan</v>
      </c>
      <c r="H36" t="e">
        <f>VLOOKUP(G36,#REF!,2,0)</f>
        <v>#REF!</v>
      </c>
      <c r="I36">
        <f t="shared" si="2"/>
        <v>1041</v>
      </c>
    </row>
    <row r="37" spans="1:9" x14ac:dyDescent="0.25">
      <c r="A37" t="s">
        <v>95</v>
      </c>
      <c r="B37" t="s">
        <v>789</v>
      </c>
      <c r="C37" t="s">
        <v>790</v>
      </c>
      <c r="D37" t="s">
        <v>65</v>
      </c>
      <c r="F37" t="str">
        <f t="shared" si="0"/>
        <v>SN66052变速箱</v>
      </c>
      <c r="G37" t="str">
        <f t="shared" si="1"/>
        <v>Yang Bo</v>
      </c>
      <c r="H37" t="e">
        <f>VLOOKUP(G37,#REF!,2,0)</f>
        <v>#REF!</v>
      </c>
      <c r="I37">
        <f t="shared" si="2"/>
        <v>988</v>
      </c>
    </row>
    <row r="38" spans="1:9" x14ac:dyDescent="0.25">
      <c r="A38" t="s">
        <v>95</v>
      </c>
      <c r="B38" t="s">
        <v>791</v>
      </c>
      <c r="C38" t="s">
        <v>792</v>
      </c>
      <c r="D38" t="s">
        <v>160</v>
      </c>
      <c r="F38" t="str">
        <f t="shared" si="0"/>
        <v>变速箱换挡冲击</v>
      </c>
      <c r="G38" t="str">
        <f t="shared" si="1"/>
        <v>Yang Bo</v>
      </c>
      <c r="H38" t="e">
        <f>VLOOKUP(G38,#REF!,2,0)</f>
        <v>#REF!</v>
      </c>
      <c r="I38">
        <f t="shared" si="2"/>
        <v>985</v>
      </c>
    </row>
    <row r="39" spans="1:9" x14ac:dyDescent="0.25">
      <c r="A39" t="s">
        <v>95</v>
      </c>
      <c r="B39" t="s">
        <v>793</v>
      </c>
      <c r="C39" t="s">
        <v>794</v>
      </c>
      <c r="D39" t="s">
        <v>685</v>
      </c>
      <c r="F39" t="str">
        <f t="shared" si="0"/>
        <v>Playing a different direction</v>
      </c>
      <c r="G39" t="str">
        <f t="shared" si="1"/>
        <v>Yang Bo</v>
      </c>
      <c r="H39" t="e">
        <f>VLOOKUP(G39,#REF!,2,0)</f>
        <v>#REF!</v>
      </c>
      <c r="I39">
        <f t="shared" si="2"/>
        <v>980</v>
      </c>
    </row>
    <row r="40" spans="1:9" x14ac:dyDescent="0.25">
      <c r="A40" t="s">
        <v>95</v>
      </c>
      <c r="B40" t="s">
        <v>793</v>
      </c>
      <c r="C40" t="s">
        <v>795</v>
      </c>
      <c r="D40" t="s">
        <v>180</v>
      </c>
      <c r="F40" t="str">
        <f t="shared" si="0"/>
        <v>Playing a different direction</v>
      </c>
      <c r="G40" t="str">
        <f t="shared" si="1"/>
        <v>Yang Bo</v>
      </c>
      <c r="H40" t="e">
        <f>VLOOKUP(G40,#REF!,2,0)</f>
        <v>#REF!</v>
      </c>
      <c r="I40">
        <f t="shared" si="2"/>
        <v>979</v>
      </c>
    </row>
    <row r="41" spans="1:9" x14ac:dyDescent="0.25">
      <c r="A41" t="s">
        <v>198</v>
      </c>
      <c r="B41" t="s">
        <v>796</v>
      </c>
      <c r="C41" t="s">
        <v>797</v>
      </c>
      <c r="D41" t="s">
        <v>552</v>
      </c>
      <c r="F41" t="str">
        <f t="shared" si="0"/>
        <v>PUMA登陆后，底盘号输入后点击细节时报错</v>
      </c>
      <c r="G41" t="str">
        <f t="shared" si="1"/>
        <v>Meng Fan Bo</v>
      </c>
      <c r="H41" t="e">
        <f>VLOOKUP(G41,#REF!,2,0)</f>
        <v>#REF!</v>
      </c>
      <c r="I41">
        <f t="shared" si="2"/>
        <v>971</v>
      </c>
    </row>
    <row r="42" spans="1:9" x14ac:dyDescent="0.25">
      <c r="A42" t="s">
        <v>198</v>
      </c>
      <c r="B42" t="s">
        <v>798</v>
      </c>
      <c r="C42" t="s">
        <v>799</v>
      </c>
      <c r="D42" t="s">
        <v>98</v>
      </c>
      <c r="F42" t="str">
        <f t="shared" si="0"/>
        <v>picture1</v>
      </c>
      <c r="G42" t="str">
        <f t="shared" si="1"/>
        <v>Meng Fan Bo</v>
      </c>
      <c r="H42" t="e">
        <f>VLOOKUP(G42,#REF!,2,0)</f>
        <v>#REF!</v>
      </c>
      <c r="I42">
        <f t="shared" si="2"/>
        <v>969</v>
      </c>
    </row>
    <row r="43" spans="1:9" x14ac:dyDescent="0.25">
      <c r="A43" t="s">
        <v>198</v>
      </c>
      <c r="B43" t="s">
        <v>800</v>
      </c>
      <c r="C43" t="s">
        <v>801</v>
      </c>
      <c r="D43" t="s">
        <v>209</v>
      </c>
      <c r="F43" t="str">
        <f t="shared" si="0"/>
        <v>PUMA无法打开</v>
      </c>
      <c r="G43" t="str">
        <f t="shared" si="1"/>
        <v>Meng Fan Bo</v>
      </c>
      <c r="H43" t="e">
        <f>VLOOKUP(G43,#REF!,2,0)</f>
        <v>#REF!</v>
      </c>
      <c r="I43">
        <f t="shared" si="2"/>
        <v>966</v>
      </c>
    </row>
    <row r="44" spans="1:9" x14ac:dyDescent="0.25">
      <c r="A44" t="s">
        <v>802</v>
      </c>
      <c r="B44" t="s">
        <v>803</v>
      </c>
      <c r="C44" t="s">
        <v>710</v>
      </c>
      <c r="D44" t="s">
        <v>167</v>
      </c>
      <c r="F44" t="str">
        <f t="shared" si="0"/>
        <v>发动机漏油_驱动系统</v>
      </c>
      <c r="G44" t="str">
        <f t="shared" si="1"/>
        <v>Wang Frank</v>
      </c>
      <c r="H44" t="e">
        <f>VLOOKUP(G44,#REF!,2,0)</f>
        <v>#REF!</v>
      </c>
      <c r="I44">
        <f t="shared" si="2"/>
        <v>963</v>
      </c>
    </row>
    <row r="45" spans="1:9" x14ac:dyDescent="0.25">
      <c r="A45" t="s">
        <v>95</v>
      </c>
      <c r="B45" t="s">
        <v>804</v>
      </c>
      <c r="C45" t="s">
        <v>713</v>
      </c>
      <c r="D45" t="s">
        <v>805</v>
      </c>
      <c r="F45" t="str">
        <f t="shared" si="0"/>
        <v>由于网络/系统状态不良，暂时不能登陆PuMA系统   ,方向盘左右颤抖-底盘系统</v>
      </c>
      <c r="G45" t="str">
        <f t="shared" si="1"/>
        <v>Yang Bo</v>
      </c>
      <c r="H45" t="e">
        <f>VLOOKUP(G45,#REF!,2,0)</f>
        <v>#REF!</v>
      </c>
      <c r="I45">
        <f t="shared" si="2"/>
        <v>960</v>
      </c>
    </row>
    <row r="46" spans="1:9" x14ac:dyDescent="0.25">
      <c r="A46" t="s">
        <v>393</v>
      </c>
      <c r="B46" t="s">
        <v>806</v>
      </c>
      <c r="C46" t="s">
        <v>713</v>
      </c>
      <c r="D46" t="s">
        <v>176</v>
      </c>
      <c r="F46" t="str">
        <f t="shared" si="0"/>
        <v>电器  GV22437   HUH2防盗保护激活 PUMA 故障案例不能发送。</v>
      </c>
      <c r="G46" t="str">
        <f t="shared" si="1"/>
        <v>Ren Fei</v>
      </c>
      <c r="H46" t="e">
        <f>VLOOKUP(G46,#REF!,2,0)</f>
        <v>#REF!</v>
      </c>
      <c r="I46">
        <f t="shared" si="2"/>
        <v>960</v>
      </c>
    </row>
    <row r="47" spans="1:9" x14ac:dyDescent="0.25">
      <c r="A47" t="s">
        <v>95</v>
      </c>
      <c r="B47" t="s">
        <v>807</v>
      </c>
      <c r="C47" t="s">
        <v>808</v>
      </c>
      <c r="D47" t="s">
        <v>180</v>
      </c>
      <c r="F47" t="str">
        <f t="shared" si="0"/>
        <v>重新激活-63254360-底盘-宜昌宝泽</v>
      </c>
      <c r="G47" t="str">
        <f t="shared" si="1"/>
        <v>Yang Bo</v>
      </c>
      <c r="H47" t="e">
        <f>VLOOKUP(G47,#REF!,2,0)</f>
        <v>#REF!</v>
      </c>
      <c r="I47">
        <f t="shared" si="2"/>
        <v>958</v>
      </c>
    </row>
    <row r="48" spans="1:9" x14ac:dyDescent="0.25">
      <c r="A48" t="s">
        <v>94</v>
      </c>
      <c r="B48" t="s">
        <v>809</v>
      </c>
      <c r="C48" t="s">
        <v>808</v>
      </c>
      <c r="D48" t="s">
        <v>197</v>
      </c>
      <c r="F48" t="str">
        <f t="shared" si="0"/>
        <v>Engine cold start flameout</v>
      </c>
      <c r="G48" t="str">
        <f t="shared" si="1"/>
        <v>Shi Wei</v>
      </c>
      <c r="H48" t="e">
        <f>VLOOKUP(G48,#REF!,2,0)</f>
        <v>#REF!</v>
      </c>
      <c r="I48">
        <f t="shared" si="2"/>
        <v>958</v>
      </c>
    </row>
    <row r="49" spans="1:9" x14ac:dyDescent="0.25">
      <c r="A49" t="s">
        <v>95</v>
      </c>
      <c r="B49" t="s">
        <v>810</v>
      </c>
      <c r="C49" t="s">
        <v>729</v>
      </c>
      <c r="D49" t="s">
        <v>98</v>
      </c>
      <c r="F49" t="str">
        <f t="shared" si="0"/>
        <v>车辆0G88429变速器前端渗油痕迹</v>
      </c>
      <c r="G49" t="str">
        <f t="shared" si="1"/>
        <v>Yang Bo</v>
      </c>
      <c r="H49" t="e">
        <f>VLOOKUP(G49,#REF!,2,0)</f>
        <v>#REF!</v>
      </c>
      <c r="I49">
        <f t="shared" si="2"/>
        <v>936</v>
      </c>
    </row>
    <row r="50" spans="1:9" x14ac:dyDescent="0.25">
      <c r="A50" t="s">
        <v>105</v>
      </c>
      <c r="B50" t="s">
        <v>811</v>
      </c>
      <c r="C50" t="s">
        <v>812</v>
      </c>
      <c r="D50" t="s">
        <v>685</v>
      </c>
      <c r="F50" t="str">
        <f t="shared" si="0"/>
        <v xml:space="preserve"> PuM案例更高一级的技术请求</v>
      </c>
      <c r="G50" t="str">
        <f t="shared" si="1"/>
        <v>Wei Yunqian</v>
      </c>
      <c r="H50" t="e">
        <f>VLOOKUP(G50,#REF!,2,0)</f>
        <v>#REF!</v>
      </c>
      <c r="I50">
        <f t="shared" si="2"/>
        <v>916</v>
      </c>
    </row>
    <row r="51" spans="1:9" x14ac:dyDescent="0.25">
      <c r="A51" t="s">
        <v>94</v>
      </c>
      <c r="B51" t="s">
        <v>813</v>
      </c>
      <c r="C51" t="s">
        <v>814</v>
      </c>
      <c r="D51" t="s">
        <v>212</v>
      </c>
      <c r="F51" t="str">
        <f t="shared" si="0"/>
        <v>重新激活_62816889_驱动_武汉中达江宝</v>
      </c>
      <c r="G51" t="str">
        <f t="shared" si="1"/>
        <v>Shi Wei</v>
      </c>
      <c r="H51" t="e">
        <f>VLOOKUP(G51,#REF!,2,0)</f>
        <v>#REF!</v>
      </c>
      <c r="I51">
        <f t="shared" si="2"/>
        <v>905</v>
      </c>
    </row>
    <row r="52" spans="1:9" x14ac:dyDescent="0.25">
      <c r="A52" t="s">
        <v>105</v>
      </c>
      <c r="B52" t="s">
        <v>815</v>
      </c>
      <c r="C52" t="s">
        <v>816</v>
      </c>
      <c r="D52" t="s">
        <v>176</v>
      </c>
      <c r="F52" t="str">
        <f t="shared" si="0"/>
        <v>许用 HU-H 2_电气系统</v>
      </c>
      <c r="G52" t="str">
        <f t="shared" si="1"/>
        <v>Wei Yunqian</v>
      </c>
      <c r="H52" t="e">
        <f>VLOOKUP(G52,#REF!,2,0)</f>
        <v>#REF!</v>
      </c>
      <c r="I52">
        <f t="shared" si="2"/>
        <v>902</v>
      </c>
    </row>
    <row r="53" spans="1:9" x14ac:dyDescent="0.25">
      <c r="A53" t="s">
        <v>327</v>
      </c>
      <c r="B53" t="s">
        <v>817</v>
      </c>
      <c r="C53" t="s">
        <v>818</v>
      </c>
      <c r="D53" t="s">
        <v>197</v>
      </c>
      <c r="F53" t="str">
        <f t="shared" si="0"/>
        <v>升级_62976579_驱动系统_泰州宝景</v>
      </c>
      <c r="G53" t="str">
        <f t="shared" si="1"/>
        <v>Zhang Yuan</v>
      </c>
      <c r="H53" t="e">
        <f>VLOOKUP(G53,#REF!,2,0)</f>
        <v>#REF!</v>
      </c>
      <c r="I53">
        <f t="shared" si="2"/>
        <v>825</v>
      </c>
    </row>
    <row r="54" spans="1:9" x14ac:dyDescent="0.25">
      <c r="A54" t="s">
        <v>94</v>
      </c>
      <c r="B54" t="s">
        <v>819</v>
      </c>
      <c r="C54" t="s">
        <v>820</v>
      </c>
      <c r="D54" t="s">
        <v>197</v>
      </c>
      <c r="F54" t="str">
        <f t="shared" si="0"/>
        <v>重新激活--63123009--马天驰</v>
      </c>
      <c r="G54" t="str">
        <f t="shared" si="1"/>
        <v>Shi Wei</v>
      </c>
      <c r="H54" t="e">
        <f>VLOOKUP(G54,#REF!,2,0)</f>
        <v>#REF!</v>
      </c>
      <c r="I54">
        <f t="shared" si="2"/>
        <v>819</v>
      </c>
    </row>
    <row r="55" spans="1:9" x14ac:dyDescent="0.25">
      <c r="A55" t="s">
        <v>393</v>
      </c>
      <c r="B55" t="s">
        <v>821</v>
      </c>
      <c r="C55" t="s">
        <v>822</v>
      </c>
      <c r="D55" t="s">
        <v>101</v>
      </c>
      <c r="F55" t="str">
        <f t="shared" si="0"/>
        <v>重新激活_62816987_王大为</v>
      </c>
      <c r="G55" t="str">
        <f t="shared" si="1"/>
        <v>Ren Fei</v>
      </c>
      <c r="H55" t="e">
        <f>VLOOKUP(G55,#REF!,2,0)</f>
        <v>#REF!</v>
      </c>
      <c r="I55">
        <f t="shared" si="2"/>
        <v>780</v>
      </c>
    </row>
    <row r="56" spans="1:9" x14ac:dyDescent="0.25">
      <c r="A56" t="s">
        <v>198</v>
      </c>
      <c r="B56" t="s">
        <v>823</v>
      </c>
      <c r="C56" t="s">
        <v>824</v>
      </c>
      <c r="D56" t="s">
        <v>552</v>
      </c>
      <c r="F56" t="str">
        <f t="shared" si="0"/>
        <v>无法发送回复-63268851-孟凡博</v>
      </c>
      <c r="G56" t="str">
        <f t="shared" si="1"/>
        <v>Meng Fan Bo</v>
      </c>
      <c r="H56" t="e">
        <f>VLOOKUP(G56,#REF!,2,0)</f>
        <v>#REF!</v>
      </c>
      <c r="I56">
        <f t="shared" si="2"/>
        <v>767</v>
      </c>
    </row>
    <row r="57" spans="1:9" x14ac:dyDescent="0.25">
      <c r="A57" t="s">
        <v>95</v>
      </c>
      <c r="B57" t="s">
        <v>825</v>
      </c>
      <c r="C57" t="s">
        <v>826</v>
      </c>
      <c r="D57" t="s">
        <v>258</v>
      </c>
      <c r="F57" t="str">
        <f t="shared" si="0"/>
        <v>附件_63270364</v>
      </c>
      <c r="G57" t="str">
        <f t="shared" si="1"/>
        <v>Yang Bo</v>
      </c>
      <c r="H57" t="e">
        <f>VLOOKUP(G57,#REF!,2,0)</f>
        <v>#REF!</v>
      </c>
      <c r="I57">
        <f t="shared" si="2"/>
        <v>749</v>
      </c>
    </row>
    <row r="58" spans="1:9" x14ac:dyDescent="0.25">
      <c r="A58" t="s">
        <v>95</v>
      </c>
      <c r="B58" t="s">
        <v>827</v>
      </c>
      <c r="C58" t="s">
        <v>828</v>
      </c>
      <c r="D58" t="s">
        <v>212</v>
      </c>
      <c r="F58" t="str">
        <f t="shared" si="0"/>
        <v>变速箱壳体漏油</v>
      </c>
      <c r="G58" t="str">
        <f t="shared" si="1"/>
        <v>Yang Bo</v>
      </c>
      <c r="H58" t="e">
        <f>VLOOKUP(G58,#REF!,2,0)</f>
        <v>#REF!</v>
      </c>
      <c r="I58">
        <f t="shared" si="2"/>
        <v>699</v>
      </c>
    </row>
    <row r="59" spans="1:9" x14ac:dyDescent="0.25">
      <c r="A59" t="s">
        <v>393</v>
      </c>
      <c r="B59" t="s">
        <v>829</v>
      </c>
      <c r="C59" t="s">
        <v>830</v>
      </c>
      <c r="D59" t="s">
        <v>101</v>
      </c>
      <c r="F59" t="str">
        <f t="shared" si="0"/>
        <v>重新激活_62907483_ 车身系统_广东粤宝</v>
      </c>
      <c r="G59" t="str">
        <f t="shared" si="1"/>
        <v>Ren Fei</v>
      </c>
      <c r="H59" t="e">
        <f>VLOOKUP(G59,#REF!,2,0)</f>
        <v>#REF!</v>
      </c>
      <c r="I59">
        <f t="shared" si="2"/>
        <v>690</v>
      </c>
    </row>
    <row r="60" spans="1:9" x14ac:dyDescent="0.25">
      <c r="A60" t="s">
        <v>393</v>
      </c>
      <c r="B60" t="s">
        <v>831</v>
      </c>
      <c r="C60" t="s">
        <v>832</v>
      </c>
      <c r="D60" t="s">
        <v>93</v>
      </c>
      <c r="F60" t="str">
        <f t="shared" si="0"/>
        <v>重新激活_63211322_向保林</v>
      </c>
      <c r="G60" t="str">
        <f t="shared" si="1"/>
        <v>Ren Fei</v>
      </c>
      <c r="H60" t="e">
        <f>VLOOKUP(G60,#REF!,2,0)</f>
        <v>#REF!</v>
      </c>
      <c r="I60">
        <f t="shared" si="2"/>
        <v>688</v>
      </c>
    </row>
    <row r="61" spans="1:9" x14ac:dyDescent="0.25">
      <c r="A61" t="s">
        <v>393</v>
      </c>
      <c r="B61" t="s">
        <v>767</v>
      </c>
      <c r="C61" t="s">
        <v>833</v>
      </c>
      <c r="D61" t="s">
        <v>834</v>
      </c>
      <c r="F61" t="str">
        <f t="shared" si="0"/>
        <v>重新激活-63229282-孟凡博</v>
      </c>
      <c r="G61" t="str">
        <f t="shared" si="1"/>
        <v>Ren Fei</v>
      </c>
      <c r="H61" t="e">
        <f>VLOOKUP(G61,#REF!,2,0)</f>
        <v>#REF!</v>
      </c>
      <c r="I61">
        <f t="shared" si="2"/>
        <v>682</v>
      </c>
    </row>
    <row r="62" spans="1:9" x14ac:dyDescent="0.25">
      <c r="A62" t="s">
        <v>393</v>
      </c>
      <c r="B62" t="s">
        <v>835</v>
      </c>
      <c r="C62" t="s">
        <v>836</v>
      </c>
      <c r="D62" t="s">
        <v>552</v>
      </c>
      <c r="F62" t="str">
        <f t="shared" si="0"/>
        <v>重新激活-63244675-电气系统-东营宜宝轩</v>
      </c>
      <c r="G62" t="str">
        <f t="shared" si="1"/>
        <v>Ren Fei</v>
      </c>
      <c r="H62" t="e">
        <f>VLOOKUP(G62,#REF!,2,0)</f>
        <v>#REF!</v>
      </c>
      <c r="I62">
        <f t="shared" si="2"/>
        <v>675</v>
      </c>
    </row>
    <row r="63" spans="1:9" x14ac:dyDescent="0.25">
      <c r="A63" t="s">
        <v>95</v>
      </c>
      <c r="B63" t="s">
        <v>837</v>
      </c>
      <c r="C63" t="s">
        <v>838</v>
      </c>
      <c r="D63" t="s">
        <v>107</v>
      </c>
      <c r="F63" t="str">
        <f t="shared" si="0"/>
        <v>重新激活--62959482--孙成研</v>
      </c>
      <c r="G63" t="str">
        <f t="shared" si="1"/>
        <v>Yang Bo</v>
      </c>
      <c r="H63" t="e">
        <f>VLOOKUP(G63,#REF!,2,0)</f>
        <v>#REF!</v>
      </c>
      <c r="I63">
        <f t="shared" si="2"/>
        <v>611</v>
      </c>
    </row>
    <row r="64" spans="1:9" x14ac:dyDescent="0.25">
      <c r="A64" t="s">
        <v>393</v>
      </c>
      <c r="B64" t="s">
        <v>839</v>
      </c>
      <c r="C64" t="s">
        <v>840</v>
      </c>
      <c r="D64" t="s">
        <v>93</v>
      </c>
      <c r="F64" t="str">
        <f t="shared" si="0"/>
        <v>重新激活-63207432-徐琨</v>
      </c>
      <c r="G64" t="str">
        <f t="shared" si="1"/>
        <v>Ren Fei</v>
      </c>
      <c r="H64" t="e">
        <f>VLOOKUP(G64,#REF!,2,0)</f>
        <v>#REF!</v>
      </c>
      <c r="I64">
        <f t="shared" si="2"/>
        <v>610</v>
      </c>
    </row>
    <row r="65" spans="1:9" x14ac:dyDescent="0.25">
      <c r="A65" t="s">
        <v>94</v>
      </c>
      <c r="B65" t="s">
        <v>841</v>
      </c>
      <c r="C65" t="s">
        <v>842</v>
      </c>
      <c r="D65" t="s">
        <v>552</v>
      </c>
      <c r="F65" t="str">
        <f t="shared" si="0"/>
        <v>重新激活-63254599-史维</v>
      </c>
      <c r="G65" t="str">
        <f t="shared" si="1"/>
        <v>Shi Wei</v>
      </c>
      <c r="H65" t="e">
        <f>VLOOKUP(G65,#REF!,2,0)</f>
        <v>#REF!</v>
      </c>
      <c r="I65">
        <f t="shared" si="2"/>
        <v>606</v>
      </c>
    </row>
    <row r="66" spans="1:9" x14ac:dyDescent="0.25">
      <c r="A66" t="s">
        <v>393</v>
      </c>
      <c r="B66" t="s">
        <v>843</v>
      </c>
      <c r="C66" t="s">
        <v>844</v>
      </c>
      <c r="D66" t="s">
        <v>98</v>
      </c>
      <c r="F66" t="str">
        <f t="shared" si="0"/>
        <v>重新激活_63056715_向宝林</v>
      </c>
      <c r="G66" t="str">
        <f t="shared" si="1"/>
        <v>Ren Fei</v>
      </c>
      <c r="H66" t="e">
        <f>VLOOKUP(G66,#REF!,2,0)</f>
        <v>#REF!</v>
      </c>
      <c r="I66">
        <f t="shared" si="2"/>
        <v>576</v>
      </c>
    </row>
    <row r="67" spans="1:9" x14ac:dyDescent="0.25">
      <c r="A67" t="s">
        <v>393</v>
      </c>
      <c r="B67" t="s">
        <v>845</v>
      </c>
      <c r="C67" t="s">
        <v>846</v>
      </c>
      <c r="D67" t="s">
        <v>101</v>
      </c>
      <c r="F67" t="str">
        <f t="shared" ref="F67:F123" si="3">RIGHT(B67,LEN(B67)-4)</f>
        <v>激活案例63253671-电器系统-诸暨宝顺</v>
      </c>
      <c r="G67" t="str">
        <f t="shared" ref="G67:G123" si="4">LEFT(A67,FIND(",",A67)-1)</f>
        <v>Ren Fei</v>
      </c>
      <c r="H67" t="e">
        <f>VLOOKUP(G67,#REF!,2,0)</f>
        <v>#REF!</v>
      </c>
      <c r="I67">
        <f t="shared" ref="I67:I123" si="5">MID(C67,(FIND(":",C67)-2),2)*60+MID(C67,(FIND(":",C67)+1),2)</f>
        <v>570</v>
      </c>
    </row>
    <row r="68" spans="1:9" x14ac:dyDescent="0.25">
      <c r="A68" t="s">
        <v>198</v>
      </c>
      <c r="B68" t="s">
        <v>892</v>
      </c>
      <c r="C68" t="s">
        <v>893</v>
      </c>
      <c r="D68" t="s">
        <v>552</v>
      </c>
      <c r="F68" t="str">
        <f t="shared" si="3"/>
        <v>gv21102</v>
      </c>
      <c r="G68" t="str">
        <f t="shared" si="4"/>
        <v>Meng Fan Bo</v>
      </c>
      <c r="H68" t="e">
        <f>VLOOKUP(G68,#REF!,2,0)</f>
        <v>#REF!</v>
      </c>
      <c r="I68">
        <f t="shared" si="5"/>
        <v>969</v>
      </c>
    </row>
    <row r="69" spans="1:9" x14ac:dyDescent="0.25">
      <c r="A69" t="s">
        <v>786</v>
      </c>
      <c r="B69" t="s">
        <v>894</v>
      </c>
      <c r="C69" t="s">
        <v>893</v>
      </c>
      <c r="D69" t="s">
        <v>547</v>
      </c>
      <c r="F69" t="str">
        <f t="shared" si="3"/>
        <v>发动机熄火-驱动系统</v>
      </c>
      <c r="G69" t="str">
        <f t="shared" si="4"/>
        <v>Feng Jianquan</v>
      </c>
      <c r="H69" t="e">
        <f>VLOOKUP(G69,#REF!,2,0)</f>
        <v>#REF!</v>
      </c>
      <c r="I69">
        <f t="shared" si="5"/>
        <v>969</v>
      </c>
    </row>
    <row r="70" spans="1:9" x14ac:dyDescent="0.25">
      <c r="A70" t="s">
        <v>198</v>
      </c>
      <c r="B70" t="s">
        <v>895</v>
      </c>
      <c r="C70" t="s">
        <v>896</v>
      </c>
      <c r="D70" t="s">
        <v>93</v>
      </c>
      <c r="F70" t="str">
        <f t="shared" si="3"/>
        <v>IMG_4499</v>
      </c>
      <c r="G70" t="str">
        <f t="shared" si="4"/>
        <v>Meng Fan Bo</v>
      </c>
      <c r="H70" t="e">
        <f>VLOOKUP(G70,#REF!,2,0)</f>
        <v>#REF!</v>
      </c>
      <c r="I70">
        <f t="shared" si="5"/>
        <v>964</v>
      </c>
    </row>
    <row r="71" spans="1:9" x14ac:dyDescent="0.25">
      <c r="A71" t="s">
        <v>393</v>
      </c>
      <c r="B71" t="s">
        <v>897</v>
      </c>
      <c r="C71" t="s">
        <v>896</v>
      </c>
      <c r="D71" t="s">
        <v>101</v>
      </c>
      <c r="F71" t="str">
        <f t="shared" si="3"/>
        <v>重新激活 62807830 侯宇老师</v>
      </c>
      <c r="G71" t="str">
        <f t="shared" si="4"/>
        <v>Ren Fei</v>
      </c>
      <c r="H71" t="e">
        <f>VLOOKUP(G71,#REF!,2,0)</f>
        <v>#REF!</v>
      </c>
      <c r="I71">
        <f t="shared" si="5"/>
        <v>964</v>
      </c>
    </row>
    <row r="72" spans="1:9" x14ac:dyDescent="0.25">
      <c r="A72" t="s">
        <v>393</v>
      </c>
      <c r="B72" t="s">
        <v>898</v>
      </c>
      <c r="C72" t="s">
        <v>899</v>
      </c>
      <c r="D72" t="s">
        <v>101</v>
      </c>
      <c r="F72" t="str">
        <f t="shared" si="3"/>
        <v>重新激活-62194023-侯宇</v>
      </c>
      <c r="G72" t="str">
        <f t="shared" si="4"/>
        <v>Ren Fei</v>
      </c>
      <c r="H72" t="e">
        <f>VLOOKUP(G72,#REF!,2,0)</f>
        <v>#REF!</v>
      </c>
      <c r="I72">
        <f t="shared" si="5"/>
        <v>963</v>
      </c>
    </row>
    <row r="73" spans="1:9" x14ac:dyDescent="0.25">
      <c r="A73" t="s">
        <v>168</v>
      </c>
      <c r="B73" t="s">
        <v>900</v>
      </c>
      <c r="C73" t="s">
        <v>901</v>
      </c>
      <c r="D73" t="s">
        <v>258</v>
      </c>
      <c r="F73" t="str">
        <f t="shared" si="3"/>
        <v>重新激活-63009187-孙成研</v>
      </c>
      <c r="G73" t="str">
        <f t="shared" si="4"/>
        <v>Gao Yongyuan</v>
      </c>
      <c r="H73" t="e">
        <f>VLOOKUP(G73,#REF!,2,0)</f>
        <v>#REF!</v>
      </c>
      <c r="I73">
        <f t="shared" si="5"/>
        <v>959</v>
      </c>
    </row>
    <row r="74" spans="1:9" x14ac:dyDescent="0.25">
      <c r="A74" t="s">
        <v>94</v>
      </c>
      <c r="B74" t="s">
        <v>902</v>
      </c>
      <c r="C74" t="s">
        <v>903</v>
      </c>
      <c r="D74" t="s">
        <v>904</v>
      </c>
      <c r="F74" t="str">
        <f t="shared" si="3"/>
        <v>重新激活-63040860-阎广宇</v>
      </c>
      <c r="G74" t="str">
        <f t="shared" si="4"/>
        <v>Shi Wei</v>
      </c>
      <c r="H74" t="e">
        <f>VLOOKUP(G74,#REF!,2,0)</f>
        <v>#REF!</v>
      </c>
      <c r="I74">
        <f t="shared" si="5"/>
        <v>880</v>
      </c>
    </row>
    <row r="75" spans="1:9" x14ac:dyDescent="0.25">
      <c r="A75" t="s">
        <v>327</v>
      </c>
      <c r="B75" t="s">
        <v>894</v>
      </c>
      <c r="C75" t="s">
        <v>905</v>
      </c>
      <c r="D75" t="s">
        <v>330</v>
      </c>
      <c r="F75" t="str">
        <f t="shared" si="3"/>
        <v>发动机熄火-驱动系统</v>
      </c>
      <c r="G75" t="str">
        <f t="shared" si="4"/>
        <v>Zhang Yuan</v>
      </c>
      <c r="H75" t="e">
        <f>VLOOKUP(G75,#REF!,2,0)</f>
        <v>#REF!</v>
      </c>
      <c r="I75">
        <f t="shared" si="5"/>
        <v>857</v>
      </c>
    </row>
    <row r="76" spans="1:9" x14ac:dyDescent="0.25">
      <c r="A76" t="s">
        <v>393</v>
      </c>
      <c r="B76" t="s">
        <v>906</v>
      </c>
      <c r="C76" t="s">
        <v>907</v>
      </c>
      <c r="D76" t="s">
        <v>101</v>
      </c>
      <c r="F76" t="str">
        <f t="shared" si="3"/>
        <v>重新激活_63147498_电气系统_贵阳宝翔行</v>
      </c>
      <c r="G76" t="str">
        <f t="shared" si="4"/>
        <v>Ren Fei</v>
      </c>
      <c r="H76" t="e">
        <f>VLOOKUP(G76,#REF!,2,0)</f>
        <v>#REF!</v>
      </c>
      <c r="I76">
        <f t="shared" si="5"/>
        <v>810</v>
      </c>
    </row>
    <row r="77" spans="1:9" x14ac:dyDescent="0.25">
      <c r="A77" t="s">
        <v>94</v>
      </c>
      <c r="B77" t="s">
        <v>908</v>
      </c>
      <c r="C77" t="s">
        <v>907</v>
      </c>
      <c r="D77" t="s">
        <v>209</v>
      </c>
      <c r="F77" t="str">
        <f t="shared" si="3"/>
        <v>重新激活-63040860-驱动系统-佛山盛宝行</v>
      </c>
      <c r="G77" t="str">
        <f t="shared" si="4"/>
        <v>Shi Wei</v>
      </c>
      <c r="H77" t="e">
        <f>VLOOKUP(G77,#REF!,2,0)</f>
        <v>#REF!</v>
      </c>
      <c r="I77">
        <f t="shared" si="5"/>
        <v>810</v>
      </c>
    </row>
    <row r="78" spans="1:9" x14ac:dyDescent="0.25">
      <c r="A78" t="s">
        <v>94</v>
      </c>
      <c r="B78" t="s">
        <v>909</v>
      </c>
      <c r="C78" t="s">
        <v>910</v>
      </c>
      <c r="D78" t="s">
        <v>93</v>
      </c>
      <c r="F78" t="str">
        <f t="shared" si="3"/>
        <v>深圳宝源行申请激活案例</v>
      </c>
      <c r="G78" t="str">
        <f t="shared" si="4"/>
        <v>Shi Wei</v>
      </c>
      <c r="H78" t="e">
        <f>VLOOKUP(G78,#REF!,2,0)</f>
        <v>#REF!</v>
      </c>
      <c r="I78">
        <f t="shared" si="5"/>
        <v>809</v>
      </c>
    </row>
    <row r="79" spans="1:9" x14ac:dyDescent="0.25">
      <c r="A79" t="s">
        <v>168</v>
      </c>
      <c r="B79" t="s">
        <v>911</v>
      </c>
      <c r="C79" t="s">
        <v>912</v>
      </c>
      <c r="D79" t="s">
        <v>25</v>
      </c>
      <c r="F79" t="str">
        <f t="shared" si="3"/>
        <v>业务咨询_温州力宝行</v>
      </c>
      <c r="G79" t="str">
        <f t="shared" si="4"/>
        <v>Gao Yongyuan</v>
      </c>
      <c r="H79" t="e">
        <f>VLOOKUP(G79,#REF!,2,0)</f>
        <v>#REF!</v>
      </c>
      <c r="I79">
        <f t="shared" si="5"/>
        <v>786</v>
      </c>
    </row>
    <row r="80" spans="1:9" x14ac:dyDescent="0.25">
      <c r="A80" t="s">
        <v>393</v>
      </c>
      <c r="B80" t="s">
        <v>913</v>
      </c>
      <c r="C80" t="s">
        <v>914</v>
      </c>
      <c r="D80" t="s">
        <v>552</v>
      </c>
      <c r="F80" t="str">
        <f t="shared" si="3"/>
        <v>附件_63274294_电气（案例暂时无人处理）</v>
      </c>
      <c r="G80" t="str">
        <f t="shared" si="4"/>
        <v>Ren Fei</v>
      </c>
      <c r="H80" t="e">
        <f>VLOOKUP(G80,#REF!,2,0)</f>
        <v>#REF!</v>
      </c>
      <c r="I80">
        <f t="shared" si="5"/>
        <v>769</v>
      </c>
    </row>
    <row r="81" spans="1:9" x14ac:dyDescent="0.25">
      <c r="A81" t="s">
        <v>168</v>
      </c>
      <c r="B81" t="s">
        <v>915</v>
      </c>
      <c r="C81" t="s">
        <v>916</v>
      </c>
      <c r="D81" t="s">
        <v>180</v>
      </c>
      <c r="F81" t="str">
        <f t="shared" si="3"/>
        <v>后差速器漏油-底盘系统</v>
      </c>
      <c r="G81" t="str">
        <f t="shared" si="4"/>
        <v>Gao Yongyuan</v>
      </c>
      <c r="H81" t="e">
        <f>VLOOKUP(G81,#REF!,2,0)</f>
        <v>#REF!</v>
      </c>
      <c r="I81">
        <f t="shared" si="5"/>
        <v>760</v>
      </c>
    </row>
    <row r="82" spans="1:9" x14ac:dyDescent="0.25">
      <c r="A82" t="s">
        <v>198</v>
      </c>
      <c r="B82" t="s">
        <v>917</v>
      </c>
      <c r="C82" t="s">
        <v>918</v>
      </c>
      <c r="D82" t="s">
        <v>93</v>
      </c>
      <c r="F82" t="str">
        <f t="shared" si="3"/>
        <v>CID闪屏</v>
      </c>
      <c r="G82" t="str">
        <f t="shared" si="4"/>
        <v>Meng Fan Bo</v>
      </c>
      <c r="H82" t="e">
        <f>VLOOKUP(G82,#REF!,2,0)</f>
        <v>#REF!</v>
      </c>
      <c r="I82">
        <f t="shared" si="5"/>
        <v>675</v>
      </c>
    </row>
    <row r="83" spans="1:9" x14ac:dyDescent="0.25">
      <c r="A83" t="s">
        <v>168</v>
      </c>
      <c r="B83" t="s">
        <v>919</v>
      </c>
      <c r="C83" t="s">
        <v>920</v>
      </c>
      <c r="D83" t="s">
        <v>212</v>
      </c>
      <c r="F83" t="str">
        <f t="shared" si="3"/>
        <v>车辆无法行驶伴随异响-驱动系统</v>
      </c>
      <c r="G83" t="str">
        <f t="shared" si="4"/>
        <v>Gao Yongyuan</v>
      </c>
      <c r="H83" t="e">
        <f>VLOOKUP(G83,#REF!,2,0)</f>
        <v>#REF!</v>
      </c>
      <c r="I83">
        <f t="shared" si="5"/>
        <v>672</v>
      </c>
    </row>
    <row r="84" spans="1:9" x14ac:dyDescent="0.25">
      <c r="A84" t="s">
        <v>198</v>
      </c>
      <c r="B84" t="s">
        <v>921</v>
      </c>
      <c r="C84" t="s">
        <v>876</v>
      </c>
      <c r="D84" t="s">
        <v>107</v>
      </c>
      <c r="F84" t="str">
        <f t="shared" si="3"/>
        <v>光于车辆MG71117的 CD无法使用的问题</v>
      </c>
      <c r="G84" t="str">
        <f t="shared" si="4"/>
        <v>Meng Fan Bo</v>
      </c>
      <c r="H84" t="e">
        <f>VLOOKUP(G84,#REF!,2,0)</f>
        <v>#REF!</v>
      </c>
      <c r="I84">
        <f t="shared" si="5"/>
        <v>669</v>
      </c>
    </row>
    <row r="85" spans="1:9" x14ac:dyDescent="0.25">
      <c r="A85" t="s">
        <v>168</v>
      </c>
      <c r="B85" t="s">
        <v>882</v>
      </c>
      <c r="C85" t="s">
        <v>922</v>
      </c>
      <c r="D85" t="s">
        <v>167</v>
      </c>
      <c r="F85" t="str">
        <f t="shared" si="3"/>
        <v>变速器漏油-驱动系统</v>
      </c>
      <c r="G85" t="str">
        <f t="shared" si="4"/>
        <v>Gao Yongyuan</v>
      </c>
      <c r="H85" t="e">
        <f>VLOOKUP(G85,#REF!,2,0)</f>
        <v>#REF!</v>
      </c>
      <c r="I85">
        <f t="shared" si="5"/>
        <v>666</v>
      </c>
    </row>
    <row r="86" spans="1:9" x14ac:dyDescent="0.25">
      <c r="A86" t="s">
        <v>168</v>
      </c>
      <c r="B86" t="s">
        <v>884</v>
      </c>
      <c r="C86" t="s">
        <v>922</v>
      </c>
      <c r="D86" t="s">
        <v>197</v>
      </c>
      <c r="F86" t="str">
        <f t="shared" si="3"/>
        <v>重新激活-63236368-孙成研</v>
      </c>
      <c r="G86" t="str">
        <f t="shared" si="4"/>
        <v>Gao Yongyuan</v>
      </c>
      <c r="H86" t="e">
        <f>VLOOKUP(G86,#REF!,2,0)</f>
        <v>#REF!</v>
      </c>
      <c r="I86">
        <f t="shared" si="5"/>
        <v>666</v>
      </c>
    </row>
    <row r="87" spans="1:9" x14ac:dyDescent="0.25">
      <c r="A87" t="s">
        <v>168</v>
      </c>
      <c r="B87" t="s">
        <v>909</v>
      </c>
      <c r="C87" t="s">
        <v>923</v>
      </c>
      <c r="D87" t="s">
        <v>167</v>
      </c>
      <c r="F87" t="str">
        <f t="shared" si="3"/>
        <v>深圳宝源行申请激活案例</v>
      </c>
      <c r="G87" t="str">
        <f t="shared" si="4"/>
        <v>Gao Yongyuan</v>
      </c>
      <c r="H87" t="e">
        <f>VLOOKUP(G87,#REF!,2,0)</f>
        <v>#REF!</v>
      </c>
      <c r="I87">
        <f t="shared" si="5"/>
        <v>596</v>
      </c>
    </row>
    <row r="88" spans="1:9" x14ac:dyDescent="0.25">
      <c r="A88" t="s">
        <v>393</v>
      </c>
      <c r="B88" t="s">
        <v>924</v>
      </c>
      <c r="C88" t="s">
        <v>925</v>
      </c>
      <c r="D88" t="s">
        <v>552</v>
      </c>
      <c r="F88" t="str">
        <f t="shared" si="3"/>
        <v xml:space="preserve"> 重新激活—63221758—电器系统—温州好达</v>
      </c>
      <c r="G88" t="str">
        <f t="shared" si="4"/>
        <v>Ren Fei</v>
      </c>
      <c r="H88" t="e">
        <f>VLOOKUP(G88,#REF!,2,0)</f>
        <v>#REF!</v>
      </c>
      <c r="I88">
        <f t="shared" si="5"/>
        <v>558</v>
      </c>
    </row>
    <row r="89" spans="1:9" x14ac:dyDescent="0.25">
      <c r="A89" t="s">
        <v>105</v>
      </c>
      <c r="B89" t="s">
        <v>961</v>
      </c>
      <c r="C89" t="s">
        <v>962</v>
      </c>
      <c r="D89" t="s">
        <v>180</v>
      </c>
      <c r="F89" t="str">
        <f t="shared" si="3"/>
        <v>升级puma案例：63229968车身防腐蜡----武汉鄂之宝MINI店</v>
      </c>
      <c r="G89" t="str">
        <f t="shared" si="4"/>
        <v>Wei Yunqian</v>
      </c>
      <c r="H89" t="e">
        <f>VLOOKUP(G89,#REF!,2,0)</f>
        <v>#REF!</v>
      </c>
      <c r="I89">
        <f t="shared" si="5"/>
        <v>1070</v>
      </c>
    </row>
    <row r="90" spans="1:9" x14ac:dyDescent="0.25">
      <c r="A90" t="s">
        <v>171</v>
      </c>
      <c r="B90" t="s">
        <v>963</v>
      </c>
      <c r="C90" t="s">
        <v>964</v>
      </c>
      <c r="D90" t="s">
        <v>167</v>
      </c>
      <c r="F90" t="str">
        <f t="shared" si="3"/>
        <v>重新激活—63141186—TTS</v>
      </c>
      <c r="G90" t="str">
        <f t="shared" si="4"/>
        <v>Zhao Shelina</v>
      </c>
      <c r="H90" t="e">
        <f>VLOOKUP(G90,#REF!,2,0)</f>
        <v>#REF!</v>
      </c>
      <c r="I90">
        <f t="shared" si="5"/>
        <v>1060</v>
      </c>
    </row>
    <row r="91" spans="1:9" x14ac:dyDescent="0.25">
      <c r="A91" t="s">
        <v>327</v>
      </c>
      <c r="B91" t="s">
        <v>965</v>
      </c>
      <c r="C91" t="s">
        <v>966</v>
      </c>
      <c r="D91" t="s">
        <v>552</v>
      </c>
      <c r="F91" t="str">
        <f t="shared" si="3"/>
        <v>重新激活-63227360-李兆俊</v>
      </c>
      <c r="G91" t="str">
        <f t="shared" si="4"/>
        <v>Zhang Yuan</v>
      </c>
      <c r="H91" t="e">
        <f>VLOOKUP(G91,#REF!,2,0)</f>
        <v>#REF!</v>
      </c>
      <c r="I91">
        <f t="shared" si="5"/>
        <v>965</v>
      </c>
    </row>
    <row r="92" spans="1:9" x14ac:dyDescent="0.25">
      <c r="A92" t="s">
        <v>393</v>
      </c>
      <c r="B92" t="s">
        <v>967</v>
      </c>
      <c r="C92" t="s">
        <v>968</v>
      </c>
      <c r="D92" t="s">
        <v>552</v>
      </c>
      <c r="F92" t="str">
        <f t="shared" si="3"/>
        <v>重新激活_63180125_游国军</v>
      </c>
      <c r="G92" t="str">
        <f t="shared" si="4"/>
        <v>Ren Fei</v>
      </c>
      <c r="H92" t="e">
        <f>VLOOKUP(G92,#REF!,2,0)</f>
        <v>#REF!</v>
      </c>
      <c r="I92">
        <f t="shared" si="5"/>
        <v>947</v>
      </c>
    </row>
    <row r="93" spans="1:9" x14ac:dyDescent="0.25">
      <c r="A93" t="s">
        <v>393</v>
      </c>
      <c r="B93" t="s">
        <v>969</v>
      </c>
      <c r="C93" t="s">
        <v>970</v>
      </c>
      <c r="D93" t="s">
        <v>180</v>
      </c>
      <c r="F93" t="str">
        <f t="shared" si="3"/>
        <v>重新激活-62659764-侯宇</v>
      </c>
      <c r="G93" t="str">
        <f t="shared" si="4"/>
        <v>Ren Fei</v>
      </c>
      <c r="H93" t="e">
        <f>VLOOKUP(G93,#REF!,2,0)</f>
        <v>#REF!</v>
      </c>
      <c r="I93">
        <f t="shared" si="5"/>
        <v>946</v>
      </c>
    </row>
    <row r="94" spans="1:9" x14ac:dyDescent="0.25">
      <c r="A94" t="s">
        <v>95</v>
      </c>
      <c r="B94" t="s">
        <v>971</v>
      </c>
      <c r="C94" t="s">
        <v>931</v>
      </c>
      <c r="D94" t="s">
        <v>107</v>
      </c>
      <c r="F94" t="str">
        <f t="shared" si="3"/>
        <v>重新激活_63096595 _孙成研</v>
      </c>
      <c r="G94" t="str">
        <f t="shared" si="4"/>
        <v>Yang Bo</v>
      </c>
      <c r="H94" t="e">
        <f>VLOOKUP(G94,#REF!,2,0)</f>
        <v>#REF!</v>
      </c>
      <c r="I94">
        <f t="shared" si="5"/>
        <v>936</v>
      </c>
    </row>
    <row r="95" spans="1:9" x14ac:dyDescent="0.25">
      <c r="A95" t="s">
        <v>95</v>
      </c>
      <c r="B95" t="s">
        <v>972</v>
      </c>
      <c r="C95" t="s">
        <v>973</v>
      </c>
      <c r="D95" t="s">
        <v>212</v>
      </c>
      <c r="F95" t="str">
        <f t="shared" si="3"/>
        <v>重新激活_62983873_孙成研</v>
      </c>
      <c r="G95" t="str">
        <f t="shared" si="4"/>
        <v>Yang Bo</v>
      </c>
      <c r="H95" t="e">
        <f>VLOOKUP(G95,#REF!,2,0)</f>
        <v>#REF!</v>
      </c>
      <c r="I95">
        <f t="shared" si="5"/>
        <v>934</v>
      </c>
    </row>
    <row r="96" spans="1:9" x14ac:dyDescent="0.25">
      <c r="A96" t="s">
        <v>95</v>
      </c>
      <c r="B96" t="s">
        <v>974</v>
      </c>
      <c r="C96" t="s">
        <v>975</v>
      </c>
      <c r="D96" t="s">
        <v>98</v>
      </c>
      <c r="F96" t="str">
        <f t="shared" si="3"/>
        <v>重新激活_63207324_徐方超</v>
      </c>
      <c r="G96" t="str">
        <f t="shared" si="4"/>
        <v>Yang Bo</v>
      </c>
      <c r="H96" t="e">
        <f>VLOOKUP(G96,#REF!,2,0)</f>
        <v>#REF!</v>
      </c>
      <c r="I96">
        <f t="shared" si="5"/>
        <v>842</v>
      </c>
    </row>
    <row r="97" spans="1:9" x14ac:dyDescent="0.25">
      <c r="A97" t="s">
        <v>327</v>
      </c>
      <c r="B97" t="s">
        <v>976</v>
      </c>
      <c r="C97" t="s">
        <v>977</v>
      </c>
      <c r="D97" t="s">
        <v>197</v>
      </c>
      <c r="F97" t="str">
        <f t="shared" si="3"/>
        <v>案例激活-案例号63141331-驱动系统-广州宝悦29437</v>
      </c>
      <c r="G97" t="str">
        <f t="shared" si="4"/>
        <v>Zhang Yuan</v>
      </c>
      <c r="H97" t="e">
        <f>VLOOKUP(G97,#REF!,2,0)</f>
        <v>#REF!</v>
      </c>
      <c r="I97">
        <f t="shared" si="5"/>
        <v>789</v>
      </c>
    </row>
    <row r="98" spans="1:9" x14ac:dyDescent="0.25">
      <c r="A98" t="s">
        <v>393</v>
      </c>
      <c r="B98" t="s">
        <v>978</v>
      </c>
      <c r="C98" t="s">
        <v>979</v>
      </c>
      <c r="D98" t="s">
        <v>93</v>
      </c>
      <c r="F98" t="str">
        <f t="shared" si="3"/>
        <v>重新激活-63033935-车身-徐州宝景</v>
      </c>
      <c r="G98" t="str">
        <f t="shared" si="4"/>
        <v>Ren Fei</v>
      </c>
      <c r="H98" t="e">
        <f>VLOOKUP(G98,#REF!,2,0)</f>
        <v>#REF!</v>
      </c>
      <c r="I98">
        <f t="shared" si="5"/>
        <v>707</v>
      </c>
    </row>
    <row r="99" spans="1:9" x14ac:dyDescent="0.25">
      <c r="A99" t="s">
        <v>393</v>
      </c>
      <c r="B99" t="s">
        <v>980</v>
      </c>
      <c r="C99" t="s">
        <v>981</v>
      </c>
      <c r="D99" t="s">
        <v>212</v>
      </c>
      <c r="F99" t="str">
        <f t="shared" si="3"/>
        <v>申请激活---TC63128127---车辆仪表----西安顺宝行</v>
      </c>
      <c r="G99" t="str">
        <f t="shared" si="4"/>
        <v>Ren Fei</v>
      </c>
      <c r="H99" t="e">
        <f>VLOOKUP(G99,#REF!,2,0)</f>
        <v>#REF!</v>
      </c>
      <c r="I99">
        <f t="shared" si="5"/>
        <v>706</v>
      </c>
    </row>
    <row r="100" spans="1:9" x14ac:dyDescent="0.25">
      <c r="A100" t="s">
        <v>393</v>
      </c>
      <c r="B100" t="s">
        <v>982</v>
      </c>
      <c r="C100" t="s">
        <v>983</v>
      </c>
      <c r="D100" t="s">
        <v>101</v>
      </c>
      <c r="F100" t="str">
        <f t="shared" si="3"/>
        <v>附件_63266857_沈银波</v>
      </c>
      <c r="G100" t="str">
        <f t="shared" si="4"/>
        <v>Ren Fei</v>
      </c>
      <c r="H100" t="e">
        <f>VLOOKUP(G100,#REF!,2,0)</f>
        <v>#REF!</v>
      </c>
      <c r="I100">
        <f t="shared" si="5"/>
        <v>590</v>
      </c>
    </row>
    <row r="101" spans="1:9" x14ac:dyDescent="0.25">
      <c r="A101" t="s">
        <v>393</v>
      </c>
      <c r="B101" t="s">
        <v>984</v>
      </c>
      <c r="C101" t="s">
        <v>985</v>
      </c>
      <c r="D101" t="s">
        <v>101</v>
      </c>
      <c r="F101" t="str">
        <f t="shared" si="3"/>
        <v>重新激活-62576518-侯宇</v>
      </c>
      <c r="G101" t="str">
        <f t="shared" si="4"/>
        <v>Ren Fei</v>
      </c>
      <c r="H101" t="e">
        <f>VLOOKUP(G101,#REF!,2,0)</f>
        <v>#REF!</v>
      </c>
      <c r="I101">
        <f t="shared" si="5"/>
        <v>577</v>
      </c>
    </row>
    <row r="102" spans="1:9" x14ac:dyDescent="0.25">
      <c r="A102" t="s">
        <v>95</v>
      </c>
      <c r="B102" t="s">
        <v>986</v>
      </c>
      <c r="C102" t="s">
        <v>987</v>
      </c>
      <c r="D102" t="s">
        <v>65</v>
      </c>
      <c r="F102" t="str">
        <f t="shared" si="3"/>
        <v>重新激活_63256678_驱动系统_宁波轿辰宝晨</v>
      </c>
      <c r="G102" t="str">
        <f t="shared" si="4"/>
        <v>Yang Bo</v>
      </c>
      <c r="H102" t="e">
        <f>VLOOKUP(G102,#REF!,2,0)</f>
        <v>#REF!</v>
      </c>
      <c r="I102">
        <f t="shared" si="5"/>
        <v>489</v>
      </c>
    </row>
    <row r="103" spans="1:9" x14ac:dyDescent="0.25">
      <c r="A103" t="s">
        <v>988</v>
      </c>
      <c r="B103" t="s">
        <v>989</v>
      </c>
      <c r="C103" s="1" t="s">
        <v>1034</v>
      </c>
      <c r="D103" t="s">
        <v>107</v>
      </c>
      <c r="F103" t="str">
        <f t="shared" si="3"/>
        <v>重新激活_62741900_杨哲</v>
      </c>
      <c r="G103" t="str">
        <f t="shared" si="4"/>
        <v>You Marshal</v>
      </c>
      <c r="H103" t="e">
        <f>VLOOKUP(G103,#REF!,2,0)</f>
        <v>#REF!</v>
      </c>
      <c r="I103">
        <f t="shared" si="5"/>
        <v>1094</v>
      </c>
    </row>
    <row r="104" spans="1:9" x14ac:dyDescent="0.25">
      <c r="A104" t="s">
        <v>988</v>
      </c>
      <c r="B104" t="s">
        <v>990</v>
      </c>
      <c r="C104" s="1" t="s">
        <v>1035</v>
      </c>
      <c r="D104" t="s">
        <v>197</v>
      </c>
      <c r="F104" t="str">
        <f t="shared" si="3"/>
        <v>PF:HUB programming failure紧急案例</v>
      </c>
      <c r="G104" t="str">
        <f t="shared" si="4"/>
        <v>You Marshal</v>
      </c>
      <c r="H104" t="e">
        <f>VLOOKUP(G104,#REF!,2,0)</f>
        <v>#REF!</v>
      </c>
      <c r="I104">
        <f t="shared" si="5"/>
        <v>1081</v>
      </c>
    </row>
    <row r="105" spans="1:9" x14ac:dyDescent="0.25">
      <c r="A105" t="s">
        <v>988</v>
      </c>
      <c r="B105" t="s">
        <v>991</v>
      </c>
      <c r="C105" s="1" t="s">
        <v>1036</v>
      </c>
      <c r="D105" t="s">
        <v>65</v>
      </c>
      <c r="F105" t="str">
        <f t="shared" si="3"/>
        <v>右前大灯严重进水_车身电器</v>
      </c>
      <c r="G105" t="str">
        <f t="shared" si="4"/>
        <v>You Marshal</v>
      </c>
      <c r="H105" t="e">
        <f>VLOOKUP(G105,#REF!,2,0)</f>
        <v>#REF!</v>
      </c>
      <c r="I105">
        <f t="shared" si="5"/>
        <v>1030</v>
      </c>
    </row>
    <row r="106" spans="1:9" x14ac:dyDescent="0.25">
      <c r="A106" t="s">
        <v>988</v>
      </c>
      <c r="B106" t="s">
        <v>993</v>
      </c>
      <c r="C106" s="1" t="s">
        <v>1037</v>
      </c>
      <c r="D106" t="s">
        <v>167</v>
      </c>
      <c r="F106" t="str">
        <f>RIGHT(B106,LEN(B106)-4)</f>
        <v>组合仪表内部有污渍-电气</v>
      </c>
      <c r="G106" t="str">
        <f t="shared" si="4"/>
        <v>You Marshal</v>
      </c>
      <c r="H106" t="e">
        <f>VLOOKUP(G106,#REF!,2,0)</f>
        <v>#REF!</v>
      </c>
      <c r="I106">
        <f t="shared" si="5"/>
        <v>979</v>
      </c>
    </row>
    <row r="107" spans="1:9" x14ac:dyDescent="0.25">
      <c r="A107" t="s">
        <v>988</v>
      </c>
      <c r="B107" t="s">
        <v>992</v>
      </c>
      <c r="C107" s="1" t="s">
        <v>1038</v>
      </c>
      <c r="D107" t="s">
        <v>98</v>
      </c>
      <c r="F107" t="str">
        <f t="shared" si="3"/>
        <v>EKPS无法设码_电气系统</v>
      </c>
      <c r="G107" t="str">
        <f t="shared" si="4"/>
        <v>You Marshal</v>
      </c>
      <c r="H107" t="e">
        <f>VLOOKUP(G107,#REF!,2,0)</f>
        <v>#REF!</v>
      </c>
      <c r="I107">
        <f t="shared" si="5"/>
        <v>976</v>
      </c>
    </row>
    <row r="108" spans="1:9" x14ac:dyDescent="0.25">
      <c r="A108" t="s">
        <v>988</v>
      </c>
      <c r="B108" t="s">
        <v>989</v>
      </c>
      <c r="C108" s="1" t="s">
        <v>1039</v>
      </c>
      <c r="D108" t="s">
        <v>330</v>
      </c>
      <c r="F108" t="str">
        <f t="shared" si="3"/>
        <v>重新激活_62741900_杨哲</v>
      </c>
      <c r="G108" t="str">
        <f t="shared" si="4"/>
        <v>You Marshal</v>
      </c>
      <c r="H108" t="e">
        <f>VLOOKUP(G108,#REF!,2,0)</f>
        <v>#REF!</v>
      </c>
      <c r="I108">
        <f t="shared" si="5"/>
        <v>783</v>
      </c>
    </row>
    <row r="109" spans="1:9" x14ac:dyDescent="0.25">
      <c r="A109" t="s">
        <v>988</v>
      </c>
      <c r="B109" t="s">
        <v>994</v>
      </c>
      <c r="C109" s="1" t="s">
        <v>1040</v>
      </c>
      <c r="D109" t="s">
        <v>552</v>
      </c>
      <c r="F109" t="str">
        <f t="shared" si="3"/>
        <v>敞篷车车顶漏水-车身</v>
      </c>
      <c r="G109" t="str">
        <f t="shared" si="4"/>
        <v>You Marshal</v>
      </c>
      <c r="H109" t="e">
        <f>VLOOKUP(G109,#REF!,2,0)</f>
        <v>#REF!</v>
      </c>
      <c r="I109">
        <f t="shared" si="5"/>
        <v>781</v>
      </c>
    </row>
    <row r="110" spans="1:9" x14ac:dyDescent="0.25">
      <c r="A110" t="s">
        <v>90</v>
      </c>
      <c r="B110" t="s">
        <v>1006</v>
      </c>
      <c r="C110" s="1" t="s">
        <v>1041</v>
      </c>
      <c r="D110" t="s">
        <v>38</v>
      </c>
      <c r="F110" t="str">
        <f t="shared" si="3"/>
        <v>仪表报警右前大灯故障-电器</v>
      </c>
      <c r="G110" t="str">
        <f t="shared" si="4"/>
        <v>Fu Rich</v>
      </c>
      <c r="H110" t="e">
        <f>VLOOKUP(G110,#REF!,2,0)</f>
        <v>#REF!</v>
      </c>
      <c r="I110">
        <f t="shared" si="5"/>
        <v>963</v>
      </c>
    </row>
    <row r="111" spans="1:9" x14ac:dyDescent="0.25">
      <c r="A111" t="s">
        <v>90</v>
      </c>
      <c r="B111" t="s">
        <v>1007</v>
      </c>
      <c r="C111" s="1" t="s">
        <v>1042</v>
      </c>
      <c r="D111" t="s">
        <v>176</v>
      </c>
      <c r="F111" t="str">
        <f t="shared" si="3"/>
        <v>组合仪表编程失败---车身电器</v>
      </c>
      <c r="G111" t="str">
        <f t="shared" si="4"/>
        <v>Fu Rich</v>
      </c>
      <c r="H111" t="e">
        <f>VLOOKUP(G111,#REF!,2,0)</f>
        <v>#REF!</v>
      </c>
      <c r="I111">
        <f t="shared" si="5"/>
        <v>904</v>
      </c>
    </row>
    <row r="112" spans="1:9" x14ac:dyDescent="0.25">
      <c r="A112" t="s">
        <v>90</v>
      </c>
      <c r="B112" t="s">
        <v>1008</v>
      </c>
      <c r="C112" s="1" t="s">
        <v>1043</v>
      </c>
      <c r="D112" t="s">
        <v>107</v>
      </c>
      <c r="F112" t="str">
        <f t="shared" si="3"/>
        <v>PUMA系统维护发送此案例</v>
      </c>
      <c r="G112" t="str">
        <f t="shared" si="4"/>
        <v>Fu Rich</v>
      </c>
      <c r="H112" t="e">
        <f>VLOOKUP(G112,#REF!,2,0)</f>
        <v>#REF!</v>
      </c>
      <c r="I112">
        <f t="shared" si="5"/>
        <v>892</v>
      </c>
    </row>
    <row r="113" spans="1:9" x14ac:dyDescent="0.25">
      <c r="A113" t="s">
        <v>90</v>
      </c>
      <c r="B113" t="s">
        <v>1009</v>
      </c>
      <c r="C113" s="1" t="s">
        <v>1044</v>
      </c>
      <c r="D113" t="s">
        <v>202</v>
      </c>
      <c r="F113" t="str">
        <f t="shared" si="3"/>
        <v>主机不读碟—车身</v>
      </c>
      <c r="G113" t="str">
        <f t="shared" si="4"/>
        <v>Fu Rich</v>
      </c>
      <c r="H113" t="e">
        <f>VLOOKUP(G113,#REF!,2,0)</f>
        <v>#REF!</v>
      </c>
      <c r="I113">
        <f t="shared" si="5"/>
        <v>708</v>
      </c>
    </row>
    <row r="114" spans="1:9" x14ac:dyDescent="0.25">
      <c r="A114" t="s">
        <v>90</v>
      </c>
      <c r="B114" t="s">
        <v>1010</v>
      </c>
      <c r="C114" s="1" t="s">
        <v>1045</v>
      </c>
      <c r="D114" t="s">
        <v>212</v>
      </c>
      <c r="F114" t="str">
        <f t="shared" si="3"/>
        <v>空调不凉_电气系统</v>
      </c>
      <c r="G114" t="str">
        <f t="shared" si="4"/>
        <v>Fu Rich</v>
      </c>
      <c r="H114" t="e">
        <f>VLOOKUP(G114,#REF!,2,0)</f>
        <v>#REF!</v>
      </c>
      <c r="I114">
        <f t="shared" si="5"/>
        <v>701</v>
      </c>
    </row>
    <row r="115" spans="1:9" x14ac:dyDescent="0.25">
      <c r="A115" t="s">
        <v>95</v>
      </c>
      <c r="B115" t="s">
        <v>1011</v>
      </c>
      <c r="C115" s="1" t="s">
        <v>1046</v>
      </c>
      <c r="D115" t="s">
        <v>65</v>
      </c>
      <c r="F115" t="str">
        <f t="shared" si="3"/>
        <v>VTG内部有“吱吱”响_底盘系统</v>
      </c>
      <c r="G115" t="str">
        <f t="shared" si="4"/>
        <v>Yang Bo</v>
      </c>
      <c r="H115" t="e">
        <f>VLOOKUP(G115,#REF!,2,0)</f>
        <v>#REF!</v>
      </c>
      <c r="I115">
        <f t="shared" si="5"/>
        <v>664</v>
      </c>
    </row>
    <row r="116" spans="1:9" x14ac:dyDescent="0.25">
      <c r="A116" t="s">
        <v>95</v>
      </c>
      <c r="B116" t="s">
        <v>1012</v>
      </c>
      <c r="C116" s="1" t="s">
        <v>1047</v>
      </c>
      <c r="D116" t="s">
        <v>107</v>
      </c>
      <c r="F116" t="str">
        <f t="shared" si="3"/>
        <v>附件-分动器漏油 -高永远</v>
      </c>
      <c r="G116" t="str">
        <f t="shared" si="4"/>
        <v>Yang Bo</v>
      </c>
      <c r="H116" t="e">
        <f>VLOOKUP(G116,#REF!,2,0)</f>
        <v>#REF!</v>
      </c>
      <c r="I116">
        <f t="shared" si="5"/>
        <v>541</v>
      </c>
    </row>
    <row r="117" spans="1:9" x14ac:dyDescent="0.25">
      <c r="A117" t="s">
        <v>90</v>
      </c>
      <c r="B117" t="s">
        <v>1006</v>
      </c>
      <c r="C117" t="s">
        <v>1023</v>
      </c>
      <c r="D117" t="s">
        <v>38</v>
      </c>
      <c r="F117" t="str">
        <f t="shared" si="3"/>
        <v>仪表报警右前大灯故障-电器</v>
      </c>
      <c r="G117" t="str">
        <f t="shared" si="4"/>
        <v>Fu Rich</v>
      </c>
      <c r="H117" t="e">
        <f>VLOOKUP(G117,#REF!,2,0)</f>
        <v>#REF!</v>
      </c>
      <c r="I117">
        <f t="shared" si="5"/>
        <v>963</v>
      </c>
    </row>
    <row r="118" spans="1:9" x14ac:dyDescent="0.25">
      <c r="A118" t="s">
        <v>90</v>
      </c>
      <c r="B118" t="s">
        <v>1007</v>
      </c>
      <c r="C118" t="s">
        <v>1024</v>
      </c>
      <c r="D118" t="s">
        <v>176</v>
      </c>
      <c r="F118" t="str">
        <f t="shared" si="3"/>
        <v>组合仪表编程失败---车身电器</v>
      </c>
      <c r="G118" t="str">
        <f t="shared" si="4"/>
        <v>Fu Rich</v>
      </c>
      <c r="H118" t="e">
        <f>VLOOKUP(G118,#REF!,2,0)</f>
        <v>#REF!</v>
      </c>
      <c r="I118">
        <f t="shared" si="5"/>
        <v>904</v>
      </c>
    </row>
    <row r="119" spans="1:9" x14ac:dyDescent="0.25">
      <c r="A119" t="s">
        <v>90</v>
      </c>
      <c r="B119" t="s">
        <v>1008</v>
      </c>
      <c r="C119" t="s">
        <v>1025</v>
      </c>
      <c r="D119" t="s">
        <v>107</v>
      </c>
      <c r="F119" t="str">
        <f t="shared" si="3"/>
        <v>PUMA系统维护发送此案例</v>
      </c>
      <c r="G119" t="str">
        <f t="shared" si="4"/>
        <v>Fu Rich</v>
      </c>
      <c r="H119" t="e">
        <f>VLOOKUP(G119,#REF!,2,0)</f>
        <v>#REF!</v>
      </c>
      <c r="I119">
        <f t="shared" si="5"/>
        <v>892</v>
      </c>
    </row>
    <row r="120" spans="1:9" x14ac:dyDescent="0.25">
      <c r="A120" t="s">
        <v>90</v>
      </c>
      <c r="B120" t="s">
        <v>1009</v>
      </c>
      <c r="C120" t="s">
        <v>1026</v>
      </c>
      <c r="D120" t="s">
        <v>202</v>
      </c>
      <c r="F120" t="str">
        <f t="shared" si="3"/>
        <v>主机不读碟—车身</v>
      </c>
      <c r="G120" t="str">
        <f t="shared" si="4"/>
        <v>Fu Rich</v>
      </c>
      <c r="H120" t="e">
        <f>VLOOKUP(G120,#REF!,2,0)</f>
        <v>#REF!</v>
      </c>
      <c r="I120">
        <f t="shared" si="5"/>
        <v>708</v>
      </c>
    </row>
    <row r="121" spans="1:9" x14ac:dyDescent="0.25">
      <c r="A121" t="s">
        <v>90</v>
      </c>
      <c r="B121" t="s">
        <v>1010</v>
      </c>
      <c r="C121" t="s">
        <v>1027</v>
      </c>
      <c r="D121" t="s">
        <v>212</v>
      </c>
      <c r="F121" t="str">
        <f t="shared" si="3"/>
        <v>空调不凉_电气系统</v>
      </c>
      <c r="G121" t="str">
        <f t="shared" si="4"/>
        <v>Fu Rich</v>
      </c>
      <c r="H121" t="e">
        <f>VLOOKUP(G121,#REF!,2,0)</f>
        <v>#REF!</v>
      </c>
      <c r="I121">
        <f t="shared" si="5"/>
        <v>701</v>
      </c>
    </row>
    <row r="122" spans="1:9" x14ac:dyDescent="0.25">
      <c r="A122" t="s">
        <v>95</v>
      </c>
      <c r="B122" t="s">
        <v>1011</v>
      </c>
      <c r="C122" t="s">
        <v>1028</v>
      </c>
      <c r="D122" t="s">
        <v>65</v>
      </c>
      <c r="F122" t="str">
        <f t="shared" si="3"/>
        <v>VTG内部有“吱吱”响_底盘系统</v>
      </c>
      <c r="G122" t="str">
        <f t="shared" si="4"/>
        <v>Yang Bo</v>
      </c>
      <c r="H122" t="e">
        <f>VLOOKUP(G122,#REF!,2,0)</f>
        <v>#REF!</v>
      </c>
      <c r="I122">
        <f t="shared" si="5"/>
        <v>664</v>
      </c>
    </row>
    <row r="123" spans="1:9" x14ac:dyDescent="0.25">
      <c r="A123" t="s">
        <v>95</v>
      </c>
      <c r="B123" t="s">
        <v>1012</v>
      </c>
      <c r="C123" t="s">
        <v>1029</v>
      </c>
      <c r="D123" t="s">
        <v>107</v>
      </c>
      <c r="F123" t="str">
        <f t="shared" si="3"/>
        <v>附件-分动器漏油 -高永远</v>
      </c>
      <c r="G123" t="str">
        <f t="shared" si="4"/>
        <v>Yang Bo</v>
      </c>
      <c r="H123" t="e">
        <f>VLOOKUP(G123,#REF!,2,0)</f>
        <v>#REF!</v>
      </c>
      <c r="I123">
        <f t="shared" si="5"/>
        <v>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4" workbookViewId="0">
      <selection activeCell="B1" sqref="B1:C131"/>
    </sheetView>
  </sheetViews>
  <sheetFormatPr defaultRowHeight="15" x14ac:dyDescent="0.25"/>
  <cols>
    <col min="1" max="1" width="80.28515625" bestFit="1" customWidth="1"/>
    <col min="2" max="2" width="11.28515625" bestFit="1" customWidth="1"/>
    <col min="3" max="3" width="92" bestFit="1" customWidth="1"/>
  </cols>
  <sheetData>
    <row r="1" spans="1:3" x14ac:dyDescent="0.25">
      <c r="A1" t="s">
        <v>15</v>
      </c>
      <c r="B1" t="s">
        <v>16</v>
      </c>
      <c r="C1" t="s">
        <v>1062</v>
      </c>
    </row>
    <row r="2" spans="1:3" ht="30" x14ac:dyDescent="0.25">
      <c r="A2" t="s">
        <v>498</v>
      </c>
      <c r="B2" t="s">
        <v>499</v>
      </c>
      <c r="C2" s="6" t="s">
        <v>1063</v>
      </c>
    </row>
    <row r="3" spans="1:3" ht="45" x14ac:dyDescent="0.25">
      <c r="A3" t="s">
        <v>23</v>
      </c>
      <c r="B3" t="s">
        <v>500</v>
      </c>
      <c r="C3" s="6" t="s">
        <v>1064</v>
      </c>
    </row>
    <row r="4" spans="1:3" x14ac:dyDescent="0.25">
      <c r="A4" t="s">
        <v>501</v>
      </c>
      <c r="B4" t="s">
        <v>502</v>
      </c>
      <c r="C4" s="6" t="s">
        <v>561</v>
      </c>
    </row>
    <row r="5" spans="1:3" x14ac:dyDescent="0.25">
      <c r="A5" t="s">
        <v>507</v>
      </c>
      <c r="B5" t="s">
        <v>508</v>
      </c>
      <c r="C5" s="6" t="s">
        <v>1065</v>
      </c>
    </row>
    <row r="6" spans="1:3" ht="45" x14ac:dyDescent="0.25">
      <c r="A6" t="s">
        <v>511</v>
      </c>
      <c r="B6" t="s">
        <v>512</v>
      </c>
      <c r="C6" s="6" t="s">
        <v>1072</v>
      </c>
    </row>
    <row r="7" spans="1:3" ht="45" x14ac:dyDescent="0.25">
      <c r="A7" t="s">
        <v>513</v>
      </c>
      <c r="B7" t="s">
        <v>514</v>
      </c>
      <c r="C7" s="6" t="s">
        <v>1073</v>
      </c>
    </row>
    <row r="8" spans="1:3" x14ac:dyDescent="0.25">
      <c r="A8" t="s">
        <v>1048</v>
      </c>
      <c r="B8" t="s">
        <v>519</v>
      </c>
      <c r="C8" s="6" t="s">
        <v>558</v>
      </c>
    </row>
    <row r="9" spans="1:3" x14ac:dyDescent="0.25">
      <c r="A9" t="s">
        <v>522</v>
      </c>
      <c r="B9" t="s">
        <v>523</v>
      </c>
      <c r="C9" s="6" t="s">
        <v>1066</v>
      </c>
    </row>
    <row r="10" spans="1:3" x14ac:dyDescent="0.25">
      <c r="A10" t="s">
        <v>524</v>
      </c>
      <c r="B10" t="s">
        <v>525</v>
      </c>
      <c r="C10" t="s">
        <v>1074</v>
      </c>
    </row>
    <row r="11" spans="1:3" x14ac:dyDescent="0.25">
      <c r="A11" t="s">
        <v>528</v>
      </c>
      <c r="B11" t="s">
        <v>529</v>
      </c>
      <c r="C11" t="s">
        <v>571</v>
      </c>
    </row>
    <row r="12" spans="1:3" x14ac:dyDescent="0.25">
      <c r="A12" s="8" t="s">
        <v>617</v>
      </c>
      <c r="B12" t="s">
        <v>618</v>
      </c>
      <c r="C12" t="s">
        <v>1067</v>
      </c>
    </row>
    <row r="13" spans="1:3" x14ac:dyDescent="0.25">
      <c r="A13" t="s">
        <v>619</v>
      </c>
      <c r="B13" t="s">
        <v>620</v>
      </c>
      <c r="C13" t="s">
        <v>1068</v>
      </c>
    </row>
    <row r="14" spans="1:3" x14ac:dyDescent="0.25">
      <c r="A14" t="s">
        <v>628</v>
      </c>
      <c r="B14" t="s">
        <v>629</v>
      </c>
      <c r="C14" t="s">
        <v>1069</v>
      </c>
    </row>
    <row r="15" spans="1:3" ht="45" x14ac:dyDescent="0.25">
      <c r="A15" t="s">
        <v>630</v>
      </c>
      <c r="B15" t="s">
        <v>631</v>
      </c>
      <c r="C15" s="6" t="s">
        <v>1076</v>
      </c>
    </row>
    <row r="16" spans="1:3" x14ac:dyDescent="0.25">
      <c r="A16" t="s">
        <v>632</v>
      </c>
      <c r="B16" t="s">
        <v>633</v>
      </c>
      <c r="C16" t="s">
        <v>1077</v>
      </c>
    </row>
    <row r="17" spans="1:3" x14ac:dyDescent="0.25">
      <c r="A17" t="s">
        <v>642</v>
      </c>
      <c r="B17" t="s">
        <v>643</v>
      </c>
      <c r="C17" t="s">
        <v>1070</v>
      </c>
    </row>
    <row r="18" spans="1:3" x14ac:dyDescent="0.25">
      <c r="A18" t="s">
        <v>647</v>
      </c>
      <c r="B18" t="s">
        <v>648</v>
      </c>
      <c r="C18" t="s">
        <v>1071</v>
      </c>
    </row>
    <row r="19" spans="1:3" x14ac:dyDescent="0.25">
      <c r="A19" s="8" t="s">
        <v>649</v>
      </c>
      <c r="B19" t="s">
        <v>650</v>
      </c>
      <c r="C19" t="s">
        <v>561</v>
      </c>
    </row>
    <row r="20" spans="1:3" x14ac:dyDescent="0.25">
      <c r="A20" t="s">
        <v>1049</v>
      </c>
      <c r="B20" t="s">
        <v>653</v>
      </c>
      <c r="C20" t="s">
        <v>561</v>
      </c>
    </row>
    <row r="21" spans="1:3" x14ac:dyDescent="0.25">
      <c r="A21" t="s">
        <v>690</v>
      </c>
      <c r="B21" t="s">
        <v>691</v>
      </c>
      <c r="C21" t="s">
        <v>1075</v>
      </c>
    </row>
    <row r="22" spans="1:3" x14ac:dyDescent="0.25">
      <c r="A22" t="s">
        <v>703</v>
      </c>
      <c r="B22" t="s">
        <v>704</v>
      </c>
      <c r="C22" t="s">
        <v>1081</v>
      </c>
    </row>
    <row r="23" spans="1:3" x14ac:dyDescent="0.25">
      <c r="A23" t="s">
        <v>706</v>
      </c>
      <c r="B23" t="s">
        <v>707</v>
      </c>
      <c r="C23" t="s">
        <v>1081</v>
      </c>
    </row>
    <row r="24" spans="1:3" x14ac:dyDescent="0.25">
      <c r="A24" t="s">
        <v>709</v>
      </c>
      <c r="B24" t="s">
        <v>710</v>
      </c>
      <c r="C24" t="s">
        <v>1082</v>
      </c>
    </row>
    <row r="25" spans="1:3" x14ac:dyDescent="0.25">
      <c r="A25" t="s">
        <v>726</v>
      </c>
      <c r="B25" t="s">
        <v>727</v>
      </c>
      <c r="C25" t="s">
        <v>1078</v>
      </c>
    </row>
    <row r="26" spans="1:3" x14ac:dyDescent="0.25">
      <c r="A26" t="s">
        <v>733</v>
      </c>
      <c r="B26" t="s">
        <v>734</v>
      </c>
      <c r="C26" t="s">
        <v>1079</v>
      </c>
    </row>
    <row r="27" spans="1:3" x14ac:dyDescent="0.25">
      <c r="A27" t="s">
        <v>735</v>
      </c>
      <c r="B27" t="s">
        <v>736</v>
      </c>
      <c r="C27" t="s">
        <v>1080</v>
      </c>
    </row>
    <row r="28" spans="1:3" x14ac:dyDescent="0.25">
      <c r="A28" t="s">
        <v>744</v>
      </c>
      <c r="B28" t="s">
        <v>745</v>
      </c>
      <c r="C28" t="s">
        <v>1085</v>
      </c>
    </row>
    <row r="29" spans="1:3" ht="45" x14ac:dyDescent="0.25">
      <c r="A29" t="s">
        <v>753</v>
      </c>
      <c r="B29" t="s">
        <v>754</v>
      </c>
      <c r="C29" s="6" t="s">
        <v>1086</v>
      </c>
    </row>
    <row r="30" spans="1:3" x14ac:dyDescent="0.25">
      <c r="A30" t="s">
        <v>761</v>
      </c>
      <c r="B30" t="s">
        <v>762</v>
      </c>
      <c r="C30" t="s">
        <v>1087</v>
      </c>
    </row>
    <row r="31" spans="1:3" x14ac:dyDescent="0.25">
      <c r="A31" t="s">
        <v>765</v>
      </c>
      <c r="B31" t="s">
        <v>766</v>
      </c>
      <c r="C31" t="s">
        <v>563</v>
      </c>
    </row>
    <row r="32" spans="1:3" x14ac:dyDescent="0.25">
      <c r="A32" t="s">
        <v>770</v>
      </c>
      <c r="B32" t="s">
        <v>771</v>
      </c>
      <c r="C32" t="s">
        <v>1090</v>
      </c>
    </row>
    <row r="33" spans="1:3" x14ac:dyDescent="0.25">
      <c r="A33" t="s">
        <v>772</v>
      </c>
      <c r="B33" t="s">
        <v>773</v>
      </c>
      <c r="C33" t="s">
        <v>1083</v>
      </c>
    </row>
    <row r="34" spans="1:3" x14ac:dyDescent="0.25">
      <c r="A34" t="s">
        <v>855</v>
      </c>
      <c r="B34" t="s">
        <v>856</v>
      </c>
      <c r="C34" t="s">
        <v>1091</v>
      </c>
    </row>
    <row r="35" spans="1:3" x14ac:dyDescent="0.25">
      <c r="A35" t="s">
        <v>858</v>
      </c>
      <c r="B35" t="s">
        <v>859</v>
      </c>
      <c r="C35" t="s">
        <v>1092</v>
      </c>
    </row>
    <row r="36" spans="1:3" x14ac:dyDescent="0.25">
      <c r="A36" t="s">
        <v>866</v>
      </c>
      <c r="B36" t="s">
        <v>867</v>
      </c>
      <c r="C36" t="s">
        <v>1084</v>
      </c>
    </row>
    <row r="37" spans="1:3" x14ac:dyDescent="0.25">
      <c r="A37" t="s">
        <v>868</v>
      </c>
      <c r="B37" t="s">
        <v>869</v>
      </c>
      <c r="C37" t="s">
        <v>1088</v>
      </c>
    </row>
    <row r="38" spans="1:3" ht="45" x14ac:dyDescent="0.25">
      <c r="A38" t="s">
        <v>880</v>
      </c>
      <c r="B38" t="s">
        <v>881</v>
      </c>
      <c r="C38" s="6" t="s">
        <v>1072</v>
      </c>
    </row>
    <row r="39" spans="1:3" x14ac:dyDescent="0.25">
      <c r="A39" t="s">
        <v>888</v>
      </c>
      <c r="B39" t="s">
        <v>889</v>
      </c>
      <c r="C39" t="s">
        <v>1089</v>
      </c>
    </row>
    <row r="40" spans="1:3" x14ac:dyDescent="0.25">
      <c r="A40" t="s">
        <v>770</v>
      </c>
      <c r="B40" t="s">
        <v>890</v>
      </c>
      <c r="C40" t="s">
        <v>1090</v>
      </c>
    </row>
    <row r="41" spans="1:3" x14ac:dyDescent="0.25">
      <c r="A41" t="s">
        <v>938</v>
      </c>
      <c r="B41" t="s">
        <v>939</v>
      </c>
      <c r="C41" t="s">
        <v>1093</v>
      </c>
    </row>
    <row r="42" spans="1:3" x14ac:dyDescent="0.25">
      <c r="A42" t="s">
        <v>942</v>
      </c>
      <c r="B42" t="s">
        <v>943</v>
      </c>
      <c r="C42" t="s">
        <v>1096</v>
      </c>
    </row>
    <row r="43" spans="1:3" x14ac:dyDescent="0.25">
      <c r="A43" t="s">
        <v>944</v>
      </c>
      <c r="B43" t="s">
        <v>945</v>
      </c>
      <c r="C43" t="s">
        <v>1094</v>
      </c>
    </row>
    <row r="44" spans="1:3" x14ac:dyDescent="0.25">
      <c r="A44" t="s">
        <v>946</v>
      </c>
      <c r="B44" t="s">
        <v>947</v>
      </c>
      <c r="C44" t="s">
        <v>1095</v>
      </c>
    </row>
    <row r="45" spans="1:3" x14ac:dyDescent="0.25">
      <c r="A45" t="s">
        <v>952</v>
      </c>
      <c r="B45" s="1" t="s">
        <v>1057</v>
      </c>
      <c r="C45" t="s">
        <v>1097</v>
      </c>
    </row>
    <row r="46" spans="1:3" x14ac:dyDescent="0.25">
      <c r="A46" t="s">
        <v>955</v>
      </c>
      <c r="B46" s="1" t="s">
        <v>1050</v>
      </c>
      <c r="C46" t="s">
        <v>1098</v>
      </c>
    </row>
    <row r="47" spans="1:3" x14ac:dyDescent="0.25">
      <c r="A47" t="s">
        <v>956</v>
      </c>
      <c r="B47" s="1" t="s">
        <v>1051</v>
      </c>
      <c r="C47" t="s">
        <v>1099</v>
      </c>
    </row>
    <row r="48" spans="1:3" x14ac:dyDescent="0.25">
      <c r="A48" t="s">
        <v>996</v>
      </c>
      <c r="B48" t="s">
        <v>1014</v>
      </c>
      <c r="C48" t="s">
        <v>1100</v>
      </c>
    </row>
    <row r="49" spans="1:3" x14ac:dyDescent="0.25">
      <c r="A49" t="s">
        <v>1001</v>
      </c>
      <c r="B49" t="s">
        <v>1018</v>
      </c>
      <c r="C49" t="s">
        <v>1101</v>
      </c>
    </row>
  </sheetData>
  <autoFilter ref="A1:C49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selection activeCell="B1" sqref="B1:C131"/>
    </sheetView>
  </sheetViews>
  <sheetFormatPr defaultRowHeight="15" x14ac:dyDescent="0.25"/>
  <cols>
    <col min="1" max="1" width="22.140625" bestFit="1" customWidth="1"/>
    <col min="2" max="2" width="73.5703125" bestFit="1" customWidth="1"/>
    <col min="3" max="3" width="10" bestFit="1" customWidth="1"/>
    <col min="4" max="4" width="6.7109375" bestFit="1" customWidth="1"/>
    <col min="5" max="5" width="10.42578125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19</v>
      </c>
      <c r="B2" t="s">
        <v>1102</v>
      </c>
      <c r="C2" t="s">
        <v>1103</v>
      </c>
      <c r="D2" t="s">
        <v>348</v>
      </c>
    </row>
    <row r="3" spans="1:5" x14ac:dyDescent="0.25">
      <c r="A3" t="s">
        <v>19</v>
      </c>
      <c r="B3" t="s">
        <v>1104</v>
      </c>
      <c r="C3" t="s">
        <v>1105</v>
      </c>
      <c r="D3" t="s">
        <v>25</v>
      </c>
    </row>
    <row r="4" spans="1:5" x14ac:dyDescent="0.25">
      <c r="A4" t="s">
        <v>19</v>
      </c>
      <c r="B4" t="s">
        <v>1106</v>
      </c>
      <c r="C4" t="s">
        <v>1107</v>
      </c>
      <c r="D4" t="s">
        <v>160</v>
      </c>
    </row>
    <row r="5" spans="1:5" x14ac:dyDescent="0.25">
      <c r="A5" t="s">
        <v>19</v>
      </c>
      <c r="B5" t="s">
        <v>1108</v>
      </c>
      <c r="C5" t="s">
        <v>1109</v>
      </c>
      <c r="D5" t="s">
        <v>70</v>
      </c>
    </row>
    <row r="6" spans="1:5" x14ac:dyDescent="0.25">
      <c r="A6" t="s">
        <v>19</v>
      </c>
      <c r="B6" t="s">
        <v>1110</v>
      </c>
      <c r="C6" t="s">
        <v>1111</v>
      </c>
      <c r="D6" t="s">
        <v>75</v>
      </c>
    </row>
    <row r="7" spans="1:5" x14ac:dyDescent="0.25">
      <c r="A7" t="s">
        <v>19</v>
      </c>
      <c r="B7" t="s">
        <v>1112</v>
      </c>
      <c r="C7" t="s">
        <v>1113</v>
      </c>
      <c r="D7" t="s">
        <v>291</v>
      </c>
    </row>
    <row r="8" spans="1:5" x14ac:dyDescent="0.25">
      <c r="A8" t="s">
        <v>19</v>
      </c>
      <c r="B8" t="s">
        <v>1114</v>
      </c>
      <c r="C8" t="s">
        <v>1115</v>
      </c>
      <c r="D8" t="s">
        <v>70</v>
      </c>
    </row>
    <row r="9" spans="1:5" x14ac:dyDescent="0.25">
      <c r="A9" t="s">
        <v>19</v>
      </c>
      <c r="B9" t="s">
        <v>1116</v>
      </c>
      <c r="C9" t="s">
        <v>1117</v>
      </c>
      <c r="D9" t="s">
        <v>160</v>
      </c>
    </row>
    <row r="10" spans="1:5" x14ac:dyDescent="0.25">
      <c r="A10" t="s">
        <v>19</v>
      </c>
      <c r="B10" t="s">
        <v>1118</v>
      </c>
      <c r="C10" t="s">
        <v>1119</v>
      </c>
      <c r="D10" t="s">
        <v>120</v>
      </c>
    </row>
    <row r="11" spans="1:5" x14ac:dyDescent="0.25">
      <c r="A11" t="s">
        <v>19</v>
      </c>
      <c r="B11" t="s">
        <v>1120</v>
      </c>
      <c r="C11" t="s">
        <v>1121</v>
      </c>
      <c r="D11" t="s">
        <v>32</v>
      </c>
    </row>
    <row r="12" spans="1:5" x14ac:dyDescent="0.25">
      <c r="A12" t="s">
        <v>19</v>
      </c>
      <c r="B12" t="s">
        <v>1122</v>
      </c>
      <c r="C12" t="s">
        <v>1123</v>
      </c>
      <c r="D12" t="s">
        <v>25</v>
      </c>
    </row>
    <row r="13" spans="1:5" x14ac:dyDescent="0.25">
      <c r="A13" t="s">
        <v>19</v>
      </c>
      <c r="B13" t="s">
        <v>1124</v>
      </c>
      <c r="C13" t="s">
        <v>1125</v>
      </c>
      <c r="D13" t="s">
        <v>48</v>
      </c>
    </row>
    <row r="14" spans="1:5" x14ac:dyDescent="0.25">
      <c r="A14" t="s">
        <v>19</v>
      </c>
      <c r="B14" t="s">
        <v>1126</v>
      </c>
      <c r="C14" t="s">
        <v>1127</v>
      </c>
      <c r="D14" t="s">
        <v>1128</v>
      </c>
    </row>
    <row r="15" spans="1:5" x14ac:dyDescent="0.25">
      <c r="A15" t="s">
        <v>19</v>
      </c>
      <c r="B15" t="s">
        <v>1129</v>
      </c>
      <c r="C15" t="s">
        <v>1130</v>
      </c>
      <c r="D15" t="s">
        <v>120</v>
      </c>
    </row>
    <row r="16" spans="1:5" x14ac:dyDescent="0.25">
      <c r="A16" t="s">
        <v>19</v>
      </c>
      <c r="B16" t="s">
        <v>1131</v>
      </c>
      <c r="C16" t="s">
        <v>1132</v>
      </c>
      <c r="D16" t="s">
        <v>123</v>
      </c>
    </row>
    <row r="17" spans="1:4" x14ac:dyDescent="0.25">
      <c r="A17" t="s">
        <v>19</v>
      </c>
      <c r="B17" t="s">
        <v>1133</v>
      </c>
      <c r="C17" t="s">
        <v>1134</v>
      </c>
      <c r="D17" t="s">
        <v>38</v>
      </c>
    </row>
    <row r="18" spans="1:4" x14ac:dyDescent="0.25">
      <c r="A18" t="s">
        <v>19</v>
      </c>
      <c r="B18" t="s">
        <v>1135</v>
      </c>
      <c r="C18" t="s">
        <v>1136</v>
      </c>
      <c r="D18" t="s">
        <v>123</v>
      </c>
    </row>
    <row r="19" spans="1:4" x14ac:dyDescent="0.25">
      <c r="A19" t="s">
        <v>19</v>
      </c>
      <c r="B19" t="s">
        <v>1137</v>
      </c>
      <c r="C19" t="s">
        <v>1138</v>
      </c>
      <c r="D19" t="s">
        <v>497</v>
      </c>
    </row>
    <row r="20" spans="1:4" x14ac:dyDescent="0.25">
      <c r="A20" t="s">
        <v>19</v>
      </c>
      <c r="B20" t="s">
        <v>1129</v>
      </c>
      <c r="C20" t="s">
        <v>1139</v>
      </c>
      <c r="D20" t="s">
        <v>123</v>
      </c>
    </row>
    <row r="21" spans="1:4" x14ac:dyDescent="0.25">
      <c r="A21" t="s">
        <v>19</v>
      </c>
      <c r="B21" t="s">
        <v>1140</v>
      </c>
      <c r="C21" t="s">
        <v>1141</v>
      </c>
      <c r="D21" t="s">
        <v>123</v>
      </c>
    </row>
    <row r="22" spans="1:4" x14ac:dyDescent="0.25">
      <c r="A22" t="s">
        <v>19</v>
      </c>
      <c r="B22" t="s">
        <v>1142</v>
      </c>
      <c r="C22" t="s">
        <v>1141</v>
      </c>
      <c r="D22" t="s">
        <v>35</v>
      </c>
    </row>
    <row r="23" spans="1:4" x14ac:dyDescent="0.25">
      <c r="A23" t="s">
        <v>19</v>
      </c>
      <c r="B23" t="s">
        <v>1143</v>
      </c>
      <c r="C23" t="s">
        <v>1144</v>
      </c>
      <c r="D23" t="s">
        <v>38</v>
      </c>
    </row>
    <row r="24" spans="1:4" x14ac:dyDescent="0.25">
      <c r="A24" t="s">
        <v>19</v>
      </c>
      <c r="B24" t="s">
        <v>1183</v>
      </c>
      <c r="C24" t="s">
        <v>1184</v>
      </c>
      <c r="D24" t="s">
        <v>32</v>
      </c>
    </row>
    <row r="25" spans="1:4" x14ac:dyDescent="0.25">
      <c r="A25" t="s">
        <v>19</v>
      </c>
      <c r="B25" t="s">
        <v>1185</v>
      </c>
      <c r="C25" t="s">
        <v>1186</v>
      </c>
      <c r="D25" t="s">
        <v>123</v>
      </c>
    </row>
    <row r="26" spans="1:4" x14ac:dyDescent="0.25">
      <c r="A26" t="s">
        <v>19</v>
      </c>
      <c r="B26" t="s">
        <v>1187</v>
      </c>
      <c r="C26" t="s">
        <v>1188</v>
      </c>
      <c r="D26" t="s">
        <v>1189</v>
      </c>
    </row>
    <row r="27" spans="1:4" x14ac:dyDescent="0.25">
      <c r="A27" t="s">
        <v>19</v>
      </c>
      <c r="B27" t="s">
        <v>1190</v>
      </c>
      <c r="C27" t="s">
        <v>1191</v>
      </c>
      <c r="D27" t="s">
        <v>48</v>
      </c>
    </row>
    <row r="28" spans="1:4" x14ac:dyDescent="0.25">
      <c r="A28" t="s">
        <v>19</v>
      </c>
      <c r="B28" t="s">
        <v>1192</v>
      </c>
      <c r="C28" t="s">
        <v>1193</v>
      </c>
      <c r="D28" t="s">
        <v>25</v>
      </c>
    </row>
    <row r="29" spans="1:4" x14ac:dyDescent="0.25">
      <c r="A29" t="s">
        <v>19</v>
      </c>
      <c r="B29" t="s">
        <v>1194</v>
      </c>
      <c r="C29" t="s">
        <v>1195</v>
      </c>
      <c r="D29" t="s">
        <v>48</v>
      </c>
    </row>
    <row r="30" spans="1:4" x14ac:dyDescent="0.25">
      <c r="A30" t="s">
        <v>19</v>
      </c>
      <c r="B30" t="s">
        <v>1196</v>
      </c>
      <c r="C30" t="s">
        <v>1197</v>
      </c>
      <c r="D30" t="s">
        <v>35</v>
      </c>
    </row>
    <row r="31" spans="1:4" x14ac:dyDescent="0.25">
      <c r="A31" t="s">
        <v>19</v>
      </c>
      <c r="B31" t="s">
        <v>1198</v>
      </c>
      <c r="C31" t="s">
        <v>1199</v>
      </c>
      <c r="D31" t="s">
        <v>497</v>
      </c>
    </row>
    <row r="32" spans="1:4" x14ac:dyDescent="0.25">
      <c r="A32" t="s">
        <v>19</v>
      </c>
      <c r="B32" t="s">
        <v>1200</v>
      </c>
      <c r="C32" t="s">
        <v>1201</v>
      </c>
      <c r="D32" t="s">
        <v>70</v>
      </c>
    </row>
    <row r="33" spans="1:4" x14ac:dyDescent="0.25">
      <c r="A33" t="s">
        <v>19</v>
      </c>
      <c r="B33" t="s">
        <v>1202</v>
      </c>
      <c r="C33" t="s">
        <v>1203</v>
      </c>
      <c r="D33" t="s">
        <v>120</v>
      </c>
    </row>
    <row r="34" spans="1:4" x14ac:dyDescent="0.25">
      <c r="A34" t="s">
        <v>19</v>
      </c>
      <c r="B34" t="s">
        <v>1204</v>
      </c>
      <c r="C34" t="s">
        <v>1205</v>
      </c>
      <c r="D34" t="s">
        <v>1206</v>
      </c>
    </row>
    <row r="35" spans="1:4" x14ac:dyDescent="0.25">
      <c r="A35" t="s">
        <v>19</v>
      </c>
      <c r="B35" t="s">
        <v>1207</v>
      </c>
      <c r="C35" t="s">
        <v>1208</v>
      </c>
      <c r="D35" t="s">
        <v>38</v>
      </c>
    </row>
    <row r="36" spans="1:4" x14ac:dyDescent="0.25">
      <c r="A36" t="s">
        <v>19</v>
      </c>
      <c r="B36" t="s">
        <v>1209</v>
      </c>
      <c r="C36" t="s">
        <v>1210</v>
      </c>
      <c r="D36" t="s">
        <v>123</v>
      </c>
    </row>
    <row r="37" spans="1:4" x14ac:dyDescent="0.25">
      <c r="A37" t="s">
        <v>19</v>
      </c>
      <c r="B37" t="s">
        <v>1211</v>
      </c>
      <c r="C37" t="s">
        <v>1212</v>
      </c>
      <c r="D37" t="s">
        <v>344</v>
      </c>
    </row>
    <row r="38" spans="1:4" x14ac:dyDescent="0.25">
      <c r="A38" t="s">
        <v>19</v>
      </c>
      <c r="B38" t="s">
        <v>1213</v>
      </c>
      <c r="C38" t="s">
        <v>1214</v>
      </c>
      <c r="D38" t="s">
        <v>234</v>
      </c>
    </row>
    <row r="39" spans="1:4" x14ac:dyDescent="0.25">
      <c r="A39" t="s">
        <v>19</v>
      </c>
      <c r="B39" t="s">
        <v>1215</v>
      </c>
      <c r="C39" t="s">
        <v>1214</v>
      </c>
      <c r="D39" t="s">
        <v>38</v>
      </c>
    </row>
    <row r="40" spans="1:4" x14ac:dyDescent="0.25">
      <c r="A40" t="s">
        <v>19</v>
      </c>
      <c r="B40" t="s">
        <v>1216</v>
      </c>
      <c r="C40" t="s">
        <v>1217</v>
      </c>
      <c r="D40" t="s">
        <v>1218</v>
      </c>
    </row>
    <row r="41" spans="1:4" x14ac:dyDescent="0.25">
      <c r="A41" t="s">
        <v>19</v>
      </c>
      <c r="B41" t="s">
        <v>1256</v>
      </c>
      <c r="C41" t="s">
        <v>1257</v>
      </c>
      <c r="D41" t="s">
        <v>497</v>
      </c>
    </row>
    <row r="42" spans="1:4" x14ac:dyDescent="0.25">
      <c r="A42" t="s">
        <v>19</v>
      </c>
      <c r="B42" t="s">
        <v>1258</v>
      </c>
      <c r="C42" t="s">
        <v>1259</v>
      </c>
      <c r="D42" t="s">
        <v>1260</v>
      </c>
    </row>
    <row r="43" spans="1:4" x14ac:dyDescent="0.25">
      <c r="A43" t="s">
        <v>19</v>
      </c>
      <c r="B43" t="s">
        <v>1261</v>
      </c>
      <c r="C43" t="s">
        <v>1262</v>
      </c>
      <c r="D43" t="s">
        <v>48</v>
      </c>
    </row>
    <row r="44" spans="1:4" x14ac:dyDescent="0.25">
      <c r="A44" t="s">
        <v>19</v>
      </c>
      <c r="B44" t="s">
        <v>1263</v>
      </c>
      <c r="C44" t="s">
        <v>1264</v>
      </c>
      <c r="D44" t="s">
        <v>48</v>
      </c>
    </row>
    <row r="45" spans="1:4" x14ac:dyDescent="0.25">
      <c r="A45" t="s">
        <v>19</v>
      </c>
      <c r="B45" t="s">
        <v>1265</v>
      </c>
      <c r="C45" t="s">
        <v>1266</v>
      </c>
      <c r="D45" t="s">
        <v>1267</v>
      </c>
    </row>
    <row r="46" spans="1:4" x14ac:dyDescent="0.25">
      <c r="A46" t="s">
        <v>19</v>
      </c>
      <c r="B46" t="s">
        <v>1268</v>
      </c>
      <c r="C46" t="s">
        <v>1269</v>
      </c>
      <c r="D46" t="s">
        <v>75</v>
      </c>
    </row>
    <row r="47" spans="1:4" x14ac:dyDescent="0.25">
      <c r="A47" t="s">
        <v>19</v>
      </c>
      <c r="B47" t="s">
        <v>1270</v>
      </c>
      <c r="C47" t="s">
        <v>1271</v>
      </c>
      <c r="D47" t="s">
        <v>35</v>
      </c>
    </row>
    <row r="48" spans="1:4" x14ac:dyDescent="0.25">
      <c r="A48" t="s">
        <v>19</v>
      </c>
      <c r="B48" t="s">
        <v>1272</v>
      </c>
      <c r="C48" t="s">
        <v>750</v>
      </c>
      <c r="D48" t="s">
        <v>32</v>
      </c>
    </row>
    <row r="49" spans="1:4" x14ac:dyDescent="0.25">
      <c r="A49" t="s">
        <v>19</v>
      </c>
      <c r="B49" t="s">
        <v>1273</v>
      </c>
      <c r="C49" t="s">
        <v>1274</v>
      </c>
      <c r="D49" t="s">
        <v>123</v>
      </c>
    </row>
    <row r="50" spans="1:4" x14ac:dyDescent="0.25">
      <c r="A50" t="s">
        <v>19</v>
      </c>
      <c r="B50" t="s">
        <v>1275</v>
      </c>
      <c r="C50" t="s">
        <v>757</v>
      </c>
      <c r="D50" t="s">
        <v>755</v>
      </c>
    </row>
    <row r="51" spans="1:4" x14ac:dyDescent="0.25">
      <c r="A51" t="s">
        <v>19</v>
      </c>
      <c r="B51" t="s">
        <v>1276</v>
      </c>
      <c r="C51" t="s">
        <v>1277</v>
      </c>
      <c r="D51" t="s">
        <v>348</v>
      </c>
    </row>
    <row r="52" spans="1:4" x14ac:dyDescent="0.25">
      <c r="A52" t="s">
        <v>19</v>
      </c>
      <c r="B52" t="s">
        <v>1278</v>
      </c>
      <c r="C52" t="s">
        <v>1279</v>
      </c>
      <c r="D52" t="s">
        <v>123</v>
      </c>
    </row>
    <row r="53" spans="1:4" x14ac:dyDescent="0.25">
      <c r="A53" t="s">
        <v>19</v>
      </c>
      <c r="B53" t="s">
        <v>1280</v>
      </c>
      <c r="C53" t="s">
        <v>1281</v>
      </c>
      <c r="D53" t="s">
        <v>1282</v>
      </c>
    </row>
    <row r="54" spans="1:4" x14ac:dyDescent="0.25">
      <c r="A54" t="s">
        <v>19</v>
      </c>
      <c r="B54" t="s">
        <v>1283</v>
      </c>
      <c r="C54" t="s">
        <v>1284</v>
      </c>
      <c r="D54" t="s">
        <v>78</v>
      </c>
    </row>
    <row r="55" spans="1:4" x14ac:dyDescent="0.25">
      <c r="A55" t="s">
        <v>19</v>
      </c>
      <c r="B55" t="s">
        <v>1285</v>
      </c>
      <c r="C55" t="s">
        <v>1286</v>
      </c>
      <c r="D55" t="s">
        <v>32</v>
      </c>
    </row>
    <row r="56" spans="1:4" x14ac:dyDescent="0.25">
      <c r="A56" t="s">
        <v>19</v>
      </c>
      <c r="B56" t="s">
        <v>1287</v>
      </c>
      <c r="C56" t="s">
        <v>1288</v>
      </c>
      <c r="D56" t="s">
        <v>32</v>
      </c>
    </row>
    <row r="57" spans="1:4" x14ac:dyDescent="0.25">
      <c r="A57" t="s">
        <v>19</v>
      </c>
      <c r="B57" t="s">
        <v>1289</v>
      </c>
      <c r="C57" t="s">
        <v>1290</v>
      </c>
      <c r="D57" t="s">
        <v>123</v>
      </c>
    </row>
    <row r="58" spans="1:4" x14ac:dyDescent="0.25">
      <c r="A58" t="s">
        <v>19</v>
      </c>
      <c r="B58" t="s">
        <v>1291</v>
      </c>
      <c r="C58" t="s">
        <v>1292</v>
      </c>
      <c r="D58" t="s">
        <v>115</v>
      </c>
    </row>
    <row r="59" spans="1:4" x14ac:dyDescent="0.25">
      <c r="A59" t="s">
        <v>19</v>
      </c>
      <c r="B59" t="s">
        <v>1293</v>
      </c>
      <c r="C59" t="s">
        <v>1294</v>
      </c>
      <c r="D59" t="s">
        <v>344</v>
      </c>
    </row>
    <row r="60" spans="1:4" x14ac:dyDescent="0.25">
      <c r="A60" t="s">
        <v>19</v>
      </c>
      <c r="B60" s="9" t="s">
        <v>1330</v>
      </c>
      <c r="C60" t="s">
        <v>1331</v>
      </c>
      <c r="D60" t="s">
        <v>497</v>
      </c>
    </row>
    <row r="61" spans="1:4" x14ac:dyDescent="0.25">
      <c r="A61" t="s">
        <v>19</v>
      </c>
      <c r="B61" s="9" t="s">
        <v>1332</v>
      </c>
      <c r="C61" t="s">
        <v>1333</v>
      </c>
      <c r="D61" t="s">
        <v>25</v>
      </c>
    </row>
    <row r="62" spans="1:4" x14ac:dyDescent="0.25">
      <c r="A62" t="s">
        <v>19</v>
      </c>
      <c r="B62" s="9" t="s">
        <v>1334</v>
      </c>
      <c r="C62" t="s">
        <v>1335</v>
      </c>
      <c r="D62" t="s">
        <v>1336</v>
      </c>
    </row>
    <row r="63" spans="1:4" x14ac:dyDescent="0.25">
      <c r="A63" t="s">
        <v>19</v>
      </c>
      <c r="B63" s="9" t="s">
        <v>1337</v>
      </c>
      <c r="C63" t="s">
        <v>1338</v>
      </c>
      <c r="D63" t="s">
        <v>1339</v>
      </c>
    </row>
    <row r="64" spans="1:4" x14ac:dyDescent="0.25">
      <c r="A64" t="s">
        <v>19</v>
      </c>
      <c r="B64" s="9" t="s">
        <v>1340</v>
      </c>
      <c r="C64" t="s">
        <v>1341</v>
      </c>
      <c r="D64" t="s">
        <v>123</v>
      </c>
    </row>
    <row r="65" spans="1:4" x14ac:dyDescent="0.25">
      <c r="A65" t="s">
        <v>19</v>
      </c>
      <c r="B65" s="9" t="s">
        <v>1342</v>
      </c>
      <c r="C65" t="s">
        <v>1343</v>
      </c>
      <c r="D65" t="s">
        <v>32</v>
      </c>
    </row>
    <row r="66" spans="1:4" x14ac:dyDescent="0.25">
      <c r="A66" t="s">
        <v>19</v>
      </c>
      <c r="B66" s="9" t="s">
        <v>1344</v>
      </c>
      <c r="C66" t="s">
        <v>883</v>
      </c>
      <c r="D66" t="s">
        <v>78</v>
      </c>
    </row>
    <row r="67" spans="1:4" x14ac:dyDescent="0.25">
      <c r="A67" t="s">
        <v>19</v>
      </c>
      <c r="B67" s="9" t="s">
        <v>1345</v>
      </c>
      <c r="C67" t="s">
        <v>1346</v>
      </c>
      <c r="D67" t="s">
        <v>32</v>
      </c>
    </row>
    <row r="68" spans="1:4" x14ac:dyDescent="0.25">
      <c r="A68" t="s">
        <v>19</v>
      </c>
      <c r="B68" s="9" t="s">
        <v>1347</v>
      </c>
      <c r="C68" t="s">
        <v>1348</v>
      </c>
      <c r="D68" t="s">
        <v>32</v>
      </c>
    </row>
    <row r="69" spans="1:4" x14ac:dyDescent="0.25">
      <c r="A69" t="s">
        <v>19</v>
      </c>
      <c r="B69" s="9" t="s">
        <v>1349</v>
      </c>
      <c r="C69" t="s">
        <v>1350</v>
      </c>
      <c r="D69" t="s">
        <v>32</v>
      </c>
    </row>
    <row r="70" spans="1:4" x14ac:dyDescent="0.25">
      <c r="A70" t="s">
        <v>19</v>
      </c>
      <c r="B70" s="9" t="s">
        <v>1351</v>
      </c>
      <c r="C70" t="s">
        <v>889</v>
      </c>
      <c r="D70" t="s">
        <v>344</v>
      </c>
    </row>
    <row r="71" spans="1:4" x14ac:dyDescent="0.25">
      <c r="A71" t="s">
        <v>19</v>
      </c>
      <c r="B71" t="s">
        <v>1352</v>
      </c>
      <c r="C71" t="s">
        <v>1353</v>
      </c>
      <c r="D71" t="s">
        <v>70</v>
      </c>
    </row>
    <row r="72" spans="1:4" x14ac:dyDescent="0.25">
      <c r="A72" t="s">
        <v>19</v>
      </c>
      <c r="B72" t="s">
        <v>1354</v>
      </c>
      <c r="C72" t="s">
        <v>1355</v>
      </c>
      <c r="D72" t="s">
        <v>70</v>
      </c>
    </row>
    <row r="73" spans="1:4" x14ac:dyDescent="0.25">
      <c r="A73" t="s">
        <v>19</v>
      </c>
      <c r="B73" t="s">
        <v>1356</v>
      </c>
      <c r="C73" t="s">
        <v>1357</v>
      </c>
      <c r="D73" t="s">
        <v>25</v>
      </c>
    </row>
    <row r="74" spans="1:4" x14ac:dyDescent="0.25">
      <c r="A74" t="s">
        <v>19</v>
      </c>
      <c r="B74" t="s">
        <v>1380</v>
      </c>
      <c r="C74" t="s">
        <v>1381</v>
      </c>
      <c r="D74" t="s">
        <v>35</v>
      </c>
    </row>
    <row r="75" spans="1:4" x14ac:dyDescent="0.25">
      <c r="A75" t="s">
        <v>19</v>
      </c>
      <c r="B75" t="s">
        <v>1382</v>
      </c>
      <c r="C75" t="s">
        <v>1383</v>
      </c>
      <c r="D75" t="s">
        <v>297</v>
      </c>
    </row>
    <row r="76" spans="1:4" x14ac:dyDescent="0.25">
      <c r="A76" t="s">
        <v>19</v>
      </c>
      <c r="B76" t="s">
        <v>1384</v>
      </c>
      <c r="C76" t="s">
        <v>1385</v>
      </c>
      <c r="D76" t="s">
        <v>75</v>
      </c>
    </row>
    <row r="77" spans="1:4" x14ac:dyDescent="0.25">
      <c r="A77" t="s">
        <v>19</v>
      </c>
      <c r="B77" t="s">
        <v>1386</v>
      </c>
      <c r="C77" t="s">
        <v>411</v>
      </c>
      <c r="D77" t="s">
        <v>160</v>
      </c>
    </row>
    <row r="78" spans="1:4" x14ac:dyDescent="0.25">
      <c r="A78" t="s">
        <v>19</v>
      </c>
      <c r="B78" t="s">
        <v>1387</v>
      </c>
      <c r="C78" t="s">
        <v>1388</v>
      </c>
      <c r="D78" t="s">
        <v>35</v>
      </c>
    </row>
    <row r="79" spans="1:4" x14ac:dyDescent="0.25">
      <c r="A79" t="s">
        <v>19</v>
      </c>
      <c r="B79" t="s">
        <v>1389</v>
      </c>
      <c r="C79" t="s">
        <v>1390</v>
      </c>
      <c r="D79" t="s">
        <v>229</v>
      </c>
    </row>
    <row r="80" spans="1:4" x14ac:dyDescent="0.25">
      <c r="A80" t="s">
        <v>19</v>
      </c>
      <c r="B80" t="s">
        <v>1391</v>
      </c>
      <c r="C80" t="s">
        <v>1392</v>
      </c>
      <c r="D80" t="s">
        <v>344</v>
      </c>
    </row>
    <row r="81" spans="1:4" x14ac:dyDescent="0.25">
      <c r="A81" t="s">
        <v>19</v>
      </c>
      <c r="B81" t="s">
        <v>1393</v>
      </c>
      <c r="C81" t="s">
        <v>1394</v>
      </c>
      <c r="D81" t="s">
        <v>70</v>
      </c>
    </row>
    <row r="82" spans="1:4" x14ac:dyDescent="0.25">
      <c r="A82" t="s">
        <v>19</v>
      </c>
      <c r="B82" t="s">
        <v>1395</v>
      </c>
      <c r="C82" t="s">
        <v>1396</v>
      </c>
      <c r="D82" t="s">
        <v>120</v>
      </c>
    </row>
    <row r="83" spans="1:4" x14ac:dyDescent="0.25">
      <c r="A83" t="s">
        <v>19</v>
      </c>
      <c r="B83" t="s">
        <v>1420</v>
      </c>
      <c r="C83" t="s">
        <v>1460</v>
      </c>
      <c r="D83" t="s">
        <v>123</v>
      </c>
    </row>
    <row r="84" spans="1:4" x14ac:dyDescent="0.25">
      <c r="A84" t="s">
        <v>19</v>
      </c>
      <c r="B84" t="s">
        <v>1421</v>
      </c>
      <c r="C84" t="s">
        <v>1422</v>
      </c>
      <c r="D84" t="s">
        <v>1423</v>
      </c>
    </row>
    <row r="85" spans="1:4" x14ac:dyDescent="0.25">
      <c r="A85" t="s">
        <v>19</v>
      </c>
      <c r="B85" t="s">
        <v>1424</v>
      </c>
      <c r="C85" t="s">
        <v>1425</v>
      </c>
      <c r="D85" t="s">
        <v>25</v>
      </c>
    </row>
    <row r="86" spans="1:4" x14ac:dyDescent="0.25">
      <c r="A86" t="s">
        <v>19</v>
      </c>
      <c r="B86" t="s">
        <v>1426</v>
      </c>
      <c r="C86" t="s">
        <v>1427</v>
      </c>
      <c r="D86" t="s">
        <v>160</v>
      </c>
    </row>
    <row r="87" spans="1:4" x14ac:dyDescent="0.25">
      <c r="A87" t="s">
        <v>19</v>
      </c>
      <c r="B87" t="s">
        <v>1428</v>
      </c>
      <c r="C87" t="s">
        <v>1429</v>
      </c>
      <c r="D87" t="s">
        <v>70</v>
      </c>
    </row>
    <row r="88" spans="1:4" x14ac:dyDescent="0.25">
      <c r="A88" t="s">
        <v>19</v>
      </c>
      <c r="B88" t="s">
        <v>1430</v>
      </c>
      <c r="C88" t="s">
        <v>1431</v>
      </c>
      <c r="D88" t="s">
        <v>291</v>
      </c>
    </row>
    <row r="89" spans="1:4" x14ac:dyDescent="0.25">
      <c r="A89" t="s">
        <v>19</v>
      </c>
      <c r="B89" t="s">
        <v>1432</v>
      </c>
      <c r="C89" t="s">
        <v>1433</v>
      </c>
      <c r="D89" t="s">
        <v>70</v>
      </c>
    </row>
    <row r="90" spans="1:4" x14ac:dyDescent="0.25">
      <c r="A90" t="s">
        <v>19</v>
      </c>
      <c r="B90" t="s">
        <v>1434</v>
      </c>
      <c r="C90" t="s">
        <v>1435</v>
      </c>
      <c r="D90" t="s">
        <v>234</v>
      </c>
    </row>
    <row r="91" spans="1:4" x14ac:dyDescent="0.25">
      <c r="A91" t="s">
        <v>19</v>
      </c>
      <c r="B91" t="s">
        <v>1436</v>
      </c>
      <c r="C91" t="s">
        <v>366</v>
      </c>
      <c r="D91" t="s">
        <v>70</v>
      </c>
    </row>
    <row r="92" spans="1:4" x14ac:dyDescent="0.25">
      <c r="A92" t="s">
        <v>19</v>
      </c>
      <c r="B92" t="s">
        <v>1437</v>
      </c>
      <c r="C92" t="s">
        <v>1438</v>
      </c>
      <c r="D92" t="s">
        <v>38</v>
      </c>
    </row>
    <row r="93" spans="1:4" x14ac:dyDescent="0.25">
      <c r="A93" t="s">
        <v>19</v>
      </c>
      <c r="B93" t="s">
        <v>1439</v>
      </c>
      <c r="C93" t="s">
        <v>1440</v>
      </c>
      <c r="D93" t="s">
        <v>32</v>
      </c>
    </row>
    <row r="94" spans="1:4" x14ac:dyDescent="0.25">
      <c r="A94" s="7" t="s">
        <v>19</v>
      </c>
      <c r="B94" s="7" t="s">
        <v>1461</v>
      </c>
      <c r="C94" s="7" t="s">
        <v>1462</v>
      </c>
      <c r="D94" s="7" t="s">
        <v>120</v>
      </c>
    </row>
    <row r="95" spans="1:4" x14ac:dyDescent="0.25">
      <c r="A95" s="7" t="s">
        <v>19</v>
      </c>
      <c r="B95" s="7" t="s">
        <v>1463</v>
      </c>
      <c r="C95" s="7" t="s">
        <v>1464</v>
      </c>
      <c r="D95" s="7" t="s">
        <v>75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workbookViewId="0">
      <selection activeCell="B1" sqref="B1:C131"/>
    </sheetView>
  </sheetViews>
  <sheetFormatPr defaultRowHeight="15" x14ac:dyDescent="0.25"/>
  <cols>
    <col min="1" max="1" width="22.140625" bestFit="1" customWidth="1"/>
    <col min="2" max="2" width="73.5703125" bestFit="1" customWidth="1"/>
    <col min="3" max="3" width="12.140625" bestFit="1" customWidth="1"/>
    <col min="4" max="4" width="6.7109375" bestFit="1" customWidth="1"/>
    <col min="5" max="5" width="10.42578125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94</v>
      </c>
      <c r="B2" t="s">
        <v>1145</v>
      </c>
      <c r="C2" t="s">
        <v>1146</v>
      </c>
      <c r="D2" t="s">
        <v>904</v>
      </c>
    </row>
    <row r="3" spans="1:5" x14ac:dyDescent="0.25">
      <c r="A3" t="s">
        <v>95</v>
      </c>
      <c r="B3" t="s">
        <v>1147</v>
      </c>
      <c r="C3" t="s">
        <v>1148</v>
      </c>
      <c r="D3" t="s">
        <v>202</v>
      </c>
    </row>
    <row r="4" spans="1:5" x14ac:dyDescent="0.25">
      <c r="A4" t="s">
        <v>1149</v>
      </c>
      <c r="B4" t="s">
        <v>1150</v>
      </c>
      <c r="C4" t="s">
        <v>1151</v>
      </c>
      <c r="D4" t="s">
        <v>904</v>
      </c>
    </row>
    <row r="5" spans="1:5" x14ac:dyDescent="0.25">
      <c r="A5" t="s">
        <v>94</v>
      </c>
      <c r="B5" t="s">
        <v>1152</v>
      </c>
      <c r="C5" t="s">
        <v>1153</v>
      </c>
      <c r="D5" t="s">
        <v>197</v>
      </c>
    </row>
    <row r="6" spans="1:5" x14ac:dyDescent="0.25">
      <c r="A6" t="s">
        <v>94</v>
      </c>
      <c r="B6" t="s">
        <v>1154</v>
      </c>
      <c r="C6" t="s">
        <v>1155</v>
      </c>
      <c r="D6" t="s">
        <v>552</v>
      </c>
    </row>
    <row r="7" spans="1:5" x14ac:dyDescent="0.25">
      <c r="A7" t="s">
        <v>95</v>
      </c>
      <c r="B7" t="s">
        <v>1156</v>
      </c>
      <c r="C7" t="s">
        <v>1157</v>
      </c>
      <c r="D7" t="s">
        <v>107</v>
      </c>
    </row>
    <row r="8" spans="1:5" x14ac:dyDescent="0.25">
      <c r="A8" t="s">
        <v>95</v>
      </c>
      <c r="B8" t="s">
        <v>1158</v>
      </c>
      <c r="C8" t="s">
        <v>1159</v>
      </c>
      <c r="D8" t="s">
        <v>104</v>
      </c>
    </row>
    <row r="9" spans="1:5" x14ac:dyDescent="0.25">
      <c r="A9" t="s">
        <v>105</v>
      </c>
      <c r="B9" t="s">
        <v>1160</v>
      </c>
      <c r="C9" t="s">
        <v>1161</v>
      </c>
      <c r="D9" t="s">
        <v>107</v>
      </c>
    </row>
    <row r="10" spans="1:5" x14ac:dyDescent="0.25">
      <c r="A10" t="s">
        <v>94</v>
      </c>
      <c r="B10" t="s">
        <v>1162</v>
      </c>
      <c r="C10" t="s">
        <v>1163</v>
      </c>
      <c r="D10" t="s">
        <v>93</v>
      </c>
    </row>
    <row r="11" spans="1:5" x14ac:dyDescent="0.25">
      <c r="A11" t="s">
        <v>105</v>
      </c>
      <c r="B11" t="s">
        <v>1164</v>
      </c>
      <c r="C11" t="s">
        <v>1163</v>
      </c>
      <c r="D11" t="s">
        <v>98</v>
      </c>
    </row>
    <row r="12" spans="1:5" x14ac:dyDescent="0.25">
      <c r="A12" t="s">
        <v>94</v>
      </c>
      <c r="B12" t="s">
        <v>1165</v>
      </c>
      <c r="C12" t="s">
        <v>519</v>
      </c>
      <c r="D12" t="s">
        <v>183</v>
      </c>
    </row>
    <row r="13" spans="1:5" x14ac:dyDescent="0.25">
      <c r="A13" t="s">
        <v>95</v>
      </c>
      <c r="B13" t="s">
        <v>1166</v>
      </c>
      <c r="C13" t="s">
        <v>1167</v>
      </c>
      <c r="D13" t="s">
        <v>212</v>
      </c>
    </row>
    <row r="14" spans="1:5" x14ac:dyDescent="0.25">
      <c r="A14" t="s">
        <v>171</v>
      </c>
      <c r="B14" t="s">
        <v>1168</v>
      </c>
      <c r="C14" t="s">
        <v>1169</v>
      </c>
      <c r="D14" t="s">
        <v>104</v>
      </c>
    </row>
    <row r="15" spans="1:5" x14ac:dyDescent="0.25">
      <c r="A15" t="s">
        <v>95</v>
      </c>
      <c r="B15" t="s">
        <v>1170</v>
      </c>
      <c r="C15" t="s">
        <v>1171</v>
      </c>
      <c r="D15" t="s">
        <v>547</v>
      </c>
    </row>
    <row r="16" spans="1:5" x14ac:dyDescent="0.25">
      <c r="A16" t="s">
        <v>95</v>
      </c>
      <c r="B16" t="s">
        <v>1172</v>
      </c>
      <c r="C16" t="s">
        <v>1173</v>
      </c>
      <c r="D16" t="s">
        <v>167</v>
      </c>
    </row>
    <row r="17" spans="1:4" x14ac:dyDescent="0.25">
      <c r="A17" t="s">
        <v>1149</v>
      </c>
      <c r="B17" t="s">
        <v>1174</v>
      </c>
      <c r="C17" s="1" t="s">
        <v>1176</v>
      </c>
      <c r="D17" t="s">
        <v>107</v>
      </c>
    </row>
    <row r="18" spans="1:4" x14ac:dyDescent="0.25">
      <c r="A18" t="s">
        <v>1149</v>
      </c>
      <c r="B18" t="s">
        <v>1175</v>
      </c>
      <c r="C18" s="1" t="s">
        <v>1177</v>
      </c>
      <c r="D18" t="s">
        <v>98</v>
      </c>
    </row>
    <row r="19" spans="1:4" x14ac:dyDescent="0.25">
      <c r="A19" t="s">
        <v>1149</v>
      </c>
      <c r="B19" t="s">
        <v>1108</v>
      </c>
      <c r="C19" s="1" t="s">
        <v>1178</v>
      </c>
      <c r="D19" t="s">
        <v>101</v>
      </c>
    </row>
    <row r="20" spans="1:4" x14ac:dyDescent="0.25">
      <c r="A20" t="s">
        <v>1149</v>
      </c>
      <c r="B20" t="s">
        <v>1110</v>
      </c>
      <c r="C20" s="1" t="s">
        <v>1179</v>
      </c>
      <c r="D20" t="s">
        <v>101</v>
      </c>
    </row>
    <row r="21" spans="1:4" x14ac:dyDescent="0.25">
      <c r="A21" t="s">
        <v>1149</v>
      </c>
      <c r="B21" t="s">
        <v>1114</v>
      </c>
      <c r="C21" s="1" t="s">
        <v>1180</v>
      </c>
      <c r="D21" t="s">
        <v>552</v>
      </c>
    </row>
    <row r="22" spans="1:4" x14ac:dyDescent="0.25">
      <c r="A22" t="s">
        <v>1149</v>
      </c>
      <c r="B22" t="s">
        <v>1126</v>
      </c>
      <c r="C22" s="1" t="s">
        <v>1181</v>
      </c>
      <c r="D22" t="s">
        <v>197</v>
      </c>
    </row>
    <row r="23" spans="1:4" x14ac:dyDescent="0.25">
      <c r="A23" t="s">
        <v>94</v>
      </c>
      <c r="B23" t="s">
        <v>1219</v>
      </c>
      <c r="C23" t="s">
        <v>1220</v>
      </c>
      <c r="D23" t="s">
        <v>552</v>
      </c>
    </row>
    <row r="24" spans="1:4" x14ac:dyDescent="0.25">
      <c r="A24" t="s">
        <v>327</v>
      </c>
      <c r="B24" t="s">
        <v>1221</v>
      </c>
      <c r="C24" t="s">
        <v>1222</v>
      </c>
      <c r="D24" t="s">
        <v>1223</v>
      </c>
    </row>
    <row r="25" spans="1:4" x14ac:dyDescent="0.25">
      <c r="A25" t="s">
        <v>327</v>
      </c>
      <c r="B25" t="s">
        <v>1224</v>
      </c>
      <c r="C25" t="s">
        <v>1225</v>
      </c>
      <c r="D25" t="s">
        <v>209</v>
      </c>
    </row>
    <row r="26" spans="1:4" x14ac:dyDescent="0.25">
      <c r="A26" t="s">
        <v>327</v>
      </c>
      <c r="B26" t="s">
        <v>1226</v>
      </c>
      <c r="C26" t="s">
        <v>1225</v>
      </c>
      <c r="D26" t="s">
        <v>547</v>
      </c>
    </row>
    <row r="27" spans="1:4" x14ac:dyDescent="0.25">
      <c r="A27" t="s">
        <v>95</v>
      </c>
      <c r="B27" t="s">
        <v>1227</v>
      </c>
      <c r="C27" t="s">
        <v>1228</v>
      </c>
      <c r="D27" t="s">
        <v>547</v>
      </c>
    </row>
    <row r="28" spans="1:4" x14ac:dyDescent="0.25">
      <c r="A28" t="s">
        <v>95</v>
      </c>
      <c r="B28" t="s">
        <v>1229</v>
      </c>
      <c r="C28" t="s">
        <v>1230</v>
      </c>
      <c r="D28" t="s">
        <v>93</v>
      </c>
    </row>
    <row r="29" spans="1:4" x14ac:dyDescent="0.25">
      <c r="A29" t="s">
        <v>198</v>
      </c>
      <c r="B29" t="s">
        <v>1231</v>
      </c>
      <c r="C29" t="s">
        <v>1232</v>
      </c>
      <c r="D29" t="s">
        <v>212</v>
      </c>
    </row>
    <row r="30" spans="1:4" x14ac:dyDescent="0.25">
      <c r="A30" t="s">
        <v>95</v>
      </c>
      <c r="B30" t="s">
        <v>1233</v>
      </c>
      <c r="C30" t="s">
        <v>1234</v>
      </c>
      <c r="D30" t="s">
        <v>547</v>
      </c>
    </row>
    <row r="31" spans="1:4" x14ac:dyDescent="0.25">
      <c r="A31" t="s">
        <v>95</v>
      </c>
      <c r="B31" t="s">
        <v>1235</v>
      </c>
      <c r="C31" t="s">
        <v>1234</v>
      </c>
      <c r="D31" t="s">
        <v>685</v>
      </c>
    </row>
    <row r="32" spans="1:4" x14ac:dyDescent="0.25">
      <c r="A32" t="s">
        <v>95</v>
      </c>
      <c r="B32" t="s">
        <v>1236</v>
      </c>
      <c r="C32" t="s">
        <v>1237</v>
      </c>
      <c r="D32" t="s">
        <v>180</v>
      </c>
    </row>
    <row r="33" spans="1:4" x14ac:dyDescent="0.25">
      <c r="A33" t="s">
        <v>94</v>
      </c>
      <c r="B33" t="s">
        <v>1238</v>
      </c>
      <c r="C33" t="s">
        <v>1239</v>
      </c>
      <c r="D33" t="s">
        <v>330</v>
      </c>
    </row>
    <row r="34" spans="1:4" x14ac:dyDescent="0.25">
      <c r="A34" t="s">
        <v>95</v>
      </c>
      <c r="B34" t="s">
        <v>1240</v>
      </c>
      <c r="C34" t="s">
        <v>1241</v>
      </c>
      <c r="D34" t="s">
        <v>330</v>
      </c>
    </row>
    <row r="35" spans="1:4" x14ac:dyDescent="0.25">
      <c r="A35" t="s">
        <v>1149</v>
      </c>
      <c r="B35" t="s">
        <v>1242</v>
      </c>
      <c r="C35" t="s">
        <v>1243</v>
      </c>
      <c r="D35" t="s">
        <v>101</v>
      </c>
    </row>
    <row r="36" spans="1:4" x14ac:dyDescent="0.25">
      <c r="A36" t="s">
        <v>1149</v>
      </c>
      <c r="B36" t="s">
        <v>1244</v>
      </c>
      <c r="C36" t="s">
        <v>1245</v>
      </c>
      <c r="D36" t="s">
        <v>93</v>
      </c>
    </row>
    <row r="37" spans="1:4" x14ac:dyDescent="0.25">
      <c r="A37" t="s">
        <v>1149</v>
      </c>
      <c r="B37" t="s">
        <v>1246</v>
      </c>
      <c r="C37" t="s">
        <v>1247</v>
      </c>
      <c r="D37" t="s">
        <v>107</v>
      </c>
    </row>
    <row r="38" spans="1:4" x14ac:dyDescent="0.25">
      <c r="A38" t="s">
        <v>198</v>
      </c>
      <c r="B38" t="s">
        <v>1248</v>
      </c>
      <c r="C38" t="s">
        <v>1249</v>
      </c>
      <c r="D38" t="s">
        <v>107</v>
      </c>
    </row>
    <row r="39" spans="1:4" x14ac:dyDescent="0.25">
      <c r="A39" t="s">
        <v>171</v>
      </c>
      <c r="B39" t="s">
        <v>1250</v>
      </c>
      <c r="C39" t="s">
        <v>1251</v>
      </c>
      <c r="D39" t="s">
        <v>104</v>
      </c>
    </row>
    <row r="40" spans="1:4" x14ac:dyDescent="0.25">
      <c r="A40" t="s">
        <v>94</v>
      </c>
      <c r="B40" t="s">
        <v>1252</v>
      </c>
      <c r="C40" t="s">
        <v>1253</v>
      </c>
      <c r="D40" t="s">
        <v>209</v>
      </c>
    </row>
    <row r="41" spans="1:4" x14ac:dyDescent="0.25">
      <c r="A41" t="s">
        <v>988</v>
      </c>
      <c r="B41" t="s">
        <v>1254</v>
      </c>
      <c r="C41" t="s">
        <v>1255</v>
      </c>
      <c r="D41" t="s">
        <v>209</v>
      </c>
    </row>
    <row r="42" spans="1:4" x14ac:dyDescent="0.25">
      <c r="A42" t="s">
        <v>94</v>
      </c>
      <c r="B42" t="s">
        <v>1295</v>
      </c>
      <c r="C42" t="s">
        <v>1296</v>
      </c>
      <c r="D42" t="s">
        <v>1297</v>
      </c>
    </row>
    <row r="43" spans="1:4" x14ac:dyDescent="0.25">
      <c r="A43" t="s">
        <v>988</v>
      </c>
      <c r="B43" t="s">
        <v>1298</v>
      </c>
      <c r="C43" t="s">
        <v>702</v>
      </c>
      <c r="D43" t="s">
        <v>104</v>
      </c>
    </row>
    <row r="44" spans="1:4" x14ac:dyDescent="0.25">
      <c r="A44" t="s">
        <v>95</v>
      </c>
      <c r="B44" t="s">
        <v>1299</v>
      </c>
      <c r="C44" t="s">
        <v>1300</v>
      </c>
      <c r="D44" t="s">
        <v>56</v>
      </c>
    </row>
    <row r="45" spans="1:4" x14ac:dyDescent="0.25">
      <c r="A45" t="s">
        <v>95</v>
      </c>
      <c r="B45" t="s">
        <v>1301</v>
      </c>
      <c r="C45" t="s">
        <v>1302</v>
      </c>
      <c r="D45" t="s">
        <v>212</v>
      </c>
    </row>
    <row r="46" spans="1:4" x14ac:dyDescent="0.25">
      <c r="A46" t="s">
        <v>95</v>
      </c>
      <c r="B46" t="s">
        <v>1303</v>
      </c>
      <c r="C46" t="s">
        <v>1304</v>
      </c>
      <c r="D46" t="s">
        <v>98</v>
      </c>
    </row>
    <row r="47" spans="1:4" x14ac:dyDescent="0.25">
      <c r="A47" t="s">
        <v>988</v>
      </c>
      <c r="B47" t="s">
        <v>1305</v>
      </c>
      <c r="C47" t="s">
        <v>1306</v>
      </c>
      <c r="D47" t="s">
        <v>330</v>
      </c>
    </row>
    <row r="48" spans="1:4" x14ac:dyDescent="0.25">
      <c r="A48" t="s">
        <v>988</v>
      </c>
      <c r="B48" t="s">
        <v>1307</v>
      </c>
      <c r="C48" t="s">
        <v>1308</v>
      </c>
      <c r="D48" t="s">
        <v>209</v>
      </c>
    </row>
    <row r="49" spans="1:4" x14ac:dyDescent="0.25">
      <c r="A49" t="s">
        <v>988</v>
      </c>
      <c r="B49" t="s">
        <v>1309</v>
      </c>
      <c r="C49" t="s">
        <v>1310</v>
      </c>
      <c r="D49" t="s">
        <v>93</v>
      </c>
    </row>
    <row r="50" spans="1:4" x14ac:dyDescent="0.25">
      <c r="A50" t="s">
        <v>95</v>
      </c>
      <c r="B50" t="s">
        <v>1311</v>
      </c>
      <c r="C50" t="s">
        <v>1312</v>
      </c>
      <c r="D50" t="s">
        <v>107</v>
      </c>
    </row>
    <row r="51" spans="1:4" x14ac:dyDescent="0.25">
      <c r="A51" t="s">
        <v>94</v>
      </c>
      <c r="B51" t="s">
        <v>1313</v>
      </c>
      <c r="C51" t="s">
        <v>1274</v>
      </c>
      <c r="D51" t="s">
        <v>197</v>
      </c>
    </row>
    <row r="52" spans="1:4" x14ac:dyDescent="0.25">
      <c r="A52" t="s">
        <v>94</v>
      </c>
      <c r="B52" t="s">
        <v>1314</v>
      </c>
      <c r="C52" t="s">
        <v>1315</v>
      </c>
      <c r="D52" t="s">
        <v>197</v>
      </c>
    </row>
    <row r="53" spans="1:4" x14ac:dyDescent="0.25">
      <c r="A53" t="s">
        <v>94</v>
      </c>
      <c r="B53" t="s">
        <v>1316</v>
      </c>
      <c r="C53" t="s">
        <v>771</v>
      </c>
      <c r="D53" t="s">
        <v>180</v>
      </c>
    </row>
    <row r="54" spans="1:4" x14ac:dyDescent="0.25">
      <c r="A54" t="s">
        <v>95</v>
      </c>
      <c r="B54" t="s">
        <v>1317</v>
      </c>
      <c r="C54" t="s">
        <v>1318</v>
      </c>
      <c r="D54" t="s">
        <v>388</v>
      </c>
    </row>
    <row r="55" spans="1:4" x14ac:dyDescent="0.25">
      <c r="A55" t="s">
        <v>94</v>
      </c>
      <c r="B55" t="s">
        <v>1319</v>
      </c>
      <c r="C55" t="s">
        <v>1281</v>
      </c>
      <c r="D55" t="s">
        <v>904</v>
      </c>
    </row>
    <row r="56" spans="1:4" x14ac:dyDescent="0.25">
      <c r="A56" t="s">
        <v>988</v>
      </c>
      <c r="B56" t="s">
        <v>1291</v>
      </c>
      <c r="C56" t="s">
        <v>1320</v>
      </c>
      <c r="D56" t="s">
        <v>176</v>
      </c>
    </row>
    <row r="57" spans="1:4" x14ac:dyDescent="0.25">
      <c r="A57" t="s">
        <v>95</v>
      </c>
      <c r="B57" t="s">
        <v>1321</v>
      </c>
      <c r="C57" t="s">
        <v>1322</v>
      </c>
      <c r="D57" t="s">
        <v>180</v>
      </c>
    </row>
    <row r="58" spans="1:4" x14ac:dyDescent="0.25">
      <c r="A58" t="s">
        <v>988</v>
      </c>
      <c r="B58" t="s">
        <v>1323</v>
      </c>
      <c r="C58" t="s">
        <v>840</v>
      </c>
      <c r="D58" t="s">
        <v>93</v>
      </c>
    </row>
    <row r="59" spans="1:4" x14ac:dyDescent="0.25">
      <c r="A59" t="s">
        <v>988</v>
      </c>
      <c r="B59" t="s">
        <v>1324</v>
      </c>
      <c r="C59" t="s">
        <v>1325</v>
      </c>
      <c r="D59" t="s">
        <v>330</v>
      </c>
    </row>
    <row r="60" spans="1:4" x14ac:dyDescent="0.25">
      <c r="A60" t="s">
        <v>198</v>
      </c>
      <c r="B60" t="s">
        <v>1326</v>
      </c>
      <c r="C60" t="s">
        <v>1327</v>
      </c>
      <c r="D60" t="s">
        <v>330</v>
      </c>
    </row>
    <row r="61" spans="1:4" x14ac:dyDescent="0.25">
      <c r="A61" t="s">
        <v>284</v>
      </c>
      <c r="B61" t="s">
        <v>1328</v>
      </c>
      <c r="C61" t="s">
        <v>1329</v>
      </c>
      <c r="D61" t="s">
        <v>265</v>
      </c>
    </row>
    <row r="62" spans="1:4" x14ac:dyDescent="0.25">
      <c r="A62" t="s">
        <v>95</v>
      </c>
      <c r="B62" t="s">
        <v>1358</v>
      </c>
      <c r="C62" t="s">
        <v>1359</v>
      </c>
      <c r="D62" t="s">
        <v>93</v>
      </c>
    </row>
    <row r="63" spans="1:4" x14ac:dyDescent="0.25">
      <c r="A63" t="s">
        <v>988</v>
      </c>
      <c r="B63" t="s">
        <v>1360</v>
      </c>
      <c r="C63" t="s">
        <v>1361</v>
      </c>
      <c r="D63" t="s">
        <v>89</v>
      </c>
    </row>
    <row r="64" spans="1:4" x14ac:dyDescent="0.25">
      <c r="A64" t="s">
        <v>171</v>
      </c>
      <c r="B64" t="s">
        <v>1362</v>
      </c>
      <c r="C64" t="s">
        <v>1363</v>
      </c>
      <c r="D64" t="s">
        <v>265</v>
      </c>
    </row>
    <row r="65" spans="1:4" x14ac:dyDescent="0.25">
      <c r="A65" t="s">
        <v>198</v>
      </c>
      <c r="B65" t="s">
        <v>1364</v>
      </c>
      <c r="C65" t="s">
        <v>1365</v>
      </c>
      <c r="D65" t="s">
        <v>330</v>
      </c>
    </row>
    <row r="66" spans="1:4" x14ac:dyDescent="0.25">
      <c r="A66" t="s">
        <v>988</v>
      </c>
      <c r="B66" t="s">
        <v>1366</v>
      </c>
      <c r="C66" t="s">
        <v>1367</v>
      </c>
      <c r="D66" t="s">
        <v>93</v>
      </c>
    </row>
    <row r="67" spans="1:4" x14ac:dyDescent="0.25">
      <c r="A67" t="s">
        <v>171</v>
      </c>
      <c r="B67" t="s">
        <v>1368</v>
      </c>
      <c r="C67" t="s">
        <v>1369</v>
      </c>
      <c r="D67" t="s">
        <v>685</v>
      </c>
    </row>
    <row r="68" spans="1:4" x14ac:dyDescent="0.25">
      <c r="A68" t="s">
        <v>95</v>
      </c>
      <c r="B68" t="s">
        <v>1370</v>
      </c>
      <c r="C68" t="s">
        <v>1371</v>
      </c>
      <c r="D68" t="s">
        <v>104</v>
      </c>
    </row>
    <row r="69" spans="1:4" x14ac:dyDescent="0.25">
      <c r="A69" t="s">
        <v>198</v>
      </c>
      <c r="B69" t="s">
        <v>1372</v>
      </c>
      <c r="C69" t="s">
        <v>1373</v>
      </c>
      <c r="D69" t="s">
        <v>180</v>
      </c>
    </row>
    <row r="70" spans="1:4" x14ac:dyDescent="0.25">
      <c r="A70" t="s">
        <v>95</v>
      </c>
      <c r="B70" t="s">
        <v>1374</v>
      </c>
      <c r="C70" t="s">
        <v>1375</v>
      </c>
      <c r="D70" t="s">
        <v>180</v>
      </c>
    </row>
    <row r="71" spans="1:4" x14ac:dyDescent="0.25">
      <c r="A71" t="s">
        <v>95</v>
      </c>
      <c r="B71" t="s">
        <v>1376</v>
      </c>
      <c r="C71" t="s">
        <v>1377</v>
      </c>
      <c r="D71" t="s">
        <v>180</v>
      </c>
    </row>
    <row r="72" spans="1:4" x14ac:dyDescent="0.25">
      <c r="A72" t="s">
        <v>105</v>
      </c>
      <c r="B72" t="s">
        <v>1378</v>
      </c>
      <c r="C72" t="s">
        <v>1379</v>
      </c>
      <c r="D72" t="s">
        <v>281</v>
      </c>
    </row>
    <row r="73" spans="1:4" x14ac:dyDescent="0.25">
      <c r="A73" t="s">
        <v>327</v>
      </c>
      <c r="B73" t="s">
        <v>1397</v>
      </c>
      <c r="C73" t="s">
        <v>1398</v>
      </c>
      <c r="D73" t="s">
        <v>107</v>
      </c>
    </row>
    <row r="74" spans="1:4" x14ac:dyDescent="0.25">
      <c r="A74" t="s">
        <v>988</v>
      </c>
      <c r="B74" t="s">
        <v>1399</v>
      </c>
      <c r="C74" t="s">
        <v>1400</v>
      </c>
      <c r="D74" t="s">
        <v>1401</v>
      </c>
    </row>
    <row r="75" spans="1:4" x14ac:dyDescent="0.25">
      <c r="A75" t="s">
        <v>988</v>
      </c>
      <c r="B75" t="s">
        <v>1402</v>
      </c>
      <c r="C75" t="s">
        <v>1403</v>
      </c>
      <c r="D75" t="s">
        <v>281</v>
      </c>
    </row>
    <row r="76" spans="1:4" x14ac:dyDescent="0.25">
      <c r="A76" t="s">
        <v>988</v>
      </c>
      <c r="B76" t="s">
        <v>1404</v>
      </c>
      <c r="C76" t="s">
        <v>1405</v>
      </c>
      <c r="D76" t="s">
        <v>552</v>
      </c>
    </row>
    <row r="77" spans="1:4" x14ac:dyDescent="0.25">
      <c r="A77" t="s">
        <v>988</v>
      </c>
      <c r="B77" t="s">
        <v>1406</v>
      </c>
      <c r="C77" t="s">
        <v>1407</v>
      </c>
      <c r="D77" t="s">
        <v>107</v>
      </c>
    </row>
    <row r="78" spans="1:4" x14ac:dyDescent="0.25">
      <c r="A78" t="s">
        <v>988</v>
      </c>
      <c r="B78" t="s">
        <v>1408</v>
      </c>
      <c r="C78" t="s">
        <v>1409</v>
      </c>
      <c r="D78" t="s">
        <v>258</v>
      </c>
    </row>
    <row r="79" spans="1:4" x14ac:dyDescent="0.25">
      <c r="A79" t="s">
        <v>327</v>
      </c>
      <c r="B79" t="s">
        <v>1410</v>
      </c>
      <c r="C79" t="s">
        <v>1411</v>
      </c>
      <c r="D79" t="s">
        <v>167</v>
      </c>
    </row>
    <row r="80" spans="1:4" x14ac:dyDescent="0.25">
      <c r="A80" t="s">
        <v>327</v>
      </c>
      <c r="B80" t="s">
        <v>1412</v>
      </c>
      <c r="C80" t="s">
        <v>1413</v>
      </c>
      <c r="D80" t="s">
        <v>176</v>
      </c>
    </row>
    <row r="81" spans="1:4" x14ac:dyDescent="0.25">
      <c r="A81" t="s">
        <v>988</v>
      </c>
      <c r="B81" t="s">
        <v>1414</v>
      </c>
      <c r="C81" t="s">
        <v>1415</v>
      </c>
      <c r="D81" t="s">
        <v>552</v>
      </c>
    </row>
    <row r="82" spans="1:4" x14ac:dyDescent="0.25">
      <c r="A82" t="s">
        <v>327</v>
      </c>
      <c r="B82" t="s">
        <v>1416</v>
      </c>
      <c r="C82" t="s">
        <v>1415</v>
      </c>
      <c r="D82" t="s">
        <v>552</v>
      </c>
    </row>
    <row r="83" spans="1:4" x14ac:dyDescent="0.25">
      <c r="A83" t="s">
        <v>327</v>
      </c>
      <c r="B83" t="s">
        <v>1417</v>
      </c>
      <c r="C83" t="s">
        <v>1418</v>
      </c>
      <c r="D83" t="s">
        <v>98</v>
      </c>
    </row>
    <row r="84" spans="1:4" x14ac:dyDescent="0.25">
      <c r="A84" t="s">
        <v>95</v>
      </c>
      <c r="B84" t="s">
        <v>1419</v>
      </c>
      <c r="C84" t="s">
        <v>1392</v>
      </c>
      <c r="D84" t="s">
        <v>98</v>
      </c>
    </row>
    <row r="85" spans="1:4" x14ac:dyDescent="0.25">
      <c r="A85" t="s">
        <v>327</v>
      </c>
      <c r="B85" t="s">
        <v>1441</v>
      </c>
      <c r="C85" t="s">
        <v>1442</v>
      </c>
      <c r="D85" t="s">
        <v>330</v>
      </c>
    </row>
    <row r="86" spans="1:4" x14ac:dyDescent="0.25">
      <c r="A86" t="s">
        <v>988</v>
      </c>
      <c r="B86" t="s">
        <v>1443</v>
      </c>
      <c r="C86" t="s">
        <v>1444</v>
      </c>
      <c r="D86" t="s">
        <v>22</v>
      </c>
    </row>
    <row r="87" spans="1:4" x14ac:dyDescent="0.25">
      <c r="A87" t="s">
        <v>988</v>
      </c>
      <c r="B87" t="s">
        <v>1445</v>
      </c>
      <c r="C87" t="s">
        <v>1446</v>
      </c>
      <c r="D87" t="s">
        <v>209</v>
      </c>
    </row>
    <row r="88" spans="1:4" x14ac:dyDescent="0.25">
      <c r="A88" t="s">
        <v>988</v>
      </c>
      <c r="B88" t="s">
        <v>1447</v>
      </c>
      <c r="C88" t="s">
        <v>1448</v>
      </c>
      <c r="D88" t="s">
        <v>552</v>
      </c>
    </row>
    <row r="89" spans="1:4" x14ac:dyDescent="0.25">
      <c r="A89" t="s">
        <v>198</v>
      </c>
      <c r="B89" t="s">
        <v>1449</v>
      </c>
      <c r="C89" t="s">
        <v>1450</v>
      </c>
      <c r="D89" t="s">
        <v>107</v>
      </c>
    </row>
    <row r="90" spans="1:4" x14ac:dyDescent="0.25">
      <c r="A90" t="s">
        <v>988</v>
      </c>
      <c r="B90" t="s">
        <v>1451</v>
      </c>
      <c r="C90" t="s">
        <v>1452</v>
      </c>
      <c r="D90" t="s">
        <v>209</v>
      </c>
    </row>
    <row r="91" spans="1:4" x14ac:dyDescent="0.25">
      <c r="A91" t="s">
        <v>327</v>
      </c>
      <c r="B91" t="s">
        <v>1453</v>
      </c>
      <c r="C91" t="s">
        <v>1454</v>
      </c>
      <c r="D91" t="s">
        <v>101</v>
      </c>
    </row>
    <row r="92" spans="1:4" x14ac:dyDescent="0.25">
      <c r="A92" t="s">
        <v>327</v>
      </c>
      <c r="B92" t="s">
        <v>1455</v>
      </c>
      <c r="C92" t="s">
        <v>1433</v>
      </c>
      <c r="D92" t="s">
        <v>183</v>
      </c>
    </row>
    <row r="93" spans="1:4" x14ac:dyDescent="0.25">
      <c r="A93" t="s">
        <v>988</v>
      </c>
      <c r="B93" t="s">
        <v>1456</v>
      </c>
      <c r="C93" t="s">
        <v>1457</v>
      </c>
      <c r="D93" t="s">
        <v>552</v>
      </c>
    </row>
    <row r="94" spans="1:4" x14ac:dyDescent="0.25">
      <c r="A94" t="s">
        <v>988</v>
      </c>
      <c r="B94" t="s">
        <v>1458</v>
      </c>
      <c r="C94" t="s">
        <v>1459</v>
      </c>
      <c r="D94" t="s">
        <v>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opLeftCell="B1" workbookViewId="0">
      <selection activeCell="B1" sqref="B1:C131"/>
    </sheetView>
  </sheetViews>
  <sheetFormatPr defaultRowHeight="15" x14ac:dyDescent="0.25"/>
  <cols>
    <col min="1" max="1" width="22.140625" bestFit="1" customWidth="1"/>
    <col min="2" max="2" width="69.140625" bestFit="1" customWidth="1"/>
    <col min="3" max="3" width="10" bestFit="1" customWidth="1"/>
    <col min="4" max="4" width="5.7109375" bestFit="1" customWidth="1"/>
    <col min="5" max="5" width="10.42578125" bestFit="1" customWidth="1"/>
    <col min="6" max="6" width="89.28515625" customWidth="1"/>
    <col min="11" max="11" width="15.5703125" customWidth="1"/>
    <col min="19" max="19" width="12.7109375" customWidth="1"/>
  </cols>
  <sheetData>
    <row r="1" spans="1:1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447</v>
      </c>
      <c r="G1" t="s">
        <v>1</v>
      </c>
      <c r="H1" t="s">
        <v>463</v>
      </c>
      <c r="I1" t="s">
        <v>471</v>
      </c>
      <c r="J1" t="s">
        <v>477</v>
      </c>
      <c r="K1" t="s">
        <v>478</v>
      </c>
      <c r="L1" s="3" t="s">
        <v>491</v>
      </c>
      <c r="M1" s="3" t="s">
        <v>492</v>
      </c>
      <c r="N1" t="s">
        <v>472</v>
      </c>
      <c r="O1" t="s">
        <v>473</v>
      </c>
      <c r="P1" s="3" t="s">
        <v>476</v>
      </c>
      <c r="R1" s="3" t="s">
        <v>1</v>
      </c>
      <c r="S1" s="3" t="s">
        <v>482</v>
      </c>
    </row>
    <row r="2" spans="1:19" x14ac:dyDescent="0.25">
      <c r="A2" s="7" t="s">
        <v>19</v>
      </c>
      <c r="B2" s="7" t="s">
        <v>1465</v>
      </c>
      <c r="C2" s="7" t="s">
        <v>1466</v>
      </c>
      <c r="D2" s="7" t="s">
        <v>120</v>
      </c>
      <c r="F2" t="str">
        <f>RIGHT(B2,LEN(B2)-4)</f>
        <v>重新激活_63179994_马天驰</v>
      </c>
      <c r="G2" t="e">
        <f>VLOOKUP(F2,'CW14 Reply'!$F$2:$H$96,3,0)</f>
        <v>#REF!</v>
      </c>
      <c r="H2">
        <f>MID(C2,(FIND(":",C2)-2),2)*60+MID(C2,(FIND(":",C2)+1),2)</f>
        <v>644</v>
      </c>
      <c r="I2">
        <f>VLOOKUP(F2,'CW14 Reply'!$F$2:$I$96,4,0)</f>
        <v>603</v>
      </c>
      <c r="J2">
        <f>I2-H2</f>
        <v>-41</v>
      </c>
      <c r="K2">
        <f>IFERROR(IF(J2&lt;0, J2+1440,J2),"NA")</f>
        <v>1399</v>
      </c>
      <c r="L2">
        <f>IF(K2="NA","NA",IF(K2&lt;=30,1,0))</f>
        <v>0</v>
      </c>
      <c r="N2" t="str">
        <f>IFERROR(IF(FIND("激活",B2),"Re",0)," ")</f>
        <v>Re</v>
      </c>
      <c r="O2" t="str">
        <f>IFERROR(IF(FIND("MB",D2),"Attach",0)," ")</f>
        <v xml:space="preserve"> </v>
      </c>
      <c r="P2" t="str">
        <f>IF(N2="Re","Re",IF(O2="Attach","Attach","Ge"))</f>
        <v>Re</v>
      </c>
      <c r="R2" t="s">
        <v>3</v>
      </c>
      <c r="S2">
        <v>13</v>
      </c>
    </row>
    <row r="3" spans="1:19" x14ac:dyDescent="0.25">
      <c r="A3" s="7" t="s">
        <v>19</v>
      </c>
      <c r="B3" s="7" t="s">
        <v>1467</v>
      </c>
      <c r="C3" s="7" t="s">
        <v>1468</v>
      </c>
      <c r="D3" s="7" t="s">
        <v>70</v>
      </c>
      <c r="E3">
        <v>1</v>
      </c>
      <c r="F3" t="str">
        <f t="shared" ref="F3:F65" si="0">RIGHT(B3,LEN(B3)-4)</f>
        <v>激活-63272907-驱动系统-潮州合宝</v>
      </c>
      <c r="G3" t="e">
        <f>VLOOKUP(F3,'CW14 Reply'!$F$2:$H$96,3,0)</f>
        <v>#REF!</v>
      </c>
      <c r="H3">
        <f t="shared" ref="H3:H66" si="1">MID(C3,(FIND(":",C3)-2),2)*60+MID(C3,(FIND(":",C3)+1),2)</f>
        <v>847</v>
      </c>
      <c r="I3">
        <f>VLOOKUP(F3,'CW14 Reply'!$F$2:$I$96,4,0)</f>
        <v>492</v>
      </c>
      <c r="J3">
        <f t="shared" ref="J3:J66" si="2">I3-H3</f>
        <v>-355</v>
      </c>
      <c r="K3">
        <f t="shared" ref="K3:K66" si="3">IFERROR(IF(J3&lt;0, J3+1440,J3),"NA")</f>
        <v>1085</v>
      </c>
      <c r="L3">
        <f>IF(K3="NA","NA",IF(K3&lt;=30,1,0))</f>
        <v>0</v>
      </c>
      <c r="N3" t="str">
        <f>IFERROR(IF(FIND("激活",B3),"Re",0)," ")</f>
        <v>Re</v>
      </c>
      <c r="O3" t="str">
        <f t="shared" ref="O3:O66" si="4">IFERROR(IF(FIND("MB",D3),"Attach",0)," ")</f>
        <v xml:space="preserve"> </v>
      </c>
      <c r="P3" t="str">
        <f t="shared" ref="P3:P66" si="5">IF(N3="Re","Re",IF(O3="Attach","Attach","Ge"))</f>
        <v>Re</v>
      </c>
      <c r="R3" t="s">
        <v>6</v>
      </c>
      <c r="S3">
        <v>34</v>
      </c>
    </row>
    <row r="4" spans="1:19" x14ac:dyDescent="0.25">
      <c r="A4" s="7" t="s">
        <v>19</v>
      </c>
      <c r="B4" s="7" t="s">
        <v>1469</v>
      </c>
      <c r="C4" s="7" t="s">
        <v>1470</v>
      </c>
      <c r="D4" s="7" t="s">
        <v>32</v>
      </c>
      <c r="E4">
        <v>1</v>
      </c>
      <c r="F4" t="str">
        <f t="shared" si="0"/>
        <v>激活-63239174-驱动系统-宁夏金润宝</v>
      </c>
      <c r="G4" t="e">
        <f>VLOOKUP(F4,'CW14 Reply'!$F$2:$H$96,3,0)</f>
        <v>#REF!</v>
      </c>
      <c r="H4">
        <f t="shared" si="1"/>
        <v>639</v>
      </c>
      <c r="I4">
        <f>VLOOKUP(F4,'CW14 Reply'!$F$2:$I$96,4,0)</f>
        <v>493</v>
      </c>
      <c r="J4">
        <f t="shared" si="2"/>
        <v>-146</v>
      </c>
      <c r="K4">
        <f t="shared" si="3"/>
        <v>1294</v>
      </c>
      <c r="L4">
        <f t="shared" ref="L4:L67" si="6">IF(K4="NA","NA",IF(K4&lt;=30,1,0))</f>
        <v>0</v>
      </c>
      <c r="N4" t="str">
        <f t="shared" ref="N4:N67" si="7">IFERROR(IF(FIND("激活",B4),"Re",0)," ")</f>
        <v>Re</v>
      </c>
      <c r="O4" t="str">
        <f t="shared" si="4"/>
        <v xml:space="preserve"> </v>
      </c>
      <c r="P4" t="str">
        <f t="shared" si="5"/>
        <v>Re</v>
      </c>
      <c r="R4" t="s">
        <v>9</v>
      </c>
      <c r="S4">
        <v>36</v>
      </c>
    </row>
    <row r="5" spans="1:19" x14ac:dyDescent="0.25">
      <c r="A5" s="7" t="s">
        <v>19</v>
      </c>
      <c r="B5" s="7" t="s">
        <v>1471</v>
      </c>
      <c r="C5" s="7" t="s">
        <v>1472</v>
      </c>
      <c r="D5" s="7" t="s">
        <v>160</v>
      </c>
      <c r="E5">
        <v>1</v>
      </c>
      <c r="F5" t="str">
        <f t="shared" si="0"/>
        <v>Reactivation_63291744_Chassis and suspension_Hangzhou Junbaohang</v>
      </c>
      <c r="G5" t="e">
        <f>VLOOKUP(F5,'CW14 Reply'!$F$2:$H$96,3,0)</f>
        <v>#REF!</v>
      </c>
      <c r="H5">
        <f t="shared" si="1"/>
        <v>1005</v>
      </c>
      <c r="I5">
        <f>VLOOKUP(F5,'CW14 Reply'!$F$2:$I$96,4,0)</f>
        <v>495</v>
      </c>
      <c r="J5">
        <f t="shared" si="2"/>
        <v>-510</v>
      </c>
      <c r="K5">
        <f t="shared" si="3"/>
        <v>930</v>
      </c>
      <c r="L5">
        <f t="shared" si="6"/>
        <v>0</v>
      </c>
      <c r="N5" t="s">
        <v>1806</v>
      </c>
      <c r="O5" t="str">
        <f t="shared" si="4"/>
        <v xml:space="preserve"> </v>
      </c>
      <c r="P5" t="str">
        <f t="shared" si="5"/>
        <v>Re</v>
      </c>
      <c r="R5" t="s">
        <v>12</v>
      </c>
      <c r="S5">
        <v>7</v>
      </c>
    </row>
    <row r="6" spans="1:19" x14ac:dyDescent="0.25">
      <c r="A6" s="7" t="s">
        <v>19</v>
      </c>
      <c r="B6" s="7" t="s">
        <v>1473</v>
      </c>
      <c r="C6" s="7" t="s">
        <v>1474</v>
      </c>
      <c r="D6" t="s">
        <v>1475</v>
      </c>
      <c r="E6">
        <v>1</v>
      </c>
      <c r="F6" t="str">
        <f t="shared" si="0"/>
        <v>重新激活_63206985_驱动系统_焦作东宝行</v>
      </c>
      <c r="G6" t="e">
        <f>VLOOKUP(F6,'CW14 Reply'!$F$2:$H$96,3,0)</f>
        <v>#REF!</v>
      </c>
      <c r="H6">
        <f t="shared" si="1"/>
        <v>1206</v>
      </c>
      <c r="I6">
        <f>VLOOKUP(F6,'CW14 Reply'!$F$2:$I$96,4,0)</f>
        <v>544</v>
      </c>
      <c r="J6">
        <f t="shared" si="2"/>
        <v>-662</v>
      </c>
      <c r="K6">
        <f t="shared" si="3"/>
        <v>778</v>
      </c>
      <c r="L6">
        <f t="shared" si="6"/>
        <v>0</v>
      </c>
      <c r="N6" t="str">
        <f t="shared" si="7"/>
        <v>Re</v>
      </c>
      <c r="O6" t="str">
        <f t="shared" si="4"/>
        <v xml:space="preserve"> </v>
      </c>
      <c r="P6" t="str">
        <f t="shared" si="5"/>
        <v>Re</v>
      </c>
    </row>
    <row r="7" spans="1:19" x14ac:dyDescent="0.25">
      <c r="A7" t="s">
        <v>19</v>
      </c>
      <c r="B7" t="s">
        <v>1476</v>
      </c>
      <c r="C7" t="s">
        <v>1477</v>
      </c>
      <c r="D7" t="s">
        <v>123</v>
      </c>
      <c r="F7" t="str">
        <f t="shared" si="0"/>
        <v>重新激活-63260050-杨波</v>
      </c>
      <c r="G7" t="e">
        <f>VLOOKUP(F7,'CW14 Reply'!$F$2:$H$96,3,0)</f>
        <v>#REF!</v>
      </c>
      <c r="H7">
        <f t="shared" si="1"/>
        <v>1034</v>
      </c>
      <c r="I7">
        <f>VLOOKUP(F7,'CW14 Reply'!$F$2:$I$96,4,0)</f>
        <v>1038</v>
      </c>
      <c r="J7">
        <f t="shared" si="2"/>
        <v>4</v>
      </c>
      <c r="K7">
        <f t="shared" si="3"/>
        <v>4</v>
      </c>
      <c r="L7">
        <f t="shared" si="6"/>
        <v>1</v>
      </c>
      <c r="N7" t="str">
        <f t="shared" si="7"/>
        <v>Re</v>
      </c>
      <c r="O7" t="str">
        <f t="shared" si="4"/>
        <v xml:space="preserve"> </v>
      </c>
      <c r="P7" t="str">
        <f t="shared" si="5"/>
        <v>Re</v>
      </c>
    </row>
    <row r="8" spans="1:19" x14ac:dyDescent="0.25">
      <c r="A8" t="s">
        <v>19</v>
      </c>
      <c r="B8" t="s">
        <v>1478</v>
      </c>
      <c r="C8" t="s">
        <v>1479</v>
      </c>
      <c r="D8" t="s">
        <v>120</v>
      </c>
      <c r="F8" t="str">
        <f t="shared" si="0"/>
        <v>重新激活-63293677-赵海龙</v>
      </c>
      <c r="G8" t="e">
        <f>VLOOKUP(F8,'CW14 Reply'!$F$2:$H$96,3,0)</f>
        <v>#REF!</v>
      </c>
      <c r="H8">
        <f t="shared" si="1"/>
        <v>977</v>
      </c>
      <c r="I8">
        <f>VLOOKUP(F8,'CW14 Reply'!$F$2:$I$96,4,0)</f>
        <v>1037</v>
      </c>
      <c r="J8">
        <f t="shared" si="2"/>
        <v>60</v>
      </c>
      <c r="K8">
        <f t="shared" si="3"/>
        <v>60</v>
      </c>
      <c r="L8">
        <f t="shared" si="6"/>
        <v>0</v>
      </c>
      <c r="N8" t="str">
        <f t="shared" si="7"/>
        <v>Re</v>
      </c>
      <c r="O8" t="str">
        <f t="shared" si="4"/>
        <v xml:space="preserve"> </v>
      </c>
      <c r="P8" t="str">
        <f t="shared" si="5"/>
        <v>Re</v>
      </c>
      <c r="R8" s="3" t="s">
        <v>476</v>
      </c>
      <c r="S8" s="3" t="s">
        <v>482</v>
      </c>
    </row>
    <row r="9" spans="1:19" x14ac:dyDescent="0.25">
      <c r="A9" t="s">
        <v>19</v>
      </c>
      <c r="B9" t="s">
        <v>1480</v>
      </c>
      <c r="C9" t="s">
        <v>1481</v>
      </c>
      <c r="D9" t="s">
        <v>120</v>
      </c>
      <c r="F9" t="str">
        <f t="shared" si="0"/>
        <v>重新激活-63271703-孙成研</v>
      </c>
      <c r="G9" t="e">
        <f>VLOOKUP(F9,'CW14 Reply'!$F$2:$H$96,3,0)</f>
        <v>#REF!</v>
      </c>
      <c r="H9">
        <f t="shared" si="1"/>
        <v>951</v>
      </c>
      <c r="I9">
        <f>VLOOKUP(F9,'CW14 Reply'!$F$2:$I$96,4,0)</f>
        <v>999</v>
      </c>
      <c r="J9">
        <f t="shared" si="2"/>
        <v>48</v>
      </c>
      <c r="K9">
        <f>IFERROR(IF(J9&lt;0, J9+1440,J9),"NA")</f>
        <v>48</v>
      </c>
      <c r="L9">
        <f t="shared" si="6"/>
        <v>0</v>
      </c>
      <c r="N9" t="str">
        <f t="shared" si="7"/>
        <v>Re</v>
      </c>
      <c r="O9" t="str">
        <f t="shared" si="4"/>
        <v xml:space="preserve"> </v>
      </c>
      <c r="P9" t="str">
        <f t="shared" si="5"/>
        <v>Re</v>
      </c>
      <c r="R9" t="s">
        <v>474</v>
      </c>
      <c r="S9">
        <v>86</v>
      </c>
    </row>
    <row r="10" spans="1:19" x14ac:dyDescent="0.25">
      <c r="A10" t="s">
        <v>19</v>
      </c>
      <c r="B10" t="s">
        <v>1482</v>
      </c>
      <c r="C10" t="s">
        <v>1483</v>
      </c>
      <c r="D10" t="s">
        <v>1484</v>
      </c>
      <c r="F10" t="str">
        <f t="shared" si="0"/>
        <v>重新激活-63000746-Shelina.zhao</v>
      </c>
      <c r="G10" t="e">
        <f>VLOOKUP(F10,'CW14 Reply'!$F$2:$H$96,3,0)</f>
        <v>#REF!</v>
      </c>
      <c r="H10">
        <f t="shared" si="1"/>
        <v>925</v>
      </c>
      <c r="I10">
        <f>VLOOKUP(F10,'CW14 Reply'!$F$2:$I$96,4,0)</f>
        <v>587</v>
      </c>
      <c r="J10">
        <f t="shared" si="2"/>
        <v>-338</v>
      </c>
      <c r="K10">
        <f t="shared" si="3"/>
        <v>1102</v>
      </c>
      <c r="L10">
        <f t="shared" si="6"/>
        <v>0</v>
      </c>
      <c r="N10" t="str">
        <f t="shared" si="7"/>
        <v>Re</v>
      </c>
      <c r="O10" t="str">
        <f t="shared" si="4"/>
        <v xml:space="preserve"> </v>
      </c>
      <c r="P10" t="str">
        <f t="shared" si="5"/>
        <v>Re</v>
      </c>
      <c r="R10" t="s">
        <v>479</v>
      </c>
      <c r="S10">
        <v>4</v>
      </c>
    </row>
    <row r="11" spans="1:19" x14ac:dyDescent="0.25">
      <c r="A11" t="s">
        <v>19</v>
      </c>
      <c r="B11" t="s">
        <v>1485</v>
      </c>
      <c r="C11" t="s">
        <v>1486</v>
      </c>
      <c r="D11" t="s">
        <v>123</v>
      </c>
      <c r="E11">
        <v>1</v>
      </c>
      <c r="F11" t="str">
        <f t="shared" si="0"/>
        <v>请求激活PUMA案例 ：63286366， VIN:SJ36167， HU-H programming failed</v>
      </c>
      <c r="G11" t="e">
        <f>VLOOKUP(F11,'CW14 Reply'!$F$2:$H$96,3,0)</f>
        <v>#REF!</v>
      </c>
      <c r="H11">
        <f t="shared" si="1"/>
        <v>904</v>
      </c>
      <c r="I11">
        <f>VLOOKUP(F11,'CW14 Reply'!$F$2:$I$96,4,0)</f>
        <v>940</v>
      </c>
      <c r="J11">
        <f t="shared" si="2"/>
        <v>36</v>
      </c>
      <c r="K11">
        <f t="shared" si="3"/>
        <v>36</v>
      </c>
      <c r="L11">
        <f t="shared" si="6"/>
        <v>0</v>
      </c>
      <c r="N11" t="str">
        <f t="shared" si="7"/>
        <v>Re</v>
      </c>
      <c r="O11" t="str">
        <f t="shared" si="4"/>
        <v xml:space="preserve"> </v>
      </c>
      <c r="P11" t="str">
        <f t="shared" si="5"/>
        <v>Re</v>
      </c>
      <c r="R11" t="s">
        <v>475</v>
      </c>
    </row>
    <row r="12" spans="1:19" x14ac:dyDescent="0.25">
      <c r="A12" t="s">
        <v>19</v>
      </c>
      <c r="B12" t="s">
        <v>1487</v>
      </c>
      <c r="C12" t="s">
        <v>736</v>
      </c>
      <c r="D12" t="s">
        <v>123</v>
      </c>
      <c r="F12" t="str">
        <f t="shared" si="0"/>
        <v>重新激活_63100486_马天驰</v>
      </c>
      <c r="G12" t="e">
        <f>VLOOKUP(F12,'CW14 Reply'!$F$2:$H$96,3,0)</f>
        <v>#REF!</v>
      </c>
      <c r="H12">
        <f t="shared" si="1"/>
        <v>894</v>
      </c>
      <c r="I12">
        <f>VLOOKUP(F12,'CW14 Reply'!$F$2:$I$96,4,0)</f>
        <v>904</v>
      </c>
      <c r="J12">
        <f t="shared" si="2"/>
        <v>10</v>
      </c>
      <c r="K12">
        <f t="shared" si="3"/>
        <v>10</v>
      </c>
      <c r="L12">
        <f t="shared" si="6"/>
        <v>1</v>
      </c>
      <c r="N12" t="str">
        <f t="shared" si="7"/>
        <v>Re</v>
      </c>
      <c r="O12" t="str">
        <f t="shared" si="4"/>
        <v xml:space="preserve"> </v>
      </c>
      <c r="P12" t="str">
        <f t="shared" si="5"/>
        <v>Re</v>
      </c>
    </row>
    <row r="13" spans="1:19" x14ac:dyDescent="0.25">
      <c r="A13" t="s">
        <v>19</v>
      </c>
      <c r="B13" t="s">
        <v>1488</v>
      </c>
      <c r="C13" t="s">
        <v>1489</v>
      </c>
      <c r="D13" t="s">
        <v>160</v>
      </c>
      <c r="F13" t="str">
        <f t="shared" si="0"/>
        <v>重新激活_63100483_马天驰</v>
      </c>
      <c r="G13" t="e">
        <f>VLOOKUP(F13,'CW14 Reply'!$F$2:$H$96,3,0)</f>
        <v>#REF!</v>
      </c>
      <c r="H13">
        <f t="shared" si="1"/>
        <v>891</v>
      </c>
      <c r="I13">
        <f>VLOOKUP(F13,'CW14 Reply'!$F$2:$I$96,4,0)</f>
        <v>896</v>
      </c>
      <c r="J13">
        <f t="shared" si="2"/>
        <v>5</v>
      </c>
      <c r="K13">
        <f t="shared" si="3"/>
        <v>5</v>
      </c>
      <c r="L13">
        <f t="shared" si="6"/>
        <v>1</v>
      </c>
      <c r="N13" t="str">
        <f t="shared" si="7"/>
        <v>Re</v>
      </c>
      <c r="O13" t="str">
        <f t="shared" si="4"/>
        <v xml:space="preserve"> </v>
      </c>
      <c r="P13" t="str">
        <f t="shared" si="5"/>
        <v>Re</v>
      </c>
    </row>
    <row r="14" spans="1:19" x14ac:dyDescent="0.25">
      <c r="A14" t="s">
        <v>19</v>
      </c>
      <c r="B14" t="s">
        <v>1490</v>
      </c>
      <c r="C14" t="s">
        <v>1491</v>
      </c>
      <c r="D14" t="s">
        <v>123</v>
      </c>
      <c r="F14" t="str">
        <f t="shared" si="0"/>
        <v>重新激活PUMA案例编号63281349 TTS</v>
      </c>
      <c r="G14" t="e">
        <f>VLOOKUP(F14,'CW14 Reply'!$F$2:$H$96,3,0)</f>
        <v>#REF!</v>
      </c>
      <c r="H14">
        <f t="shared" si="1"/>
        <v>811</v>
      </c>
      <c r="I14">
        <f>VLOOKUP(F14,'CW14 Reply'!$F$2:$I$96,4,0)</f>
        <v>817</v>
      </c>
      <c r="J14">
        <f t="shared" si="2"/>
        <v>6</v>
      </c>
      <c r="K14">
        <f t="shared" si="3"/>
        <v>6</v>
      </c>
      <c r="L14">
        <f t="shared" si="6"/>
        <v>1</v>
      </c>
      <c r="N14" t="str">
        <f t="shared" si="7"/>
        <v>Re</v>
      </c>
      <c r="O14" t="str">
        <f t="shared" si="4"/>
        <v xml:space="preserve"> </v>
      </c>
      <c r="P14" t="str">
        <f t="shared" si="5"/>
        <v>Re</v>
      </c>
    </row>
    <row r="15" spans="1:19" x14ac:dyDescent="0.25">
      <c r="A15" t="s">
        <v>19</v>
      </c>
      <c r="B15" t="s">
        <v>23</v>
      </c>
      <c r="C15" t="s">
        <v>1492</v>
      </c>
      <c r="D15" t="s">
        <v>344</v>
      </c>
      <c r="E15">
        <v>1</v>
      </c>
      <c r="F15" t="str">
        <f t="shared" si="0"/>
        <v>案例激活</v>
      </c>
      <c r="G15" t="e">
        <f>VLOOKUP(F15,'CW14 Reply'!$F$2:$H$96,3,0)</f>
        <v>#REF!</v>
      </c>
      <c r="H15">
        <f t="shared" si="1"/>
        <v>785</v>
      </c>
      <c r="I15">
        <f>VLOOKUP(F15,'CW14 Reply'!$F$2:$I$96,4,0)</f>
        <v>813</v>
      </c>
      <c r="J15">
        <f t="shared" si="2"/>
        <v>28</v>
      </c>
      <c r="K15">
        <f t="shared" si="3"/>
        <v>28</v>
      </c>
      <c r="L15">
        <f t="shared" si="6"/>
        <v>1</v>
      </c>
      <c r="N15" t="str">
        <f t="shared" si="7"/>
        <v>Re</v>
      </c>
      <c r="O15" t="str">
        <f t="shared" si="4"/>
        <v xml:space="preserve"> </v>
      </c>
      <c r="P15" t="str">
        <f t="shared" si="5"/>
        <v>Re</v>
      </c>
    </row>
    <row r="16" spans="1:19" x14ac:dyDescent="0.25">
      <c r="A16" t="s">
        <v>19</v>
      </c>
      <c r="B16" t="s">
        <v>1493</v>
      </c>
      <c r="C16" t="s">
        <v>754</v>
      </c>
      <c r="D16" t="s">
        <v>38</v>
      </c>
      <c r="E16">
        <v>1</v>
      </c>
      <c r="F16" t="str">
        <f t="shared" si="0"/>
        <v>重新激活-62973830-电器-西安荣宝</v>
      </c>
      <c r="G16" t="e">
        <f>VLOOKUP(F16,'CW14 Reply'!$F$2:$H$96,3,0)</f>
        <v>#REF!</v>
      </c>
      <c r="H16">
        <f t="shared" si="1"/>
        <v>713</v>
      </c>
      <c r="I16">
        <f>VLOOKUP(F16,'CW14 Reply'!$F$2:$I$96,4,0)</f>
        <v>779</v>
      </c>
      <c r="J16">
        <f t="shared" si="2"/>
        <v>66</v>
      </c>
      <c r="K16">
        <f t="shared" si="3"/>
        <v>66</v>
      </c>
      <c r="L16">
        <f t="shared" si="6"/>
        <v>0</v>
      </c>
      <c r="N16" t="str">
        <f t="shared" si="7"/>
        <v>Re</v>
      </c>
      <c r="O16" t="str">
        <f t="shared" si="4"/>
        <v xml:space="preserve"> </v>
      </c>
      <c r="P16" t="str">
        <f t="shared" si="5"/>
        <v>Re</v>
      </c>
    </row>
    <row r="17" spans="1:16" x14ac:dyDescent="0.25">
      <c r="A17" t="s">
        <v>19</v>
      </c>
      <c r="B17" t="s">
        <v>1494</v>
      </c>
      <c r="C17" t="s">
        <v>1495</v>
      </c>
      <c r="D17" t="s">
        <v>38</v>
      </c>
      <c r="E17">
        <v>1</v>
      </c>
      <c r="F17" t="str">
        <f t="shared" si="0"/>
        <v>重新激活 63274538 电气系统 武汉汉德宝</v>
      </c>
      <c r="G17" t="e">
        <f>VLOOKUP(F17,'CW14 Reply'!$F$2:$H$96,3,0)</f>
        <v>#REF!</v>
      </c>
      <c r="H17">
        <f t="shared" si="1"/>
        <v>685</v>
      </c>
      <c r="I17">
        <f>VLOOKUP(F17,'CW14 Reply'!$F$2:$I$96,4,0)</f>
        <v>695</v>
      </c>
      <c r="J17">
        <f t="shared" si="2"/>
        <v>10</v>
      </c>
      <c r="K17">
        <f t="shared" si="3"/>
        <v>10</v>
      </c>
      <c r="L17">
        <f t="shared" si="6"/>
        <v>1</v>
      </c>
      <c r="N17" t="str">
        <f t="shared" si="7"/>
        <v>Re</v>
      </c>
      <c r="O17" t="str">
        <f t="shared" si="4"/>
        <v xml:space="preserve"> </v>
      </c>
      <c r="P17" t="str">
        <f t="shared" si="5"/>
        <v>Re</v>
      </c>
    </row>
    <row r="18" spans="1:16" x14ac:dyDescent="0.25">
      <c r="A18" t="s">
        <v>19</v>
      </c>
      <c r="B18" t="s">
        <v>1496</v>
      </c>
      <c r="C18" t="s">
        <v>1495</v>
      </c>
      <c r="D18" t="s">
        <v>70</v>
      </c>
      <c r="F18" t="str">
        <f t="shared" si="0"/>
        <v>重新激活-63089278-电气系统-向保林</v>
      </c>
      <c r="G18" t="e">
        <f>VLOOKUP(F18,'CW14 Reply'!$F$2:$H$96,3,0)</f>
        <v>#REF!</v>
      </c>
      <c r="H18">
        <f t="shared" si="1"/>
        <v>685</v>
      </c>
      <c r="I18">
        <f>VLOOKUP(F18,'CW14 Reply'!$F$2:$I$96,4,0)</f>
        <v>694</v>
      </c>
      <c r="J18">
        <f t="shared" si="2"/>
        <v>9</v>
      </c>
      <c r="K18">
        <f t="shared" si="3"/>
        <v>9</v>
      </c>
      <c r="L18">
        <f t="shared" si="6"/>
        <v>1</v>
      </c>
      <c r="N18" t="str">
        <f t="shared" si="7"/>
        <v>Re</v>
      </c>
      <c r="O18" t="str">
        <f t="shared" si="4"/>
        <v xml:space="preserve"> </v>
      </c>
      <c r="P18" t="str">
        <f t="shared" si="5"/>
        <v>Re</v>
      </c>
    </row>
    <row r="19" spans="1:16" x14ac:dyDescent="0.25">
      <c r="A19" t="s">
        <v>19</v>
      </c>
      <c r="B19" t="s">
        <v>1497</v>
      </c>
      <c r="C19" t="s">
        <v>1498</v>
      </c>
      <c r="D19" t="s">
        <v>32</v>
      </c>
      <c r="E19">
        <v>1</v>
      </c>
      <c r="F19" t="str">
        <f t="shared" si="0"/>
        <v>重新激活案例_   63293375  _驱动系统_苍南宝隆（36408）</v>
      </c>
      <c r="G19" t="e">
        <f>VLOOKUP(F19,'CW14 Reply'!$F$2:$H$96,3,0)</f>
        <v>#REF!</v>
      </c>
      <c r="H19">
        <f t="shared" si="1"/>
        <v>674</v>
      </c>
      <c r="I19">
        <f>VLOOKUP(F19,'CW14 Reply'!$F$2:$I$96,4,0)</f>
        <v>676</v>
      </c>
      <c r="J19">
        <f t="shared" si="2"/>
        <v>2</v>
      </c>
      <c r="K19">
        <f t="shared" si="3"/>
        <v>2</v>
      </c>
      <c r="L19">
        <f t="shared" si="6"/>
        <v>1</v>
      </c>
      <c r="N19" t="str">
        <f t="shared" si="7"/>
        <v>Re</v>
      </c>
      <c r="O19" t="str">
        <f t="shared" si="4"/>
        <v xml:space="preserve"> </v>
      </c>
      <c r="P19" t="str">
        <f t="shared" si="5"/>
        <v>Re</v>
      </c>
    </row>
    <row r="20" spans="1:16" x14ac:dyDescent="0.25">
      <c r="A20" t="s">
        <v>19</v>
      </c>
      <c r="B20" t="s">
        <v>1499</v>
      </c>
      <c r="C20" t="s">
        <v>1498</v>
      </c>
      <c r="D20" t="s">
        <v>120</v>
      </c>
      <c r="F20" t="str">
        <f t="shared" si="0"/>
        <v>重新激活_63291784_郭叙亮</v>
      </c>
      <c r="G20" t="e">
        <f>VLOOKUP(F20,'CW14 Reply'!$F$2:$H$96,3,0)</f>
        <v>#REF!</v>
      </c>
      <c r="H20">
        <f t="shared" si="1"/>
        <v>674</v>
      </c>
      <c r="I20">
        <f>VLOOKUP(F20,'CW14 Reply'!$F$2:$I$96,4,0)</f>
        <v>833</v>
      </c>
      <c r="J20">
        <f t="shared" si="2"/>
        <v>159</v>
      </c>
      <c r="K20">
        <f t="shared" si="3"/>
        <v>159</v>
      </c>
      <c r="L20">
        <f t="shared" si="6"/>
        <v>0</v>
      </c>
      <c r="N20" t="str">
        <f t="shared" si="7"/>
        <v>Re</v>
      </c>
      <c r="O20" t="str">
        <f t="shared" si="4"/>
        <v xml:space="preserve"> </v>
      </c>
      <c r="P20" t="str">
        <f t="shared" si="5"/>
        <v>Re</v>
      </c>
    </row>
    <row r="21" spans="1:16" x14ac:dyDescent="0.25">
      <c r="A21" t="s">
        <v>19</v>
      </c>
      <c r="B21" t="s">
        <v>1500</v>
      </c>
      <c r="C21" t="s">
        <v>1501</v>
      </c>
      <c r="D21" t="s">
        <v>1502</v>
      </c>
      <c r="F21" t="str">
        <f t="shared" si="0"/>
        <v>重新激活_63233105_TTS</v>
      </c>
      <c r="G21" t="e">
        <f>VLOOKUP(F21,'CW14 Reply'!$F$2:$H$96,3,0)</f>
        <v>#REF!</v>
      </c>
      <c r="H21">
        <f t="shared" si="1"/>
        <v>652</v>
      </c>
      <c r="I21">
        <f>VLOOKUP(F21,'CW14 Reply'!$F$2:$I$96,4,0)</f>
        <v>680</v>
      </c>
      <c r="J21">
        <f t="shared" si="2"/>
        <v>28</v>
      </c>
      <c r="K21">
        <f t="shared" si="3"/>
        <v>28</v>
      </c>
      <c r="L21">
        <f t="shared" si="6"/>
        <v>1</v>
      </c>
      <c r="N21" t="str">
        <f t="shared" si="7"/>
        <v>Re</v>
      </c>
      <c r="O21" t="str">
        <f t="shared" si="4"/>
        <v xml:space="preserve"> </v>
      </c>
      <c r="P21" t="str">
        <f t="shared" si="5"/>
        <v>Re</v>
      </c>
    </row>
    <row r="22" spans="1:16" x14ac:dyDescent="0.25">
      <c r="A22" t="s">
        <v>19</v>
      </c>
      <c r="B22" t="s">
        <v>1503</v>
      </c>
      <c r="C22" t="s">
        <v>1504</v>
      </c>
      <c r="D22" t="s">
        <v>70</v>
      </c>
      <c r="F22" t="str">
        <f t="shared" si="0"/>
        <v>重新激活_62662656_董师心</v>
      </c>
      <c r="G22" t="e">
        <f>VLOOKUP(F22,'CW14 Reply'!$F$2:$H$96,3,0)</f>
        <v>#REF!</v>
      </c>
      <c r="H22">
        <f t="shared" si="1"/>
        <v>650</v>
      </c>
      <c r="I22">
        <f>VLOOKUP(F22,'CW14 Reply'!$F$2:$I$96,4,0)</f>
        <v>679</v>
      </c>
      <c r="J22">
        <f t="shared" si="2"/>
        <v>29</v>
      </c>
      <c r="K22">
        <f t="shared" si="3"/>
        <v>29</v>
      </c>
      <c r="L22">
        <f t="shared" si="6"/>
        <v>1</v>
      </c>
      <c r="N22" t="str">
        <f t="shared" si="7"/>
        <v>Re</v>
      </c>
      <c r="O22" t="str">
        <f t="shared" si="4"/>
        <v xml:space="preserve"> </v>
      </c>
      <c r="P22" t="str">
        <f t="shared" si="5"/>
        <v>Re</v>
      </c>
    </row>
    <row r="23" spans="1:16" x14ac:dyDescent="0.25">
      <c r="A23" t="s">
        <v>19</v>
      </c>
      <c r="B23" t="s">
        <v>354</v>
      </c>
      <c r="C23" t="s">
        <v>1286</v>
      </c>
      <c r="D23" t="s">
        <v>1505</v>
      </c>
      <c r="F23" t="str">
        <f t="shared" si="0"/>
        <v>重新激活_63231976_史维</v>
      </c>
      <c r="G23" t="e">
        <f>VLOOKUP(F23,'CW14 Reply'!$F$2:$H$96,3,0)</f>
        <v>#REF!</v>
      </c>
      <c r="H23">
        <f t="shared" si="1"/>
        <v>619</v>
      </c>
      <c r="I23">
        <f>VLOOKUP(F23,'CW14 Reply'!$F$2:$I$96,4,0)</f>
        <v>633</v>
      </c>
      <c r="J23">
        <f t="shared" si="2"/>
        <v>14</v>
      </c>
      <c r="K23">
        <f t="shared" si="3"/>
        <v>14</v>
      </c>
      <c r="L23">
        <f t="shared" si="6"/>
        <v>1</v>
      </c>
      <c r="N23" t="str">
        <f t="shared" si="7"/>
        <v>Re</v>
      </c>
      <c r="O23" t="str">
        <f t="shared" si="4"/>
        <v xml:space="preserve"> </v>
      </c>
      <c r="P23" t="str">
        <f t="shared" si="5"/>
        <v>Re</v>
      </c>
    </row>
    <row r="24" spans="1:16" x14ac:dyDescent="0.25">
      <c r="A24" t="s">
        <v>19</v>
      </c>
      <c r="B24" t="s">
        <v>1506</v>
      </c>
      <c r="C24" t="s">
        <v>1320</v>
      </c>
      <c r="D24" t="s">
        <v>123</v>
      </c>
      <c r="F24" t="str">
        <f t="shared" si="0"/>
        <v>重新激活_63291726_杨波</v>
      </c>
      <c r="G24" t="e">
        <f>VLOOKUP(F24,'CW14 Reply'!$F$2:$H$96,3,0)</f>
        <v>#REF!</v>
      </c>
      <c r="H24">
        <f t="shared" si="1"/>
        <v>618</v>
      </c>
      <c r="I24">
        <f>VLOOKUP(F24,'CW14 Reply'!$F$2:$I$96,4,0)</f>
        <v>643</v>
      </c>
      <c r="J24">
        <f t="shared" si="2"/>
        <v>25</v>
      </c>
      <c r="K24">
        <f t="shared" si="3"/>
        <v>25</v>
      </c>
      <c r="L24">
        <f t="shared" si="6"/>
        <v>1</v>
      </c>
      <c r="N24" t="str">
        <f t="shared" si="7"/>
        <v>Re</v>
      </c>
      <c r="O24" t="str">
        <f t="shared" si="4"/>
        <v xml:space="preserve"> </v>
      </c>
      <c r="P24" t="str">
        <f t="shared" si="5"/>
        <v>Re</v>
      </c>
    </row>
    <row r="25" spans="1:16" x14ac:dyDescent="0.25">
      <c r="A25" t="s">
        <v>19</v>
      </c>
      <c r="B25" t="s">
        <v>1507</v>
      </c>
      <c r="C25" t="s">
        <v>1508</v>
      </c>
      <c r="D25" t="s">
        <v>234</v>
      </c>
      <c r="E25">
        <v>1</v>
      </c>
      <c r="F25" t="str">
        <f t="shared" si="0"/>
        <v>关于PuMA案例编号为63291784的申请激活事宜</v>
      </c>
      <c r="G25" t="str">
        <f>VLOOKUP(F25,'CW14 Reply'!$F$2:$H$96,3,0)</f>
        <v>TT</v>
      </c>
      <c r="H25">
        <f t="shared" si="1"/>
        <v>614</v>
      </c>
      <c r="I25">
        <f>VLOOKUP(F25,'CW14 Reply'!$F$2:$I$96,4,0)</f>
        <v>646</v>
      </c>
      <c r="J25">
        <f t="shared" si="2"/>
        <v>32</v>
      </c>
      <c r="K25">
        <f t="shared" si="3"/>
        <v>32</v>
      </c>
      <c r="L25">
        <f t="shared" si="6"/>
        <v>0</v>
      </c>
      <c r="N25" t="str">
        <f t="shared" si="7"/>
        <v>Re</v>
      </c>
      <c r="O25" t="str">
        <f t="shared" si="4"/>
        <v xml:space="preserve"> </v>
      </c>
      <c r="P25" t="str">
        <f t="shared" si="5"/>
        <v>Re</v>
      </c>
    </row>
    <row r="26" spans="1:16" x14ac:dyDescent="0.25">
      <c r="A26" t="s">
        <v>19</v>
      </c>
      <c r="B26" t="s">
        <v>1509</v>
      </c>
      <c r="C26" t="s">
        <v>1288</v>
      </c>
      <c r="D26" t="s">
        <v>75</v>
      </c>
      <c r="E26">
        <v>1</v>
      </c>
      <c r="F26" t="str">
        <f t="shared" si="0"/>
        <v>案例激活--63154499--电气--福州中宝</v>
      </c>
      <c r="G26" t="e">
        <f>VLOOKUP(F26,'CW14 Reply'!$F$2:$H$96,3,0)</f>
        <v>#REF!</v>
      </c>
      <c r="H26">
        <f t="shared" si="1"/>
        <v>613</v>
      </c>
      <c r="I26">
        <f>VLOOKUP(F26,'CW14 Reply'!$F$2:$I$96,4,0)</f>
        <v>629</v>
      </c>
      <c r="J26">
        <f t="shared" si="2"/>
        <v>16</v>
      </c>
      <c r="K26">
        <f t="shared" si="3"/>
        <v>16</v>
      </c>
      <c r="L26">
        <f t="shared" si="6"/>
        <v>1</v>
      </c>
      <c r="N26" t="str">
        <f t="shared" si="7"/>
        <v>Re</v>
      </c>
      <c r="O26" t="str">
        <f t="shared" si="4"/>
        <v xml:space="preserve"> </v>
      </c>
      <c r="P26" t="str">
        <f t="shared" si="5"/>
        <v>Re</v>
      </c>
    </row>
    <row r="27" spans="1:16" x14ac:dyDescent="0.25">
      <c r="A27" t="s">
        <v>19</v>
      </c>
      <c r="B27" t="s">
        <v>1510</v>
      </c>
      <c r="C27" t="s">
        <v>1511</v>
      </c>
      <c r="D27" t="s">
        <v>123</v>
      </c>
      <c r="F27" t="str">
        <f t="shared" si="0"/>
        <v>重新激活_63263730 _付佳伟</v>
      </c>
      <c r="G27" t="e">
        <f>VLOOKUP(F27,'CW14 Reply'!$F$2:$H$96,3,0)</f>
        <v>#REF!</v>
      </c>
      <c r="H27">
        <f t="shared" si="1"/>
        <v>586</v>
      </c>
      <c r="I27">
        <f>VLOOKUP(F27,'CW14 Reply'!$F$2:$I$96,4,0)</f>
        <v>595</v>
      </c>
      <c r="J27">
        <f t="shared" si="2"/>
        <v>9</v>
      </c>
      <c r="K27">
        <f t="shared" si="3"/>
        <v>9</v>
      </c>
      <c r="L27">
        <f t="shared" si="6"/>
        <v>1</v>
      </c>
      <c r="N27" t="str">
        <f t="shared" si="7"/>
        <v>Re</v>
      </c>
      <c r="O27" t="str">
        <f t="shared" si="4"/>
        <v xml:space="preserve"> </v>
      </c>
      <c r="P27" t="str">
        <f t="shared" si="5"/>
        <v>Re</v>
      </c>
    </row>
    <row r="28" spans="1:16" x14ac:dyDescent="0.25">
      <c r="A28" t="s">
        <v>19</v>
      </c>
      <c r="B28" t="s">
        <v>1512</v>
      </c>
      <c r="C28" t="s">
        <v>1513</v>
      </c>
      <c r="D28" t="s">
        <v>32</v>
      </c>
      <c r="F28" t="str">
        <f t="shared" si="0"/>
        <v>重新激活_案例号-63292684_车身系统_王大为</v>
      </c>
      <c r="G28" t="e">
        <f>VLOOKUP(F28,'CW14 Reply'!$F$2:$H$96,3,0)</f>
        <v>#REF!</v>
      </c>
      <c r="H28">
        <f t="shared" si="1"/>
        <v>573</v>
      </c>
      <c r="I28">
        <f>VLOOKUP(F28,'CW14 Reply'!$F$2:$I$96,4,0)</f>
        <v>593</v>
      </c>
      <c r="J28">
        <f t="shared" si="2"/>
        <v>20</v>
      </c>
      <c r="K28">
        <f t="shared" si="3"/>
        <v>20</v>
      </c>
      <c r="L28">
        <f t="shared" si="6"/>
        <v>1</v>
      </c>
      <c r="N28" t="str">
        <f t="shared" si="7"/>
        <v>Re</v>
      </c>
      <c r="O28" t="str">
        <f t="shared" si="4"/>
        <v xml:space="preserve"> </v>
      </c>
      <c r="P28" t="str">
        <f t="shared" si="5"/>
        <v>Re</v>
      </c>
    </row>
    <row r="29" spans="1:16" x14ac:dyDescent="0.25">
      <c r="A29" t="s">
        <v>19</v>
      </c>
      <c r="B29" t="s">
        <v>1514</v>
      </c>
      <c r="C29" t="s">
        <v>846</v>
      </c>
      <c r="D29" t="s">
        <v>123</v>
      </c>
      <c r="F29" t="str">
        <f t="shared" si="0"/>
        <v>重新激活-63022597-徐方超</v>
      </c>
      <c r="G29" t="e">
        <f>VLOOKUP(F29,'CW14 Reply'!$F$2:$H$96,3,0)</f>
        <v>#REF!</v>
      </c>
      <c r="H29">
        <f t="shared" si="1"/>
        <v>570</v>
      </c>
      <c r="I29">
        <f>VLOOKUP(F29,'CW14 Reply'!$F$2:$I$96,4,0)</f>
        <v>616</v>
      </c>
      <c r="J29">
        <f t="shared" si="2"/>
        <v>46</v>
      </c>
      <c r="K29">
        <f t="shared" si="3"/>
        <v>46</v>
      </c>
      <c r="L29">
        <f t="shared" si="6"/>
        <v>0</v>
      </c>
      <c r="N29" t="str">
        <f t="shared" si="7"/>
        <v>Re</v>
      </c>
      <c r="O29" t="str">
        <f t="shared" si="4"/>
        <v xml:space="preserve"> </v>
      </c>
      <c r="P29" t="str">
        <f t="shared" si="5"/>
        <v>Re</v>
      </c>
    </row>
    <row r="30" spans="1:16" x14ac:dyDescent="0.25">
      <c r="A30" t="s">
        <v>19</v>
      </c>
      <c r="B30" t="s">
        <v>1515</v>
      </c>
      <c r="C30" t="s">
        <v>781</v>
      </c>
      <c r="D30" t="s">
        <v>32</v>
      </c>
      <c r="F30" t="str">
        <f t="shared" si="0"/>
        <v>重新激活_625662656_董师心</v>
      </c>
      <c r="G30" t="e">
        <f>VLOOKUP(F30,'CW14 Reply'!$F$2:$H$96,3,0)</f>
        <v>#REF!</v>
      </c>
      <c r="H30">
        <f t="shared" si="1"/>
        <v>562</v>
      </c>
      <c r="I30">
        <f>VLOOKUP(F30,'CW14 Reply'!$F$2:$I$96,4,0)</f>
        <v>607</v>
      </c>
      <c r="J30">
        <f t="shared" si="2"/>
        <v>45</v>
      </c>
      <c r="K30">
        <f t="shared" si="3"/>
        <v>45</v>
      </c>
      <c r="L30">
        <f t="shared" si="6"/>
        <v>0</v>
      </c>
      <c r="N30" t="str">
        <f t="shared" si="7"/>
        <v>Re</v>
      </c>
      <c r="O30" t="str">
        <f t="shared" si="4"/>
        <v xml:space="preserve"> </v>
      </c>
      <c r="P30" t="str">
        <f t="shared" si="5"/>
        <v>Re</v>
      </c>
    </row>
    <row r="31" spans="1:16" x14ac:dyDescent="0.25">
      <c r="A31" t="s">
        <v>19</v>
      </c>
      <c r="B31" t="s">
        <v>1516</v>
      </c>
      <c r="C31" t="s">
        <v>1517</v>
      </c>
      <c r="D31" t="s">
        <v>123</v>
      </c>
      <c r="F31" t="str">
        <f t="shared" si="0"/>
        <v>重新激活_62699369_游国军</v>
      </c>
      <c r="G31" t="e">
        <f>VLOOKUP(F31,'CW14 Reply'!$F$2:$H$96,3,0)</f>
        <v>#REF!</v>
      </c>
      <c r="H31">
        <f t="shared" si="1"/>
        <v>558</v>
      </c>
      <c r="I31">
        <f>VLOOKUP(F31,'CW14 Reply'!$F$2:$I$96,4,0)</f>
        <v>566</v>
      </c>
      <c r="J31">
        <f t="shared" si="2"/>
        <v>8</v>
      </c>
      <c r="K31">
        <f t="shared" si="3"/>
        <v>8</v>
      </c>
      <c r="L31">
        <f t="shared" si="6"/>
        <v>1</v>
      </c>
      <c r="N31" t="str">
        <f t="shared" si="7"/>
        <v>Re</v>
      </c>
      <c r="O31" t="str">
        <f t="shared" si="4"/>
        <v xml:space="preserve"> </v>
      </c>
      <c r="P31" t="str">
        <f t="shared" si="5"/>
        <v>Re</v>
      </c>
    </row>
    <row r="32" spans="1:16" x14ac:dyDescent="0.25">
      <c r="A32" t="s">
        <v>19</v>
      </c>
      <c r="B32" t="s">
        <v>1518</v>
      </c>
      <c r="C32" t="s">
        <v>1519</v>
      </c>
      <c r="D32" t="s">
        <v>160</v>
      </c>
      <c r="F32" t="str">
        <f t="shared" si="0"/>
        <v>重新激活-63238629-电气系统-温泽楠</v>
      </c>
      <c r="G32" t="e">
        <f>VLOOKUP(F32,'CW14 Reply'!$F$2:$H$96,3,0)</f>
        <v>#REF!</v>
      </c>
      <c r="H32">
        <f t="shared" si="1"/>
        <v>530</v>
      </c>
      <c r="I32">
        <f>VLOOKUP(F32,'CW14 Reply'!$F$2:$I$96,4,0)</f>
        <v>590</v>
      </c>
      <c r="J32">
        <f t="shared" si="2"/>
        <v>60</v>
      </c>
      <c r="K32">
        <f t="shared" si="3"/>
        <v>60</v>
      </c>
      <c r="L32">
        <f t="shared" si="6"/>
        <v>0</v>
      </c>
      <c r="N32" t="str">
        <f t="shared" si="7"/>
        <v>Re</v>
      </c>
      <c r="O32" t="str">
        <f t="shared" si="4"/>
        <v xml:space="preserve"> </v>
      </c>
      <c r="P32" t="str">
        <f t="shared" si="5"/>
        <v>Re</v>
      </c>
    </row>
    <row r="33" spans="1:16" x14ac:dyDescent="0.25">
      <c r="A33" s="7" t="s">
        <v>19</v>
      </c>
      <c r="B33" s="7" t="s">
        <v>1520</v>
      </c>
      <c r="C33" s="7" t="s">
        <v>1521</v>
      </c>
      <c r="D33" t="s">
        <v>48</v>
      </c>
      <c r="F33" t="str">
        <f t="shared" si="0"/>
        <v>重新激活_63263736_向保林</v>
      </c>
      <c r="G33" t="e">
        <f>VLOOKUP(F33,'CW14 Reply'!$F$2:$H$96,3,0)</f>
        <v>#REF!</v>
      </c>
      <c r="H33">
        <f t="shared" si="1"/>
        <v>1114</v>
      </c>
      <c r="I33">
        <f>VLOOKUP(F33,'CW14 Reply'!$F$2:$I$96,4,0)</f>
        <v>568</v>
      </c>
      <c r="J33">
        <f t="shared" si="2"/>
        <v>-546</v>
      </c>
      <c r="K33">
        <f t="shared" si="3"/>
        <v>894</v>
      </c>
      <c r="L33">
        <f t="shared" si="6"/>
        <v>0</v>
      </c>
      <c r="N33" t="str">
        <f t="shared" si="7"/>
        <v>Re</v>
      </c>
      <c r="O33" t="str">
        <f t="shared" si="4"/>
        <v xml:space="preserve"> </v>
      </c>
      <c r="P33" t="str">
        <f t="shared" si="5"/>
        <v>Re</v>
      </c>
    </row>
    <row r="34" spans="1:16" x14ac:dyDescent="0.25">
      <c r="A34" s="7" t="s">
        <v>19</v>
      </c>
      <c r="B34" s="7" t="s">
        <v>1522</v>
      </c>
      <c r="C34" s="7" t="s">
        <v>1523</v>
      </c>
      <c r="D34" t="s">
        <v>1524</v>
      </c>
      <c r="F34" t="str">
        <f t="shared" si="0"/>
        <v>重新激活_63249914_驱动系统_北京华德宝_李兆俊老师</v>
      </c>
      <c r="G34" t="e">
        <f>VLOOKUP(F34,'CW14 Reply'!$F$2:$H$96,3,0)</f>
        <v>#REF!</v>
      </c>
      <c r="H34">
        <f t="shared" si="1"/>
        <v>1106</v>
      </c>
      <c r="I34">
        <f>VLOOKUP(F34,'CW14 Reply'!$F$2:$I$96,4,0)</f>
        <v>499</v>
      </c>
      <c r="J34">
        <f t="shared" si="2"/>
        <v>-607</v>
      </c>
      <c r="K34">
        <f t="shared" si="3"/>
        <v>833</v>
      </c>
      <c r="L34">
        <f t="shared" si="6"/>
        <v>0</v>
      </c>
      <c r="N34" t="str">
        <f t="shared" si="7"/>
        <v>Re</v>
      </c>
      <c r="O34" t="str">
        <f t="shared" si="4"/>
        <v xml:space="preserve"> </v>
      </c>
      <c r="P34" t="str">
        <f t="shared" si="5"/>
        <v>Re</v>
      </c>
    </row>
    <row r="35" spans="1:16" x14ac:dyDescent="0.25">
      <c r="A35" s="7" t="s">
        <v>19</v>
      </c>
      <c r="B35" s="7" t="s">
        <v>1525</v>
      </c>
      <c r="C35" s="7" t="s">
        <v>1526</v>
      </c>
      <c r="D35" t="s">
        <v>1527</v>
      </c>
      <c r="F35" t="str">
        <f t="shared" si="0"/>
        <v>重新激活_63293823_孙成研</v>
      </c>
      <c r="G35" t="e">
        <f>VLOOKUP(F35,'CW14 Reply'!$F$2:$H$96,3,0)</f>
        <v>#REF!</v>
      </c>
      <c r="H35">
        <f t="shared" si="1"/>
        <v>1078</v>
      </c>
      <c r="I35">
        <f>VLOOKUP(F35,'CW14 Reply'!$F$2:$I$96,4,0)</f>
        <v>576</v>
      </c>
      <c r="J35">
        <f t="shared" si="2"/>
        <v>-502</v>
      </c>
      <c r="K35">
        <f t="shared" si="3"/>
        <v>938</v>
      </c>
      <c r="L35">
        <f t="shared" si="6"/>
        <v>0</v>
      </c>
      <c r="N35" t="str">
        <f t="shared" si="7"/>
        <v>Re</v>
      </c>
      <c r="O35" t="str">
        <f t="shared" si="4"/>
        <v xml:space="preserve"> </v>
      </c>
      <c r="P35" t="str">
        <f t="shared" si="5"/>
        <v>Re</v>
      </c>
    </row>
    <row r="36" spans="1:16" x14ac:dyDescent="0.25">
      <c r="A36" t="s">
        <v>19</v>
      </c>
      <c r="B36" t="s">
        <v>1528</v>
      </c>
      <c r="C36" t="s">
        <v>1529</v>
      </c>
      <c r="D36" t="s">
        <v>240</v>
      </c>
      <c r="E36">
        <v>1</v>
      </c>
      <c r="F36" t="str">
        <f t="shared" si="0"/>
        <v>重新激活_63180611_电气_衢州宝驿</v>
      </c>
      <c r="G36" t="e">
        <f>VLOOKUP(F36,'CW14 Reply'!$F$2:$H$96,3,0)</f>
        <v>#REF!</v>
      </c>
      <c r="H36">
        <f t="shared" si="1"/>
        <v>1056</v>
      </c>
      <c r="I36">
        <f>VLOOKUP(F36,'CW14 Reply'!$F$2:$I$96,4,0)</f>
        <v>1060</v>
      </c>
      <c r="J36">
        <f t="shared" si="2"/>
        <v>4</v>
      </c>
      <c r="K36">
        <f t="shared" si="3"/>
        <v>4</v>
      </c>
      <c r="L36">
        <f t="shared" si="6"/>
        <v>1</v>
      </c>
      <c r="N36" t="str">
        <f t="shared" si="7"/>
        <v>Re</v>
      </c>
      <c r="O36" t="str">
        <f t="shared" si="4"/>
        <v xml:space="preserve"> </v>
      </c>
      <c r="P36" t="str">
        <f t="shared" si="5"/>
        <v>Re</v>
      </c>
    </row>
    <row r="37" spans="1:16" x14ac:dyDescent="0.25">
      <c r="A37" t="s">
        <v>19</v>
      </c>
      <c r="B37" t="s">
        <v>1530</v>
      </c>
      <c r="C37" t="s">
        <v>1531</v>
      </c>
      <c r="D37" t="s">
        <v>1532</v>
      </c>
      <c r="F37" t="str">
        <f t="shared" si="0"/>
        <v>附件_63299588_孙成研</v>
      </c>
      <c r="G37" t="e">
        <f>VLOOKUP(F37,'CW14 Reply'!$F$2:$H$96,3,0)</f>
        <v>#REF!</v>
      </c>
      <c r="H37">
        <f t="shared" si="1"/>
        <v>1024</v>
      </c>
      <c r="I37">
        <f>VLOOKUP(F37,'CW14 Reply'!$F$2:$I$96,4,0)</f>
        <v>576</v>
      </c>
      <c r="J37">
        <f t="shared" si="2"/>
        <v>-448</v>
      </c>
      <c r="K37">
        <f t="shared" si="3"/>
        <v>992</v>
      </c>
      <c r="L37">
        <f t="shared" si="6"/>
        <v>0</v>
      </c>
      <c r="N37" t="str">
        <f t="shared" si="7"/>
        <v xml:space="preserve"> </v>
      </c>
      <c r="O37" t="str">
        <f t="shared" si="4"/>
        <v>Attach</v>
      </c>
      <c r="P37" t="str">
        <f t="shared" si="5"/>
        <v>Attach</v>
      </c>
    </row>
    <row r="38" spans="1:16" x14ac:dyDescent="0.25">
      <c r="A38" t="s">
        <v>19</v>
      </c>
      <c r="B38" t="s">
        <v>1533</v>
      </c>
      <c r="C38" t="s">
        <v>1534</v>
      </c>
      <c r="D38" t="s">
        <v>497</v>
      </c>
      <c r="F38" t="str">
        <f t="shared" si="0"/>
        <v>重新激活62464614 孟凡博老师</v>
      </c>
      <c r="G38" t="e">
        <f>VLOOKUP(F38,'CW14 Reply'!$F$2:$H$96,3,0)</f>
        <v>#REF!</v>
      </c>
      <c r="H38">
        <f t="shared" si="1"/>
        <v>1021</v>
      </c>
      <c r="I38">
        <f>VLOOKUP(F38,'CW14 Reply'!$F$2:$I$96,4,0)</f>
        <v>1034</v>
      </c>
      <c r="J38">
        <f t="shared" si="2"/>
        <v>13</v>
      </c>
      <c r="K38">
        <f t="shared" si="3"/>
        <v>13</v>
      </c>
      <c r="L38">
        <f t="shared" si="6"/>
        <v>1</v>
      </c>
      <c r="N38" t="str">
        <f t="shared" si="7"/>
        <v>Re</v>
      </c>
      <c r="O38" t="str">
        <f t="shared" si="4"/>
        <v xml:space="preserve"> </v>
      </c>
      <c r="P38" t="str">
        <f t="shared" si="5"/>
        <v>Re</v>
      </c>
    </row>
    <row r="39" spans="1:16" x14ac:dyDescent="0.25">
      <c r="A39" t="s">
        <v>19</v>
      </c>
      <c r="B39" t="s">
        <v>1535</v>
      </c>
      <c r="C39" t="s">
        <v>1365</v>
      </c>
      <c r="D39" t="s">
        <v>48</v>
      </c>
      <c r="F39" t="str">
        <f t="shared" si="0"/>
        <v>重新激活_63155155_温泽楠</v>
      </c>
      <c r="G39" t="e">
        <f>VLOOKUP(F39,'CW14 Reply'!$F$2:$H$96,3,0)</f>
        <v>#REF!</v>
      </c>
      <c r="H39">
        <f t="shared" si="1"/>
        <v>970</v>
      </c>
      <c r="I39">
        <f>VLOOKUP(F39,'CW14 Reply'!$F$2:$I$96,4,0)</f>
        <v>996</v>
      </c>
      <c r="J39">
        <f t="shared" si="2"/>
        <v>26</v>
      </c>
      <c r="K39">
        <f t="shared" si="3"/>
        <v>26</v>
      </c>
      <c r="L39">
        <f t="shared" si="6"/>
        <v>1</v>
      </c>
      <c r="N39" t="str">
        <f t="shared" si="7"/>
        <v>Re</v>
      </c>
      <c r="O39" t="str">
        <f t="shared" si="4"/>
        <v xml:space="preserve"> </v>
      </c>
      <c r="P39" t="str">
        <f t="shared" si="5"/>
        <v>Re</v>
      </c>
    </row>
    <row r="40" spans="1:16" x14ac:dyDescent="0.25">
      <c r="A40" t="s">
        <v>19</v>
      </c>
      <c r="B40" t="s">
        <v>1536</v>
      </c>
      <c r="C40" t="s">
        <v>1537</v>
      </c>
      <c r="D40" t="s">
        <v>123</v>
      </c>
      <c r="E40">
        <v>1</v>
      </c>
      <c r="F40" t="str">
        <f t="shared" si="0"/>
        <v>重新激活_63259989_电气系统_温州好达鹿城店</v>
      </c>
      <c r="G40" t="e">
        <f>VLOOKUP(F40,'CW14 Reply'!$F$2:$H$96,3,0)</f>
        <v>#REF!</v>
      </c>
      <c r="H40">
        <f t="shared" si="1"/>
        <v>952</v>
      </c>
      <c r="I40">
        <f>VLOOKUP(F40,'CW14 Reply'!$F$2:$I$96,4,0)</f>
        <v>967</v>
      </c>
      <c r="J40">
        <f t="shared" si="2"/>
        <v>15</v>
      </c>
      <c r="K40">
        <f t="shared" si="3"/>
        <v>15</v>
      </c>
      <c r="L40">
        <f t="shared" si="6"/>
        <v>1</v>
      </c>
      <c r="N40" t="str">
        <f t="shared" si="7"/>
        <v>Re</v>
      </c>
      <c r="O40" t="str">
        <f t="shared" si="4"/>
        <v xml:space="preserve"> </v>
      </c>
      <c r="P40" t="str">
        <f t="shared" si="5"/>
        <v>Re</v>
      </c>
    </row>
    <row r="41" spans="1:16" x14ac:dyDescent="0.25">
      <c r="A41" t="s">
        <v>19</v>
      </c>
      <c r="B41" t="s">
        <v>1538</v>
      </c>
      <c r="C41" t="s">
        <v>1539</v>
      </c>
      <c r="D41" t="s">
        <v>344</v>
      </c>
      <c r="E41">
        <v>1</v>
      </c>
      <c r="F41" t="str">
        <f t="shared" si="0"/>
        <v xml:space="preserve"> Fw: 重新激活-63290204-驱动系统-厦门信达通宝</v>
      </c>
      <c r="G41" t="e">
        <f>VLOOKUP(F41,'CW14 Reply'!$F$2:$H$96,3,0)</f>
        <v>#REF!</v>
      </c>
      <c r="H41">
        <f t="shared" si="1"/>
        <v>941</v>
      </c>
      <c r="I41">
        <f>VLOOKUP(F41,'CW14 Reply'!$F$2:$I$96,4,0)</f>
        <v>1024</v>
      </c>
      <c r="J41">
        <f t="shared" si="2"/>
        <v>83</v>
      </c>
      <c r="K41">
        <f t="shared" si="3"/>
        <v>83</v>
      </c>
      <c r="L41">
        <f t="shared" si="6"/>
        <v>0</v>
      </c>
      <c r="N41" t="str">
        <f t="shared" si="7"/>
        <v>Re</v>
      </c>
      <c r="O41" t="str">
        <f t="shared" si="4"/>
        <v xml:space="preserve"> </v>
      </c>
      <c r="P41" t="str">
        <f t="shared" si="5"/>
        <v>Re</v>
      </c>
    </row>
    <row r="42" spans="1:16" x14ac:dyDescent="0.25">
      <c r="A42" t="s">
        <v>19</v>
      </c>
      <c r="B42" t="s">
        <v>1540</v>
      </c>
      <c r="C42" t="s">
        <v>1541</v>
      </c>
      <c r="D42" t="s">
        <v>134</v>
      </c>
      <c r="F42" t="str">
        <f t="shared" si="0"/>
        <v>附件_63301930_孙成研</v>
      </c>
      <c r="G42" t="e">
        <f>VLOOKUP(F42,'CW14 Reply'!$F$2:$H$96,3,0)</f>
        <v>#REF!</v>
      </c>
      <c r="H42">
        <f t="shared" si="1"/>
        <v>883</v>
      </c>
      <c r="I42">
        <f>VLOOKUP(F42,'CW14 Reply'!$F$2:$I$96,4,0)</f>
        <v>937</v>
      </c>
      <c r="J42">
        <f t="shared" si="2"/>
        <v>54</v>
      </c>
      <c r="K42">
        <f t="shared" si="3"/>
        <v>54</v>
      </c>
      <c r="L42">
        <f t="shared" si="6"/>
        <v>0</v>
      </c>
      <c r="N42" t="str">
        <f t="shared" si="7"/>
        <v xml:space="preserve"> </v>
      </c>
      <c r="O42" t="str">
        <f t="shared" si="4"/>
        <v>Attach</v>
      </c>
      <c r="P42" t="str">
        <f t="shared" si="5"/>
        <v>Attach</v>
      </c>
    </row>
    <row r="43" spans="1:16" x14ac:dyDescent="0.25">
      <c r="A43" t="s">
        <v>19</v>
      </c>
      <c r="B43" t="s">
        <v>1542</v>
      </c>
      <c r="C43" t="s">
        <v>1543</v>
      </c>
      <c r="D43" t="s">
        <v>111</v>
      </c>
      <c r="F43" t="str">
        <f t="shared" si="0"/>
        <v>重新激活_63269943_温泽楠</v>
      </c>
      <c r="G43" t="e">
        <f>VLOOKUP(F43,'CW14 Reply'!$F$2:$H$96,3,0)</f>
        <v>#REF!</v>
      </c>
      <c r="H43">
        <f t="shared" si="1"/>
        <v>877</v>
      </c>
      <c r="I43">
        <f>VLOOKUP(F43,'CW14 Reply'!$F$2:$I$96,4,0)</f>
        <v>882</v>
      </c>
      <c r="J43">
        <f t="shared" si="2"/>
        <v>5</v>
      </c>
      <c r="K43">
        <f t="shared" si="3"/>
        <v>5</v>
      </c>
      <c r="L43">
        <f t="shared" si="6"/>
        <v>1</v>
      </c>
      <c r="N43" t="str">
        <f t="shared" si="7"/>
        <v>Re</v>
      </c>
      <c r="O43" t="str">
        <f t="shared" si="4"/>
        <v xml:space="preserve"> </v>
      </c>
      <c r="P43" t="str">
        <f t="shared" si="5"/>
        <v>Re</v>
      </c>
    </row>
    <row r="44" spans="1:16" x14ac:dyDescent="0.25">
      <c r="A44" t="s">
        <v>19</v>
      </c>
      <c r="B44" t="s">
        <v>1544</v>
      </c>
      <c r="C44" t="s">
        <v>1545</v>
      </c>
      <c r="D44" t="s">
        <v>45</v>
      </c>
      <c r="E44">
        <v>1</v>
      </c>
      <c r="F44" t="str">
        <f t="shared" si="0"/>
        <v>PuMA 案例号63284534已关闭，由于客户反映声音大投诉升级需要重新激活</v>
      </c>
      <c r="G44" t="e">
        <f>VLOOKUP(F44,'CW14 Reply'!$F$2:$H$96,3,0)</f>
        <v>#REF!</v>
      </c>
      <c r="H44">
        <f t="shared" si="1"/>
        <v>864</v>
      </c>
      <c r="I44">
        <f>VLOOKUP(F44,'CW14 Reply'!$F$2:$I$96,4,0)</f>
        <v>935</v>
      </c>
      <c r="J44">
        <f t="shared" si="2"/>
        <v>71</v>
      </c>
      <c r="K44">
        <f t="shared" si="3"/>
        <v>71</v>
      </c>
      <c r="L44">
        <f t="shared" si="6"/>
        <v>0</v>
      </c>
      <c r="N44" t="str">
        <f t="shared" si="7"/>
        <v>Re</v>
      </c>
      <c r="O44" t="str">
        <f t="shared" si="4"/>
        <v>Attach</v>
      </c>
      <c r="P44" t="str">
        <f t="shared" si="5"/>
        <v>Re</v>
      </c>
    </row>
    <row r="45" spans="1:16" x14ac:dyDescent="0.25">
      <c r="A45" t="s">
        <v>19</v>
      </c>
      <c r="B45" t="s">
        <v>1546</v>
      </c>
      <c r="C45" t="s">
        <v>1547</v>
      </c>
      <c r="D45" t="s">
        <v>38</v>
      </c>
      <c r="F45" t="str">
        <f t="shared" si="0"/>
        <v>重新激活-63206833-宋敏</v>
      </c>
      <c r="G45" t="e">
        <f>VLOOKUP(F45,'CW14 Reply'!$F$2:$H$96,3,0)</f>
        <v>#REF!</v>
      </c>
      <c r="H45">
        <f t="shared" si="1"/>
        <v>854</v>
      </c>
      <c r="I45">
        <f>VLOOKUP(F45,'CW14 Reply'!$F$2:$I$96,4,0)</f>
        <v>933</v>
      </c>
      <c r="J45">
        <f t="shared" si="2"/>
        <v>79</v>
      </c>
      <c r="K45">
        <f t="shared" si="3"/>
        <v>79</v>
      </c>
      <c r="L45">
        <f t="shared" si="6"/>
        <v>0</v>
      </c>
      <c r="N45" t="str">
        <f t="shared" si="7"/>
        <v>Re</v>
      </c>
      <c r="O45" t="str">
        <f t="shared" si="4"/>
        <v xml:space="preserve"> </v>
      </c>
      <c r="P45" t="str">
        <f t="shared" si="5"/>
        <v>Re</v>
      </c>
    </row>
    <row r="46" spans="1:16" x14ac:dyDescent="0.25">
      <c r="A46" t="s">
        <v>19</v>
      </c>
      <c r="B46" t="s">
        <v>1548</v>
      </c>
      <c r="C46" t="s">
        <v>1549</v>
      </c>
      <c r="D46" t="s">
        <v>38</v>
      </c>
      <c r="F46" t="str">
        <f t="shared" si="0"/>
        <v>重新激活_63293847_李文杰</v>
      </c>
      <c r="G46" t="e">
        <f>VLOOKUP(F46,'CW14 Reply'!$F$2:$H$96,3,0)</f>
        <v>#REF!</v>
      </c>
      <c r="H46">
        <f t="shared" si="1"/>
        <v>844</v>
      </c>
      <c r="I46">
        <f>VLOOKUP(F46,'CW14 Reply'!$F$2:$I$96,4,0)</f>
        <v>932</v>
      </c>
      <c r="J46">
        <f t="shared" si="2"/>
        <v>88</v>
      </c>
      <c r="K46">
        <f t="shared" si="3"/>
        <v>88</v>
      </c>
      <c r="L46">
        <f t="shared" si="6"/>
        <v>0</v>
      </c>
      <c r="N46" t="str">
        <f t="shared" si="7"/>
        <v>Re</v>
      </c>
      <c r="O46" t="str">
        <f t="shared" si="4"/>
        <v xml:space="preserve"> </v>
      </c>
      <c r="P46" t="str">
        <f t="shared" si="5"/>
        <v>Re</v>
      </c>
    </row>
    <row r="47" spans="1:16" x14ac:dyDescent="0.25">
      <c r="A47" t="s">
        <v>19</v>
      </c>
      <c r="B47" t="s">
        <v>1550</v>
      </c>
      <c r="C47" t="s">
        <v>1551</v>
      </c>
      <c r="D47" t="s">
        <v>1527</v>
      </c>
      <c r="F47" t="str">
        <f t="shared" si="0"/>
        <v>重新激活_63194694_TTS</v>
      </c>
      <c r="G47" t="e">
        <f>VLOOKUP(F47,'CW14 Reply'!$F$2:$H$96,3,0)</f>
        <v>#REF!</v>
      </c>
      <c r="H47">
        <f t="shared" si="1"/>
        <v>836</v>
      </c>
      <c r="I47">
        <f>VLOOKUP(F47,'CW14 Reply'!$F$2:$I$96,4,0)</f>
        <v>845</v>
      </c>
      <c r="J47">
        <f t="shared" si="2"/>
        <v>9</v>
      </c>
      <c r="K47">
        <f t="shared" si="3"/>
        <v>9</v>
      </c>
      <c r="L47">
        <f t="shared" si="6"/>
        <v>1</v>
      </c>
      <c r="N47" t="str">
        <f t="shared" si="7"/>
        <v>Re</v>
      </c>
      <c r="O47" t="str">
        <f t="shared" si="4"/>
        <v xml:space="preserve"> </v>
      </c>
      <c r="P47" t="str">
        <f t="shared" si="5"/>
        <v>Re</v>
      </c>
    </row>
    <row r="48" spans="1:16" x14ac:dyDescent="0.25">
      <c r="A48" t="s">
        <v>19</v>
      </c>
      <c r="B48" t="s">
        <v>1552</v>
      </c>
      <c r="C48" t="s">
        <v>1551</v>
      </c>
      <c r="D48" t="s">
        <v>78</v>
      </c>
      <c r="E48">
        <v>1</v>
      </c>
      <c r="F48" t="str">
        <f t="shared" si="0"/>
        <v>重新激活-63207440-底盘-云南宝悦</v>
      </c>
      <c r="G48" t="e">
        <f>VLOOKUP(F48,'CW14 Reply'!$F$2:$H$96,3,0)</f>
        <v>#REF!</v>
      </c>
      <c r="H48">
        <f t="shared" si="1"/>
        <v>836</v>
      </c>
      <c r="I48">
        <f>VLOOKUP(F48,'CW14 Reply'!$F$2:$I$96,4,0)</f>
        <v>930</v>
      </c>
      <c r="J48">
        <f t="shared" si="2"/>
        <v>94</v>
      </c>
      <c r="K48">
        <f t="shared" si="3"/>
        <v>94</v>
      </c>
      <c r="L48">
        <f t="shared" si="6"/>
        <v>0</v>
      </c>
      <c r="N48" t="str">
        <f t="shared" si="7"/>
        <v>Re</v>
      </c>
      <c r="O48" t="str">
        <f t="shared" si="4"/>
        <v xml:space="preserve"> </v>
      </c>
      <c r="P48" t="str">
        <f t="shared" si="5"/>
        <v>Re</v>
      </c>
    </row>
    <row r="49" spans="1:16" x14ac:dyDescent="0.25">
      <c r="A49" t="s">
        <v>19</v>
      </c>
      <c r="B49" t="s">
        <v>1553</v>
      </c>
      <c r="C49" t="s">
        <v>1554</v>
      </c>
      <c r="D49" t="s">
        <v>70</v>
      </c>
      <c r="F49" t="str">
        <f t="shared" si="0"/>
        <v>重新激活_63113983_侯宇</v>
      </c>
      <c r="G49" t="e">
        <f>VLOOKUP(F49,'CW14 Reply'!$F$2:$H$96,3,0)</f>
        <v>#REF!</v>
      </c>
      <c r="H49">
        <f t="shared" si="1"/>
        <v>834</v>
      </c>
      <c r="I49">
        <f>VLOOKUP(F49,'CW14 Reply'!$F$2:$I$96,4,0)</f>
        <v>836</v>
      </c>
      <c r="J49">
        <f t="shared" si="2"/>
        <v>2</v>
      </c>
      <c r="K49">
        <f t="shared" si="3"/>
        <v>2</v>
      </c>
      <c r="L49">
        <f t="shared" si="6"/>
        <v>1</v>
      </c>
      <c r="N49" t="str">
        <f t="shared" si="7"/>
        <v>Re</v>
      </c>
      <c r="O49" t="str">
        <f t="shared" si="4"/>
        <v xml:space="preserve"> </v>
      </c>
      <c r="P49" t="str">
        <f t="shared" si="5"/>
        <v>Re</v>
      </c>
    </row>
    <row r="50" spans="1:16" x14ac:dyDescent="0.25">
      <c r="A50" t="s">
        <v>19</v>
      </c>
      <c r="B50" t="s">
        <v>1555</v>
      </c>
      <c r="C50" t="s">
        <v>1556</v>
      </c>
      <c r="D50" t="s">
        <v>38</v>
      </c>
      <c r="F50" t="str">
        <f t="shared" si="0"/>
        <v>重新激活_63285989_阎广宇</v>
      </c>
      <c r="G50" t="e">
        <f>VLOOKUP(F50,'CW14 Reply'!$F$2:$H$96,3,0)</f>
        <v>#REF!</v>
      </c>
      <c r="H50">
        <f t="shared" si="1"/>
        <v>800</v>
      </c>
      <c r="I50">
        <f>VLOOKUP(F50,'CW14 Reply'!$F$2:$I$96,4,0)</f>
        <v>815</v>
      </c>
      <c r="J50">
        <f t="shared" si="2"/>
        <v>15</v>
      </c>
      <c r="K50">
        <f t="shared" si="3"/>
        <v>15</v>
      </c>
      <c r="L50">
        <f t="shared" si="6"/>
        <v>1</v>
      </c>
      <c r="N50" t="str">
        <f t="shared" si="7"/>
        <v>Re</v>
      </c>
      <c r="O50" t="str">
        <f t="shared" si="4"/>
        <v xml:space="preserve"> </v>
      </c>
      <c r="P50" t="str">
        <f t="shared" si="5"/>
        <v>Re</v>
      </c>
    </row>
    <row r="51" spans="1:16" x14ac:dyDescent="0.25">
      <c r="A51" t="s">
        <v>19</v>
      </c>
      <c r="B51" t="s">
        <v>1557</v>
      </c>
      <c r="C51" t="s">
        <v>1558</v>
      </c>
      <c r="D51" t="s">
        <v>115</v>
      </c>
      <c r="E51">
        <v>1</v>
      </c>
      <c r="F51" t="str">
        <f t="shared" si="0"/>
        <v>底盘号：0G32234 出现漏油现象。需要激活PUMA案例63266085</v>
      </c>
      <c r="G51" t="e">
        <f>VLOOKUP(F51,'CW14 Reply'!$F$2:$H$96,3,0)</f>
        <v>#REF!</v>
      </c>
      <c r="H51">
        <f t="shared" si="1"/>
        <v>778</v>
      </c>
      <c r="I51">
        <f>VLOOKUP(F51,'CW14 Reply'!$F$2:$I$96,4,0)</f>
        <v>780</v>
      </c>
      <c r="J51">
        <f t="shared" si="2"/>
        <v>2</v>
      </c>
      <c r="K51">
        <f t="shared" si="3"/>
        <v>2</v>
      </c>
      <c r="L51">
        <f t="shared" si="6"/>
        <v>1</v>
      </c>
      <c r="N51" t="str">
        <f t="shared" si="7"/>
        <v>Re</v>
      </c>
      <c r="O51" t="str">
        <f t="shared" si="4"/>
        <v xml:space="preserve"> </v>
      </c>
      <c r="P51" t="str">
        <f t="shared" si="5"/>
        <v>Re</v>
      </c>
    </row>
    <row r="52" spans="1:16" x14ac:dyDescent="0.25">
      <c r="A52" t="s">
        <v>19</v>
      </c>
      <c r="B52" t="s">
        <v>1559</v>
      </c>
      <c r="C52" t="s">
        <v>1560</v>
      </c>
      <c r="D52" t="s">
        <v>25</v>
      </c>
      <c r="E52">
        <v>1</v>
      </c>
      <c r="F52" t="str">
        <f t="shared" si="0"/>
        <v>关于案例重新激活</v>
      </c>
      <c r="G52" t="e">
        <f>VLOOKUP(F52,'CW14 Reply'!$F$2:$H$96,3,0)</f>
        <v>#REF!</v>
      </c>
      <c r="H52">
        <f t="shared" si="1"/>
        <v>771</v>
      </c>
      <c r="I52">
        <f>VLOOKUP(F52,'CW14 Reply'!$F$2:$I$96,4,0)</f>
        <v>778</v>
      </c>
      <c r="J52">
        <f t="shared" si="2"/>
        <v>7</v>
      </c>
      <c r="K52">
        <f t="shared" si="3"/>
        <v>7</v>
      </c>
      <c r="L52">
        <f t="shared" si="6"/>
        <v>1</v>
      </c>
      <c r="N52" t="str">
        <f t="shared" si="7"/>
        <v>Re</v>
      </c>
      <c r="O52" t="str">
        <f t="shared" si="4"/>
        <v xml:space="preserve"> </v>
      </c>
      <c r="P52" t="str">
        <f t="shared" si="5"/>
        <v>Re</v>
      </c>
    </row>
    <row r="53" spans="1:16" x14ac:dyDescent="0.25">
      <c r="A53" t="s">
        <v>19</v>
      </c>
      <c r="B53" t="s">
        <v>1561</v>
      </c>
      <c r="C53" t="s">
        <v>1562</v>
      </c>
      <c r="D53" t="s">
        <v>497</v>
      </c>
      <c r="E53">
        <v>1</v>
      </c>
      <c r="F53" t="str">
        <f t="shared" si="0"/>
        <v>重新激活_63227818_电气系统_泸州宝源</v>
      </c>
      <c r="G53" t="e">
        <f>VLOOKUP(F53,'CW14 Reply'!$F$2:$H$96,3,0)</f>
        <v>#REF!</v>
      </c>
      <c r="H53">
        <f t="shared" si="1"/>
        <v>695</v>
      </c>
      <c r="I53">
        <f>VLOOKUP(F53,'CW14 Reply'!$F$2:$I$96,4,0)</f>
        <v>707</v>
      </c>
      <c r="J53">
        <f t="shared" si="2"/>
        <v>12</v>
      </c>
      <c r="K53">
        <f t="shared" si="3"/>
        <v>12</v>
      </c>
      <c r="L53">
        <f t="shared" si="6"/>
        <v>1</v>
      </c>
      <c r="N53" t="str">
        <f t="shared" si="7"/>
        <v>Re</v>
      </c>
      <c r="O53" t="str">
        <f t="shared" si="4"/>
        <v xml:space="preserve"> </v>
      </c>
      <c r="P53" t="str">
        <f t="shared" si="5"/>
        <v>Re</v>
      </c>
    </row>
    <row r="54" spans="1:16" x14ac:dyDescent="0.25">
      <c r="A54" t="s">
        <v>19</v>
      </c>
      <c r="B54" t="s">
        <v>1563</v>
      </c>
      <c r="C54" t="s">
        <v>1564</v>
      </c>
      <c r="D54" t="s">
        <v>32</v>
      </c>
      <c r="F54" t="str">
        <f t="shared" si="0"/>
        <v>案例激活  63084874   杨波</v>
      </c>
      <c r="G54" t="e">
        <f>VLOOKUP(F54,'CW14 Reply'!$F$2:$H$96,3,0)</f>
        <v>#REF!</v>
      </c>
      <c r="H54">
        <f t="shared" si="1"/>
        <v>679</v>
      </c>
      <c r="I54">
        <f>VLOOKUP(F54,'CW14 Reply'!$F$2:$I$96,4,0)</f>
        <v>775</v>
      </c>
      <c r="J54">
        <f t="shared" si="2"/>
        <v>96</v>
      </c>
      <c r="K54">
        <f t="shared" si="3"/>
        <v>96</v>
      </c>
      <c r="L54">
        <f t="shared" si="6"/>
        <v>0</v>
      </c>
      <c r="N54" t="str">
        <f t="shared" si="7"/>
        <v>Re</v>
      </c>
      <c r="O54" t="str">
        <f t="shared" si="4"/>
        <v xml:space="preserve"> </v>
      </c>
      <c r="P54" t="str">
        <f t="shared" si="5"/>
        <v>Re</v>
      </c>
    </row>
    <row r="55" spans="1:16" x14ac:dyDescent="0.25">
      <c r="A55" t="s">
        <v>19</v>
      </c>
      <c r="B55" t="s">
        <v>1565</v>
      </c>
      <c r="C55" t="s">
        <v>881</v>
      </c>
      <c r="D55" t="s">
        <v>32</v>
      </c>
      <c r="E55">
        <v>1</v>
      </c>
      <c r="F55" t="str">
        <f t="shared" si="0"/>
        <v>重新激活_63291739_车身_玉溪宝远</v>
      </c>
      <c r="G55" t="e">
        <f>VLOOKUP(F55,'CW14 Reply'!$F$2:$H$96,3,0)</f>
        <v>#REF!</v>
      </c>
      <c r="H55">
        <f t="shared" si="1"/>
        <v>656</v>
      </c>
      <c r="I55">
        <f>VLOOKUP(F55,'CW14 Reply'!$F$2:$I$96,4,0)</f>
        <v>677</v>
      </c>
      <c r="J55">
        <f t="shared" si="2"/>
        <v>21</v>
      </c>
      <c r="K55">
        <f t="shared" si="3"/>
        <v>21</v>
      </c>
      <c r="L55">
        <f t="shared" si="6"/>
        <v>1</v>
      </c>
      <c r="N55" t="str">
        <f t="shared" si="7"/>
        <v>Re</v>
      </c>
      <c r="O55" t="str">
        <f t="shared" si="4"/>
        <v xml:space="preserve"> </v>
      </c>
      <c r="P55" t="str">
        <f t="shared" si="5"/>
        <v>Re</v>
      </c>
    </row>
    <row r="56" spans="1:16" x14ac:dyDescent="0.25">
      <c r="A56" t="s">
        <v>19</v>
      </c>
      <c r="B56" t="s">
        <v>1566</v>
      </c>
      <c r="C56" t="s">
        <v>1567</v>
      </c>
      <c r="D56" t="s">
        <v>70</v>
      </c>
      <c r="E56">
        <v>1</v>
      </c>
      <c r="F56" t="str">
        <f t="shared" si="0"/>
        <v>激活puma案例63249344：车身防腐蜡（反馈清洗效果）----武汉鄂之宝MINI店</v>
      </c>
      <c r="G56" t="e">
        <f>VLOOKUP(F56,'CW14 Reply'!$F$2:$H$96,3,0)</f>
        <v>#REF!</v>
      </c>
      <c r="H56">
        <f t="shared" si="1"/>
        <v>645</v>
      </c>
      <c r="I56">
        <f>VLOOKUP(F56,'CW14 Reply'!$F$2:$I$96,4,0)</f>
        <v>652</v>
      </c>
      <c r="J56">
        <f t="shared" si="2"/>
        <v>7</v>
      </c>
      <c r="K56">
        <f t="shared" si="3"/>
        <v>7</v>
      </c>
      <c r="L56">
        <f t="shared" si="6"/>
        <v>1</v>
      </c>
      <c r="N56" t="str">
        <f t="shared" si="7"/>
        <v>Re</v>
      </c>
      <c r="O56" t="str">
        <f t="shared" si="4"/>
        <v xml:space="preserve"> </v>
      </c>
      <c r="P56" t="str">
        <f t="shared" si="5"/>
        <v>Re</v>
      </c>
    </row>
    <row r="57" spans="1:16" x14ac:dyDescent="0.25">
      <c r="A57" t="s">
        <v>19</v>
      </c>
      <c r="B57" t="s">
        <v>1568</v>
      </c>
      <c r="C57" t="s">
        <v>1569</v>
      </c>
      <c r="D57" t="s">
        <v>25</v>
      </c>
      <c r="E57">
        <v>1</v>
      </c>
      <c r="F57" t="str">
        <f t="shared" si="0"/>
        <v>案例激活+63262965+底盘+北京宝泽行+请求回复</v>
      </c>
      <c r="G57" t="e">
        <f>VLOOKUP(F57,'CW14 Reply'!$F$2:$H$96,3,0)</f>
        <v>#REF!</v>
      </c>
      <c r="H57">
        <f t="shared" si="1"/>
        <v>641</v>
      </c>
      <c r="I57">
        <f>VLOOKUP(F57,'CW14 Reply'!$F$2:$I$96,4,0)</f>
        <v>688</v>
      </c>
      <c r="J57">
        <f t="shared" si="2"/>
        <v>47</v>
      </c>
      <c r="K57">
        <f t="shared" si="3"/>
        <v>47</v>
      </c>
      <c r="L57">
        <f t="shared" si="6"/>
        <v>0</v>
      </c>
      <c r="N57" t="str">
        <f t="shared" si="7"/>
        <v>Re</v>
      </c>
      <c r="O57" t="str">
        <f t="shared" si="4"/>
        <v xml:space="preserve"> </v>
      </c>
      <c r="P57" t="str">
        <f t="shared" si="5"/>
        <v>Re</v>
      </c>
    </row>
    <row r="58" spans="1:16" x14ac:dyDescent="0.25">
      <c r="A58" t="s">
        <v>19</v>
      </c>
      <c r="B58" t="s">
        <v>1570</v>
      </c>
      <c r="C58" t="s">
        <v>1571</v>
      </c>
      <c r="D58" t="s">
        <v>70</v>
      </c>
      <c r="F58" t="str">
        <f t="shared" si="0"/>
        <v>重新激活  63044763  向保林</v>
      </c>
      <c r="G58" t="e">
        <f>VLOOKUP(F58,'CW14 Reply'!$F$2:$H$96,3,0)</f>
        <v>#REF!</v>
      </c>
      <c r="H58">
        <f t="shared" si="1"/>
        <v>637</v>
      </c>
      <c r="I58">
        <f>VLOOKUP(F58,'CW14 Reply'!$F$2:$I$96,4,0)</f>
        <v>639</v>
      </c>
      <c r="J58">
        <f t="shared" si="2"/>
        <v>2</v>
      </c>
      <c r="K58">
        <f t="shared" si="3"/>
        <v>2</v>
      </c>
      <c r="L58">
        <f t="shared" si="6"/>
        <v>1</v>
      </c>
      <c r="N58" t="str">
        <f t="shared" si="7"/>
        <v>Re</v>
      </c>
      <c r="O58" t="str">
        <f t="shared" si="4"/>
        <v xml:space="preserve"> </v>
      </c>
      <c r="P58" t="str">
        <f t="shared" si="5"/>
        <v>Re</v>
      </c>
    </row>
    <row r="59" spans="1:16" x14ac:dyDescent="0.25">
      <c r="A59" t="s">
        <v>19</v>
      </c>
      <c r="B59" t="s">
        <v>1572</v>
      </c>
      <c r="C59" t="s">
        <v>1573</v>
      </c>
      <c r="D59" t="s">
        <v>294</v>
      </c>
      <c r="E59">
        <v>1</v>
      </c>
      <c r="F59" t="str">
        <f t="shared" si="0"/>
        <v>重新激活_63239504_驱动系统_北京华德宝</v>
      </c>
      <c r="G59" t="e">
        <f>VLOOKUP(F59,'CW14 Reply'!$F$2:$H$96,3,0)</f>
        <v>#REF!</v>
      </c>
      <c r="H59">
        <f t="shared" si="1"/>
        <v>624</v>
      </c>
      <c r="I59">
        <f>VLOOKUP(F59,'CW14 Reply'!$F$2:$I$96,4,0)</f>
        <v>629</v>
      </c>
      <c r="J59">
        <f t="shared" si="2"/>
        <v>5</v>
      </c>
      <c r="K59">
        <f t="shared" si="3"/>
        <v>5</v>
      </c>
      <c r="L59">
        <f t="shared" si="6"/>
        <v>1</v>
      </c>
      <c r="N59" t="str">
        <f t="shared" si="7"/>
        <v>Re</v>
      </c>
      <c r="O59" t="str">
        <f t="shared" si="4"/>
        <v xml:space="preserve"> </v>
      </c>
      <c r="P59" t="str">
        <f t="shared" si="5"/>
        <v>Re</v>
      </c>
    </row>
    <row r="60" spans="1:16" x14ac:dyDescent="0.25">
      <c r="A60" t="s">
        <v>19</v>
      </c>
      <c r="B60" t="s">
        <v>1574</v>
      </c>
      <c r="C60" t="s">
        <v>1575</v>
      </c>
      <c r="D60" t="s">
        <v>38</v>
      </c>
      <c r="E60">
        <v>1</v>
      </c>
      <c r="F60" t="str">
        <f t="shared" si="0"/>
        <v>重新激活_63281348_驱动系统_江阴宝诚</v>
      </c>
      <c r="G60" t="e">
        <f>VLOOKUP(F60,'CW14 Reply'!$F$2:$H$96,3,0)</f>
        <v>#REF!</v>
      </c>
      <c r="H60">
        <f t="shared" si="1"/>
        <v>623</v>
      </c>
      <c r="I60">
        <f>VLOOKUP(F60,'CW14 Reply'!$F$2:$I$96,4,0)</f>
        <v>627</v>
      </c>
      <c r="J60">
        <f t="shared" si="2"/>
        <v>4</v>
      </c>
      <c r="K60">
        <f t="shared" si="3"/>
        <v>4</v>
      </c>
      <c r="L60">
        <f t="shared" si="6"/>
        <v>1</v>
      </c>
      <c r="N60" t="str">
        <f t="shared" si="7"/>
        <v>Re</v>
      </c>
      <c r="O60" t="str">
        <f t="shared" si="4"/>
        <v xml:space="preserve"> </v>
      </c>
      <c r="P60" t="str">
        <f t="shared" si="5"/>
        <v>Re</v>
      </c>
    </row>
    <row r="61" spans="1:16" x14ac:dyDescent="0.25">
      <c r="A61" t="s">
        <v>19</v>
      </c>
      <c r="B61" t="s">
        <v>1576</v>
      </c>
      <c r="C61" t="s">
        <v>1577</v>
      </c>
      <c r="D61" t="s">
        <v>240</v>
      </c>
      <c r="F61" t="str">
        <f t="shared" si="0"/>
        <v>重新激活_63278440_游国军</v>
      </c>
      <c r="G61" t="e">
        <f>VLOOKUP(F61,'CW14 Reply'!$F$2:$H$96,3,0)</f>
        <v>#REF!</v>
      </c>
      <c r="H61">
        <f t="shared" si="1"/>
        <v>593</v>
      </c>
      <c r="I61">
        <f>VLOOKUP(F61,'CW14 Reply'!$F$2:$I$96,4,0)</f>
        <v>601</v>
      </c>
      <c r="J61">
        <f t="shared" si="2"/>
        <v>8</v>
      </c>
      <c r="K61">
        <f t="shared" si="3"/>
        <v>8</v>
      </c>
      <c r="L61">
        <f t="shared" si="6"/>
        <v>1</v>
      </c>
      <c r="N61" t="str">
        <f t="shared" si="7"/>
        <v>Re</v>
      </c>
      <c r="O61" t="str">
        <f t="shared" si="4"/>
        <v xml:space="preserve"> </v>
      </c>
      <c r="P61" t="str">
        <f t="shared" si="5"/>
        <v>Re</v>
      </c>
    </row>
    <row r="62" spans="1:16" x14ac:dyDescent="0.25">
      <c r="A62" t="s">
        <v>19</v>
      </c>
      <c r="B62" t="s">
        <v>1578</v>
      </c>
      <c r="C62" t="s">
        <v>1579</v>
      </c>
      <c r="D62" t="s">
        <v>743</v>
      </c>
      <c r="E62">
        <v>1</v>
      </c>
      <c r="F62" t="str">
        <f t="shared" si="0"/>
        <v>附件_63301535_驱动系统</v>
      </c>
      <c r="G62" t="e">
        <f>VLOOKUP(F62,'CW14 Reply'!$F$2:$H$96,3,0)</f>
        <v>#REF!</v>
      </c>
      <c r="H62">
        <f t="shared" si="1"/>
        <v>590</v>
      </c>
      <c r="I62">
        <f>VLOOKUP(F62,'CW14 Reply'!$F$2:$I$96,4,0)</f>
        <v>624</v>
      </c>
      <c r="J62">
        <f t="shared" si="2"/>
        <v>34</v>
      </c>
      <c r="K62">
        <f t="shared" si="3"/>
        <v>34</v>
      </c>
      <c r="L62">
        <f t="shared" si="6"/>
        <v>0</v>
      </c>
      <c r="N62" t="str">
        <f t="shared" si="7"/>
        <v xml:space="preserve"> </v>
      </c>
      <c r="O62" t="str">
        <f t="shared" si="4"/>
        <v>Attach</v>
      </c>
      <c r="P62" t="str">
        <f t="shared" si="5"/>
        <v>Attach</v>
      </c>
    </row>
    <row r="63" spans="1:16" x14ac:dyDescent="0.25">
      <c r="A63" t="s">
        <v>19</v>
      </c>
      <c r="B63" t="s">
        <v>1580</v>
      </c>
      <c r="C63" t="s">
        <v>1581</v>
      </c>
      <c r="D63" t="s">
        <v>120</v>
      </c>
      <c r="F63" t="str">
        <f t="shared" si="0"/>
        <v>重新激活_63106176_徐琨</v>
      </c>
      <c r="G63" t="e">
        <f>VLOOKUP(F63,'CW14 Reply'!$F$2:$H$96,3,0)</f>
        <v>#REF!</v>
      </c>
      <c r="H63">
        <f t="shared" si="1"/>
        <v>586</v>
      </c>
      <c r="I63">
        <f>VLOOKUP(F63,'CW14 Reply'!$F$2:$I$96,4,0)</f>
        <v>598</v>
      </c>
      <c r="J63">
        <f t="shared" si="2"/>
        <v>12</v>
      </c>
      <c r="K63">
        <f t="shared" si="3"/>
        <v>12</v>
      </c>
      <c r="L63">
        <f t="shared" si="6"/>
        <v>1</v>
      </c>
      <c r="N63" t="str">
        <f t="shared" si="7"/>
        <v>Re</v>
      </c>
      <c r="O63" t="str">
        <f t="shared" si="4"/>
        <v xml:space="preserve"> </v>
      </c>
      <c r="P63" t="str">
        <f t="shared" si="5"/>
        <v>Re</v>
      </c>
    </row>
    <row r="64" spans="1:16" x14ac:dyDescent="0.25">
      <c r="A64" t="s">
        <v>19</v>
      </c>
      <c r="B64" t="s">
        <v>1582</v>
      </c>
      <c r="C64" t="s">
        <v>1583</v>
      </c>
      <c r="D64" t="s">
        <v>1584</v>
      </c>
      <c r="F64" t="str">
        <f t="shared" si="0"/>
        <v>重新激活--63280911--TTS--福州中宝</v>
      </c>
      <c r="G64" t="e">
        <f>VLOOKUP(F64,'CW14 Reply'!$F$2:$H$96,3,0)</f>
        <v>#REF!</v>
      </c>
      <c r="H64">
        <f t="shared" si="1"/>
        <v>571</v>
      </c>
      <c r="I64">
        <f>VLOOKUP(F64,'CW14 Reply'!$F$2:$I$96,4,0)</f>
        <v>596</v>
      </c>
      <c r="J64">
        <f t="shared" si="2"/>
        <v>25</v>
      </c>
      <c r="K64">
        <f t="shared" si="3"/>
        <v>25</v>
      </c>
      <c r="L64">
        <f t="shared" si="6"/>
        <v>1</v>
      </c>
      <c r="N64" t="str">
        <f t="shared" si="7"/>
        <v>Re</v>
      </c>
      <c r="O64" t="str">
        <f t="shared" si="4"/>
        <v xml:space="preserve"> </v>
      </c>
      <c r="P64" t="str">
        <f t="shared" si="5"/>
        <v>Re</v>
      </c>
    </row>
    <row r="65" spans="1:16" x14ac:dyDescent="0.25">
      <c r="A65" t="s">
        <v>19</v>
      </c>
      <c r="B65" t="s">
        <v>1585</v>
      </c>
      <c r="C65" t="s">
        <v>1586</v>
      </c>
      <c r="D65" t="s">
        <v>75</v>
      </c>
      <c r="E65">
        <v>1</v>
      </c>
      <c r="F65" t="str">
        <f t="shared" si="0"/>
        <v>重新激活--63250440--电器--东莞合宝</v>
      </c>
      <c r="G65" t="e">
        <f>VLOOKUP(F65,'CW14 Reply'!$F$2:$H$96,3,0)</f>
        <v>#REF!</v>
      </c>
      <c r="H65">
        <f t="shared" si="1"/>
        <v>570</v>
      </c>
      <c r="I65">
        <f>VLOOKUP(F65,'CW14 Reply'!$F$2:$I$96,4,0)</f>
        <v>576</v>
      </c>
      <c r="J65">
        <f t="shared" si="2"/>
        <v>6</v>
      </c>
      <c r="K65">
        <f t="shared" si="3"/>
        <v>6</v>
      </c>
      <c r="L65">
        <f t="shared" si="6"/>
        <v>1</v>
      </c>
      <c r="N65" t="str">
        <f t="shared" si="7"/>
        <v>Re</v>
      </c>
      <c r="O65" t="str">
        <f t="shared" si="4"/>
        <v xml:space="preserve"> </v>
      </c>
      <c r="P65" t="str">
        <f t="shared" si="5"/>
        <v>Re</v>
      </c>
    </row>
    <row r="66" spans="1:16" x14ac:dyDescent="0.25">
      <c r="A66" t="s">
        <v>19</v>
      </c>
      <c r="B66" t="s">
        <v>1587</v>
      </c>
      <c r="C66" t="s">
        <v>1588</v>
      </c>
      <c r="D66" t="s">
        <v>120</v>
      </c>
      <c r="E66">
        <v>1</v>
      </c>
      <c r="F66" t="str">
        <f t="shared" ref="F66:F91" si="8">RIGHT(B66,LEN(B66)-4)</f>
        <v>TC 63221853激活</v>
      </c>
      <c r="G66" t="e">
        <f>VLOOKUP(F66,'CW14 Reply'!$F$2:$H$96,3,0)</f>
        <v>#REF!</v>
      </c>
      <c r="H66">
        <f t="shared" si="1"/>
        <v>547</v>
      </c>
      <c r="I66">
        <f>VLOOKUP(F66,'CW14 Reply'!$F$2:$I$96,4,0)</f>
        <v>570</v>
      </c>
      <c r="J66">
        <f t="shared" si="2"/>
        <v>23</v>
      </c>
      <c r="K66">
        <f t="shared" si="3"/>
        <v>23</v>
      </c>
      <c r="L66">
        <f t="shared" si="6"/>
        <v>1</v>
      </c>
      <c r="N66" t="str">
        <f t="shared" si="7"/>
        <v>Re</v>
      </c>
      <c r="O66" t="str">
        <f t="shared" si="4"/>
        <v xml:space="preserve"> </v>
      </c>
      <c r="P66" t="str">
        <f t="shared" si="5"/>
        <v>Re</v>
      </c>
    </row>
    <row r="67" spans="1:16" x14ac:dyDescent="0.25">
      <c r="A67" t="s">
        <v>19</v>
      </c>
      <c r="B67" t="s">
        <v>1589</v>
      </c>
      <c r="C67" t="s">
        <v>1590</v>
      </c>
      <c r="D67" t="s">
        <v>32</v>
      </c>
      <c r="F67" t="str">
        <f t="shared" si="8"/>
        <v>重新激活_63084304_付佳伟</v>
      </c>
      <c r="G67" t="e">
        <f>VLOOKUP(F67,'CW14 Reply'!$F$2:$H$96,3,0)</f>
        <v>#REF!</v>
      </c>
      <c r="H67">
        <f t="shared" ref="H67:H91" si="9">MID(C67,(FIND(":",C67)-2),2)*60+MID(C67,(FIND(":",C67)+1),2)</f>
        <v>545</v>
      </c>
      <c r="I67">
        <f>VLOOKUP(F67,'CW14 Reply'!$F$2:$I$96,4,0)</f>
        <v>571</v>
      </c>
      <c r="J67">
        <f t="shared" ref="J67:J91" si="10">I67-H67</f>
        <v>26</v>
      </c>
      <c r="K67">
        <f t="shared" ref="K67:K91" si="11">IFERROR(IF(J67&lt;0, J67+1440,J67),"NA")</f>
        <v>26</v>
      </c>
      <c r="L67">
        <f t="shared" si="6"/>
        <v>1</v>
      </c>
      <c r="N67" t="str">
        <f t="shared" si="7"/>
        <v>Re</v>
      </c>
      <c r="O67" t="str">
        <f t="shared" ref="O67:O91" si="12">IFERROR(IF(FIND("MB",D67),"Attach",0)," ")</f>
        <v xml:space="preserve"> </v>
      </c>
      <c r="P67" t="str">
        <f t="shared" ref="P67:P91" si="13">IF(N67="Re","Re",IF(O67="Attach","Attach","Ge"))</f>
        <v>Re</v>
      </c>
    </row>
    <row r="68" spans="1:16" x14ac:dyDescent="0.25">
      <c r="A68" t="s">
        <v>19</v>
      </c>
      <c r="B68" t="s">
        <v>1591</v>
      </c>
      <c r="C68" t="s">
        <v>1592</v>
      </c>
      <c r="D68" t="s">
        <v>70</v>
      </c>
      <c r="E68">
        <v>1</v>
      </c>
      <c r="F68" t="str">
        <f t="shared" si="8"/>
        <v>重新激活 63280390 底盘 怀化宝利</v>
      </c>
      <c r="G68" t="e">
        <f>VLOOKUP(F68,'CW14 Reply'!$F$2:$H$96,3,0)</f>
        <v>#REF!</v>
      </c>
      <c r="H68">
        <f t="shared" si="9"/>
        <v>501</v>
      </c>
      <c r="I68">
        <f>VLOOKUP(F68,'CW14 Reply'!$F$2:$I$96,4,0)</f>
        <v>530</v>
      </c>
      <c r="J68">
        <f t="shared" si="10"/>
        <v>29</v>
      </c>
      <c r="K68">
        <f t="shared" si="11"/>
        <v>29</v>
      </c>
      <c r="L68">
        <f t="shared" ref="L68:L91" si="14">IF(K68="NA","NA",IF(K68&lt;=30,1,0))</f>
        <v>1</v>
      </c>
      <c r="N68" t="str">
        <f t="shared" ref="N68:N91" si="15">IFERROR(IF(FIND("激活",B68),"Re",0)," ")</f>
        <v>Re</v>
      </c>
      <c r="O68" t="str">
        <f t="shared" si="12"/>
        <v xml:space="preserve"> </v>
      </c>
      <c r="P68" t="str">
        <f t="shared" si="13"/>
        <v>Re</v>
      </c>
    </row>
    <row r="69" spans="1:16" x14ac:dyDescent="0.25">
      <c r="A69" t="s">
        <v>19</v>
      </c>
      <c r="B69" t="s">
        <v>1709</v>
      </c>
      <c r="C69" t="s">
        <v>1710</v>
      </c>
      <c r="D69" t="s">
        <v>78</v>
      </c>
      <c r="E69">
        <v>1</v>
      </c>
      <c r="F69" t="str">
        <f t="shared" si="8"/>
        <v>重新激活_63260025_车身_厦门中宝</v>
      </c>
      <c r="G69" t="e">
        <f>VLOOKUP(F69,'CW14 Reply'!$F$2:$H$96,3,0)</f>
        <v>#REF!</v>
      </c>
      <c r="H69">
        <f t="shared" si="9"/>
        <v>1054</v>
      </c>
      <c r="I69">
        <f>VLOOKUP(F69,'CW14 Reply'!$F$2:$I$96,4,0)</f>
        <v>1060</v>
      </c>
      <c r="J69">
        <f t="shared" si="10"/>
        <v>6</v>
      </c>
      <c r="K69">
        <f t="shared" si="11"/>
        <v>6</v>
      </c>
      <c r="L69">
        <f t="shared" si="14"/>
        <v>1</v>
      </c>
      <c r="N69" t="str">
        <f t="shared" si="15"/>
        <v>Re</v>
      </c>
      <c r="O69" t="str">
        <f t="shared" si="12"/>
        <v xml:space="preserve"> </v>
      </c>
      <c r="P69" t="str">
        <f t="shared" si="13"/>
        <v>Re</v>
      </c>
    </row>
    <row r="70" spans="1:16" x14ac:dyDescent="0.25">
      <c r="A70" s="10" t="s">
        <v>19</v>
      </c>
      <c r="B70" s="10" t="s">
        <v>1711</v>
      </c>
      <c r="C70" s="10" t="s">
        <v>1712</v>
      </c>
      <c r="D70" s="10" t="s">
        <v>111</v>
      </c>
      <c r="E70" s="10"/>
      <c r="F70" s="10" t="str">
        <f t="shared" si="8"/>
        <v>重新激活_63238643_孟凡博</v>
      </c>
      <c r="G70" s="10" t="s">
        <v>9</v>
      </c>
      <c r="H70">
        <f t="shared" si="9"/>
        <v>1028</v>
      </c>
      <c r="I70" t="e">
        <f>VLOOKUP(F70,'CW14 Reply'!$F$2:$I$96,4,0)</f>
        <v>#N/A</v>
      </c>
      <c r="J70" t="e">
        <f t="shared" si="10"/>
        <v>#N/A</v>
      </c>
      <c r="K70" t="str">
        <f t="shared" si="11"/>
        <v>NA</v>
      </c>
      <c r="L70" t="str">
        <f t="shared" si="14"/>
        <v>NA</v>
      </c>
      <c r="N70" t="str">
        <f t="shared" si="15"/>
        <v>Re</v>
      </c>
      <c r="O70" t="str">
        <f t="shared" si="12"/>
        <v xml:space="preserve"> </v>
      </c>
      <c r="P70" t="str">
        <f t="shared" si="13"/>
        <v>Re</v>
      </c>
    </row>
    <row r="71" spans="1:16" x14ac:dyDescent="0.25">
      <c r="A71" t="s">
        <v>19</v>
      </c>
      <c r="B71" t="s">
        <v>1713</v>
      </c>
      <c r="C71" t="s">
        <v>1714</v>
      </c>
      <c r="D71" t="s">
        <v>25</v>
      </c>
      <c r="E71">
        <v>1</v>
      </c>
      <c r="F71" t="str">
        <f t="shared" si="8"/>
        <v>激活_63268891_传动系统_宁波宝信</v>
      </c>
      <c r="G71" t="e">
        <f>VLOOKUP(F71,'CW14 Reply'!$F$2:$H$96,3,0)</f>
        <v>#REF!</v>
      </c>
      <c r="H71">
        <f t="shared" si="9"/>
        <v>1008</v>
      </c>
      <c r="I71">
        <f>VLOOKUP(F71,'CW14 Reply'!$F$2:$I$96,4,0)</f>
        <v>1010</v>
      </c>
      <c r="J71">
        <f t="shared" si="10"/>
        <v>2</v>
      </c>
      <c r="K71">
        <f t="shared" si="11"/>
        <v>2</v>
      </c>
      <c r="L71">
        <f t="shared" si="14"/>
        <v>1</v>
      </c>
      <c r="N71" t="str">
        <f t="shared" si="15"/>
        <v>Re</v>
      </c>
      <c r="O71" t="str">
        <f t="shared" si="12"/>
        <v xml:space="preserve"> </v>
      </c>
      <c r="P71" t="str">
        <f t="shared" si="13"/>
        <v>Re</v>
      </c>
    </row>
    <row r="72" spans="1:16" x14ac:dyDescent="0.25">
      <c r="A72" t="s">
        <v>19</v>
      </c>
      <c r="B72" t="s">
        <v>1715</v>
      </c>
      <c r="C72" t="s">
        <v>1716</v>
      </c>
      <c r="D72" t="s">
        <v>123</v>
      </c>
      <c r="F72" t="str">
        <f t="shared" si="8"/>
        <v>重新激活-63275521-技术部案例处理人  高永远</v>
      </c>
      <c r="G72" t="e">
        <f>VLOOKUP(F72,'CW14 Reply'!$F$2:$H$96,3,0)</f>
        <v>#REF!</v>
      </c>
      <c r="H72">
        <f t="shared" si="9"/>
        <v>972</v>
      </c>
      <c r="I72">
        <f>VLOOKUP(F72,'CW14 Reply'!$F$2:$I$96,4,0)</f>
        <v>1001</v>
      </c>
      <c r="J72">
        <f t="shared" si="10"/>
        <v>29</v>
      </c>
      <c r="K72">
        <f t="shared" si="11"/>
        <v>29</v>
      </c>
      <c r="L72">
        <f t="shared" si="14"/>
        <v>1</v>
      </c>
      <c r="N72" t="str">
        <f t="shared" si="15"/>
        <v>Re</v>
      </c>
      <c r="O72" t="str">
        <f t="shared" si="12"/>
        <v xml:space="preserve"> </v>
      </c>
      <c r="P72" t="str">
        <f t="shared" si="13"/>
        <v>Re</v>
      </c>
    </row>
    <row r="73" spans="1:16" x14ac:dyDescent="0.25">
      <c r="A73" t="s">
        <v>19</v>
      </c>
      <c r="B73" t="s">
        <v>1717</v>
      </c>
      <c r="C73" t="s">
        <v>1718</v>
      </c>
      <c r="D73" t="s">
        <v>32</v>
      </c>
      <c r="F73" t="str">
        <f t="shared" si="8"/>
        <v>附件-63305127-沈银波</v>
      </c>
      <c r="G73" t="e">
        <f>VLOOKUP(F73,'CW14 Reply'!$F$2:$H$96,3,0)</f>
        <v>#REF!</v>
      </c>
      <c r="H73">
        <f t="shared" si="9"/>
        <v>971</v>
      </c>
      <c r="I73">
        <f>VLOOKUP(F73,'CW14 Reply'!$F$2:$I$96,4,0)</f>
        <v>982</v>
      </c>
      <c r="J73">
        <f t="shared" si="10"/>
        <v>11</v>
      </c>
      <c r="K73">
        <f t="shared" si="11"/>
        <v>11</v>
      </c>
      <c r="L73">
        <f t="shared" si="14"/>
        <v>1</v>
      </c>
      <c r="N73" t="str">
        <f t="shared" si="15"/>
        <v xml:space="preserve"> </v>
      </c>
      <c r="O73" t="s">
        <v>479</v>
      </c>
      <c r="P73" t="str">
        <f t="shared" si="13"/>
        <v>Attach</v>
      </c>
    </row>
    <row r="74" spans="1:16" x14ac:dyDescent="0.25">
      <c r="A74" t="s">
        <v>19</v>
      </c>
      <c r="B74" t="s">
        <v>1719</v>
      </c>
      <c r="C74" t="s">
        <v>1720</v>
      </c>
      <c r="D74" t="s">
        <v>25</v>
      </c>
      <c r="F74" t="str">
        <f t="shared" si="8"/>
        <v>重新激活_63118684_李文杰</v>
      </c>
      <c r="G74" t="e">
        <f>VLOOKUP(F74,'CW14 Reply'!$F$2:$H$96,3,0)</f>
        <v>#REF!</v>
      </c>
      <c r="H74">
        <f t="shared" si="9"/>
        <v>956</v>
      </c>
      <c r="I74">
        <f>VLOOKUP(F74,'CW14 Reply'!$F$2:$I$96,4,0)</f>
        <v>974</v>
      </c>
      <c r="J74">
        <f t="shared" si="10"/>
        <v>18</v>
      </c>
      <c r="K74">
        <f t="shared" si="11"/>
        <v>18</v>
      </c>
      <c r="L74">
        <f t="shared" si="14"/>
        <v>1</v>
      </c>
      <c r="N74" t="str">
        <f t="shared" si="15"/>
        <v>Re</v>
      </c>
      <c r="O74" t="str">
        <f t="shared" si="12"/>
        <v xml:space="preserve"> </v>
      </c>
      <c r="P74" t="str">
        <f t="shared" si="13"/>
        <v>Re</v>
      </c>
    </row>
    <row r="75" spans="1:16" x14ac:dyDescent="0.25">
      <c r="A75" t="s">
        <v>19</v>
      </c>
      <c r="B75" t="s">
        <v>1721</v>
      </c>
      <c r="C75" t="s">
        <v>1722</v>
      </c>
      <c r="D75" t="s">
        <v>344</v>
      </c>
      <c r="E75">
        <v>1</v>
      </c>
      <c r="F75" t="str">
        <f t="shared" si="8"/>
        <v>重新激活_63080160_车身_重庆宝驯</v>
      </c>
      <c r="G75" t="e">
        <f>VLOOKUP(F75,'CW14 Reply'!$F$2:$H$96,3,0)</f>
        <v>#REF!</v>
      </c>
      <c r="H75">
        <f t="shared" si="9"/>
        <v>844</v>
      </c>
      <c r="I75">
        <f>VLOOKUP(F75,'CW14 Reply'!$F$2:$I$96,4,0)</f>
        <v>948</v>
      </c>
      <c r="J75">
        <f t="shared" si="10"/>
        <v>104</v>
      </c>
      <c r="K75">
        <f t="shared" si="11"/>
        <v>104</v>
      </c>
      <c r="L75">
        <f t="shared" si="14"/>
        <v>0</v>
      </c>
      <c r="N75" t="str">
        <f t="shared" si="15"/>
        <v>Re</v>
      </c>
      <c r="O75" t="str">
        <f t="shared" si="12"/>
        <v xml:space="preserve"> </v>
      </c>
      <c r="P75" t="str">
        <f t="shared" si="13"/>
        <v>Re</v>
      </c>
    </row>
    <row r="76" spans="1:16" x14ac:dyDescent="0.25">
      <c r="A76" t="s">
        <v>19</v>
      </c>
      <c r="B76" t="s">
        <v>1723</v>
      </c>
      <c r="C76" t="s">
        <v>1724</v>
      </c>
      <c r="D76" t="s">
        <v>497</v>
      </c>
      <c r="F76" t="str">
        <f t="shared" si="8"/>
        <v>重新激活_63276638_马天驰</v>
      </c>
      <c r="G76" t="e">
        <f>VLOOKUP(F76,'CW14 Reply'!$F$2:$H$96,3,0)</f>
        <v>#REF!</v>
      </c>
      <c r="H76">
        <f t="shared" si="9"/>
        <v>840</v>
      </c>
      <c r="I76">
        <f>VLOOKUP(F76,'CW14 Reply'!$F$2:$I$96,4,0)</f>
        <v>956</v>
      </c>
      <c r="J76">
        <f t="shared" si="10"/>
        <v>116</v>
      </c>
      <c r="K76">
        <f t="shared" si="11"/>
        <v>116</v>
      </c>
      <c r="L76">
        <f t="shared" si="14"/>
        <v>0</v>
      </c>
      <c r="N76" t="str">
        <f t="shared" si="15"/>
        <v>Re</v>
      </c>
      <c r="O76" t="str">
        <f t="shared" si="12"/>
        <v xml:space="preserve"> </v>
      </c>
      <c r="P76" t="str">
        <f t="shared" si="13"/>
        <v>Re</v>
      </c>
    </row>
    <row r="77" spans="1:16" x14ac:dyDescent="0.25">
      <c r="A77" t="s">
        <v>19</v>
      </c>
      <c r="B77" t="s">
        <v>1725</v>
      </c>
      <c r="C77" t="s">
        <v>1726</v>
      </c>
      <c r="D77" t="s">
        <v>38</v>
      </c>
      <c r="F77" t="str">
        <f t="shared" si="8"/>
        <v xml:space="preserve"> 重新激活_62874680_侯宇</v>
      </c>
      <c r="G77" t="e">
        <f>VLOOKUP(F77,'CW14 Reply'!$F$2:$H$96,3,0)</f>
        <v>#REF!</v>
      </c>
      <c r="H77">
        <f t="shared" si="9"/>
        <v>839</v>
      </c>
      <c r="I77">
        <f>VLOOKUP(F77,'CW14 Reply'!$F$2:$I$96,4,0)</f>
        <v>841</v>
      </c>
      <c r="J77">
        <f t="shared" si="10"/>
        <v>2</v>
      </c>
      <c r="K77">
        <f t="shared" si="11"/>
        <v>2</v>
      </c>
      <c r="L77">
        <f t="shared" si="14"/>
        <v>1</v>
      </c>
      <c r="N77" t="str">
        <f t="shared" si="15"/>
        <v>Re</v>
      </c>
      <c r="O77" t="str">
        <f t="shared" si="12"/>
        <v xml:space="preserve"> </v>
      </c>
      <c r="P77" t="str">
        <f t="shared" si="13"/>
        <v>Re</v>
      </c>
    </row>
    <row r="78" spans="1:16" x14ac:dyDescent="0.25">
      <c r="A78" t="s">
        <v>19</v>
      </c>
      <c r="B78" t="s">
        <v>1727</v>
      </c>
      <c r="C78" t="s">
        <v>1407</v>
      </c>
      <c r="D78" t="s">
        <v>120</v>
      </c>
      <c r="F78" t="str">
        <f t="shared" si="8"/>
        <v>重新激活-63263884-杨波</v>
      </c>
      <c r="G78" t="e">
        <f>VLOOKUP(F78,'CW14 Reply'!$F$2:$H$96,3,0)</f>
        <v>#REF!</v>
      </c>
      <c r="H78">
        <f t="shared" si="9"/>
        <v>597</v>
      </c>
      <c r="I78">
        <f>VLOOKUP(F78,'CW14 Reply'!$F$2:$I$96,4,0)</f>
        <v>599</v>
      </c>
      <c r="J78">
        <f t="shared" si="10"/>
        <v>2</v>
      </c>
      <c r="K78">
        <f t="shared" si="11"/>
        <v>2</v>
      </c>
      <c r="L78">
        <f t="shared" si="14"/>
        <v>1</v>
      </c>
      <c r="N78" t="str">
        <f t="shared" si="15"/>
        <v>Re</v>
      </c>
      <c r="O78" t="str">
        <f t="shared" si="12"/>
        <v xml:space="preserve"> </v>
      </c>
      <c r="P78" t="str">
        <f t="shared" si="13"/>
        <v>Re</v>
      </c>
    </row>
    <row r="79" spans="1:16" x14ac:dyDescent="0.25">
      <c r="A79" t="s">
        <v>19</v>
      </c>
      <c r="B79" t="s">
        <v>1728</v>
      </c>
      <c r="C79" t="s">
        <v>1729</v>
      </c>
      <c r="D79" t="s">
        <v>160</v>
      </c>
      <c r="E79">
        <v>1</v>
      </c>
      <c r="F79" t="str">
        <f t="shared" si="8"/>
        <v>重新激活-63229431-车身-佛山珅宝</v>
      </c>
      <c r="G79" t="e">
        <f>VLOOKUP(F79,'CW14 Reply'!$F$2:$H$96,3,0)</f>
        <v>#REF!</v>
      </c>
      <c r="H79">
        <f t="shared" si="9"/>
        <v>566</v>
      </c>
      <c r="I79">
        <f>VLOOKUP(F79,'CW14 Reply'!$F$2:$I$96,4,0)</f>
        <v>571</v>
      </c>
      <c r="J79">
        <f t="shared" si="10"/>
        <v>5</v>
      </c>
      <c r="K79">
        <f t="shared" si="11"/>
        <v>5</v>
      </c>
      <c r="L79">
        <f t="shared" si="14"/>
        <v>1</v>
      </c>
      <c r="N79" t="str">
        <f t="shared" si="15"/>
        <v>Re</v>
      </c>
      <c r="O79" t="str">
        <f t="shared" si="12"/>
        <v xml:space="preserve"> </v>
      </c>
      <c r="P79" t="str">
        <f t="shared" si="13"/>
        <v>Re</v>
      </c>
    </row>
    <row r="80" spans="1:16" x14ac:dyDescent="0.25">
      <c r="A80" t="s">
        <v>19</v>
      </c>
      <c r="B80" t="s">
        <v>1730</v>
      </c>
      <c r="C80" t="s">
        <v>1731</v>
      </c>
      <c r="D80" t="s">
        <v>497</v>
      </c>
      <c r="F80" t="str">
        <f t="shared" si="8"/>
        <v>重新激活_63086526_杨波</v>
      </c>
      <c r="G80" t="e">
        <f>VLOOKUP(F80,'CW14 Reply'!$F$2:$H$96,3,0)</f>
        <v>#REF!</v>
      </c>
      <c r="H80">
        <f t="shared" si="9"/>
        <v>563</v>
      </c>
      <c r="I80">
        <f>VLOOKUP(F80,'CW14 Reply'!$F$2:$I$96,4,0)</f>
        <v>573</v>
      </c>
      <c r="J80">
        <f t="shared" si="10"/>
        <v>10</v>
      </c>
      <c r="K80">
        <f t="shared" si="11"/>
        <v>10</v>
      </c>
      <c r="L80">
        <f t="shared" si="14"/>
        <v>1</v>
      </c>
      <c r="N80" t="str">
        <f t="shared" si="15"/>
        <v>Re</v>
      </c>
      <c r="O80" t="str">
        <f t="shared" si="12"/>
        <v xml:space="preserve"> </v>
      </c>
      <c r="P80" t="str">
        <f t="shared" si="13"/>
        <v>Re</v>
      </c>
    </row>
    <row r="81" spans="1:16" x14ac:dyDescent="0.25">
      <c r="A81" t="s">
        <v>19</v>
      </c>
      <c r="B81" t="s">
        <v>1732</v>
      </c>
      <c r="C81" s="1" t="s">
        <v>1774</v>
      </c>
      <c r="D81" t="s">
        <v>22</v>
      </c>
      <c r="F81" t="str">
        <f t="shared" si="8"/>
        <v>重新激活_63199982_凌昊</v>
      </c>
      <c r="G81" t="e">
        <f>VLOOKUP(F81,'CW14 Reply'!$F$2:$H$96,3,0)</f>
        <v>#REF!</v>
      </c>
      <c r="H81">
        <f t="shared" si="9"/>
        <v>1013</v>
      </c>
      <c r="I81">
        <f>VLOOKUP(F81,'CW14 Reply'!$F$2:$I$96,4,0)</f>
        <v>769</v>
      </c>
      <c r="J81">
        <f t="shared" si="10"/>
        <v>-244</v>
      </c>
      <c r="K81">
        <f t="shared" si="11"/>
        <v>1196</v>
      </c>
      <c r="L81">
        <f t="shared" si="14"/>
        <v>0</v>
      </c>
      <c r="N81" t="str">
        <f t="shared" si="15"/>
        <v>Re</v>
      </c>
      <c r="O81" t="str">
        <f t="shared" si="12"/>
        <v xml:space="preserve"> </v>
      </c>
      <c r="P81" t="str">
        <f t="shared" si="13"/>
        <v>Re</v>
      </c>
    </row>
    <row r="82" spans="1:16" x14ac:dyDescent="0.25">
      <c r="A82" t="s">
        <v>19</v>
      </c>
      <c r="B82" t="s">
        <v>1733</v>
      </c>
      <c r="C82" s="1" t="s">
        <v>1775</v>
      </c>
      <c r="D82" t="s">
        <v>310</v>
      </c>
      <c r="E82">
        <v>1</v>
      </c>
      <c r="F82" t="str">
        <f t="shared" si="8"/>
        <v>重新激活-62427401-底盘-江门合宝</v>
      </c>
      <c r="G82" t="e">
        <f>VLOOKUP(F82,'CW14 Reply'!$F$2:$H$96,3,0)</f>
        <v>#REF!</v>
      </c>
      <c r="H82">
        <f t="shared" si="9"/>
        <v>962</v>
      </c>
      <c r="I82">
        <f>VLOOKUP(F82,'CW14 Reply'!$F$2:$I$96,4,0)</f>
        <v>194</v>
      </c>
      <c r="J82">
        <f t="shared" si="10"/>
        <v>-768</v>
      </c>
      <c r="K82">
        <f t="shared" si="11"/>
        <v>672</v>
      </c>
      <c r="L82">
        <f t="shared" si="14"/>
        <v>0</v>
      </c>
      <c r="N82" t="str">
        <f t="shared" si="15"/>
        <v>Re</v>
      </c>
      <c r="O82" t="str">
        <f t="shared" si="12"/>
        <v xml:space="preserve"> </v>
      </c>
      <c r="P82" t="str">
        <f t="shared" si="13"/>
        <v>Re</v>
      </c>
    </row>
    <row r="83" spans="1:16" x14ac:dyDescent="0.25">
      <c r="A83" t="s">
        <v>19</v>
      </c>
      <c r="B83" t="s">
        <v>1734</v>
      </c>
      <c r="C83" s="1" t="s">
        <v>1776</v>
      </c>
      <c r="D83" t="s">
        <v>1527</v>
      </c>
      <c r="E83">
        <v>1</v>
      </c>
      <c r="F83" t="str">
        <f t="shared" si="8"/>
        <v>重新激活-63233132-底盘-云南宝悦</v>
      </c>
      <c r="G83" t="e">
        <f>VLOOKUP(F83,'CW14 Reply'!$F$2:$H$96,3,0)</f>
        <v>#REF!</v>
      </c>
      <c r="H83">
        <f t="shared" si="9"/>
        <v>932</v>
      </c>
      <c r="I83">
        <f>VLOOKUP(F83,'CW14 Reply'!$F$2:$I$96,4,0)</f>
        <v>191</v>
      </c>
      <c r="J83">
        <f t="shared" si="10"/>
        <v>-741</v>
      </c>
      <c r="K83">
        <f t="shared" si="11"/>
        <v>699</v>
      </c>
      <c r="L83">
        <f t="shared" si="14"/>
        <v>0</v>
      </c>
      <c r="N83" t="str">
        <f t="shared" si="15"/>
        <v>Re</v>
      </c>
      <c r="O83" t="str">
        <f t="shared" si="12"/>
        <v xml:space="preserve"> </v>
      </c>
      <c r="P83" t="str">
        <f t="shared" si="13"/>
        <v>Re</v>
      </c>
    </row>
    <row r="84" spans="1:16" x14ac:dyDescent="0.25">
      <c r="A84" t="s">
        <v>19</v>
      </c>
      <c r="B84" t="s">
        <v>1735</v>
      </c>
      <c r="C84" s="1" t="s">
        <v>1444</v>
      </c>
      <c r="D84" t="s">
        <v>25</v>
      </c>
      <c r="F84" t="str">
        <f t="shared" si="8"/>
        <v>重新激活-63113264-沈银波</v>
      </c>
      <c r="G84" t="e">
        <f>VLOOKUP(F84,'CW14 Reply'!$F$2:$H$96,3,0)</f>
        <v>#REF!</v>
      </c>
      <c r="H84">
        <f t="shared" si="9"/>
        <v>900</v>
      </c>
      <c r="I84">
        <f>VLOOKUP(F84,'CW14 Reply'!$F$2:$I$96,4,0)</f>
        <v>1245</v>
      </c>
      <c r="J84">
        <f t="shared" si="10"/>
        <v>345</v>
      </c>
      <c r="K84">
        <f t="shared" si="11"/>
        <v>345</v>
      </c>
      <c r="L84">
        <f t="shared" si="14"/>
        <v>0</v>
      </c>
      <c r="N84" t="str">
        <f t="shared" si="15"/>
        <v>Re</v>
      </c>
      <c r="O84" t="str">
        <f t="shared" si="12"/>
        <v xml:space="preserve"> </v>
      </c>
      <c r="P84" t="str">
        <f t="shared" si="13"/>
        <v>Re</v>
      </c>
    </row>
    <row r="85" spans="1:16" x14ac:dyDescent="0.25">
      <c r="A85" t="s">
        <v>19</v>
      </c>
      <c r="B85" t="s">
        <v>1736</v>
      </c>
      <c r="C85" s="1" t="s">
        <v>1777</v>
      </c>
      <c r="D85" t="s">
        <v>75</v>
      </c>
      <c r="E85">
        <v>1</v>
      </c>
      <c r="F85" t="str">
        <f t="shared" si="8"/>
        <v>重新激活-62996132-车身-西安荣宝</v>
      </c>
      <c r="G85" t="e">
        <f>VLOOKUP(F85,'CW14 Reply'!$F$2:$H$96,3,0)</f>
        <v>#REF!</v>
      </c>
      <c r="H85">
        <f t="shared" si="9"/>
        <v>815</v>
      </c>
      <c r="I85">
        <f>VLOOKUP(F85,'CW14 Reply'!$F$2:$I$96,4,0)</f>
        <v>1237</v>
      </c>
      <c r="J85">
        <f t="shared" si="10"/>
        <v>422</v>
      </c>
      <c r="K85">
        <f t="shared" si="11"/>
        <v>422</v>
      </c>
      <c r="L85">
        <f t="shared" si="14"/>
        <v>0</v>
      </c>
      <c r="N85" t="str">
        <f t="shared" si="15"/>
        <v>Re</v>
      </c>
      <c r="O85" t="str">
        <f t="shared" si="12"/>
        <v xml:space="preserve"> </v>
      </c>
      <c r="P85" t="str">
        <f t="shared" si="13"/>
        <v>Re</v>
      </c>
    </row>
    <row r="86" spans="1:16" x14ac:dyDescent="0.25">
      <c r="A86" t="s">
        <v>19</v>
      </c>
      <c r="B86" t="s">
        <v>1737</v>
      </c>
      <c r="C86" s="1" t="s">
        <v>1778</v>
      </c>
      <c r="D86" t="s">
        <v>115</v>
      </c>
      <c r="F86" t="str">
        <f t="shared" si="8"/>
        <v>重新激活_63102601_史维</v>
      </c>
      <c r="G86" t="e">
        <f>VLOOKUP(F86,'CW14 Reply'!$F$2:$H$96,3,0)</f>
        <v>#REF!</v>
      </c>
      <c r="H86">
        <f t="shared" si="9"/>
        <v>813</v>
      </c>
      <c r="I86">
        <f>VLOOKUP(F86,'CW14 Reply'!$F$2:$I$96,4,0)</f>
        <v>567</v>
      </c>
      <c r="J86">
        <f t="shared" si="10"/>
        <v>-246</v>
      </c>
      <c r="K86">
        <f t="shared" si="11"/>
        <v>1194</v>
      </c>
      <c r="L86">
        <f t="shared" si="14"/>
        <v>0</v>
      </c>
      <c r="N86" t="str">
        <f t="shared" si="15"/>
        <v>Re</v>
      </c>
      <c r="O86" t="str">
        <f t="shared" si="12"/>
        <v xml:space="preserve"> </v>
      </c>
      <c r="P86" t="str">
        <f t="shared" si="13"/>
        <v>Re</v>
      </c>
    </row>
    <row r="87" spans="1:16" x14ac:dyDescent="0.25">
      <c r="A87" t="s">
        <v>19</v>
      </c>
      <c r="B87" t="s">
        <v>1738</v>
      </c>
      <c r="C87" s="1" t="s">
        <v>1779</v>
      </c>
      <c r="D87" t="s">
        <v>75</v>
      </c>
      <c r="F87" t="str">
        <f t="shared" si="8"/>
        <v>重新激活-62734703-车身-侯宇</v>
      </c>
      <c r="G87" t="e">
        <f>VLOOKUP(F87,'CW14 Reply'!$F$2:$H$96,3,0)</f>
        <v>#REF!</v>
      </c>
      <c r="H87">
        <f t="shared" si="9"/>
        <v>736</v>
      </c>
      <c r="I87">
        <f>VLOOKUP(F87,'CW14 Reply'!$F$2:$I$96,4,0)</f>
        <v>1239</v>
      </c>
      <c r="J87">
        <f t="shared" si="10"/>
        <v>503</v>
      </c>
      <c r="K87">
        <f t="shared" si="11"/>
        <v>503</v>
      </c>
      <c r="L87">
        <f t="shared" si="14"/>
        <v>0</v>
      </c>
      <c r="N87" t="str">
        <f t="shared" si="15"/>
        <v>Re</v>
      </c>
      <c r="O87" t="str">
        <f t="shared" si="12"/>
        <v xml:space="preserve"> </v>
      </c>
      <c r="P87" t="str">
        <f t="shared" si="13"/>
        <v>Re</v>
      </c>
    </row>
    <row r="88" spans="1:16" x14ac:dyDescent="0.25">
      <c r="A88" t="s">
        <v>19</v>
      </c>
      <c r="B88" t="s">
        <v>1739</v>
      </c>
      <c r="C88" s="1" t="s">
        <v>1780</v>
      </c>
      <c r="D88" t="s">
        <v>123</v>
      </c>
      <c r="F88" t="str">
        <f t="shared" si="8"/>
        <v>重新激活-63099799-侯宇</v>
      </c>
      <c r="G88" t="e">
        <f>VLOOKUP(F88,'CW14 Reply'!$F$2:$H$96,3,0)</f>
        <v>#REF!</v>
      </c>
      <c r="H88">
        <f t="shared" si="9"/>
        <v>621</v>
      </c>
      <c r="I88">
        <f>VLOOKUP(F88,'CW14 Reply'!$F$2:$I$96,4,0)</f>
        <v>1243</v>
      </c>
      <c r="J88">
        <f t="shared" si="10"/>
        <v>622</v>
      </c>
      <c r="K88">
        <f t="shared" si="11"/>
        <v>622</v>
      </c>
      <c r="L88">
        <f t="shared" si="14"/>
        <v>0</v>
      </c>
      <c r="N88" t="str">
        <f t="shared" si="15"/>
        <v>Re</v>
      </c>
      <c r="O88" t="str">
        <f t="shared" si="12"/>
        <v xml:space="preserve"> </v>
      </c>
      <c r="P88" t="str">
        <f t="shared" si="13"/>
        <v>Re</v>
      </c>
    </row>
    <row r="89" spans="1:16" x14ac:dyDescent="0.25">
      <c r="A89" t="s">
        <v>19</v>
      </c>
      <c r="B89" t="s">
        <v>1740</v>
      </c>
      <c r="C89" s="1" t="s">
        <v>1781</v>
      </c>
      <c r="D89" t="s">
        <v>1689</v>
      </c>
      <c r="E89">
        <v>1</v>
      </c>
      <c r="F89" t="str">
        <f t="shared" si="8"/>
        <v>重新激活_63281522_驱动系统_枣庄宝景</v>
      </c>
      <c r="G89" t="e">
        <f>VLOOKUP(F89,'CW14 Reply'!$F$2:$H$96,3,0)</f>
        <v>#REF!</v>
      </c>
      <c r="H89">
        <f t="shared" si="9"/>
        <v>606</v>
      </c>
      <c r="I89">
        <f>VLOOKUP(F89,'CW14 Reply'!$F$2:$I$96,4,0)</f>
        <v>809</v>
      </c>
      <c r="J89">
        <f t="shared" si="10"/>
        <v>203</v>
      </c>
      <c r="K89">
        <f t="shared" si="11"/>
        <v>203</v>
      </c>
      <c r="L89">
        <f t="shared" si="14"/>
        <v>0</v>
      </c>
      <c r="N89" t="str">
        <f t="shared" si="15"/>
        <v>Re</v>
      </c>
      <c r="O89" t="str">
        <f t="shared" si="12"/>
        <v xml:space="preserve"> </v>
      </c>
      <c r="P89" t="str">
        <f t="shared" si="13"/>
        <v>Re</v>
      </c>
    </row>
    <row r="90" spans="1:16" x14ac:dyDescent="0.25">
      <c r="A90" s="7" t="s">
        <v>19</v>
      </c>
      <c r="B90" s="7" t="s">
        <v>1782</v>
      </c>
      <c r="C90" s="7" t="s">
        <v>1783</v>
      </c>
      <c r="D90" t="s">
        <v>291</v>
      </c>
      <c r="F90" t="str">
        <f t="shared" si="8"/>
        <v>重新激活_63286520_史维</v>
      </c>
      <c r="G90" t="e">
        <f>VLOOKUP(F90,'CW14 Reply'!$F$2:$H$96,3,0)</f>
        <v>#REF!</v>
      </c>
      <c r="H90">
        <f t="shared" si="9"/>
        <v>1092</v>
      </c>
      <c r="I90">
        <f>VLOOKUP(F90,'CW14 Reply'!$F$2:$I$96,4,0)</f>
        <v>572</v>
      </c>
      <c r="J90">
        <f t="shared" si="10"/>
        <v>-520</v>
      </c>
      <c r="K90">
        <f t="shared" si="11"/>
        <v>920</v>
      </c>
      <c r="L90">
        <f t="shared" si="14"/>
        <v>0</v>
      </c>
      <c r="N90" t="str">
        <f t="shared" si="15"/>
        <v>Re</v>
      </c>
      <c r="O90" t="str">
        <f t="shared" si="12"/>
        <v>Attach</v>
      </c>
      <c r="P90" t="str">
        <f t="shared" si="13"/>
        <v>Re</v>
      </c>
    </row>
    <row r="91" spans="1:16" x14ac:dyDescent="0.25">
      <c r="A91" t="s">
        <v>19</v>
      </c>
      <c r="B91" t="s">
        <v>1784</v>
      </c>
      <c r="C91" t="s">
        <v>1785</v>
      </c>
      <c r="D91" t="s">
        <v>70</v>
      </c>
      <c r="E91">
        <v>1</v>
      </c>
      <c r="F91" t="str">
        <f t="shared" si="8"/>
        <v>重新激活_63281328_底盘_济宁天泽乾宝行</v>
      </c>
      <c r="G91" t="e">
        <f>VLOOKUP(F91,'CW14 Reply'!$F$2:$H$96,3,0)</f>
        <v>#REF!</v>
      </c>
      <c r="H91">
        <f t="shared" si="9"/>
        <v>989</v>
      </c>
      <c r="I91">
        <f>VLOOKUP(F91,'CW14 Reply'!$F$2:$I$96,4,0)</f>
        <v>1009</v>
      </c>
      <c r="J91">
        <f t="shared" si="10"/>
        <v>20</v>
      </c>
      <c r="K91">
        <f t="shared" si="11"/>
        <v>20</v>
      </c>
      <c r="L91">
        <f t="shared" si="14"/>
        <v>1</v>
      </c>
      <c r="N91" t="str">
        <f t="shared" si="15"/>
        <v>Re</v>
      </c>
      <c r="O91" t="str">
        <f t="shared" si="12"/>
        <v xml:space="preserve"> </v>
      </c>
      <c r="P91" t="str">
        <f t="shared" si="13"/>
        <v>Re</v>
      </c>
    </row>
  </sheetData>
  <autoFilter ref="A1:P9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B1" sqref="B1:C131"/>
    </sheetView>
  </sheetViews>
  <sheetFormatPr defaultRowHeight="15" x14ac:dyDescent="0.25"/>
  <cols>
    <col min="1" max="1" width="24.85546875" bestFit="1" customWidth="1"/>
    <col min="2" max="2" width="73.28515625" bestFit="1" customWidth="1"/>
    <col min="3" max="3" width="10.140625" bestFit="1" customWidth="1"/>
    <col min="4" max="4" width="5.7109375" bestFit="1" customWidth="1"/>
    <col min="5" max="5" width="10.42578125" bestFit="1" customWidth="1"/>
    <col min="6" max="6" width="23.7109375" bestFit="1" customWidth="1"/>
    <col min="7" max="9" width="15.7109375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447</v>
      </c>
      <c r="G1" t="s">
        <v>444</v>
      </c>
      <c r="H1" t="s">
        <v>1</v>
      </c>
      <c r="I1" t="s">
        <v>455</v>
      </c>
    </row>
    <row r="2" spans="1:9" x14ac:dyDescent="0.25">
      <c r="A2" t="s">
        <v>95</v>
      </c>
      <c r="B2" t="s">
        <v>1593</v>
      </c>
      <c r="C2" t="s">
        <v>1594</v>
      </c>
      <c r="D2" t="s">
        <v>98</v>
      </c>
      <c r="F2" t="str">
        <f>RIGHT(B2,LEN(B2)-4)</f>
        <v>重新激活-63260050-杨波</v>
      </c>
      <c r="G2" t="str">
        <f>LEFT(A2,FIND(",",A2)-1)</f>
        <v>Yang Bo</v>
      </c>
      <c r="H2" t="e">
        <f>VLOOKUP(G2,#REF!,2,0)</f>
        <v>#REF!</v>
      </c>
      <c r="I2">
        <f>MID(C2,(FIND(":",C2)-2),2)*60+MID(C2,(FIND(":",C2)+1),2)</f>
        <v>1038</v>
      </c>
    </row>
    <row r="3" spans="1:9" x14ac:dyDescent="0.25">
      <c r="A3" t="s">
        <v>95</v>
      </c>
      <c r="B3" t="s">
        <v>1595</v>
      </c>
      <c r="C3" t="s">
        <v>1596</v>
      </c>
      <c r="D3" t="s">
        <v>167</v>
      </c>
      <c r="F3" t="str">
        <f t="shared" ref="F3:F66" si="0">RIGHT(B3,LEN(B3)-4)</f>
        <v>重新激活-63293677-赵海龙</v>
      </c>
      <c r="G3" t="str">
        <f t="shared" ref="G3:G66" si="1">LEFT(A3,FIND(",",A3)-1)</f>
        <v>Yang Bo</v>
      </c>
      <c r="H3" t="e">
        <f>VLOOKUP(G3,#REF!,2,0)</f>
        <v>#REF!</v>
      </c>
      <c r="I3">
        <f t="shared" ref="I3:I66" si="2">MID(C3,(FIND(":",C3)-2),2)*60+MID(C3,(FIND(":",C3)+1),2)</f>
        <v>1037</v>
      </c>
    </row>
    <row r="4" spans="1:9" x14ac:dyDescent="0.25">
      <c r="A4" t="s">
        <v>95</v>
      </c>
      <c r="B4" t="s">
        <v>1597</v>
      </c>
      <c r="C4" t="s">
        <v>1598</v>
      </c>
      <c r="D4" t="s">
        <v>265</v>
      </c>
      <c r="F4" t="str">
        <f t="shared" si="0"/>
        <v>重新激活-63271703-孙成研</v>
      </c>
      <c r="G4" t="str">
        <f t="shared" si="1"/>
        <v>Yang Bo</v>
      </c>
      <c r="H4" t="e">
        <f>VLOOKUP(G4,#REF!,2,0)</f>
        <v>#REF!</v>
      </c>
      <c r="I4">
        <f t="shared" si="2"/>
        <v>999</v>
      </c>
    </row>
    <row r="5" spans="1:9" x14ac:dyDescent="0.25">
      <c r="A5" t="s">
        <v>1149</v>
      </c>
      <c r="B5" t="s">
        <v>1599</v>
      </c>
      <c r="C5" t="s">
        <v>1300</v>
      </c>
      <c r="D5" t="s">
        <v>101</v>
      </c>
      <c r="F5" t="str">
        <f t="shared" si="0"/>
        <v>请求激活PUMA案例 ：63286366， VIN:SJ36167， HU-H programming failed</v>
      </c>
      <c r="G5" t="str">
        <f t="shared" si="1"/>
        <v>Wang David</v>
      </c>
      <c r="H5" t="e">
        <f>VLOOKUP(G5,#REF!,2,0)</f>
        <v>#REF!</v>
      </c>
      <c r="I5">
        <f t="shared" si="2"/>
        <v>940</v>
      </c>
    </row>
    <row r="6" spans="1:9" x14ac:dyDescent="0.25">
      <c r="A6" t="s">
        <v>1600</v>
      </c>
      <c r="B6" t="s">
        <v>1601</v>
      </c>
      <c r="C6" t="s">
        <v>1486</v>
      </c>
      <c r="D6" t="s">
        <v>197</v>
      </c>
      <c r="F6" t="str">
        <f t="shared" si="0"/>
        <v>重新激活_63100486_马天驰</v>
      </c>
      <c r="G6" t="str">
        <f t="shared" si="1"/>
        <v>Huang Sean</v>
      </c>
      <c r="H6" t="e">
        <f>VLOOKUP(G6,#REF!,2,0)</f>
        <v>#REF!</v>
      </c>
      <c r="I6">
        <f t="shared" si="2"/>
        <v>904</v>
      </c>
    </row>
    <row r="7" spans="1:9" x14ac:dyDescent="0.25">
      <c r="A7" t="s">
        <v>1600</v>
      </c>
      <c r="B7" t="s">
        <v>1602</v>
      </c>
      <c r="C7" t="s">
        <v>1603</v>
      </c>
      <c r="D7" t="s">
        <v>197</v>
      </c>
      <c r="F7" t="str">
        <f t="shared" si="0"/>
        <v>重新激活_63100483_马天驰</v>
      </c>
      <c r="G7" t="str">
        <f t="shared" si="1"/>
        <v>Huang Sean</v>
      </c>
      <c r="H7" t="e">
        <f>VLOOKUP(G7,#REF!,2,0)</f>
        <v>#REF!</v>
      </c>
      <c r="I7">
        <f t="shared" si="2"/>
        <v>896</v>
      </c>
    </row>
    <row r="8" spans="1:9" x14ac:dyDescent="0.25">
      <c r="A8" t="s">
        <v>171</v>
      </c>
      <c r="B8" t="s">
        <v>1604</v>
      </c>
      <c r="C8" t="s">
        <v>1605</v>
      </c>
      <c r="D8" t="s">
        <v>202</v>
      </c>
      <c r="F8" t="str">
        <f t="shared" si="0"/>
        <v>重新激活_63291784_郭叙亮</v>
      </c>
      <c r="G8" t="str">
        <f t="shared" si="1"/>
        <v>Zhao Shelina</v>
      </c>
      <c r="H8" t="e">
        <f>VLOOKUP(G8,#REF!,2,0)</f>
        <v>#REF!</v>
      </c>
      <c r="I8">
        <f t="shared" si="2"/>
        <v>833</v>
      </c>
    </row>
    <row r="9" spans="1:9" x14ac:dyDescent="0.25">
      <c r="A9" t="s">
        <v>171</v>
      </c>
      <c r="B9" t="s">
        <v>1606</v>
      </c>
      <c r="C9" t="s">
        <v>750</v>
      </c>
      <c r="D9" t="s">
        <v>685</v>
      </c>
      <c r="F9" t="str">
        <f t="shared" si="0"/>
        <v>重新激活PUMA案例编号63281349 TTS</v>
      </c>
      <c r="G9" t="str">
        <f t="shared" si="1"/>
        <v>Zhao Shelina</v>
      </c>
      <c r="H9" t="e">
        <f>VLOOKUP(G9,#REF!,2,0)</f>
        <v>#REF!</v>
      </c>
      <c r="I9">
        <f t="shared" si="2"/>
        <v>817</v>
      </c>
    </row>
    <row r="10" spans="1:9" x14ac:dyDescent="0.25">
      <c r="A10" t="s">
        <v>1149</v>
      </c>
      <c r="B10" t="s">
        <v>91</v>
      </c>
      <c r="C10" t="s">
        <v>1312</v>
      </c>
      <c r="D10" t="s">
        <v>98</v>
      </c>
      <c r="F10" t="str">
        <f t="shared" si="0"/>
        <v>案例激活</v>
      </c>
      <c r="G10" t="str">
        <f t="shared" si="1"/>
        <v>Wang David</v>
      </c>
      <c r="H10" t="e">
        <f>VLOOKUP(G10,#REF!,2,0)</f>
        <v>#REF!</v>
      </c>
      <c r="I10">
        <f t="shared" si="2"/>
        <v>813</v>
      </c>
    </row>
    <row r="11" spans="1:9" x14ac:dyDescent="0.25">
      <c r="A11" t="s">
        <v>1149</v>
      </c>
      <c r="B11" t="s">
        <v>1607</v>
      </c>
      <c r="C11" t="s">
        <v>1608</v>
      </c>
      <c r="D11" t="s">
        <v>552</v>
      </c>
      <c r="F11" t="str">
        <f t="shared" si="0"/>
        <v>重新激活-62973830-电器-西安荣宝</v>
      </c>
      <c r="G11" t="str">
        <f t="shared" si="1"/>
        <v>Wang David</v>
      </c>
      <c r="H11" t="e">
        <f>VLOOKUP(G11,#REF!,2,0)</f>
        <v>#REF!</v>
      </c>
      <c r="I11">
        <f t="shared" si="2"/>
        <v>779</v>
      </c>
    </row>
    <row r="12" spans="1:9" x14ac:dyDescent="0.25">
      <c r="A12" t="s">
        <v>1149</v>
      </c>
      <c r="B12" t="s">
        <v>1609</v>
      </c>
      <c r="C12" t="s">
        <v>1610</v>
      </c>
      <c r="D12" t="s">
        <v>197</v>
      </c>
      <c r="F12" t="str">
        <f t="shared" si="0"/>
        <v>重新激活 63274538 电气系统 武汉汉德宝</v>
      </c>
      <c r="G12" t="str">
        <f t="shared" si="1"/>
        <v>Wang David</v>
      </c>
      <c r="H12" t="e">
        <f>VLOOKUP(G12,#REF!,2,0)</f>
        <v>#REF!</v>
      </c>
      <c r="I12">
        <f t="shared" si="2"/>
        <v>695</v>
      </c>
    </row>
    <row r="13" spans="1:9" x14ac:dyDescent="0.25">
      <c r="A13" t="s">
        <v>1149</v>
      </c>
      <c r="B13" t="s">
        <v>1611</v>
      </c>
      <c r="C13" t="s">
        <v>1612</v>
      </c>
      <c r="D13" t="s">
        <v>904</v>
      </c>
      <c r="F13" t="str">
        <f t="shared" si="0"/>
        <v>重新激活-63089278-电气系统-向保林</v>
      </c>
      <c r="G13" t="str">
        <f t="shared" si="1"/>
        <v>Wang David</v>
      </c>
      <c r="H13" t="e">
        <f>VLOOKUP(G13,#REF!,2,0)</f>
        <v>#REF!</v>
      </c>
      <c r="I13">
        <f t="shared" si="2"/>
        <v>694</v>
      </c>
    </row>
    <row r="14" spans="1:9" x14ac:dyDescent="0.25">
      <c r="A14" t="s">
        <v>171</v>
      </c>
      <c r="B14" t="s">
        <v>1613</v>
      </c>
      <c r="C14" t="s">
        <v>760</v>
      </c>
      <c r="D14" t="s">
        <v>75</v>
      </c>
      <c r="F14" t="str">
        <f t="shared" si="0"/>
        <v>重新激活_63233105_TTS</v>
      </c>
      <c r="G14" t="str">
        <f t="shared" si="1"/>
        <v>Zhao Shelina</v>
      </c>
      <c r="H14" t="e">
        <f>VLOOKUP(G14,#REF!,2,0)</f>
        <v>#REF!</v>
      </c>
      <c r="I14">
        <f t="shared" si="2"/>
        <v>680</v>
      </c>
    </row>
    <row r="15" spans="1:9" x14ac:dyDescent="0.25">
      <c r="A15" t="s">
        <v>94</v>
      </c>
      <c r="B15" t="s">
        <v>1614</v>
      </c>
      <c r="C15" t="s">
        <v>762</v>
      </c>
      <c r="D15" t="s">
        <v>209</v>
      </c>
      <c r="F15" t="str">
        <f t="shared" si="0"/>
        <v>重新激活_62662656_董师心</v>
      </c>
      <c r="G15" t="str">
        <f t="shared" si="1"/>
        <v>Shi Wei</v>
      </c>
      <c r="H15" t="e">
        <f>VLOOKUP(G15,#REF!,2,0)</f>
        <v>#REF!</v>
      </c>
      <c r="I15">
        <f t="shared" si="2"/>
        <v>679</v>
      </c>
    </row>
    <row r="16" spans="1:9" x14ac:dyDescent="0.25">
      <c r="A16" t="s">
        <v>94</v>
      </c>
      <c r="B16" t="s">
        <v>1615</v>
      </c>
      <c r="C16" t="s">
        <v>1616</v>
      </c>
      <c r="D16" t="s">
        <v>552</v>
      </c>
      <c r="F16" t="str">
        <f t="shared" si="0"/>
        <v>重新激活案例_   63293375  _驱动系统_苍南宝隆（36408）</v>
      </c>
      <c r="G16" t="str">
        <f t="shared" si="1"/>
        <v>Shi Wei</v>
      </c>
      <c r="H16" t="e">
        <f>VLOOKUP(G16,#REF!,2,0)</f>
        <v>#REF!</v>
      </c>
      <c r="I16">
        <f t="shared" si="2"/>
        <v>676</v>
      </c>
    </row>
    <row r="17" spans="1:9" x14ac:dyDescent="0.25">
      <c r="A17" t="s">
        <v>198</v>
      </c>
      <c r="B17" t="s">
        <v>1617</v>
      </c>
      <c r="C17" t="s">
        <v>1618</v>
      </c>
      <c r="D17" t="s">
        <v>212</v>
      </c>
      <c r="F17" t="str">
        <f t="shared" si="0"/>
        <v>关于PuMA案例编号为63291784的申请激活事宜</v>
      </c>
      <c r="G17" t="str">
        <f t="shared" si="1"/>
        <v>Meng Fan Bo</v>
      </c>
      <c r="H17" t="s">
        <v>12</v>
      </c>
      <c r="I17">
        <f t="shared" si="2"/>
        <v>646</v>
      </c>
    </row>
    <row r="18" spans="1:9" x14ac:dyDescent="0.25">
      <c r="A18" t="s">
        <v>95</v>
      </c>
      <c r="B18" t="s">
        <v>1619</v>
      </c>
      <c r="C18" t="s">
        <v>1620</v>
      </c>
      <c r="D18" t="s">
        <v>98</v>
      </c>
      <c r="F18" t="str">
        <f t="shared" si="0"/>
        <v>重新激活_63291726_杨波</v>
      </c>
      <c r="G18" t="str">
        <f t="shared" si="1"/>
        <v>Yang Bo</v>
      </c>
      <c r="H18" t="e">
        <f>VLOOKUP(G18,#REF!,2,0)</f>
        <v>#REF!</v>
      </c>
      <c r="I18">
        <f t="shared" si="2"/>
        <v>643</v>
      </c>
    </row>
    <row r="19" spans="1:9" x14ac:dyDescent="0.25">
      <c r="A19" t="s">
        <v>94</v>
      </c>
      <c r="B19" t="s">
        <v>382</v>
      </c>
      <c r="C19" t="s">
        <v>1621</v>
      </c>
      <c r="D19" t="s">
        <v>212</v>
      </c>
      <c r="F19" t="str">
        <f t="shared" si="0"/>
        <v>重新激活_63231976_史维</v>
      </c>
      <c r="G19" t="str">
        <f t="shared" si="1"/>
        <v>Shi Wei</v>
      </c>
      <c r="H19" t="e">
        <f>VLOOKUP(G19,#REF!,2,0)</f>
        <v>#REF!</v>
      </c>
      <c r="I19">
        <f t="shared" si="2"/>
        <v>633</v>
      </c>
    </row>
    <row r="20" spans="1:9" x14ac:dyDescent="0.25">
      <c r="A20" t="s">
        <v>1149</v>
      </c>
      <c r="B20" t="s">
        <v>1622</v>
      </c>
      <c r="C20" t="s">
        <v>1623</v>
      </c>
      <c r="D20" t="s">
        <v>183</v>
      </c>
      <c r="F20" t="str">
        <f t="shared" si="0"/>
        <v>案例激活--63154499--电气--福州中宝</v>
      </c>
      <c r="G20" t="str">
        <f t="shared" si="1"/>
        <v>Wang David</v>
      </c>
      <c r="H20" t="e">
        <f>VLOOKUP(G20,#REF!,2,0)</f>
        <v>#REF!</v>
      </c>
      <c r="I20">
        <f t="shared" si="2"/>
        <v>629</v>
      </c>
    </row>
    <row r="21" spans="1:9" x14ac:dyDescent="0.25">
      <c r="A21" t="s">
        <v>95</v>
      </c>
      <c r="B21" t="s">
        <v>1624</v>
      </c>
      <c r="C21" t="s">
        <v>1625</v>
      </c>
      <c r="D21" t="s">
        <v>180</v>
      </c>
      <c r="F21" t="str">
        <f t="shared" si="0"/>
        <v>重新激活-63022597-徐方超</v>
      </c>
      <c r="G21" t="str">
        <f t="shared" si="1"/>
        <v>Yang Bo</v>
      </c>
      <c r="H21" t="e">
        <f>VLOOKUP(G21,#REF!,2,0)</f>
        <v>#REF!</v>
      </c>
      <c r="I21">
        <f t="shared" si="2"/>
        <v>616</v>
      </c>
    </row>
    <row r="22" spans="1:9" x14ac:dyDescent="0.25">
      <c r="A22" t="s">
        <v>94</v>
      </c>
      <c r="B22" t="s">
        <v>1626</v>
      </c>
      <c r="C22" t="s">
        <v>1290</v>
      </c>
      <c r="D22" t="s">
        <v>209</v>
      </c>
      <c r="F22" t="str">
        <f t="shared" si="0"/>
        <v>重新激活_625662656_董师心</v>
      </c>
      <c r="G22" t="str">
        <f t="shared" si="1"/>
        <v>Shi Wei</v>
      </c>
      <c r="H22" t="e">
        <f>VLOOKUP(G22,#REF!,2,0)</f>
        <v>#REF!</v>
      </c>
      <c r="I22">
        <f t="shared" si="2"/>
        <v>607</v>
      </c>
    </row>
    <row r="23" spans="1:9" x14ac:dyDescent="0.25">
      <c r="A23" t="s">
        <v>94</v>
      </c>
      <c r="B23" t="s">
        <v>1627</v>
      </c>
      <c r="C23" t="s">
        <v>1628</v>
      </c>
      <c r="D23" t="s">
        <v>197</v>
      </c>
      <c r="F23" t="str">
        <f t="shared" si="0"/>
        <v>重新激活_63179994_马天驰</v>
      </c>
      <c r="G23" t="str">
        <f t="shared" si="1"/>
        <v>Shi Wei</v>
      </c>
      <c r="H23" t="e">
        <f>VLOOKUP(G23,#REF!,2,0)</f>
        <v>#REF!</v>
      </c>
      <c r="I23">
        <f t="shared" si="2"/>
        <v>603</v>
      </c>
    </row>
    <row r="24" spans="1:9" x14ac:dyDescent="0.25">
      <c r="A24" t="s">
        <v>94</v>
      </c>
      <c r="B24" t="s">
        <v>1629</v>
      </c>
      <c r="C24" t="s">
        <v>1630</v>
      </c>
      <c r="D24" t="s">
        <v>101</v>
      </c>
      <c r="F24" t="str">
        <f t="shared" si="0"/>
        <v>重新激活  63280308  发动机驱动油电系统  厦门中宝</v>
      </c>
      <c r="G24" t="str">
        <f t="shared" si="1"/>
        <v>Shi Wei</v>
      </c>
      <c r="H24" t="e">
        <f>VLOOKUP(G24,#REF!,2,0)</f>
        <v>#REF!</v>
      </c>
      <c r="I24">
        <f t="shared" si="2"/>
        <v>597</v>
      </c>
    </row>
    <row r="25" spans="1:9" x14ac:dyDescent="0.25">
      <c r="A25" t="s">
        <v>1149</v>
      </c>
      <c r="B25" t="s">
        <v>1631</v>
      </c>
      <c r="C25" t="s">
        <v>1632</v>
      </c>
      <c r="D25" t="s">
        <v>552</v>
      </c>
      <c r="F25" t="str">
        <f t="shared" si="0"/>
        <v>重新激活_63263730 _付佳伟</v>
      </c>
      <c r="G25" t="str">
        <f t="shared" si="1"/>
        <v>Wang David</v>
      </c>
      <c r="H25" t="e">
        <f>VLOOKUP(G25,#REF!,2,0)</f>
        <v>#REF!</v>
      </c>
      <c r="I25">
        <f t="shared" si="2"/>
        <v>595</v>
      </c>
    </row>
    <row r="26" spans="1:9" x14ac:dyDescent="0.25">
      <c r="A26" t="s">
        <v>1149</v>
      </c>
      <c r="B26" t="s">
        <v>1633</v>
      </c>
      <c r="C26" t="s">
        <v>1634</v>
      </c>
      <c r="D26" t="s">
        <v>281</v>
      </c>
      <c r="F26" t="str">
        <f t="shared" si="0"/>
        <v>重新激活_案例号-63292684_车身系统_王大为</v>
      </c>
      <c r="G26" t="str">
        <f t="shared" si="1"/>
        <v>Wang David</v>
      </c>
      <c r="H26" t="e">
        <f>VLOOKUP(G26,#REF!,2,0)</f>
        <v>#REF!</v>
      </c>
      <c r="I26">
        <f t="shared" si="2"/>
        <v>593</v>
      </c>
    </row>
    <row r="27" spans="1:9" x14ac:dyDescent="0.25">
      <c r="A27" t="s">
        <v>198</v>
      </c>
      <c r="B27" t="s">
        <v>1635</v>
      </c>
      <c r="C27" t="s">
        <v>1636</v>
      </c>
      <c r="D27" t="s">
        <v>552</v>
      </c>
      <c r="F27" t="str">
        <f t="shared" si="0"/>
        <v>重新激活-63238629-电气系统-温泽楠</v>
      </c>
      <c r="G27" t="str">
        <f t="shared" si="1"/>
        <v>Meng Fan Bo</v>
      </c>
      <c r="H27" t="e">
        <f>VLOOKUP(G27,#REF!,2,0)</f>
        <v>#REF!</v>
      </c>
      <c r="I27">
        <f t="shared" si="2"/>
        <v>590</v>
      </c>
    </row>
    <row r="28" spans="1:9" x14ac:dyDescent="0.25">
      <c r="A28" t="s">
        <v>198</v>
      </c>
      <c r="B28" t="s">
        <v>1637</v>
      </c>
      <c r="C28" t="s">
        <v>1638</v>
      </c>
      <c r="D28" t="s">
        <v>93</v>
      </c>
      <c r="F28" t="str">
        <f t="shared" si="0"/>
        <v>重新激活-63229477-付佳伟</v>
      </c>
      <c r="G28" t="str">
        <f t="shared" si="1"/>
        <v>Meng Fan Bo</v>
      </c>
      <c r="H28" t="e">
        <f>VLOOKUP(G28,#REF!,2,0)</f>
        <v>#REF!</v>
      </c>
      <c r="I28">
        <f t="shared" si="2"/>
        <v>572</v>
      </c>
    </row>
    <row r="29" spans="1:9" x14ac:dyDescent="0.25">
      <c r="A29" t="s">
        <v>988</v>
      </c>
      <c r="B29" t="s">
        <v>1639</v>
      </c>
      <c r="C29" t="s">
        <v>1329</v>
      </c>
      <c r="D29" t="s">
        <v>552</v>
      </c>
      <c r="F29" t="str">
        <f t="shared" si="0"/>
        <v>重新激活_62699369_游国军</v>
      </c>
      <c r="G29" t="str">
        <f t="shared" si="1"/>
        <v>You Marshal</v>
      </c>
      <c r="H29" t="e">
        <f>VLOOKUP(G29,#REF!,2,0)</f>
        <v>#REF!</v>
      </c>
      <c r="I29">
        <f t="shared" si="2"/>
        <v>566</v>
      </c>
    </row>
    <row r="30" spans="1:9" x14ac:dyDescent="0.25">
      <c r="A30" t="s">
        <v>95</v>
      </c>
      <c r="B30" t="s">
        <v>1640</v>
      </c>
      <c r="C30" t="s">
        <v>1641</v>
      </c>
      <c r="D30" t="s">
        <v>212</v>
      </c>
      <c r="F30" t="str">
        <f t="shared" si="0"/>
        <v>Reactivation_63291744_Chassis and suspension_Hangzhou Junbaohang</v>
      </c>
      <c r="G30" t="str">
        <f t="shared" si="1"/>
        <v>Yang Bo</v>
      </c>
      <c r="H30" t="e">
        <f>VLOOKUP(G30,#REF!,2,0)</f>
        <v>#REF!</v>
      </c>
      <c r="I30">
        <f t="shared" si="2"/>
        <v>495</v>
      </c>
    </row>
    <row r="31" spans="1:9" x14ac:dyDescent="0.25">
      <c r="A31" t="s">
        <v>95</v>
      </c>
      <c r="B31" t="s">
        <v>1642</v>
      </c>
      <c r="C31" t="s">
        <v>1643</v>
      </c>
      <c r="D31" t="s">
        <v>107</v>
      </c>
      <c r="F31" t="str">
        <f t="shared" si="0"/>
        <v>激活-63239174-驱动系统-宁夏金润宝</v>
      </c>
      <c r="G31" t="str">
        <f t="shared" si="1"/>
        <v>Yang Bo</v>
      </c>
      <c r="H31" t="e">
        <f>VLOOKUP(G31,#REF!,2,0)</f>
        <v>#REF!</v>
      </c>
      <c r="I31">
        <f t="shared" si="2"/>
        <v>493</v>
      </c>
    </row>
    <row r="32" spans="1:9" x14ac:dyDescent="0.25">
      <c r="A32" t="s">
        <v>95</v>
      </c>
      <c r="B32" t="s">
        <v>1644</v>
      </c>
      <c r="C32" t="s">
        <v>1645</v>
      </c>
      <c r="D32" t="s">
        <v>212</v>
      </c>
      <c r="F32" t="str">
        <f t="shared" si="0"/>
        <v>激活-63272907-驱动系统-潮州合宝</v>
      </c>
      <c r="G32" t="str">
        <f t="shared" si="1"/>
        <v>Yang Bo</v>
      </c>
      <c r="H32" t="e">
        <f>VLOOKUP(G32,#REF!,2,0)</f>
        <v>#REF!</v>
      </c>
      <c r="I32">
        <f t="shared" si="2"/>
        <v>492</v>
      </c>
    </row>
    <row r="33" spans="1:9" x14ac:dyDescent="0.25">
      <c r="A33" t="s">
        <v>95</v>
      </c>
      <c r="B33" t="s">
        <v>1646</v>
      </c>
      <c r="C33" t="s">
        <v>1647</v>
      </c>
      <c r="D33" t="s">
        <v>107</v>
      </c>
      <c r="F33" t="str">
        <f t="shared" si="0"/>
        <v>重新激活-63280915-杨波</v>
      </c>
      <c r="G33" t="str">
        <f t="shared" si="1"/>
        <v>Yang Bo</v>
      </c>
      <c r="H33" t="e">
        <f>VLOOKUP(G33,#REF!,2,0)</f>
        <v>#REF!</v>
      </c>
      <c r="I33">
        <f t="shared" si="2"/>
        <v>489</v>
      </c>
    </row>
    <row r="34" spans="1:9" x14ac:dyDescent="0.25">
      <c r="A34" t="s">
        <v>1149</v>
      </c>
      <c r="B34" t="s">
        <v>1648</v>
      </c>
      <c r="C34" t="s">
        <v>1649</v>
      </c>
      <c r="D34" t="s">
        <v>176</v>
      </c>
      <c r="F34" t="str">
        <f t="shared" si="0"/>
        <v>重新激活_63180611_电气_衢州宝驿</v>
      </c>
      <c r="G34" t="str">
        <f t="shared" si="1"/>
        <v>Wang David</v>
      </c>
      <c r="H34" t="e">
        <f>VLOOKUP(G34,#REF!,2,0)</f>
        <v>#REF!</v>
      </c>
      <c r="I34">
        <f t="shared" si="2"/>
        <v>1060</v>
      </c>
    </row>
    <row r="35" spans="1:9" x14ac:dyDescent="0.25">
      <c r="A35" t="s">
        <v>95</v>
      </c>
      <c r="B35" t="s">
        <v>1650</v>
      </c>
      <c r="C35" t="s">
        <v>1531</v>
      </c>
      <c r="D35" t="s">
        <v>685</v>
      </c>
      <c r="F35" t="str">
        <f t="shared" si="0"/>
        <v xml:space="preserve"> Fw: 重新激活-63290204-驱动系统-厦门信达通宝</v>
      </c>
      <c r="G35" t="str">
        <f t="shared" si="1"/>
        <v>Yang Bo</v>
      </c>
      <c r="H35" t="e">
        <f>VLOOKUP(G35,#REF!,2,0)</f>
        <v>#REF!</v>
      </c>
      <c r="I35">
        <f t="shared" si="2"/>
        <v>1024</v>
      </c>
    </row>
    <row r="36" spans="1:9" x14ac:dyDescent="0.25">
      <c r="A36" t="s">
        <v>171</v>
      </c>
      <c r="B36" t="s">
        <v>1651</v>
      </c>
      <c r="C36" t="s">
        <v>1652</v>
      </c>
      <c r="D36" t="s">
        <v>111</v>
      </c>
      <c r="F36" t="str">
        <f t="shared" si="0"/>
        <v>RE: 重新激活_63194694_TTS</v>
      </c>
      <c r="G36" t="str">
        <f t="shared" si="1"/>
        <v>Zhao Shelina</v>
      </c>
      <c r="H36" t="e">
        <f>VLOOKUP(G36,#REF!,2,0)</f>
        <v>#REF!</v>
      </c>
      <c r="I36">
        <f t="shared" si="2"/>
        <v>1001</v>
      </c>
    </row>
    <row r="37" spans="1:9" x14ac:dyDescent="0.25">
      <c r="A37" t="s">
        <v>1149</v>
      </c>
      <c r="B37" t="s">
        <v>1653</v>
      </c>
      <c r="C37" t="s">
        <v>1654</v>
      </c>
      <c r="D37" t="s">
        <v>107</v>
      </c>
      <c r="F37" t="str">
        <f t="shared" si="0"/>
        <v>重新激活_63155155_温泽楠</v>
      </c>
      <c r="G37" t="str">
        <f t="shared" si="1"/>
        <v>Wang David</v>
      </c>
      <c r="H37" t="e">
        <f>VLOOKUP(G37,#REF!,2,0)</f>
        <v>#REF!</v>
      </c>
      <c r="I37">
        <f t="shared" si="2"/>
        <v>996</v>
      </c>
    </row>
    <row r="38" spans="1:9" x14ac:dyDescent="0.25">
      <c r="A38" t="s">
        <v>1149</v>
      </c>
      <c r="B38" t="s">
        <v>1655</v>
      </c>
      <c r="C38" t="s">
        <v>1656</v>
      </c>
      <c r="D38" t="s">
        <v>180</v>
      </c>
      <c r="F38" t="str">
        <f t="shared" si="0"/>
        <v>重新激活_63259989_电气系统_温州好达鹿城店</v>
      </c>
      <c r="G38" t="str">
        <f t="shared" si="1"/>
        <v>Wang David</v>
      </c>
      <c r="H38" t="e">
        <f>VLOOKUP(G38,#REF!,2,0)</f>
        <v>#REF!</v>
      </c>
      <c r="I38">
        <f t="shared" si="2"/>
        <v>967</v>
      </c>
    </row>
    <row r="39" spans="1:9" x14ac:dyDescent="0.25">
      <c r="A39" t="s">
        <v>95</v>
      </c>
      <c r="B39" t="s">
        <v>1657</v>
      </c>
      <c r="C39" t="s">
        <v>856</v>
      </c>
      <c r="D39" t="s">
        <v>93</v>
      </c>
      <c r="F39" t="str">
        <f t="shared" si="0"/>
        <v>附件_63301930_孙成研</v>
      </c>
      <c r="G39" t="str">
        <f t="shared" si="1"/>
        <v>Yang Bo</v>
      </c>
      <c r="H39" t="e">
        <f>VLOOKUP(G39,#REF!,2,0)</f>
        <v>#REF!</v>
      </c>
      <c r="I39">
        <f t="shared" si="2"/>
        <v>937</v>
      </c>
    </row>
    <row r="40" spans="1:9" x14ac:dyDescent="0.25">
      <c r="A40" t="s">
        <v>95</v>
      </c>
      <c r="B40" t="s">
        <v>1658</v>
      </c>
      <c r="C40" t="s">
        <v>1659</v>
      </c>
      <c r="D40" t="s">
        <v>180</v>
      </c>
      <c r="F40" t="str">
        <f t="shared" si="0"/>
        <v>PuMA 案例号63284534已关闭，由于客户反映声音大投诉升级需要重新激活</v>
      </c>
      <c r="G40" t="str">
        <f t="shared" si="1"/>
        <v>Yang Bo</v>
      </c>
      <c r="H40" t="e">
        <f>VLOOKUP(G40,#REF!,2,0)</f>
        <v>#REF!</v>
      </c>
      <c r="I40">
        <f t="shared" si="2"/>
        <v>935</v>
      </c>
    </row>
    <row r="41" spans="1:9" x14ac:dyDescent="0.25">
      <c r="A41" t="s">
        <v>95</v>
      </c>
      <c r="B41" t="s">
        <v>1660</v>
      </c>
      <c r="C41" t="s">
        <v>1661</v>
      </c>
      <c r="D41" t="s">
        <v>212</v>
      </c>
      <c r="F41" t="str">
        <f t="shared" si="0"/>
        <v>重新激活-63206833-宋敏</v>
      </c>
      <c r="G41" t="str">
        <f t="shared" si="1"/>
        <v>Yang Bo</v>
      </c>
      <c r="H41" t="e">
        <f>VLOOKUP(G41,#REF!,2,0)</f>
        <v>#REF!</v>
      </c>
      <c r="I41">
        <f t="shared" si="2"/>
        <v>933</v>
      </c>
    </row>
    <row r="42" spans="1:9" x14ac:dyDescent="0.25">
      <c r="A42" t="s">
        <v>95</v>
      </c>
      <c r="B42" t="s">
        <v>1662</v>
      </c>
      <c r="C42" t="s">
        <v>1663</v>
      </c>
      <c r="D42" t="s">
        <v>107</v>
      </c>
      <c r="F42" t="str">
        <f t="shared" si="0"/>
        <v>重新激活_63293847_李文杰</v>
      </c>
      <c r="G42" t="str">
        <f t="shared" si="1"/>
        <v>Yang Bo</v>
      </c>
      <c r="H42" t="e">
        <f>VLOOKUP(G42,#REF!,2,0)</f>
        <v>#REF!</v>
      </c>
      <c r="I42">
        <f t="shared" si="2"/>
        <v>932</v>
      </c>
    </row>
    <row r="43" spans="1:9" x14ac:dyDescent="0.25">
      <c r="A43" t="s">
        <v>95</v>
      </c>
      <c r="B43" t="s">
        <v>1664</v>
      </c>
      <c r="C43" t="s">
        <v>1665</v>
      </c>
      <c r="D43" t="s">
        <v>388</v>
      </c>
      <c r="F43" t="str">
        <f t="shared" si="0"/>
        <v>重新激活-63207440-底盘-云南宝悦</v>
      </c>
      <c r="G43" t="str">
        <f t="shared" si="1"/>
        <v>Yang Bo</v>
      </c>
      <c r="H43" t="e">
        <f>VLOOKUP(G43,#REF!,2,0)</f>
        <v>#REF!</v>
      </c>
      <c r="I43">
        <f t="shared" si="2"/>
        <v>930</v>
      </c>
    </row>
    <row r="44" spans="1:9" x14ac:dyDescent="0.25">
      <c r="A44" t="s">
        <v>1149</v>
      </c>
      <c r="B44" t="s">
        <v>1666</v>
      </c>
      <c r="C44" t="s">
        <v>1667</v>
      </c>
      <c r="D44" t="s">
        <v>388</v>
      </c>
      <c r="F44" t="str">
        <f t="shared" si="0"/>
        <v>重新激活_63269943_温泽楠</v>
      </c>
      <c r="G44" t="str">
        <f t="shared" si="1"/>
        <v>Wang David</v>
      </c>
      <c r="H44" t="e">
        <f>VLOOKUP(G44,#REF!,2,0)</f>
        <v>#REF!</v>
      </c>
      <c r="I44">
        <f t="shared" si="2"/>
        <v>882</v>
      </c>
    </row>
    <row r="45" spans="1:9" x14ac:dyDescent="0.25">
      <c r="A45" t="s">
        <v>171</v>
      </c>
      <c r="B45" t="s">
        <v>1668</v>
      </c>
      <c r="C45" t="s">
        <v>1669</v>
      </c>
      <c r="D45" t="s">
        <v>32</v>
      </c>
      <c r="F45" t="str">
        <f t="shared" si="0"/>
        <v>重新激活_63194694_TTS</v>
      </c>
      <c r="G45" t="str">
        <f t="shared" si="1"/>
        <v>Zhao Shelina</v>
      </c>
      <c r="H45" t="e">
        <f>VLOOKUP(G45,#REF!,2,0)</f>
        <v>#REF!</v>
      </c>
      <c r="I45">
        <f t="shared" si="2"/>
        <v>845</v>
      </c>
    </row>
    <row r="46" spans="1:9" x14ac:dyDescent="0.25">
      <c r="A46" t="s">
        <v>1149</v>
      </c>
      <c r="B46" t="s">
        <v>1670</v>
      </c>
      <c r="C46" t="s">
        <v>1551</v>
      </c>
      <c r="D46" t="s">
        <v>209</v>
      </c>
      <c r="F46" t="str">
        <f t="shared" si="0"/>
        <v>重新激活_63113983_侯宇</v>
      </c>
      <c r="G46" t="str">
        <f t="shared" si="1"/>
        <v>Wang David</v>
      </c>
      <c r="H46" t="e">
        <f>VLOOKUP(G46,#REF!,2,0)</f>
        <v>#REF!</v>
      </c>
      <c r="I46">
        <f t="shared" si="2"/>
        <v>836</v>
      </c>
    </row>
    <row r="47" spans="1:9" x14ac:dyDescent="0.25">
      <c r="A47" t="s">
        <v>1600</v>
      </c>
      <c r="B47" t="s">
        <v>1671</v>
      </c>
      <c r="C47" t="s">
        <v>1672</v>
      </c>
      <c r="D47" t="s">
        <v>552</v>
      </c>
      <c r="F47" t="str">
        <f t="shared" si="0"/>
        <v>重新激活_63285989_阎广宇</v>
      </c>
      <c r="G47" t="str">
        <f t="shared" si="1"/>
        <v>Huang Sean</v>
      </c>
      <c r="H47" t="e">
        <f>VLOOKUP(G47,#REF!,2,0)</f>
        <v>#REF!</v>
      </c>
      <c r="I47">
        <f t="shared" si="2"/>
        <v>815</v>
      </c>
    </row>
    <row r="48" spans="1:9" x14ac:dyDescent="0.25">
      <c r="A48" t="s">
        <v>95</v>
      </c>
      <c r="B48" t="s">
        <v>1673</v>
      </c>
      <c r="C48" t="s">
        <v>1674</v>
      </c>
      <c r="D48" t="s">
        <v>265</v>
      </c>
      <c r="F48" t="str">
        <f t="shared" si="0"/>
        <v>底盘号：0G32234 出现漏油现象。需要激活PUMA案例63266085</v>
      </c>
      <c r="G48" t="str">
        <f t="shared" si="1"/>
        <v>Yang Bo</v>
      </c>
      <c r="H48" t="e">
        <f>VLOOKUP(G48,#REF!,2,0)</f>
        <v>#REF!</v>
      </c>
      <c r="I48">
        <f t="shared" si="2"/>
        <v>780</v>
      </c>
    </row>
    <row r="49" spans="1:9" x14ac:dyDescent="0.25">
      <c r="A49" t="s">
        <v>95</v>
      </c>
      <c r="B49" t="s">
        <v>1675</v>
      </c>
      <c r="C49" t="s">
        <v>1558</v>
      </c>
      <c r="D49" t="s">
        <v>107</v>
      </c>
      <c r="F49" t="str">
        <f t="shared" si="0"/>
        <v>关于案例重新激活</v>
      </c>
      <c r="G49" t="str">
        <f t="shared" si="1"/>
        <v>Yang Bo</v>
      </c>
      <c r="H49" t="e">
        <f>VLOOKUP(G49,#REF!,2,0)</f>
        <v>#REF!</v>
      </c>
      <c r="I49">
        <f t="shared" si="2"/>
        <v>778</v>
      </c>
    </row>
    <row r="50" spans="1:9" x14ac:dyDescent="0.25">
      <c r="A50" t="s">
        <v>95</v>
      </c>
      <c r="B50" t="s">
        <v>1676</v>
      </c>
      <c r="C50" t="s">
        <v>1677</v>
      </c>
      <c r="D50" t="s">
        <v>180</v>
      </c>
      <c r="F50" t="str">
        <f t="shared" si="0"/>
        <v>案例激活  63084874   杨波</v>
      </c>
      <c r="G50" t="str">
        <f t="shared" si="1"/>
        <v>Yang Bo</v>
      </c>
      <c r="H50" t="e">
        <f>VLOOKUP(G50,#REF!,2,0)</f>
        <v>#REF!</v>
      </c>
      <c r="I50">
        <f t="shared" si="2"/>
        <v>775</v>
      </c>
    </row>
    <row r="51" spans="1:9" x14ac:dyDescent="0.25">
      <c r="A51" t="s">
        <v>1149</v>
      </c>
      <c r="B51" t="s">
        <v>1678</v>
      </c>
      <c r="C51" t="s">
        <v>1679</v>
      </c>
      <c r="D51" t="s">
        <v>107</v>
      </c>
      <c r="F51" t="str">
        <f t="shared" si="0"/>
        <v>重新激活_63227818_电气系统_泸州宝源</v>
      </c>
      <c r="G51" t="str">
        <f t="shared" si="1"/>
        <v>Wang David</v>
      </c>
      <c r="H51" t="e">
        <f>VLOOKUP(G51,#REF!,2,0)</f>
        <v>#REF!</v>
      </c>
      <c r="I51">
        <f t="shared" si="2"/>
        <v>707</v>
      </c>
    </row>
    <row r="52" spans="1:9" x14ac:dyDescent="0.25">
      <c r="A52" t="s">
        <v>95</v>
      </c>
      <c r="B52" t="s">
        <v>1680</v>
      </c>
      <c r="C52" t="s">
        <v>1681</v>
      </c>
      <c r="D52" t="s">
        <v>180</v>
      </c>
      <c r="F52" t="str">
        <f t="shared" si="0"/>
        <v>案例激活+63262965+底盘+北京宝泽行+请求回复</v>
      </c>
      <c r="G52" t="str">
        <f t="shared" si="1"/>
        <v>Yang Bo</v>
      </c>
      <c r="H52" t="e">
        <f>VLOOKUP(G52,#REF!,2,0)</f>
        <v>#REF!</v>
      </c>
      <c r="I52">
        <f t="shared" si="2"/>
        <v>688</v>
      </c>
    </row>
    <row r="53" spans="1:9" x14ac:dyDescent="0.25">
      <c r="A53" t="s">
        <v>1149</v>
      </c>
      <c r="B53" t="s">
        <v>1682</v>
      </c>
      <c r="C53" t="s">
        <v>1683</v>
      </c>
      <c r="D53" t="s">
        <v>904</v>
      </c>
      <c r="F53" t="str">
        <f t="shared" si="0"/>
        <v>重新激活_63291739_车身_玉溪宝远</v>
      </c>
      <c r="G53" t="str">
        <f t="shared" si="1"/>
        <v>Wang David</v>
      </c>
      <c r="H53" t="e">
        <f>VLOOKUP(G53,#REF!,2,0)</f>
        <v>#REF!</v>
      </c>
      <c r="I53">
        <f t="shared" si="2"/>
        <v>677</v>
      </c>
    </row>
    <row r="54" spans="1:9" x14ac:dyDescent="0.25">
      <c r="A54" t="s">
        <v>1149</v>
      </c>
      <c r="B54" t="s">
        <v>1684</v>
      </c>
      <c r="C54" t="s">
        <v>1685</v>
      </c>
      <c r="D54" t="s">
        <v>176</v>
      </c>
      <c r="F54" t="str">
        <f t="shared" si="0"/>
        <v>激活puma案例63249344：车身防腐蜡（反馈清洗效果）----武汉鄂之宝MINI店</v>
      </c>
      <c r="G54" t="str">
        <f t="shared" si="1"/>
        <v>Wang David</v>
      </c>
      <c r="H54" t="e">
        <f>VLOOKUP(G54,#REF!,2,0)</f>
        <v>#REF!</v>
      </c>
      <c r="I54">
        <f t="shared" si="2"/>
        <v>652</v>
      </c>
    </row>
    <row r="55" spans="1:9" x14ac:dyDescent="0.25">
      <c r="A55" t="s">
        <v>1149</v>
      </c>
      <c r="B55" t="s">
        <v>1686</v>
      </c>
      <c r="C55" t="s">
        <v>1687</v>
      </c>
      <c r="D55" t="s">
        <v>197</v>
      </c>
      <c r="F55" t="str">
        <f t="shared" si="0"/>
        <v>重新激活  63044763  向保林</v>
      </c>
      <c r="G55" t="str">
        <f t="shared" si="1"/>
        <v>Wang David</v>
      </c>
      <c r="H55" t="e">
        <f>VLOOKUP(G55,#REF!,2,0)</f>
        <v>#REF!</v>
      </c>
      <c r="I55">
        <f t="shared" si="2"/>
        <v>639</v>
      </c>
    </row>
    <row r="56" spans="1:9" x14ac:dyDescent="0.25">
      <c r="A56" t="s">
        <v>95</v>
      </c>
      <c r="B56" t="s">
        <v>1688</v>
      </c>
      <c r="C56" t="s">
        <v>887</v>
      </c>
      <c r="D56" t="s">
        <v>1689</v>
      </c>
      <c r="F56" t="str">
        <f t="shared" si="0"/>
        <v>重新激活_63239504_驱动系统_北京华德宝</v>
      </c>
      <c r="G56" t="str">
        <f t="shared" si="1"/>
        <v>Yang Bo</v>
      </c>
      <c r="H56" t="e">
        <f>VLOOKUP(G56,#REF!,2,0)</f>
        <v>#REF!</v>
      </c>
      <c r="I56">
        <f t="shared" si="2"/>
        <v>629</v>
      </c>
    </row>
    <row r="57" spans="1:9" x14ac:dyDescent="0.25">
      <c r="A57" t="s">
        <v>95</v>
      </c>
      <c r="B57" t="s">
        <v>1690</v>
      </c>
      <c r="C57" t="s">
        <v>1691</v>
      </c>
      <c r="D57" t="s">
        <v>212</v>
      </c>
      <c r="F57" t="str">
        <f t="shared" si="0"/>
        <v>重新激活_63281348_驱动系统_江阴宝诚</v>
      </c>
      <c r="G57" t="str">
        <f t="shared" si="1"/>
        <v>Yang Bo</v>
      </c>
      <c r="H57" t="e">
        <f>VLOOKUP(G57,#REF!,2,0)</f>
        <v>#REF!</v>
      </c>
      <c r="I57">
        <f t="shared" si="2"/>
        <v>627</v>
      </c>
    </row>
    <row r="58" spans="1:9" x14ac:dyDescent="0.25">
      <c r="A58" t="s">
        <v>95</v>
      </c>
      <c r="B58" t="s">
        <v>1692</v>
      </c>
      <c r="C58" t="s">
        <v>1573</v>
      </c>
      <c r="D58" t="s">
        <v>180</v>
      </c>
      <c r="F58" t="str">
        <f t="shared" si="0"/>
        <v>附件_63301535_驱动系统</v>
      </c>
      <c r="G58" t="str">
        <f t="shared" si="1"/>
        <v>Yang Bo</v>
      </c>
      <c r="H58" t="e">
        <f>VLOOKUP(G58,#REF!,2,0)</f>
        <v>#REF!</v>
      </c>
      <c r="I58">
        <f t="shared" si="2"/>
        <v>624</v>
      </c>
    </row>
    <row r="59" spans="1:9" x14ac:dyDescent="0.25">
      <c r="A59" t="s">
        <v>1149</v>
      </c>
      <c r="B59" t="s">
        <v>1693</v>
      </c>
      <c r="C59" t="s">
        <v>1694</v>
      </c>
      <c r="D59" t="s">
        <v>212</v>
      </c>
      <c r="F59" t="str">
        <f t="shared" si="0"/>
        <v>重新激活_63278440_游国军</v>
      </c>
      <c r="G59" t="str">
        <f t="shared" si="1"/>
        <v>Wang David</v>
      </c>
      <c r="H59" t="e">
        <f>VLOOKUP(G59,#REF!,2,0)</f>
        <v>#REF!</v>
      </c>
      <c r="I59">
        <f t="shared" si="2"/>
        <v>601</v>
      </c>
    </row>
    <row r="60" spans="1:9" x14ac:dyDescent="0.25">
      <c r="A60" t="s">
        <v>1149</v>
      </c>
      <c r="B60" t="s">
        <v>1695</v>
      </c>
      <c r="C60" t="s">
        <v>1696</v>
      </c>
      <c r="D60" t="s">
        <v>93</v>
      </c>
      <c r="F60" t="str">
        <f t="shared" si="0"/>
        <v>重新激活_63106176_徐琨</v>
      </c>
      <c r="G60" t="str">
        <f t="shared" si="1"/>
        <v>Wang David</v>
      </c>
      <c r="H60" t="e">
        <f>VLOOKUP(G60,#REF!,2,0)</f>
        <v>#REF!</v>
      </c>
      <c r="I60">
        <f t="shared" si="2"/>
        <v>598</v>
      </c>
    </row>
    <row r="61" spans="1:9" x14ac:dyDescent="0.25">
      <c r="A61" t="s">
        <v>171</v>
      </c>
      <c r="B61" t="s">
        <v>1697</v>
      </c>
      <c r="C61" t="s">
        <v>923</v>
      </c>
      <c r="D61" t="s">
        <v>107</v>
      </c>
      <c r="F61" t="str">
        <f t="shared" si="0"/>
        <v>重新激活--63280911--TTS--福州中宝</v>
      </c>
      <c r="G61" t="str">
        <f t="shared" si="1"/>
        <v>Zhao Shelina</v>
      </c>
      <c r="H61" t="e">
        <f>VLOOKUP(G61,#REF!,2,0)</f>
        <v>#REF!</v>
      </c>
      <c r="I61">
        <f t="shared" si="2"/>
        <v>596</v>
      </c>
    </row>
    <row r="62" spans="1:9" x14ac:dyDescent="0.25">
      <c r="A62" t="s">
        <v>171</v>
      </c>
      <c r="B62" t="s">
        <v>1698</v>
      </c>
      <c r="C62" t="s">
        <v>1699</v>
      </c>
      <c r="D62" t="s">
        <v>1700</v>
      </c>
      <c r="F62" t="str">
        <f t="shared" si="0"/>
        <v>重新激活-63000746-Shelina.zhao</v>
      </c>
      <c r="G62" t="str">
        <f t="shared" si="1"/>
        <v>Zhao Shelina</v>
      </c>
      <c r="H62" t="e">
        <f>VLOOKUP(G62,#REF!,2,0)</f>
        <v>#REF!</v>
      </c>
      <c r="I62">
        <f t="shared" si="2"/>
        <v>587</v>
      </c>
    </row>
    <row r="63" spans="1:9" x14ac:dyDescent="0.25">
      <c r="A63" t="s">
        <v>1149</v>
      </c>
      <c r="B63" t="s">
        <v>1701</v>
      </c>
      <c r="C63" t="s">
        <v>1702</v>
      </c>
      <c r="D63" t="s">
        <v>904</v>
      </c>
      <c r="F63" t="str">
        <f t="shared" si="0"/>
        <v>重新激活--63250440--电器--东莞合宝</v>
      </c>
      <c r="G63" t="str">
        <f t="shared" si="1"/>
        <v>Wang David</v>
      </c>
      <c r="H63" t="e">
        <f>VLOOKUP(G63,#REF!,2,0)</f>
        <v>#REF!</v>
      </c>
      <c r="I63">
        <f t="shared" si="2"/>
        <v>576</v>
      </c>
    </row>
    <row r="64" spans="1:9" x14ac:dyDescent="0.25">
      <c r="A64" t="s">
        <v>1149</v>
      </c>
      <c r="B64" t="s">
        <v>1703</v>
      </c>
      <c r="C64" t="s">
        <v>1583</v>
      </c>
      <c r="D64" t="s">
        <v>197</v>
      </c>
      <c r="F64" t="str">
        <f t="shared" si="0"/>
        <v>重新激活_63084304_付佳伟</v>
      </c>
      <c r="G64" t="str">
        <f t="shared" si="1"/>
        <v>Wang David</v>
      </c>
      <c r="H64" t="e">
        <f>VLOOKUP(G64,#REF!,2,0)</f>
        <v>#REF!</v>
      </c>
      <c r="I64">
        <f t="shared" si="2"/>
        <v>571</v>
      </c>
    </row>
    <row r="65" spans="1:9" x14ac:dyDescent="0.25">
      <c r="A65" t="s">
        <v>1149</v>
      </c>
      <c r="B65" t="s">
        <v>1704</v>
      </c>
      <c r="C65" t="s">
        <v>1586</v>
      </c>
      <c r="D65" t="s">
        <v>197</v>
      </c>
      <c r="F65" t="str">
        <f t="shared" si="0"/>
        <v>TC 63221853激活</v>
      </c>
      <c r="G65" t="str">
        <f t="shared" si="1"/>
        <v>Wang David</v>
      </c>
      <c r="H65" t="e">
        <f>VLOOKUP(G65,#REF!,2,0)</f>
        <v>#REF!</v>
      </c>
      <c r="I65">
        <f t="shared" si="2"/>
        <v>570</v>
      </c>
    </row>
    <row r="66" spans="1:9" x14ac:dyDescent="0.25">
      <c r="A66" t="s">
        <v>1600</v>
      </c>
      <c r="B66" t="s">
        <v>1705</v>
      </c>
      <c r="C66" t="s">
        <v>1706</v>
      </c>
      <c r="D66" t="s">
        <v>552</v>
      </c>
      <c r="F66" t="str">
        <f t="shared" si="0"/>
        <v>重新激活_63206985_驱动系统_焦作东宝行</v>
      </c>
      <c r="G66" t="str">
        <f t="shared" si="1"/>
        <v>Huang Sean</v>
      </c>
      <c r="H66" t="e">
        <f>VLOOKUP(G66,#REF!,2,0)</f>
        <v>#REF!</v>
      </c>
      <c r="I66">
        <f t="shared" si="2"/>
        <v>544</v>
      </c>
    </row>
    <row r="67" spans="1:9" x14ac:dyDescent="0.25">
      <c r="A67" t="s">
        <v>95</v>
      </c>
      <c r="B67" t="s">
        <v>1707</v>
      </c>
      <c r="C67" t="s">
        <v>1708</v>
      </c>
      <c r="D67" t="s">
        <v>180</v>
      </c>
      <c r="F67" t="str">
        <f t="shared" ref="F67:F96" si="3">RIGHT(B67,LEN(B67)-4)</f>
        <v>重新激活 63280390 底盘 怀化宝利</v>
      </c>
      <c r="G67" t="str">
        <f t="shared" ref="G67:G96" si="4">LEFT(A67,FIND(",",A67)-1)</f>
        <v>Yang Bo</v>
      </c>
      <c r="H67" t="e">
        <f>VLOOKUP(G67,#REF!,2,0)</f>
        <v>#REF!</v>
      </c>
      <c r="I67">
        <f t="shared" ref="I67:I96" si="5">MID(C67,(FIND(":",C67)-2),2)*60+MID(C67,(FIND(":",C67)+1),2)</f>
        <v>530</v>
      </c>
    </row>
    <row r="68" spans="1:9" x14ac:dyDescent="0.25">
      <c r="A68" t="s">
        <v>1149</v>
      </c>
      <c r="B68" t="s">
        <v>1741</v>
      </c>
      <c r="C68" t="s">
        <v>964</v>
      </c>
      <c r="D68" t="s">
        <v>180</v>
      </c>
      <c r="F68" t="str">
        <f t="shared" si="3"/>
        <v>重新激活_63260025_车身_厦门中宝</v>
      </c>
      <c r="G68" t="str">
        <f t="shared" si="4"/>
        <v>Wang David</v>
      </c>
      <c r="H68" t="e">
        <f>VLOOKUP(G68,#REF!,2,0)</f>
        <v>#REF!</v>
      </c>
      <c r="I68">
        <f t="shared" si="5"/>
        <v>1060</v>
      </c>
    </row>
    <row r="69" spans="1:9" x14ac:dyDescent="0.25">
      <c r="A69" t="s">
        <v>1742</v>
      </c>
      <c r="B69" t="s">
        <v>1743</v>
      </c>
      <c r="C69" t="s">
        <v>1744</v>
      </c>
      <c r="D69" t="s">
        <v>212</v>
      </c>
      <c r="F69" t="str">
        <f t="shared" si="3"/>
        <v>激活_63268891_传动系统_宁波宝信</v>
      </c>
      <c r="G69" t="str">
        <f t="shared" si="4"/>
        <v>Li Zhaojun</v>
      </c>
      <c r="H69" t="e">
        <f>VLOOKUP(G69,#REF!,2,0)</f>
        <v>#REF!</v>
      </c>
      <c r="I69">
        <f t="shared" si="5"/>
        <v>1010</v>
      </c>
    </row>
    <row r="70" spans="1:9" x14ac:dyDescent="0.25">
      <c r="A70" t="s">
        <v>1742</v>
      </c>
      <c r="B70" t="s">
        <v>1745</v>
      </c>
      <c r="C70" t="s">
        <v>1746</v>
      </c>
      <c r="D70" t="s">
        <v>265</v>
      </c>
      <c r="F70" t="str">
        <f t="shared" si="3"/>
        <v>重新激活-63275521-技术部案例处理人  高永远</v>
      </c>
      <c r="G70" t="str">
        <f t="shared" si="4"/>
        <v>Li Zhaojun</v>
      </c>
      <c r="H70" t="e">
        <f>VLOOKUP(G70,#REF!,2,0)</f>
        <v>#REF!</v>
      </c>
      <c r="I70">
        <f t="shared" si="5"/>
        <v>1001</v>
      </c>
    </row>
    <row r="71" spans="1:9" x14ac:dyDescent="0.25">
      <c r="A71" t="s">
        <v>1149</v>
      </c>
      <c r="B71" t="s">
        <v>1747</v>
      </c>
      <c r="C71" t="s">
        <v>1748</v>
      </c>
      <c r="D71" t="s">
        <v>197</v>
      </c>
      <c r="F71" t="str">
        <f t="shared" si="3"/>
        <v>附件-63305127-沈银波</v>
      </c>
      <c r="G71" t="str">
        <f t="shared" si="4"/>
        <v>Wang David</v>
      </c>
      <c r="H71" t="e">
        <f>VLOOKUP(G71,#REF!,2,0)</f>
        <v>#REF!</v>
      </c>
      <c r="I71">
        <f t="shared" si="5"/>
        <v>982</v>
      </c>
    </row>
    <row r="72" spans="1:9" x14ac:dyDescent="0.25">
      <c r="A72" t="s">
        <v>1742</v>
      </c>
      <c r="B72" t="s">
        <v>1749</v>
      </c>
      <c r="C72" t="s">
        <v>407</v>
      </c>
      <c r="D72" t="s">
        <v>101</v>
      </c>
      <c r="F72" t="str">
        <f t="shared" si="3"/>
        <v>重新激活_63118684_李文杰</v>
      </c>
      <c r="G72" t="str">
        <f t="shared" si="4"/>
        <v>Li Zhaojun</v>
      </c>
      <c r="H72" t="e">
        <f>VLOOKUP(G72,#REF!,2,0)</f>
        <v>#REF!</v>
      </c>
      <c r="I72">
        <f t="shared" si="5"/>
        <v>974</v>
      </c>
    </row>
    <row r="73" spans="1:9" x14ac:dyDescent="0.25">
      <c r="A73" t="s">
        <v>95</v>
      </c>
      <c r="B73" t="s">
        <v>1745</v>
      </c>
      <c r="C73" t="s">
        <v>407</v>
      </c>
      <c r="D73" t="s">
        <v>388</v>
      </c>
      <c r="F73" t="str">
        <f t="shared" si="3"/>
        <v>重新激活-63275521-技术部案例处理人  高永远</v>
      </c>
      <c r="G73" t="str">
        <f t="shared" si="4"/>
        <v>Yang Bo</v>
      </c>
      <c r="H73" t="e">
        <f>VLOOKUP(G73,#REF!,2,0)</f>
        <v>#REF!</v>
      </c>
      <c r="I73">
        <f t="shared" si="5"/>
        <v>974</v>
      </c>
    </row>
    <row r="74" spans="1:9" x14ac:dyDescent="0.25">
      <c r="A74" t="s">
        <v>1600</v>
      </c>
      <c r="B74" t="s">
        <v>1750</v>
      </c>
      <c r="C74" t="s">
        <v>1720</v>
      </c>
      <c r="D74" t="s">
        <v>212</v>
      </c>
      <c r="F74" t="str">
        <f t="shared" si="3"/>
        <v>重新激活_63276638_马天驰</v>
      </c>
      <c r="G74" t="str">
        <f t="shared" si="4"/>
        <v>Huang Sean</v>
      </c>
      <c r="H74" t="e">
        <f>VLOOKUP(G74,#REF!,2,0)</f>
        <v>#REF!</v>
      </c>
      <c r="I74">
        <f t="shared" si="5"/>
        <v>956</v>
      </c>
    </row>
    <row r="75" spans="1:9" x14ac:dyDescent="0.25">
      <c r="A75" t="s">
        <v>1149</v>
      </c>
      <c r="B75" t="s">
        <v>1751</v>
      </c>
      <c r="C75" t="s">
        <v>1752</v>
      </c>
      <c r="D75" t="s">
        <v>212</v>
      </c>
      <c r="F75" t="str">
        <f t="shared" si="3"/>
        <v>重新激活_63080160_车身_重庆宝驯</v>
      </c>
      <c r="G75" t="str">
        <f t="shared" si="4"/>
        <v>Wang David</v>
      </c>
      <c r="H75" t="e">
        <f>VLOOKUP(G75,#REF!,2,0)</f>
        <v>#REF!</v>
      </c>
      <c r="I75">
        <f t="shared" si="5"/>
        <v>948</v>
      </c>
    </row>
    <row r="76" spans="1:9" x14ac:dyDescent="0.25">
      <c r="A76" t="s">
        <v>95</v>
      </c>
      <c r="B76" t="s">
        <v>1753</v>
      </c>
      <c r="C76" t="s">
        <v>1754</v>
      </c>
      <c r="D76" t="s">
        <v>685</v>
      </c>
      <c r="F76" t="str">
        <f t="shared" si="3"/>
        <v>案例编号63290312检查分动箱电机漏油请将案例激活</v>
      </c>
      <c r="G76" t="str">
        <f t="shared" si="4"/>
        <v>Yang Bo</v>
      </c>
      <c r="H76" t="e">
        <f>VLOOKUP(G76,#REF!,2,0)</f>
        <v>#REF!</v>
      </c>
      <c r="I76">
        <f t="shared" si="5"/>
        <v>871</v>
      </c>
    </row>
    <row r="77" spans="1:9" x14ac:dyDescent="0.25">
      <c r="A77" t="s">
        <v>1149</v>
      </c>
      <c r="B77" t="s">
        <v>1755</v>
      </c>
      <c r="C77" t="s">
        <v>1756</v>
      </c>
      <c r="D77" t="s">
        <v>209</v>
      </c>
      <c r="F77" t="str">
        <f t="shared" si="3"/>
        <v xml:space="preserve"> 重新激活_62874680_侯宇</v>
      </c>
      <c r="G77" t="str">
        <f t="shared" si="4"/>
        <v>Wang David</v>
      </c>
      <c r="H77" t="e">
        <f>VLOOKUP(G77,#REF!,2,0)</f>
        <v>#REF!</v>
      </c>
      <c r="I77">
        <f t="shared" si="5"/>
        <v>841</v>
      </c>
    </row>
    <row r="78" spans="1:9" x14ac:dyDescent="0.25">
      <c r="A78" t="s">
        <v>95</v>
      </c>
      <c r="B78" t="s">
        <v>1757</v>
      </c>
      <c r="C78" t="s">
        <v>1758</v>
      </c>
      <c r="D78" t="s">
        <v>98</v>
      </c>
      <c r="F78" t="str">
        <f t="shared" si="3"/>
        <v>重新激活-63263884-杨波</v>
      </c>
      <c r="G78" t="str">
        <f t="shared" si="4"/>
        <v>Yang Bo</v>
      </c>
      <c r="H78" t="e">
        <f>VLOOKUP(G78,#REF!,2,0)</f>
        <v>#REF!</v>
      </c>
      <c r="I78">
        <f t="shared" si="5"/>
        <v>599</v>
      </c>
    </row>
    <row r="79" spans="1:9" x14ac:dyDescent="0.25">
      <c r="A79" t="s">
        <v>95</v>
      </c>
      <c r="B79" t="s">
        <v>1530</v>
      </c>
      <c r="C79" t="s">
        <v>1759</v>
      </c>
      <c r="D79" t="s">
        <v>330</v>
      </c>
      <c r="F79" t="str">
        <f t="shared" si="3"/>
        <v>附件_63299588_孙成研</v>
      </c>
      <c r="G79" t="str">
        <f t="shared" si="4"/>
        <v>Yang Bo</v>
      </c>
      <c r="H79" t="e">
        <f>VLOOKUP(G79,#REF!,2,0)</f>
        <v>#REF!</v>
      </c>
      <c r="I79">
        <f t="shared" si="5"/>
        <v>576</v>
      </c>
    </row>
    <row r="80" spans="1:9" x14ac:dyDescent="0.25">
      <c r="A80" t="s">
        <v>95</v>
      </c>
      <c r="B80" t="s">
        <v>1525</v>
      </c>
      <c r="C80" t="s">
        <v>1759</v>
      </c>
      <c r="D80" t="s">
        <v>98</v>
      </c>
      <c r="F80" t="str">
        <f t="shared" si="3"/>
        <v>重新激活_63293823_孙成研</v>
      </c>
      <c r="G80" t="str">
        <f t="shared" si="4"/>
        <v>Yang Bo</v>
      </c>
      <c r="H80" t="e">
        <f>VLOOKUP(G80,#REF!,2,0)</f>
        <v>#REF!</v>
      </c>
      <c r="I80">
        <f t="shared" si="5"/>
        <v>576</v>
      </c>
    </row>
    <row r="81" spans="1:9" x14ac:dyDescent="0.25">
      <c r="A81" t="s">
        <v>95</v>
      </c>
      <c r="B81" t="s">
        <v>1760</v>
      </c>
      <c r="C81" t="s">
        <v>1761</v>
      </c>
      <c r="D81" t="s">
        <v>202</v>
      </c>
      <c r="F81" t="str">
        <f t="shared" si="3"/>
        <v>重新激活_63086526_杨波</v>
      </c>
      <c r="G81" t="str">
        <f t="shared" si="4"/>
        <v>Yang Bo</v>
      </c>
      <c r="H81" t="e">
        <f>VLOOKUP(G81,#REF!,2,0)</f>
        <v>#REF!</v>
      </c>
      <c r="I81">
        <f t="shared" si="5"/>
        <v>573</v>
      </c>
    </row>
    <row r="82" spans="1:9" x14ac:dyDescent="0.25">
      <c r="A82" t="s">
        <v>1149</v>
      </c>
      <c r="B82" t="s">
        <v>1762</v>
      </c>
      <c r="C82" t="s">
        <v>1763</v>
      </c>
      <c r="D82" t="s">
        <v>330</v>
      </c>
      <c r="F82" t="str">
        <f t="shared" si="3"/>
        <v>重新激活-63229431-车身-佛山珅宝</v>
      </c>
      <c r="G82" t="str">
        <f t="shared" si="4"/>
        <v>Wang David</v>
      </c>
      <c r="H82" t="e">
        <f>VLOOKUP(G82,#REF!,2,0)</f>
        <v>#REF!</v>
      </c>
      <c r="I82">
        <f t="shared" si="5"/>
        <v>571</v>
      </c>
    </row>
    <row r="83" spans="1:9" x14ac:dyDescent="0.25">
      <c r="A83" t="s">
        <v>1149</v>
      </c>
      <c r="B83" t="s">
        <v>1764</v>
      </c>
      <c r="C83" t="s">
        <v>1765</v>
      </c>
      <c r="D83" t="s">
        <v>265</v>
      </c>
      <c r="F83" t="str">
        <f t="shared" si="3"/>
        <v>重新激活_63263736_向保林</v>
      </c>
      <c r="G83" t="str">
        <f t="shared" si="4"/>
        <v>Wang David</v>
      </c>
      <c r="H83" t="e">
        <f>VLOOKUP(G83,#REF!,2,0)</f>
        <v>#REF!</v>
      </c>
      <c r="I83">
        <f t="shared" si="5"/>
        <v>568</v>
      </c>
    </row>
    <row r="84" spans="1:9" x14ac:dyDescent="0.25">
      <c r="A84" t="s">
        <v>95</v>
      </c>
      <c r="B84" t="s">
        <v>1766</v>
      </c>
      <c r="C84" t="s">
        <v>1767</v>
      </c>
      <c r="D84" t="s">
        <v>1768</v>
      </c>
      <c r="F84" t="str">
        <f t="shared" si="3"/>
        <v>重新激活_63249914_驱动系统_北京华德宝_李兆俊老师</v>
      </c>
      <c r="G84" t="str">
        <f t="shared" si="4"/>
        <v>Yang Bo</v>
      </c>
      <c r="H84" t="e">
        <f>VLOOKUP(G84,#REF!,2,0)</f>
        <v>#REF!</v>
      </c>
      <c r="I84">
        <f t="shared" si="5"/>
        <v>499</v>
      </c>
    </row>
    <row r="85" spans="1:9" x14ac:dyDescent="0.25">
      <c r="A85" t="s">
        <v>1149</v>
      </c>
      <c r="B85" t="s">
        <v>1769</v>
      </c>
      <c r="C85" s="1" t="s">
        <v>1786</v>
      </c>
      <c r="D85" t="s">
        <v>197</v>
      </c>
      <c r="F85" t="str">
        <f t="shared" si="3"/>
        <v>重新激活-63113264-沈银波</v>
      </c>
      <c r="G85" t="str">
        <f t="shared" si="4"/>
        <v>Wang David</v>
      </c>
      <c r="H85" t="e">
        <f>VLOOKUP(G85,#REF!,2,0)</f>
        <v>#REF!</v>
      </c>
      <c r="I85">
        <f t="shared" si="5"/>
        <v>1245</v>
      </c>
    </row>
    <row r="86" spans="1:9" x14ac:dyDescent="0.25">
      <c r="A86" t="s">
        <v>1149</v>
      </c>
      <c r="B86" t="s">
        <v>1770</v>
      </c>
      <c r="C86" s="1" t="s">
        <v>1787</v>
      </c>
      <c r="D86" t="s">
        <v>101</v>
      </c>
      <c r="F86" t="str">
        <f t="shared" si="3"/>
        <v>重新激活-63099799-侯宇</v>
      </c>
      <c r="G86" t="str">
        <f t="shared" si="4"/>
        <v>Wang David</v>
      </c>
      <c r="H86" t="e">
        <f>VLOOKUP(G86,#REF!,2,0)</f>
        <v>#REF!</v>
      </c>
      <c r="I86">
        <f t="shared" si="5"/>
        <v>1243</v>
      </c>
    </row>
    <row r="87" spans="1:9" x14ac:dyDescent="0.25">
      <c r="A87" t="s">
        <v>1149</v>
      </c>
      <c r="B87" t="s">
        <v>1771</v>
      </c>
      <c r="C87" s="1" t="s">
        <v>1788</v>
      </c>
      <c r="D87" t="s">
        <v>209</v>
      </c>
      <c r="F87" t="str">
        <f t="shared" si="3"/>
        <v>重新激活-62734703-车身-侯宇</v>
      </c>
      <c r="G87" t="str">
        <f t="shared" si="4"/>
        <v>Wang David</v>
      </c>
      <c r="H87" t="e">
        <f>VLOOKUP(G87,#REF!,2,0)</f>
        <v>#REF!</v>
      </c>
      <c r="I87">
        <f t="shared" si="5"/>
        <v>1239</v>
      </c>
    </row>
    <row r="88" spans="1:9" x14ac:dyDescent="0.25">
      <c r="A88" t="s">
        <v>1149</v>
      </c>
      <c r="B88" t="s">
        <v>1772</v>
      </c>
      <c r="C88" s="1" t="s">
        <v>1789</v>
      </c>
      <c r="D88" t="s">
        <v>101</v>
      </c>
      <c r="F88" t="str">
        <f t="shared" si="3"/>
        <v>重新激活-62996132-车身-西安荣宝</v>
      </c>
      <c r="G88" t="str">
        <f t="shared" si="4"/>
        <v>Wang David</v>
      </c>
      <c r="H88" t="e">
        <f>VLOOKUP(G88,#REF!,2,0)</f>
        <v>#REF!</v>
      </c>
      <c r="I88">
        <f t="shared" si="5"/>
        <v>1237</v>
      </c>
    </row>
    <row r="89" spans="1:9" x14ac:dyDescent="0.25">
      <c r="A89" t="s">
        <v>435</v>
      </c>
      <c r="B89" t="s">
        <v>1773</v>
      </c>
      <c r="C89" s="1" t="s">
        <v>1790</v>
      </c>
      <c r="D89" t="s">
        <v>904</v>
      </c>
      <c r="F89" t="str">
        <f t="shared" si="3"/>
        <v>重新激活_63281522_驱动系统_枣庄宝景</v>
      </c>
      <c r="G89" t="str">
        <f t="shared" si="4"/>
        <v>Song Min</v>
      </c>
      <c r="H89" t="e">
        <f>VLOOKUP(G89,#REF!,2,0)</f>
        <v>#REF!</v>
      </c>
      <c r="I89">
        <f t="shared" si="5"/>
        <v>809</v>
      </c>
    </row>
    <row r="90" spans="1:9" x14ac:dyDescent="0.25">
      <c r="A90" t="s">
        <v>385</v>
      </c>
      <c r="B90" t="s">
        <v>1791</v>
      </c>
      <c r="C90" t="s">
        <v>1792</v>
      </c>
      <c r="D90" t="s">
        <v>180</v>
      </c>
      <c r="F90" t="str">
        <f t="shared" si="3"/>
        <v>重新激活_63281328_底盘_济宁天泽乾宝行</v>
      </c>
      <c r="G90" t="str">
        <f t="shared" si="4"/>
        <v>Song Colin</v>
      </c>
      <c r="H90" t="e">
        <f>VLOOKUP(G90,#REF!,2,0)</f>
        <v>#REF!</v>
      </c>
      <c r="I90">
        <f t="shared" si="5"/>
        <v>1009</v>
      </c>
    </row>
    <row r="91" spans="1:9" x14ac:dyDescent="0.25">
      <c r="A91" t="s">
        <v>435</v>
      </c>
      <c r="B91" t="s">
        <v>1793</v>
      </c>
      <c r="C91" t="s">
        <v>1794</v>
      </c>
      <c r="D91" t="s">
        <v>202</v>
      </c>
      <c r="F91" t="str">
        <f t="shared" si="3"/>
        <v>重新激活-62427401-底盘-江门合宝</v>
      </c>
      <c r="G91" t="str">
        <f t="shared" si="4"/>
        <v>Song Min</v>
      </c>
      <c r="H91" t="e">
        <f>VLOOKUP(G91,#REF!,2,0)</f>
        <v>#REF!</v>
      </c>
      <c r="I91">
        <f t="shared" si="5"/>
        <v>194</v>
      </c>
    </row>
    <row r="92" spans="1:9" x14ac:dyDescent="0.25">
      <c r="A92" t="s">
        <v>435</v>
      </c>
      <c r="B92" t="s">
        <v>1795</v>
      </c>
      <c r="C92" t="s">
        <v>1796</v>
      </c>
      <c r="D92" t="s">
        <v>107</v>
      </c>
      <c r="F92" t="str">
        <f t="shared" si="3"/>
        <v>重新激活-63233132-底盘-云南宝悦</v>
      </c>
      <c r="G92" t="str">
        <f t="shared" si="4"/>
        <v>Song Min</v>
      </c>
      <c r="H92" t="e">
        <f>VLOOKUP(G92,#REF!,2,0)</f>
        <v>#REF!</v>
      </c>
      <c r="I92">
        <f t="shared" si="5"/>
        <v>191</v>
      </c>
    </row>
    <row r="93" spans="1:9" x14ac:dyDescent="0.25">
      <c r="A93" t="s">
        <v>1600</v>
      </c>
      <c r="B93" t="s">
        <v>1797</v>
      </c>
      <c r="C93" s="1" t="s">
        <v>1801</v>
      </c>
      <c r="D93" t="s">
        <v>673</v>
      </c>
      <c r="F93" t="str">
        <f t="shared" si="3"/>
        <v>重新激活_63286520_史维</v>
      </c>
      <c r="G93" t="str">
        <f t="shared" si="4"/>
        <v>Huang Sean</v>
      </c>
      <c r="H93" t="e">
        <f>VLOOKUP(G93,#REF!,2,0)</f>
        <v>#REF!</v>
      </c>
      <c r="I93">
        <f t="shared" si="5"/>
        <v>572</v>
      </c>
    </row>
    <row r="94" spans="1:9" x14ac:dyDescent="0.25">
      <c r="A94" t="s">
        <v>1600</v>
      </c>
      <c r="B94" t="s">
        <v>1798</v>
      </c>
      <c r="C94" s="1" t="s">
        <v>1802</v>
      </c>
      <c r="D94" t="s">
        <v>101</v>
      </c>
      <c r="F94" t="str">
        <f t="shared" si="3"/>
        <v>重新激活_63102601_史维</v>
      </c>
      <c r="G94" t="str">
        <f t="shared" si="4"/>
        <v>Huang Sean</v>
      </c>
      <c r="H94" t="e">
        <f>VLOOKUP(G94,#REF!,2,0)</f>
        <v>#REF!</v>
      </c>
      <c r="I94">
        <f t="shared" si="5"/>
        <v>567</v>
      </c>
    </row>
    <row r="95" spans="1:9" x14ac:dyDescent="0.25">
      <c r="A95" t="s">
        <v>1149</v>
      </c>
      <c r="B95" t="s">
        <v>1803</v>
      </c>
      <c r="C95" t="s">
        <v>850</v>
      </c>
      <c r="D95" t="s">
        <v>197</v>
      </c>
      <c r="F95" t="str">
        <f t="shared" si="3"/>
        <v>重新激活62464614 孟凡博老师</v>
      </c>
      <c r="G95" t="str">
        <f t="shared" si="4"/>
        <v>Wang David</v>
      </c>
      <c r="H95" t="e">
        <f>VLOOKUP(G95,#REF!,2,0)</f>
        <v>#REF!</v>
      </c>
      <c r="I95">
        <f t="shared" si="5"/>
        <v>1034</v>
      </c>
    </row>
    <row r="96" spans="1:9" x14ac:dyDescent="0.25">
      <c r="A96" t="s">
        <v>802</v>
      </c>
      <c r="B96" t="s">
        <v>1804</v>
      </c>
      <c r="C96" s="1" t="s">
        <v>1805</v>
      </c>
      <c r="D96" t="s">
        <v>258</v>
      </c>
      <c r="F96" t="str">
        <f t="shared" si="3"/>
        <v>重新激活_63199982_凌昊</v>
      </c>
      <c r="G96" t="str">
        <f t="shared" si="4"/>
        <v>Wang Frank</v>
      </c>
      <c r="H96" t="e">
        <f>VLOOKUP(G96,#REF!,2,0)</f>
        <v>#REF!</v>
      </c>
      <c r="I96">
        <f t="shared" si="5"/>
        <v>769</v>
      </c>
    </row>
  </sheetData>
  <autoFilter ref="A1:I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A93" sqref="A93:XFD93"/>
    </sheetView>
  </sheetViews>
  <sheetFormatPr defaultRowHeight="15" x14ac:dyDescent="0.25"/>
  <cols>
    <col min="1" max="1" width="22.140625" bestFit="1" customWidth="1"/>
    <col min="2" max="2" width="105.140625" bestFit="1" customWidth="1"/>
    <col min="3" max="3" width="10" bestFit="1" customWidth="1"/>
    <col min="4" max="4" width="6.7109375" bestFit="1" customWidth="1"/>
    <col min="5" max="5" width="10.42578125" bestFit="1" customWidth="1"/>
    <col min="6" max="6" width="16.85546875" customWidth="1"/>
    <col min="7" max="7" width="5.5703125" bestFit="1" customWidth="1"/>
    <col min="8" max="16" width="16.85546875" customWidth="1"/>
  </cols>
  <sheetData>
    <row r="1" spans="1:1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447</v>
      </c>
      <c r="G1" t="s">
        <v>1</v>
      </c>
      <c r="H1" t="s">
        <v>463</v>
      </c>
      <c r="I1" t="s">
        <v>471</v>
      </c>
      <c r="J1" t="s">
        <v>477</v>
      </c>
      <c r="K1" t="s">
        <v>478</v>
      </c>
      <c r="L1" s="3" t="s">
        <v>491</v>
      </c>
      <c r="M1" s="3" t="s">
        <v>492</v>
      </c>
      <c r="N1" t="s">
        <v>472</v>
      </c>
      <c r="O1" t="s">
        <v>473</v>
      </c>
      <c r="P1" s="3" t="s">
        <v>476</v>
      </c>
    </row>
    <row r="2" spans="1:16" s="7" customFormat="1" x14ac:dyDescent="0.25">
      <c r="A2" s="7" t="s">
        <v>19</v>
      </c>
      <c r="B2" s="7" t="s">
        <v>1807</v>
      </c>
      <c r="C2" s="7" t="s">
        <v>1808</v>
      </c>
      <c r="D2" s="7" t="s">
        <v>1809</v>
      </c>
      <c r="F2" s="7" t="str">
        <f>RIGHT(B2,LEN(B2)-4)</f>
        <v>升级_ 63231958 _底盘_玉环力宝行</v>
      </c>
      <c r="G2" s="7" t="e">
        <f>VLOOKUP(F2,'CW15 reply'!$F$2:$H$102,3,0)</f>
        <v>#REF!</v>
      </c>
      <c r="H2" s="7">
        <f>MID(C2,(FIND(":",C2)-2),2)*60+MID(C2,(FIND(":",C2)+1),2)</f>
        <v>1062</v>
      </c>
      <c r="I2" s="7">
        <f>VLOOKUP(F2,'CW15 reply'!$F$2:$I$102,4,0)</f>
        <v>1067</v>
      </c>
      <c r="J2" s="7">
        <f>I2-H2</f>
        <v>5</v>
      </c>
      <c r="K2" s="7">
        <f>IFERROR(IF(J2&lt;0, J2+1440,J2),"NA")</f>
        <v>5</v>
      </c>
      <c r="L2" s="7">
        <f>IF(K2="NA","NA",IF(K2&lt;=30,1,0))</f>
        <v>1</v>
      </c>
      <c r="N2" s="7" t="str">
        <f>IFERROR(IF(FIND("激活",B2),"Re",0)," ")</f>
        <v xml:space="preserve"> </v>
      </c>
      <c r="O2" s="7" t="str">
        <f>IFERROR(IF(FIND("MB",D2),"Attach",0)," ")</f>
        <v xml:space="preserve"> </v>
      </c>
      <c r="P2" s="7" t="str">
        <f>IF(N2="Re","Re",IF(O2="Attach","Attach","Ge"))</f>
        <v>Ge</v>
      </c>
    </row>
    <row r="3" spans="1:16" s="7" customFormat="1" x14ac:dyDescent="0.25">
      <c r="A3" s="7" t="s">
        <v>19</v>
      </c>
      <c r="B3" s="7" t="s">
        <v>1733</v>
      </c>
      <c r="C3" s="7" t="s">
        <v>1810</v>
      </c>
      <c r="D3" s="7" t="s">
        <v>1527</v>
      </c>
      <c r="F3" s="7" t="str">
        <f t="shared" ref="F3:F66" si="0">RIGHT(B3,LEN(B3)-4)</f>
        <v>重新激活-62427401-底盘-江门合宝</v>
      </c>
      <c r="G3" s="7" t="e">
        <f>VLOOKUP(F3,'CW15 reply'!$F$2:$H$102,3,0)</f>
        <v>#REF!</v>
      </c>
      <c r="H3" s="7">
        <f t="shared" ref="H3:H66" si="1">MID(C3,(FIND(":",C3)-2),2)*60+MID(C3,(FIND(":",C3)+1),2)</f>
        <v>1057</v>
      </c>
      <c r="I3" s="7">
        <f>VLOOKUP(F3,'CW15 reply'!$F$2:$I$102,4,0)</f>
        <v>1062</v>
      </c>
      <c r="J3" s="7">
        <f t="shared" ref="J3:J66" si="2">I3-H3</f>
        <v>5</v>
      </c>
      <c r="K3" s="7">
        <f t="shared" ref="K3:K66" si="3">IFERROR(IF(J3&lt;0, J3+1440,J3),"NA")</f>
        <v>5</v>
      </c>
      <c r="L3" s="7">
        <f t="shared" ref="L3:L66" si="4">IF(K3="NA","NA",IF(K3&lt;=30,1,0))</f>
        <v>1</v>
      </c>
      <c r="N3" s="7" t="str">
        <f t="shared" ref="N3:N66" si="5">IFERROR(IF(FIND("激活",B3),"Re",0)," ")</f>
        <v>Re</v>
      </c>
      <c r="O3" s="7" t="str">
        <f t="shared" ref="O3:O66" si="6">IFERROR(IF(FIND("MB",D3),"Attach",0)," ")</f>
        <v xml:space="preserve"> </v>
      </c>
      <c r="P3" s="7" t="str">
        <f t="shared" ref="P3:P66" si="7">IF(N3="Re","Re",IF(O3="Attach","Attach","Ge"))</f>
        <v>Re</v>
      </c>
    </row>
    <row r="4" spans="1:16" x14ac:dyDescent="0.25">
      <c r="A4" t="s">
        <v>19</v>
      </c>
      <c r="B4" t="s">
        <v>1811</v>
      </c>
      <c r="C4" t="s">
        <v>1812</v>
      </c>
      <c r="D4" t="s">
        <v>1813</v>
      </c>
      <c r="F4" t="str">
        <f t="shared" si="0"/>
        <v>案件编号：63307867-高永远老师</v>
      </c>
      <c r="G4" t="e">
        <f>VLOOKUP(F4,'CW15 reply'!$F$2:$H$102,3,0)</f>
        <v>#REF!</v>
      </c>
      <c r="H4">
        <f t="shared" si="1"/>
        <v>976</v>
      </c>
      <c r="I4">
        <f>VLOOKUP(F4,'CW15 reply'!$F$2:$I$102,4,0)</f>
        <v>991</v>
      </c>
      <c r="J4">
        <f t="shared" si="2"/>
        <v>15</v>
      </c>
      <c r="K4">
        <f t="shared" si="3"/>
        <v>15</v>
      </c>
      <c r="L4">
        <f t="shared" si="4"/>
        <v>1</v>
      </c>
      <c r="N4" t="str">
        <f t="shared" si="5"/>
        <v xml:space="preserve"> </v>
      </c>
      <c r="O4" t="str">
        <f t="shared" si="6"/>
        <v xml:space="preserve"> </v>
      </c>
      <c r="P4" t="str">
        <f t="shared" si="7"/>
        <v>Ge</v>
      </c>
    </row>
    <row r="5" spans="1:16" x14ac:dyDescent="0.25">
      <c r="A5" t="s">
        <v>19</v>
      </c>
      <c r="B5" t="s">
        <v>1814</v>
      </c>
      <c r="C5" t="s">
        <v>1815</v>
      </c>
      <c r="D5" t="s">
        <v>160</v>
      </c>
      <c r="F5" t="str">
        <f t="shared" si="0"/>
        <v>重新激活_63262946_驱动系统_江阴宝诚</v>
      </c>
      <c r="G5" t="e">
        <f>VLOOKUP(F5,'CW15 reply'!$F$2:$H$102,3,0)</f>
        <v>#REF!</v>
      </c>
      <c r="H5">
        <f t="shared" si="1"/>
        <v>974</v>
      </c>
      <c r="I5">
        <f>VLOOKUP(F5,'CW15 reply'!$F$2:$I$102,4,0)</f>
        <v>986</v>
      </c>
      <c r="J5">
        <f t="shared" si="2"/>
        <v>12</v>
      </c>
      <c r="K5">
        <f t="shared" si="3"/>
        <v>12</v>
      </c>
      <c r="L5">
        <f t="shared" si="4"/>
        <v>1</v>
      </c>
      <c r="N5" t="str">
        <f t="shared" si="5"/>
        <v>Re</v>
      </c>
      <c r="O5" t="str">
        <f t="shared" si="6"/>
        <v xml:space="preserve"> </v>
      </c>
      <c r="P5" t="str">
        <f t="shared" si="7"/>
        <v>Re</v>
      </c>
    </row>
    <row r="6" spans="1:16" x14ac:dyDescent="0.25">
      <c r="A6" t="s">
        <v>19</v>
      </c>
      <c r="B6" t="s">
        <v>1816</v>
      </c>
      <c r="C6" t="s">
        <v>1817</v>
      </c>
      <c r="D6" t="s">
        <v>75</v>
      </c>
      <c r="F6" t="str">
        <f t="shared" si="0"/>
        <v>激活案例63293874-底盘-南通润宝行</v>
      </c>
      <c r="G6" t="e">
        <f>VLOOKUP(F6,'CW15 reply'!$F$2:$H$102,3,0)</f>
        <v>#REF!</v>
      </c>
      <c r="H6">
        <f t="shared" si="1"/>
        <v>962</v>
      </c>
      <c r="I6">
        <f>VLOOKUP(F6,'CW15 reply'!$F$2:$I$102,4,0)</f>
        <v>970</v>
      </c>
      <c r="J6">
        <f t="shared" si="2"/>
        <v>8</v>
      </c>
      <c r="K6">
        <f t="shared" si="3"/>
        <v>8</v>
      </c>
      <c r="L6">
        <f t="shared" si="4"/>
        <v>1</v>
      </c>
      <c r="N6" t="str">
        <f t="shared" si="5"/>
        <v>Re</v>
      </c>
      <c r="O6" t="str">
        <f t="shared" si="6"/>
        <v xml:space="preserve"> </v>
      </c>
      <c r="P6" t="str">
        <f t="shared" si="7"/>
        <v>Re</v>
      </c>
    </row>
    <row r="7" spans="1:16" x14ac:dyDescent="0.25">
      <c r="A7" t="s">
        <v>19</v>
      </c>
      <c r="B7" t="s">
        <v>1818</v>
      </c>
      <c r="C7" t="s">
        <v>1819</v>
      </c>
      <c r="D7" t="s">
        <v>25</v>
      </c>
      <c r="F7" t="str">
        <f t="shared" si="0"/>
        <v>重新激活-63253072-车辆电气系统-绵阳宝仁</v>
      </c>
      <c r="G7" t="e">
        <f>VLOOKUP(F7,'CW15 reply'!$F$2:$H$102,3,0)</f>
        <v>#REF!</v>
      </c>
      <c r="H7">
        <f t="shared" si="1"/>
        <v>951</v>
      </c>
      <c r="I7">
        <f>VLOOKUP(F7,'CW15 reply'!$F$2:$I$102,4,0)</f>
        <v>960</v>
      </c>
      <c r="J7">
        <f t="shared" si="2"/>
        <v>9</v>
      </c>
      <c r="K7">
        <f t="shared" si="3"/>
        <v>9</v>
      </c>
      <c r="L7">
        <f t="shared" si="4"/>
        <v>1</v>
      </c>
      <c r="N7" t="str">
        <f t="shared" si="5"/>
        <v>Re</v>
      </c>
      <c r="O7" t="str">
        <f t="shared" si="6"/>
        <v xml:space="preserve"> </v>
      </c>
      <c r="P7" t="str">
        <f t="shared" si="7"/>
        <v>Re</v>
      </c>
    </row>
    <row r="8" spans="1:16" x14ac:dyDescent="0.25">
      <c r="A8" t="s">
        <v>19</v>
      </c>
      <c r="B8" t="s">
        <v>1820</v>
      </c>
      <c r="C8" t="s">
        <v>1821</v>
      </c>
      <c r="D8" t="s">
        <v>123</v>
      </c>
      <c r="F8" t="str">
        <f t="shared" si="0"/>
        <v>重新激活-63268963-杨波</v>
      </c>
      <c r="G8" t="e">
        <f>VLOOKUP(F8,'CW15 reply'!$F$2:$H$102,3,0)</f>
        <v>#REF!</v>
      </c>
      <c r="H8">
        <f t="shared" si="1"/>
        <v>947</v>
      </c>
      <c r="I8">
        <f>VLOOKUP(F8,'CW15 reply'!$F$2:$I$102,4,0)</f>
        <v>950</v>
      </c>
      <c r="J8">
        <f t="shared" si="2"/>
        <v>3</v>
      </c>
      <c r="K8">
        <f t="shared" si="3"/>
        <v>3</v>
      </c>
      <c r="L8">
        <f t="shared" si="4"/>
        <v>1</v>
      </c>
      <c r="N8" t="str">
        <f t="shared" si="5"/>
        <v>Re</v>
      </c>
      <c r="O8" t="str">
        <f t="shared" si="6"/>
        <v xml:space="preserve"> </v>
      </c>
      <c r="P8" t="str">
        <f t="shared" si="7"/>
        <v>Re</v>
      </c>
    </row>
    <row r="9" spans="1:16" x14ac:dyDescent="0.25">
      <c r="A9" t="s">
        <v>19</v>
      </c>
      <c r="B9" t="s">
        <v>1822</v>
      </c>
      <c r="C9" t="s">
        <v>1823</v>
      </c>
      <c r="D9" t="s">
        <v>160</v>
      </c>
      <c r="F9" t="str">
        <f t="shared" si="0"/>
        <v>升级-63263099-车身-北京运通兴宝</v>
      </c>
      <c r="G9" t="e">
        <f>VLOOKUP(F9,'CW15 reply'!$F$2:$H$102,3,0)</f>
        <v>#REF!</v>
      </c>
      <c r="H9">
        <f t="shared" si="1"/>
        <v>857</v>
      </c>
      <c r="I9">
        <f>VLOOKUP(F9,'CW15 reply'!$F$2:$I$102,4,0)</f>
        <v>894</v>
      </c>
      <c r="J9">
        <f t="shared" si="2"/>
        <v>37</v>
      </c>
      <c r="K9">
        <f t="shared" si="3"/>
        <v>37</v>
      </c>
      <c r="L9">
        <f t="shared" si="4"/>
        <v>0</v>
      </c>
      <c r="N9" t="str">
        <f t="shared" si="5"/>
        <v xml:space="preserve"> </v>
      </c>
      <c r="O9" t="str">
        <f t="shared" si="6"/>
        <v xml:space="preserve"> </v>
      </c>
      <c r="P9" t="str">
        <f t="shared" si="7"/>
        <v>Ge</v>
      </c>
    </row>
    <row r="10" spans="1:16" x14ac:dyDescent="0.25">
      <c r="A10" t="s">
        <v>19</v>
      </c>
      <c r="B10" t="s">
        <v>1824</v>
      </c>
      <c r="C10" t="s">
        <v>1825</v>
      </c>
      <c r="D10" t="s">
        <v>25</v>
      </c>
      <c r="F10" t="str">
        <f t="shared" si="0"/>
        <v>升级_63307869_车身_鞍山晨宝</v>
      </c>
      <c r="G10" t="e">
        <f>VLOOKUP(F10,'CW15 reply'!$F$2:$H$102,3,0)</f>
        <v>#REF!</v>
      </c>
      <c r="H10">
        <f t="shared" si="1"/>
        <v>834</v>
      </c>
      <c r="I10">
        <f>VLOOKUP(F10,'CW15 reply'!$F$2:$I$102,4,0)</f>
        <v>844</v>
      </c>
      <c r="J10">
        <f t="shared" si="2"/>
        <v>10</v>
      </c>
      <c r="K10">
        <f t="shared" si="3"/>
        <v>10</v>
      </c>
      <c r="L10">
        <f t="shared" si="4"/>
        <v>1</v>
      </c>
      <c r="N10" t="str">
        <f t="shared" si="5"/>
        <v xml:space="preserve"> </v>
      </c>
      <c r="O10" t="str">
        <f t="shared" si="6"/>
        <v xml:space="preserve"> </v>
      </c>
      <c r="P10" t="str">
        <f t="shared" si="7"/>
        <v>Ge</v>
      </c>
    </row>
    <row r="11" spans="1:16" x14ac:dyDescent="0.25">
      <c r="A11" t="s">
        <v>19</v>
      </c>
      <c r="B11" t="s">
        <v>1826</v>
      </c>
      <c r="C11" t="s">
        <v>1827</v>
      </c>
      <c r="D11" t="s">
        <v>644</v>
      </c>
      <c r="F11" t="str">
        <f t="shared" si="0"/>
        <v>升级_63291694_TTS_临汾宝诚</v>
      </c>
      <c r="G11" t="e">
        <f>VLOOKUP(F11,'CW15 reply'!$F$2:$H$102,3,0)</f>
        <v>#REF!</v>
      </c>
      <c r="H11">
        <f t="shared" si="1"/>
        <v>828</v>
      </c>
      <c r="I11">
        <f>VLOOKUP(F11,'CW15 reply'!$F$2:$I$102,4,0)</f>
        <v>839</v>
      </c>
      <c r="J11">
        <f t="shared" si="2"/>
        <v>11</v>
      </c>
      <c r="K11">
        <f t="shared" si="3"/>
        <v>11</v>
      </c>
      <c r="L11">
        <f t="shared" si="4"/>
        <v>1</v>
      </c>
      <c r="N11" t="str">
        <f t="shared" si="5"/>
        <v xml:space="preserve"> </v>
      </c>
      <c r="O11" t="str">
        <f t="shared" si="6"/>
        <v xml:space="preserve"> </v>
      </c>
      <c r="P11" t="str">
        <f t="shared" si="7"/>
        <v>Ge</v>
      </c>
    </row>
    <row r="12" spans="1:16" x14ac:dyDescent="0.25">
      <c r="A12" t="s">
        <v>19</v>
      </c>
      <c r="B12" t="s">
        <v>1828</v>
      </c>
      <c r="C12" t="s">
        <v>1829</v>
      </c>
      <c r="D12" t="s">
        <v>32</v>
      </c>
      <c r="F12" t="str">
        <f t="shared" si="0"/>
        <v>Reactivation_63286228_Engine Warning Light ON, Transmission malfunction_GuangDong Baojun 4S Mini</v>
      </c>
      <c r="G12" t="e">
        <f>VLOOKUP(F12,'CW15 reply'!$F$2:$H$102,3,0)</f>
        <v>#REF!</v>
      </c>
      <c r="H12">
        <f t="shared" si="1"/>
        <v>814</v>
      </c>
      <c r="I12">
        <f>VLOOKUP(F12,'CW15 reply'!$F$2:$I$102,4,0)</f>
        <v>825</v>
      </c>
      <c r="J12">
        <f t="shared" si="2"/>
        <v>11</v>
      </c>
      <c r="K12">
        <f t="shared" si="3"/>
        <v>11</v>
      </c>
      <c r="L12">
        <f t="shared" si="4"/>
        <v>1</v>
      </c>
      <c r="N12" t="str">
        <f t="shared" si="5"/>
        <v xml:space="preserve"> </v>
      </c>
      <c r="O12" t="str">
        <f t="shared" si="6"/>
        <v xml:space="preserve"> </v>
      </c>
      <c r="P12" t="str">
        <f t="shared" si="7"/>
        <v>Ge</v>
      </c>
    </row>
    <row r="13" spans="1:16" x14ac:dyDescent="0.25">
      <c r="A13" t="s">
        <v>19</v>
      </c>
      <c r="B13" t="s">
        <v>1830</v>
      </c>
      <c r="C13" t="s">
        <v>1831</v>
      </c>
      <c r="D13" t="s">
        <v>25</v>
      </c>
      <c r="F13" t="str">
        <f t="shared" si="0"/>
        <v>重新激活-63276988-电气系统-沈银波</v>
      </c>
      <c r="G13" t="e">
        <f>VLOOKUP(F13,'CW15 reply'!$F$2:$H$102,3,0)</f>
        <v>#REF!</v>
      </c>
      <c r="H13">
        <f t="shared" si="1"/>
        <v>813</v>
      </c>
      <c r="I13">
        <f>VLOOKUP(F13,'CW15 reply'!$F$2:$I$102,4,0)</f>
        <v>817</v>
      </c>
      <c r="J13">
        <f t="shared" si="2"/>
        <v>4</v>
      </c>
      <c r="K13">
        <f t="shared" si="3"/>
        <v>4</v>
      </c>
      <c r="L13">
        <f t="shared" si="4"/>
        <v>1</v>
      </c>
      <c r="N13" t="str">
        <f t="shared" si="5"/>
        <v>Re</v>
      </c>
      <c r="O13" t="str">
        <f t="shared" si="6"/>
        <v xml:space="preserve"> </v>
      </c>
      <c r="P13" t="str">
        <f t="shared" si="7"/>
        <v>Re</v>
      </c>
    </row>
    <row r="14" spans="1:16" x14ac:dyDescent="0.25">
      <c r="A14" t="s">
        <v>19</v>
      </c>
      <c r="B14" t="s">
        <v>1832</v>
      </c>
      <c r="C14" t="s">
        <v>1833</v>
      </c>
      <c r="D14" t="s">
        <v>123</v>
      </c>
      <c r="F14" t="str">
        <f t="shared" si="0"/>
        <v>63187809案例激活  发动机报警   发动机组</v>
      </c>
      <c r="G14" t="e">
        <f>VLOOKUP(F14,'CW15 reply'!$F$2:$H$102,3,0)</f>
        <v>#REF!</v>
      </c>
      <c r="H14">
        <f t="shared" si="1"/>
        <v>703</v>
      </c>
      <c r="I14">
        <f>VLOOKUP(F14,'CW15 reply'!$F$2:$I$102,4,0)</f>
        <v>785</v>
      </c>
      <c r="J14">
        <f t="shared" si="2"/>
        <v>82</v>
      </c>
      <c r="K14">
        <f t="shared" si="3"/>
        <v>82</v>
      </c>
      <c r="L14">
        <f t="shared" si="4"/>
        <v>0</v>
      </c>
      <c r="N14" t="str">
        <f t="shared" si="5"/>
        <v>Re</v>
      </c>
      <c r="O14" t="str">
        <f t="shared" si="6"/>
        <v xml:space="preserve"> </v>
      </c>
      <c r="P14" t="str">
        <f t="shared" si="7"/>
        <v>Re</v>
      </c>
    </row>
    <row r="15" spans="1:16" x14ac:dyDescent="0.25">
      <c r="A15" t="s">
        <v>19</v>
      </c>
      <c r="B15" t="s">
        <v>1834</v>
      </c>
      <c r="C15" t="s">
        <v>1835</v>
      </c>
      <c r="D15" t="s">
        <v>38</v>
      </c>
      <c r="F15" t="str">
        <f t="shared" si="0"/>
        <v>激活案列63206967CID黑屏</v>
      </c>
      <c r="G15" t="e">
        <f>VLOOKUP(F15,'CW15 reply'!$F$2:$H$102,3,0)</f>
        <v>#REF!</v>
      </c>
      <c r="H15">
        <f t="shared" si="1"/>
        <v>695</v>
      </c>
      <c r="I15">
        <f>VLOOKUP(F15,'CW15 reply'!$F$2:$I$102,4,0)</f>
        <v>706</v>
      </c>
      <c r="J15">
        <f t="shared" si="2"/>
        <v>11</v>
      </c>
      <c r="K15">
        <f t="shared" si="3"/>
        <v>11</v>
      </c>
      <c r="L15">
        <f t="shared" si="4"/>
        <v>1</v>
      </c>
      <c r="N15" t="str">
        <f t="shared" si="5"/>
        <v>Re</v>
      </c>
      <c r="O15" t="str">
        <f t="shared" si="6"/>
        <v xml:space="preserve"> </v>
      </c>
      <c r="P15" t="str">
        <f t="shared" si="7"/>
        <v>Re</v>
      </c>
    </row>
    <row r="16" spans="1:16" x14ac:dyDescent="0.25">
      <c r="A16" t="s">
        <v>19</v>
      </c>
      <c r="B16" t="s">
        <v>1836</v>
      </c>
      <c r="C16" t="s">
        <v>1837</v>
      </c>
      <c r="D16" t="s">
        <v>758</v>
      </c>
      <c r="F16" t="str">
        <f t="shared" si="0"/>
        <v>重新激活案例编码63299904TTS案例</v>
      </c>
      <c r="G16" t="e">
        <f>VLOOKUP(F16,'CW15 reply'!$F$2:$H$102,3,0)</f>
        <v>#REF!</v>
      </c>
      <c r="H16">
        <f t="shared" si="1"/>
        <v>668</v>
      </c>
      <c r="I16">
        <f>VLOOKUP(F16,'CW15 reply'!$F$2:$I$102,4,0)</f>
        <v>694</v>
      </c>
      <c r="J16">
        <f t="shared" si="2"/>
        <v>26</v>
      </c>
      <c r="K16">
        <f t="shared" si="3"/>
        <v>26</v>
      </c>
      <c r="L16">
        <f t="shared" si="4"/>
        <v>1</v>
      </c>
      <c r="N16" t="str">
        <f t="shared" si="5"/>
        <v>Re</v>
      </c>
      <c r="O16" t="str">
        <f t="shared" si="6"/>
        <v>Attach</v>
      </c>
      <c r="P16" t="str">
        <f t="shared" si="7"/>
        <v>Re</v>
      </c>
    </row>
    <row r="17" spans="1:16" x14ac:dyDescent="0.25">
      <c r="A17" t="s">
        <v>19</v>
      </c>
      <c r="B17" t="s">
        <v>1838</v>
      </c>
      <c r="C17" t="s">
        <v>1839</v>
      </c>
      <c r="D17" t="s">
        <v>1840</v>
      </c>
      <c r="F17" t="str">
        <f t="shared" si="0"/>
        <v>劳烦沟通下PUMA案例：63283103的轮胎起鼓问题确认点（保修没有参数依据下结论的方法是不明智的）</v>
      </c>
      <c r="G17" t="e">
        <f>VLOOKUP(F17,'CW15 reply'!$F$2:$H$102,3,0)</f>
        <v>#REF!</v>
      </c>
      <c r="H17">
        <f t="shared" si="1"/>
        <v>662</v>
      </c>
      <c r="I17">
        <f>VLOOKUP(F17,'CW15 reply'!$F$2:$I$102,4,0)</f>
        <v>694</v>
      </c>
      <c r="J17">
        <f t="shared" si="2"/>
        <v>32</v>
      </c>
      <c r="K17">
        <f t="shared" si="3"/>
        <v>32</v>
      </c>
      <c r="L17">
        <f t="shared" si="4"/>
        <v>0</v>
      </c>
      <c r="N17" t="str">
        <f t="shared" si="5"/>
        <v xml:space="preserve"> </v>
      </c>
      <c r="O17" t="str">
        <f t="shared" si="6"/>
        <v xml:space="preserve"> </v>
      </c>
      <c r="P17" t="str">
        <f t="shared" si="7"/>
        <v>Ge</v>
      </c>
    </row>
    <row r="18" spans="1:16" x14ac:dyDescent="0.25">
      <c r="A18" t="s">
        <v>19</v>
      </c>
      <c r="B18" t="s">
        <v>1841</v>
      </c>
      <c r="C18" t="s">
        <v>1842</v>
      </c>
      <c r="D18" t="s">
        <v>1843</v>
      </c>
      <c r="F18" t="str">
        <f t="shared" si="0"/>
        <v>重新激活_63276838_孙成研</v>
      </c>
      <c r="G18" t="e">
        <f>VLOOKUP(F18,'CW15 reply'!$F$2:$H$102,3,0)</f>
        <v>#REF!</v>
      </c>
      <c r="H18">
        <f t="shared" si="1"/>
        <v>658</v>
      </c>
      <c r="I18">
        <f>VLOOKUP(F18,'CW15 reply'!$F$2:$I$102,4,0)</f>
        <v>689</v>
      </c>
      <c r="J18">
        <f t="shared" si="2"/>
        <v>31</v>
      </c>
      <c r="K18">
        <f t="shared" si="3"/>
        <v>31</v>
      </c>
      <c r="L18">
        <f t="shared" si="4"/>
        <v>0</v>
      </c>
      <c r="N18" t="str">
        <f t="shared" si="5"/>
        <v>Re</v>
      </c>
      <c r="O18" t="str">
        <f t="shared" si="6"/>
        <v xml:space="preserve"> </v>
      </c>
      <c r="P18" t="str">
        <f t="shared" si="7"/>
        <v>Re</v>
      </c>
    </row>
    <row r="19" spans="1:16" x14ac:dyDescent="0.25">
      <c r="A19" t="s">
        <v>19</v>
      </c>
      <c r="B19" t="s">
        <v>1844</v>
      </c>
      <c r="C19" t="s">
        <v>546</v>
      </c>
      <c r="D19" t="s">
        <v>70</v>
      </c>
      <c r="F19" t="str">
        <f t="shared" si="0"/>
        <v>重新激活_63046838_杨波</v>
      </c>
      <c r="G19" t="e">
        <f>VLOOKUP(F19,'CW15 reply'!$F$2:$H$102,3,0)</f>
        <v>#REF!</v>
      </c>
      <c r="H19">
        <f t="shared" si="1"/>
        <v>630</v>
      </c>
      <c r="I19">
        <f>VLOOKUP(F19,'CW15 reply'!$F$2:$I$102,4,0)</f>
        <v>634</v>
      </c>
      <c r="J19">
        <f t="shared" si="2"/>
        <v>4</v>
      </c>
      <c r="K19">
        <f t="shared" si="3"/>
        <v>4</v>
      </c>
      <c r="L19">
        <f t="shared" si="4"/>
        <v>1</v>
      </c>
      <c r="N19" t="str">
        <f t="shared" si="5"/>
        <v>Re</v>
      </c>
      <c r="O19" t="str">
        <f t="shared" si="6"/>
        <v xml:space="preserve"> </v>
      </c>
      <c r="P19" t="str">
        <f t="shared" si="7"/>
        <v>Re</v>
      </c>
    </row>
    <row r="20" spans="1:16" x14ac:dyDescent="0.25">
      <c r="A20" t="s">
        <v>19</v>
      </c>
      <c r="B20" t="s">
        <v>1845</v>
      </c>
      <c r="C20" t="s">
        <v>1846</v>
      </c>
      <c r="D20" t="s">
        <v>70</v>
      </c>
      <c r="F20" t="str">
        <f t="shared" si="0"/>
        <v>重新激活-63289579-emobility-阎广宇</v>
      </c>
      <c r="G20" t="e">
        <f>VLOOKUP(F20,'CW15 reply'!$F$2:$H$102,3,0)</f>
        <v>#REF!</v>
      </c>
      <c r="H20">
        <f t="shared" si="1"/>
        <v>608</v>
      </c>
      <c r="I20">
        <f>VLOOKUP(F20,'CW15 reply'!$F$2:$I$102,4,0)</f>
        <v>618</v>
      </c>
      <c r="J20">
        <f t="shared" si="2"/>
        <v>10</v>
      </c>
      <c r="K20">
        <f t="shared" si="3"/>
        <v>10</v>
      </c>
      <c r="L20">
        <f t="shared" si="4"/>
        <v>1</v>
      </c>
      <c r="N20" t="str">
        <f t="shared" si="5"/>
        <v>Re</v>
      </c>
      <c r="O20" t="str">
        <f t="shared" si="6"/>
        <v xml:space="preserve"> </v>
      </c>
      <c r="P20" t="str">
        <f t="shared" si="7"/>
        <v>Re</v>
      </c>
    </row>
    <row r="21" spans="1:16" x14ac:dyDescent="0.25">
      <c r="A21" t="s">
        <v>19</v>
      </c>
      <c r="B21" t="s">
        <v>1847</v>
      </c>
      <c r="C21" t="s">
        <v>557</v>
      </c>
      <c r="D21" t="s">
        <v>38</v>
      </c>
      <c r="F21" t="str">
        <f t="shared" si="0"/>
        <v>重新激活-63293808-emobility-阎广宇</v>
      </c>
      <c r="G21" t="e">
        <f>VLOOKUP(F21,'CW15 reply'!$F$2:$H$102,3,0)</f>
        <v>#REF!</v>
      </c>
      <c r="H21">
        <f t="shared" si="1"/>
        <v>554</v>
      </c>
      <c r="I21">
        <f>VLOOKUP(F21,'CW15 reply'!$F$2:$I$102,4,0)</f>
        <v>656</v>
      </c>
      <c r="J21">
        <f t="shared" si="2"/>
        <v>102</v>
      </c>
      <c r="K21">
        <f t="shared" si="3"/>
        <v>102</v>
      </c>
      <c r="L21">
        <f t="shared" si="4"/>
        <v>0</v>
      </c>
      <c r="N21" t="str">
        <f t="shared" si="5"/>
        <v>Re</v>
      </c>
      <c r="O21" t="str">
        <f t="shared" si="6"/>
        <v xml:space="preserve"> </v>
      </c>
      <c r="P21" t="str">
        <f t="shared" si="7"/>
        <v>Re</v>
      </c>
    </row>
    <row r="22" spans="1:16" x14ac:dyDescent="0.25">
      <c r="A22" t="s">
        <v>19</v>
      </c>
      <c r="B22" t="s">
        <v>1848</v>
      </c>
      <c r="C22" t="s">
        <v>1849</v>
      </c>
      <c r="D22" t="s">
        <v>25</v>
      </c>
      <c r="F22" t="str">
        <f t="shared" si="0"/>
        <v>puma编号：62833604的案例重新激活</v>
      </c>
      <c r="G22" t="e">
        <f>VLOOKUP(F22,'CW15 reply'!$F$2:$H$102,3,0)</f>
        <v>#REF!</v>
      </c>
      <c r="H22">
        <f t="shared" si="1"/>
        <v>543</v>
      </c>
      <c r="I22">
        <f>VLOOKUP(F22,'CW15 reply'!$F$2:$I$102,4,0)</f>
        <v>561</v>
      </c>
      <c r="J22">
        <f t="shared" si="2"/>
        <v>18</v>
      </c>
      <c r="K22">
        <f t="shared" si="3"/>
        <v>18</v>
      </c>
      <c r="L22">
        <f t="shared" si="4"/>
        <v>1</v>
      </c>
      <c r="N22" t="str">
        <f t="shared" si="5"/>
        <v>Re</v>
      </c>
      <c r="O22" t="str">
        <f t="shared" si="6"/>
        <v xml:space="preserve"> </v>
      </c>
      <c r="P22" t="str">
        <f t="shared" si="7"/>
        <v>Re</v>
      </c>
    </row>
    <row r="23" spans="1:16" x14ac:dyDescent="0.25">
      <c r="A23" t="s">
        <v>19</v>
      </c>
      <c r="B23" t="s">
        <v>1890</v>
      </c>
      <c r="C23" t="s">
        <v>1891</v>
      </c>
      <c r="D23" t="s">
        <v>160</v>
      </c>
      <c r="F23" t="str">
        <f t="shared" si="0"/>
        <v>重新激活-63071220-李兆俊</v>
      </c>
      <c r="G23" t="e">
        <f>VLOOKUP(F23,'CW15 reply'!$F$2:$H$102,3,0)</f>
        <v>#REF!</v>
      </c>
      <c r="H23">
        <f t="shared" si="1"/>
        <v>1030</v>
      </c>
      <c r="I23">
        <f>VLOOKUP(F23,'CW15 reply'!$F$2:$I$102,4,0)</f>
        <v>1094</v>
      </c>
      <c r="J23">
        <f t="shared" si="2"/>
        <v>64</v>
      </c>
      <c r="K23">
        <f t="shared" si="3"/>
        <v>64</v>
      </c>
      <c r="L23">
        <f t="shared" si="4"/>
        <v>0</v>
      </c>
      <c r="N23" t="str">
        <f t="shared" si="5"/>
        <v>Re</v>
      </c>
      <c r="O23" t="str">
        <f t="shared" si="6"/>
        <v xml:space="preserve"> </v>
      </c>
      <c r="P23" t="str">
        <f t="shared" si="7"/>
        <v>Re</v>
      </c>
    </row>
    <row r="24" spans="1:16" x14ac:dyDescent="0.25">
      <c r="A24" t="s">
        <v>19</v>
      </c>
      <c r="B24" t="s">
        <v>1892</v>
      </c>
      <c r="C24" t="s">
        <v>620</v>
      </c>
      <c r="D24" t="s">
        <v>75</v>
      </c>
      <c r="F24" t="str">
        <f t="shared" si="0"/>
        <v>升级-63299375-驱动系统-义乌信通宝</v>
      </c>
      <c r="G24" t="e">
        <f>VLOOKUP(F24,'CW15 reply'!$F$2:$H$102,3,0)</f>
        <v>#REF!</v>
      </c>
      <c r="H24">
        <f t="shared" si="1"/>
        <v>991</v>
      </c>
      <c r="I24">
        <f>VLOOKUP(F24,'CW15 reply'!$F$2:$I$102,4,0)</f>
        <v>669</v>
      </c>
      <c r="J24">
        <f t="shared" si="2"/>
        <v>-322</v>
      </c>
      <c r="K24">
        <f t="shared" si="3"/>
        <v>1118</v>
      </c>
      <c r="L24">
        <f t="shared" si="4"/>
        <v>0</v>
      </c>
      <c r="N24" t="str">
        <f t="shared" si="5"/>
        <v xml:space="preserve"> </v>
      </c>
      <c r="O24" t="str">
        <f t="shared" si="6"/>
        <v xml:space="preserve"> </v>
      </c>
      <c r="P24" t="str">
        <f t="shared" si="7"/>
        <v>Ge</v>
      </c>
    </row>
    <row r="25" spans="1:16" x14ac:dyDescent="0.25">
      <c r="A25" t="s">
        <v>19</v>
      </c>
      <c r="B25" t="s">
        <v>1893</v>
      </c>
      <c r="C25" t="s">
        <v>1894</v>
      </c>
      <c r="D25" t="s">
        <v>86</v>
      </c>
      <c r="F25" t="str">
        <f t="shared" si="0"/>
        <v>车身-尾灯开裂</v>
      </c>
      <c r="G25" t="e">
        <f>VLOOKUP(F25,'CW15 reply'!$F$2:$H$102,3,0)</f>
        <v>#REF!</v>
      </c>
      <c r="H25">
        <f t="shared" si="1"/>
        <v>988</v>
      </c>
      <c r="I25">
        <f>VLOOKUP(F25,'CW15 reply'!$F$2:$I$102,4,0)</f>
        <v>1010</v>
      </c>
      <c r="J25">
        <f t="shared" si="2"/>
        <v>22</v>
      </c>
      <c r="K25">
        <f t="shared" si="3"/>
        <v>22</v>
      </c>
      <c r="L25">
        <f t="shared" si="4"/>
        <v>1</v>
      </c>
      <c r="N25" t="str">
        <f t="shared" si="5"/>
        <v xml:space="preserve"> </v>
      </c>
      <c r="O25" t="str">
        <f t="shared" si="6"/>
        <v>Attach</v>
      </c>
      <c r="P25" t="str">
        <f t="shared" si="7"/>
        <v>Attach</v>
      </c>
    </row>
    <row r="26" spans="1:16" x14ac:dyDescent="0.25">
      <c r="A26" t="s">
        <v>19</v>
      </c>
      <c r="B26" t="s">
        <v>1895</v>
      </c>
      <c r="C26" t="s">
        <v>659</v>
      </c>
      <c r="D26" t="s">
        <v>307</v>
      </c>
      <c r="F26" t="str">
        <f t="shared" si="0"/>
        <v>附件无法添加-63311133-电器系统</v>
      </c>
      <c r="G26" t="e">
        <f>VLOOKUP(F26,'CW15 reply'!$F$2:$H$102,3,0)</f>
        <v>#REF!</v>
      </c>
      <c r="H26">
        <f t="shared" si="1"/>
        <v>978</v>
      </c>
      <c r="I26">
        <f>VLOOKUP(F26,'CW15 reply'!$F$2:$I$102,4,0)</f>
        <v>1007</v>
      </c>
      <c r="J26">
        <f t="shared" si="2"/>
        <v>29</v>
      </c>
      <c r="K26">
        <f t="shared" si="3"/>
        <v>29</v>
      </c>
      <c r="L26">
        <f t="shared" si="4"/>
        <v>1</v>
      </c>
      <c r="N26" t="str">
        <f t="shared" si="5"/>
        <v xml:space="preserve"> </v>
      </c>
      <c r="O26" t="str">
        <f t="shared" si="6"/>
        <v>Attach</v>
      </c>
      <c r="P26" t="str">
        <f t="shared" si="7"/>
        <v>Attach</v>
      </c>
    </row>
    <row r="27" spans="1:16" x14ac:dyDescent="0.25">
      <c r="A27" t="s">
        <v>19</v>
      </c>
      <c r="B27" t="s">
        <v>1896</v>
      </c>
      <c r="C27" t="s">
        <v>1897</v>
      </c>
      <c r="D27" t="s">
        <v>291</v>
      </c>
      <c r="F27" t="str">
        <f t="shared" si="0"/>
        <v>重新激活_63280345_TTS</v>
      </c>
      <c r="G27" t="e">
        <f>VLOOKUP(F27,'CW15 reply'!$F$2:$H$102,3,0)</f>
        <v>#REF!</v>
      </c>
      <c r="H27">
        <f t="shared" si="1"/>
        <v>895</v>
      </c>
      <c r="I27">
        <f>VLOOKUP(F27,'CW15 reply'!$F$2:$I$102,4,0)</f>
        <v>900</v>
      </c>
      <c r="J27">
        <f t="shared" si="2"/>
        <v>5</v>
      </c>
      <c r="K27">
        <f t="shared" si="3"/>
        <v>5</v>
      </c>
      <c r="L27">
        <f t="shared" si="4"/>
        <v>1</v>
      </c>
      <c r="N27" t="str">
        <f t="shared" si="5"/>
        <v>Re</v>
      </c>
      <c r="O27" t="str">
        <f t="shared" si="6"/>
        <v>Attach</v>
      </c>
      <c r="P27" t="str">
        <f t="shared" si="7"/>
        <v>Re</v>
      </c>
    </row>
    <row r="28" spans="1:16" x14ac:dyDescent="0.25">
      <c r="A28" t="s">
        <v>19</v>
      </c>
      <c r="B28" t="s">
        <v>1898</v>
      </c>
      <c r="C28" t="s">
        <v>1899</v>
      </c>
      <c r="D28" t="s">
        <v>25</v>
      </c>
      <c r="F28" t="str">
        <f t="shared" si="0"/>
        <v>重新激活-62907874-驱动系统-义乌泓宝行</v>
      </c>
      <c r="G28" t="e">
        <f>VLOOKUP(F28,'CW15 reply'!$F$2:$H$102,3,0)</f>
        <v>#REF!</v>
      </c>
      <c r="H28">
        <f t="shared" si="1"/>
        <v>831</v>
      </c>
      <c r="I28">
        <f>VLOOKUP(F28,'CW15 reply'!$F$2:$I$102,4,0)</f>
        <v>845</v>
      </c>
      <c r="J28">
        <f t="shared" si="2"/>
        <v>14</v>
      </c>
      <c r="K28">
        <f t="shared" si="3"/>
        <v>14</v>
      </c>
      <c r="L28">
        <f t="shared" si="4"/>
        <v>1</v>
      </c>
      <c r="N28" t="str">
        <f t="shared" si="5"/>
        <v>Re</v>
      </c>
      <c r="O28" t="str">
        <f t="shared" si="6"/>
        <v xml:space="preserve"> </v>
      </c>
      <c r="P28" t="str">
        <f t="shared" si="7"/>
        <v>Re</v>
      </c>
    </row>
    <row r="29" spans="1:16" x14ac:dyDescent="0.25">
      <c r="A29" t="s">
        <v>19</v>
      </c>
      <c r="B29" t="s">
        <v>1900</v>
      </c>
      <c r="C29" t="s">
        <v>1901</v>
      </c>
      <c r="D29" t="s">
        <v>115</v>
      </c>
      <c r="F29" t="str">
        <f t="shared" si="0"/>
        <v>重新激活_63280308_驱动系统_厦门中宝（27365）</v>
      </c>
      <c r="G29" t="e">
        <f>VLOOKUP(F29,'CW15 reply'!$F$2:$H$102,3,0)</f>
        <v>#REF!</v>
      </c>
      <c r="H29">
        <f t="shared" si="1"/>
        <v>697</v>
      </c>
      <c r="I29">
        <f>VLOOKUP(F29,'CW15 reply'!$F$2:$I$102,4,0)</f>
        <v>803</v>
      </c>
      <c r="J29">
        <f t="shared" si="2"/>
        <v>106</v>
      </c>
      <c r="K29">
        <f t="shared" si="3"/>
        <v>106</v>
      </c>
      <c r="L29">
        <f t="shared" si="4"/>
        <v>0</v>
      </c>
      <c r="N29" t="str">
        <f t="shared" si="5"/>
        <v>Re</v>
      </c>
      <c r="O29" t="str">
        <f t="shared" si="6"/>
        <v xml:space="preserve"> </v>
      </c>
      <c r="P29" t="str">
        <f t="shared" si="7"/>
        <v>Re</v>
      </c>
    </row>
    <row r="30" spans="1:16" x14ac:dyDescent="0.25">
      <c r="A30" t="s">
        <v>19</v>
      </c>
      <c r="B30" t="s">
        <v>1902</v>
      </c>
      <c r="C30" t="s">
        <v>1903</v>
      </c>
      <c r="D30" t="s">
        <v>70</v>
      </c>
      <c r="F30" t="str">
        <f t="shared" si="0"/>
        <v>升级-63266807-驱动-宁波宝昌</v>
      </c>
      <c r="G30" t="e">
        <f>VLOOKUP(F30,'CW15 reply'!$F$2:$H$102,3,0)</f>
        <v>#REF!</v>
      </c>
      <c r="H30">
        <f t="shared" si="1"/>
        <v>652</v>
      </c>
      <c r="I30">
        <f>VLOOKUP(F30,'CW15 reply'!$F$2:$I$102,4,0)</f>
        <v>681</v>
      </c>
      <c r="J30">
        <f t="shared" si="2"/>
        <v>29</v>
      </c>
      <c r="K30">
        <f t="shared" si="3"/>
        <v>29</v>
      </c>
      <c r="L30">
        <f t="shared" si="4"/>
        <v>1</v>
      </c>
      <c r="N30" t="str">
        <f t="shared" si="5"/>
        <v xml:space="preserve"> </v>
      </c>
      <c r="O30" t="str">
        <f t="shared" si="6"/>
        <v xml:space="preserve"> </v>
      </c>
      <c r="P30" t="str">
        <f t="shared" si="7"/>
        <v>Ge</v>
      </c>
    </row>
    <row r="31" spans="1:16" x14ac:dyDescent="0.25">
      <c r="A31" t="s">
        <v>19</v>
      </c>
      <c r="B31" t="s">
        <v>1904</v>
      </c>
      <c r="C31" t="s">
        <v>1905</v>
      </c>
      <c r="D31" t="s">
        <v>123</v>
      </c>
      <c r="F31" t="str">
        <f t="shared" si="0"/>
        <v>PUMA 63204990</v>
      </c>
      <c r="G31" t="e">
        <f>VLOOKUP(F31,'CW15 reply'!$F$2:$H$102,3,0)</f>
        <v>#REF!</v>
      </c>
      <c r="H31">
        <f t="shared" si="1"/>
        <v>597</v>
      </c>
      <c r="I31">
        <f>VLOOKUP(F31,'CW15 reply'!$F$2:$I$102,4,0)</f>
        <v>603</v>
      </c>
      <c r="J31">
        <f t="shared" si="2"/>
        <v>6</v>
      </c>
      <c r="K31">
        <f t="shared" si="3"/>
        <v>6</v>
      </c>
      <c r="L31">
        <f t="shared" si="4"/>
        <v>1</v>
      </c>
      <c r="N31" t="str">
        <f t="shared" si="5"/>
        <v xml:space="preserve"> </v>
      </c>
      <c r="O31" t="str">
        <f t="shared" si="6"/>
        <v xml:space="preserve"> </v>
      </c>
      <c r="P31" t="str">
        <f t="shared" si="7"/>
        <v>Ge</v>
      </c>
    </row>
    <row r="32" spans="1:16" x14ac:dyDescent="0.25">
      <c r="A32" t="s">
        <v>19</v>
      </c>
      <c r="B32" t="s">
        <v>1906</v>
      </c>
      <c r="C32" t="s">
        <v>1907</v>
      </c>
      <c r="D32" t="s">
        <v>78</v>
      </c>
      <c r="F32" t="str">
        <f t="shared" si="0"/>
        <v>重新激活--63291297--孙成研</v>
      </c>
      <c r="G32" t="e">
        <f>VLOOKUP(F32,'CW15 reply'!$F$2:$H$102,3,0)</f>
        <v>#REF!</v>
      </c>
      <c r="H32">
        <f t="shared" si="1"/>
        <v>582</v>
      </c>
      <c r="I32">
        <f>VLOOKUP(F32,'CW15 reply'!$F$2:$I$102,4,0)</f>
        <v>601</v>
      </c>
      <c r="J32">
        <f t="shared" si="2"/>
        <v>19</v>
      </c>
      <c r="K32">
        <f t="shared" si="3"/>
        <v>19</v>
      </c>
      <c r="L32">
        <f t="shared" si="4"/>
        <v>1</v>
      </c>
      <c r="N32" t="str">
        <f t="shared" si="5"/>
        <v>Re</v>
      </c>
      <c r="O32" t="str">
        <f t="shared" si="6"/>
        <v xml:space="preserve"> </v>
      </c>
      <c r="P32" t="str">
        <f t="shared" si="7"/>
        <v>Re</v>
      </c>
    </row>
    <row r="33" spans="1:16" x14ac:dyDescent="0.25">
      <c r="A33" t="s">
        <v>19</v>
      </c>
      <c r="B33" t="s">
        <v>1908</v>
      </c>
      <c r="C33" t="s">
        <v>1909</v>
      </c>
      <c r="D33" t="s">
        <v>35</v>
      </c>
      <c r="F33" t="str">
        <f t="shared" si="0"/>
        <v>重新激活--63271809--孙成研</v>
      </c>
      <c r="G33" t="e">
        <f>VLOOKUP(F33,'CW15 reply'!$F$2:$H$102,3,0)</f>
        <v>#REF!</v>
      </c>
      <c r="H33">
        <f t="shared" si="1"/>
        <v>574</v>
      </c>
      <c r="I33">
        <f>VLOOKUP(F33,'CW15 reply'!$F$2:$I$102,4,0)</f>
        <v>596</v>
      </c>
      <c r="J33">
        <f t="shared" si="2"/>
        <v>22</v>
      </c>
      <c r="K33">
        <f t="shared" si="3"/>
        <v>22</v>
      </c>
      <c r="L33">
        <f t="shared" si="4"/>
        <v>1</v>
      </c>
      <c r="N33" t="str">
        <f t="shared" si="5"/>
        <v>Re</v>
      </c>
      <c r="O33" t="str">
        <f t="shared" si="6"/>
        <v xml:space="preserve"> </v>
      </c>
      <c r="P33" t="str">
        <f t="shared" si="7"/>
        <v>Re</v>
      </c>
    </row>
    <row r="34" spans="1:16" x14ac:dyDescent="0.25">
      <c r="A34" t="s">
        <v>19</v>
      </c>
      <c r="B34" t="s">
        <v>1929</v>
      </c>
      <c r="C34" t="s">
        <v>1930</v>
      </c>
      <c r="D34" t="s">
        <v>1931</v>
      </c>
      <c r="F34" t="str">
        <f t="shared" si="0"/>
        <v>IMG_6602</v>
      </c>
      <c r="G34" t="e">
        <f>VLOOKUP(F34,'CW15 reply'!$F$2:$H$102,3,0)</f>
        <v>#REF!</v>
      </c>
      <c r="H34">
        <f t="shared" si="1"/>
        <v>993</v>
      </c>
      <c r="I34">
        <f>VLOOKUP(F34,'CW15 reply'!$F$2:$I$102,4,0)</f>
        <v>1008</v>
      </c>
      <c r="J34">
        <f t="shared" si="2"/>
        <v>15</v>
      </c>
      <c r="K34">
        <f t="shared" si="3"/>
        <v>15</v>
      </c>
      <c r="L34">
        <f t="shared" si="4"/>
        <v>1</v>
      </c>
      <c r="N34" t="str">
        <f t="shared" si="5"/>
        <v xml:space="preserve"> </v>
      </c>
      <c r="O34" t="str">
        <f t="shared" si="6"/>
        <v xml:space="preserve"> </v>
      </c>
      <c r="P34" t="str">
        <f t="shared" si="7"/>
        <v>Ge</v>
      </c>
    </row>
    <row r="35" spans="1:16" x14ac:dyDescent="0.25">
      <c r="A35" t="s">
        <v>19</v>
      </c>
      <c r="B35" t="s">
        <v>1932</v>
      </c>
      <c r="C35" t="s">
        <v>797</v>
      </c>
      <c r="D35" t="s">
        <v>25</v>
      </c>
      <c r="F35" t="str">
        <f t="shared" si="0"/>
        <v>重新激活-63301929-电气系统-向保林</v>
      </c>
      <c r="G35" t="e">
        <f>VLOOKUP(F35,'CW15 reply'!$F$2:$H$102,3,0)</f>
        <v>#REF!</v>
      </c>
      <c r="H35">
        <f t="shared" si="1"/>
        <v>971</v>
      </c>
      <c r="I35">
        <f>VLOOKUP(F35,'CW15 reply'!$F$2:$I$102,4,0)</f>
        <v>991</v>
      </c>
      <c r="J35">
        <f t="shared" si="2"/>
        <v>20</v>
      </c>
      <c r="K35">
        <f t="shared" si="3"/>
        <v>20</v>
      </c>
      <c r="L35">
        <f t="shared" si="4"/>
        <v>1</v>
      </c>
      <c r="N35" t="str">
        <f t="shared" si="5"/>
        <v>Re</v>
      </c>
      <c r="O35" t="str">
        <f t="shared" si="6"/>
        <v xml:space="preserve"> </v>
      </c>
      <c r="P35" t="str">
        <f t="shared" si="7"/>
        <v>Re</v>
      </c>
    </row>
    <row r="36" spans="1:16" x14ac:dyDescent="0.25">
      <c r="A36" t="s">
        <v>19</v>
      </c>
      <c r="B36" t="s">
        <v>1933</v>
      </c>
      <c r="C36" t="s">
        <v>1934</v>
      </c>
      <c r="D36" t="s">
        <v>1267</v>
      </c>
      <c r="F36" t="str">
        <f t="shared" si="0"/>
        <v>由于PuMA附件尺寸限制/网络速度导致附件不能上传。</v>
      </c>
      <c r="G36" t="e">
        <f>VLOOKUP(F36,'CW15 reply'!$F$2:$H$102,3,0)</f>
        <v>#REF!</v>
      </c>
      <c r="H36">
        <f t="shared" si="1"/>
        <v>961</v>
      </c>
      <c r="I36">
        <f>VLOOKUP(F36,'CW15 reply'!$F$2:$I$102,4,0)</f>
        <v>1004</v>
      </c>
      <c r="J36">
        <f t="shared" si="2"/>
        <v>43</v>
      </c>
      <c r="K36">
        <f t="shared" si="3"/>
        <v>43</v>
      </c>
      <c r="L36">
        <f t="shared" si="4"/>
        <v>0</v>
      </c>
      <c r="N36" t="str">
        <f t="shared" si="5"/>
        <v xml:space="preserve"> </v>
      </c>
      <c r="O36" t="str">
        <f t="shared" si="6"/>
        <v>Attach</v>
      </c>
      <c r="P36" t="str">
        <f t="shared" si="7"/>
        <v>Attach</v>
      </c>
    </row>
    <row r="37" spans="1:16" x14ac:dyDescent="0.25">
      <c r="A37" t="s">
        <v>19</v>
      </c>
      <c r="B37" t="s">
        <v>1935</v>
      </c>
      <c r="C37" t="s">
        <v>1936</v>
      </c>
      <c r="D37" t="s">
        <v>25</v>
      </c>
      <c r="F37" t="str">
        <f t="shared" si="0"/>
        <v>重新激活_63227410_驱动_35312义乌泓宝行</v>
      </c>
      <c r="G37" t="e">
        <f>VLOOKUP(F37,'CW15 reply'!$F$2:$H$102,3,0)</f>
        <v>#REF!</v>
      </c>
      <c r="H37">
        <f t="shared" si="1"/>
        <v>945</v>
      </c>
      <c r="I37">
        <f>VLOOKUP(F37,'CW15 reply'!$F$2:$I$102,4,0)</f>
        <v>969</v>
      </c>
      <c r="J37">
        <f t="shared" si="2"/>
        <v>24</v>
      </c>
      <c r="K37">
        <f t="shared" si="3"/>
        <v>24</v>
      </c>
      <c r="L37">
        <f t="shared" si="4"/>
        <v>1</v>
      </c>
      <c r="N37" t="str">
        <f t="shared" si="5"/>
        <v>Re</v>
      </c>
      <c r="O37" t="str">
        <f t="shared" si="6"/>
        <v xml:space="preserve"> </v>
      </c>
      <c r="P37" t="str">
        <f t="shared" si="7"/>
        <v>Re</v>
      </c>
    </row>
    <row r="38" spans="1:16" x14ac:dyDescent="0.25">
      <c r="A38" t="s">
        <v>19</v>
      </c>
      <c r="B38" t="s">
        <v>1937</v>
      </c>
      <c r="C38" t="s">
        <v>1938</v>
      </c>
      <c r="D38" t="s">
        <v>32</v>
      </c>
      <c r="F38" t="str">
        <f t="shared" si="0"/>
        <v>案例激活+63218769+变速箱+沈阳宝绅汽车维修服务有限公司</v>
      </c>
      <c r="G38" t="e">
        <f>VLOOKUP(F38,'CW15 reply'!$F$2:$H$102,3,0)</f>
        <v>#REF!</v>
      </c>
      <c r="H38">
        <f t="shared" si="1"/>
        <v>934</v>
      </c>
      <c r="I38">
        <f>VLOOKUP(F38,'CW15 reply'!$F$2:$I$102,4,0)</f>
        <v>965</v>
      </c>
      <c r="J38">
        <f t="shared" si="2"/>
        <v>31</v>
      </c>
      <c r="K38">
        <f t="shared" si="3"/>
        <v>31</v>
      </c>
      <c r="L38">
        <f t="shared" si="4"/>
        <v>0</v>
      </c>
      <c r="N38" t="str">
        <f t="shared" si="5"/>
        <v>Re</v>
      </c>
      <c r="O38" t="str">
        <f t="shared" si="6"/>
        <v xml:space="preserve"> </v>
      </c>
      <c r="P38" t="str">
        <f t="shared" si="7"/>
        <v>Re</v>
      </c>
    </row>
    <row r="39" spans="1:16" x14ac:dyDescent="0.25">
      <c r="A39" t="s">
        <v>19</v>
      </c>
      <c r="B39" t="s">
        <v>1939</v>
      </c>
      <c r="C39" t="s">
        <v>1940</v>
      </c>
      <c r="D39" t="s">
        <v>32</v>
      </c>
      <c r="F39" t="str">
        <f t="shared" si="0"/>
        <v>重新激活_63288816_付佳伟</v>
      </c>
      <c r="G39" t="e">
        <f>VLOOKUP(F39,'CW15 reply'!$F$2:$H$102,3,0)</f>
        <v>#REF!</v>
      </c>
      <c r="H39">
        <f t="shared" si="1"/>
        <v>922</v>
      </c>
      <c r="I39">
        <f>VLOOKUP(F39,'CW15 reply'!$F$2:$I$102,4,0)</f>
        <v>943</v>
      </c>
      <c r="J39">
        <f t="shared" si="2"/>
        <v>21</v>
      </c>
      <c r="K39">
        <f t="shared" si="3"/>
        <v>21</v>
      </c>
      <c r="L39">
        <f t="shared" si="4"/>
        <v>1</v>
      </c>
      <c r="N39" t="str">
        <f t="shared" si="5"/>
        <v>Re</v>
      </c>
      <c r="O39" t="str">
        <f t="shared" si="6"/>
        <v xml:space="preserve"> </v>
      </c>
      <c r="P39" t="str">
        <f t="shared" si="7"/>
        <v>Re</v>
      </c>
    </row>
    <row r="40" spans="1:16" x14ac:dyDescent="0.25">
      <c r="A40" t="s">
        <v>19</v>
      </c>
      <c r="B40" t="s">
        <v>1941</v>
      </c>
      <c r="C40" t="s">
        <v>1942</v>
      </c>
      <c r="D40" t="s">
        <v>634</v>
      </c>
      <c r="F40" t="str">
        <f t="shared" si="0"/>
        <v>附件_63310459_徐方超</v>
      </c>
      <c r="G40" t="e">
        <f>VLOOKUP(F40,'CW15 reply'!$F$2:$H$102,3,0)</f>
        <v>#REF!</v>
      </c>
      <c r="H40">
        <f t="shared" si="1"/>
        <v>844</v>
      </c>
      <c r="I40">
        <f>VLOOKUP(F40,'CW15 reply'!$F$2:$I$102,4,0)</f>
        <v>940</v>
      </c>
      <c r="J40">
        <f t="shared" si="2"/>
        <v>96</v>
      </c>
      <c r="K40">
        <f t="shared" si="3"/>
        <v>96</v>
      </c>
      <c r="L40">
        <f t="shared" si="4"/>
        <v>0</v>
      </c>
      <c r="N40" t="str">
        <f t="shared" si="5"/>
        <v xml:space="preserve"> </v>
      </c>
      <c r="O40" t="str">
        <f t="shared" si="6"/>
        <v>Attach</v>
      </c>
      <c r="P40" t="str">
        <f t="shared" si="7"/>
        <v>Attach</v>
      </c>
    </row>
    <row r="41" spans="1:16" x14ac:dyDescent="0.25">
      <c r="A41" t="s">
        <v>19</v>
      </c>
      <c r="B41" t="s">
        <v>1943</v>
      </c>
      <c r="C41" t="s">
        <v>1942</v>
      </c>
      <c r="D41" t="s">
        <v>25</v>
      </c>
      <c r="F41" t="str">
        <f t="shared" si="0"/>
        <v>重新激活-63305031-驱动系统-史维</v>
      </c>
      <c r="G41" t="e">
        <f>VLOOKUP(F41,'CW15 reply'!$F$2:$H$102,3,0)</f>
        <v>#REF!</v>
      </c>
      <c r="H41">
        <f t="shared" si="1"/>
        <v>844</v>
      </c>
      <c r="I41">
        <f>VLOOKUP(F41,'CW15 reply'!$F$2:$I$102,4,0)</f>
        <v>864</v>
      </c>
      <c r="J41">
        <f t="shared" si="2"/>
        <v>20</v>
      </c>
      <c r="K41">
        <f t="shared" si="3"/>
        <v>20</v>
      </c>
      <c r="L41">
        <f t="shared" si="4"/>
        <v>1</v>
      </c>
      <c r="N41" t="str">
        <f t="shared" si="5"/>
        <v>Re</v>
      </c>
      <c r="O41" t="str">
        <f t="shared" si="6"/>
        <v xml:space="preserve"> </v>
      </c>
      <c r="P41" t="str">
        <f t="shared" si="7"/>
        <v>Re</v>
      </c>
    </row>
    <row r="42" spans="1:16" x14ac:dyDescent="0.25">
      <c r="A42" t="s">
        <v>19</v>
      </c>
      <c r="B42" t="s">
        <v>1944</v>
      </c>
      <c r="C42" t="s">
        <v>1945</v>
      </c>
      <c r="D42" t="s">
        <v>70</v>
      </c>
      <c r="F42" t="str">
        <f t="shared" si="0"/>
        <v>重新 激活_63305744_TTS</v>
      </c>
      <c r="G42" t="e">
        <f>VLOOKUP(F42,'CW15 reply'!$F$2:$H$102,3,0)</f>
        <v>#REF!</v>
      </c>
      <c r="H42">
        <f t="shared" si="1"/>
        <v>834</v>
      </c>
      <c r="I42">
        <f>VLOOKUP(F42,'CW15 reply'!$F$2:$I$102,4,0)</f>
        <v>1074</v>
      </c>
      <c r="J42">
        <f t="shared" si="2"/>
        <v>240</v>
      </c>
      <c r="K42">
        <f t="shared" si="3"/>
        <v>240</v>
      </c>
      <c r="L42">
        <f t="shared" si="4"/>
        <v>0</v>
      </c>
      <c r="N42" t="str">
        <f t="shared" si="5"/>
        <v>Re</v>
      </c>
      <c r="O42" t="str">
        <f t="shared" si="6"/>
        <v xml:space="preserve"> </v>
      </c>
      <c r="P42" t="str">
        <f t="shared" si="7"/>
        <v>Re</v>
      </c>
    </row>
    <row r="43" spans="1:16" x14ac:dyDescent="0.25">
      <c r="A43" t="s">
        <v>19</v>
      </c>
      <c r="B43" t="s">
        <v>1946</v>
      </c>
      <c r="C43" t="s">
        <v>1947</v>
      </c>
      <c r="D43" t="s">
        <v>70</v>
      </c>
      <c r="F43" t="str">
        <f t="shared" si="0"/>
        <v>重新激活_62987996_游国军</v>
      </c>
      <c r="G43" t="e">
        <f>VLOOKUP(F43,'CW15 reply'!$F$2:$H$102,3,0)</f>
        <v>#REF!</v>
      </c>
      <c r="H43">
        <f t="shared" si="1"/>
        <v>824</v>
      </c>
      <c r="I43">
        <f>VLOOKUP(F43,'CW15 reply'!$F$2:$I$102,4,0)</f>
        <v>845</v>
      </c>
      <c r="J43">
        <f t="shared" si="2"/>
        <v>21</v>
      </c>
      <c r="K43">
        <f t="shared" si="3"/>
        <v>21</v>
      </c>
      <c r="L43">
        <f t="shared" si="4"/>
        <v>1</v>
      </c>
      <c r="N43" t="str">
        <f t="shared" si="5"/>
        <v>Re</v>
      </c>
      <c r="O43" t="str">
        <f t="shared" si="6"/>
        <v xml:space="preserve"> </v>
      </c>
      <c r="P43" t="str">
        <f t="shared" si="7"/>
        <v>Re</v>
      </c>
    </row>
    <row r="44" spans="1:16" x14ac:dyDescent="0.25">
      <c r="A44" t="s">
        <v>19</v>
      </c>
      <c r="B44" t="s">
        <v>733</v>
      </c>
      <c r="C44" t="s">
        <v>1948</v>
      </c>
      <c r="D44" t="s">
        <v>25</v>
      </c>
      <c r="F44" t="str">
        <f t="shared" si="0"/>
        <v>重新激活_62681898_座椅_洛阳豫德宝</v>
      </c>
      <c r="G44" t="e">
        <f>VLOOKUP(F44,'CW15 reply'!$F$2:$H$102,3,0)</f>
        <v>#REF!</v>
      </c>
      <c r="H44">
        <f t="shared" si="1"/>
        <v>816</v>
      </c>
      <c r="I44">
        <f>VLOOKUP(F44,'CW15 reply'!$F$2:$I$102,4,0)</f>
        <v>843</v>
      </c>
      <c r="J44">
        <f t="shared" si="2"/>
        <v>27</v>
      </c>
      <c r="K44">
        <f t="shared" si="3"/>
        <v>27</v>
      </c>
      <c r="L44">
        <f t="shared" si="4"/>
        <v>1</v>
      </c>
      <c r="N44" t="str">
        <f t="shared" si="5"/>
        <v>Re</v>
      </c>
      <c r="O44" t="str">
        <f t="shared" si="6"/>
        <v xml:space="preserve"> </v>
      </c>
      <c r="P44" t="str">
        <f t="shared" si="7"/>
        <v>Re</v>
      </c>
    </row>
    <row r="45" spans="1:16" x14ac:dyDescent="0.25">
      <c r="A45" t="s">
        <v>19</v>
      </c>
      <c r="B45" t="s">
        <v>1949</v>
      </c>
      <c r="C45" t="s">
        <v>1950</v>
      </c>
      <c r="D45" t="s">
        <v>297</v>
      </c>
      <c r="F45" t="str">
        <f t="shared" si="0"/>
        <v>驾驶舱内或者车外能够听到嗡嗡异响  驱动系统</v>
      </c>
      <c r="G45" t="e">
        <f>VLOOKUP(F45,'CW15 reply'!$F$2:$H$102,3,0)</f>
        <v>#REF!</v>
      </c>
      <c r="H45">
        <f t="shared" si="1"/>
        <v>788</v>
      </c>
      <c r="I45">
        <f>VLOOKUP(F45,'CW15 reply'!$F$2:$I$102,4,0)</f>
        <v>846</v>
      </c>
      <c r="J45">
        <f t="shared" si="2"/>
        <v>58</v>
      </c>
      <c r="K45">
        <f t="shared" si="3"/>
        <v>58</v>
      </c>
      <c r="L45">
        <f t="shared" si="4"/>
        <v>0</v>
      </c>
      <c r="N45" t="str">
        <f t="shared" si="5"/>
        <v xml:space="preserve"> </v>
      </c>
      <c r="O45" t="str">
        <f t="shared" si="6"/>
        <v>Attach</v>
      </c>
      <c r="P45" t="str">
        <f t="shared" si="7"/>
        <v>Attach</v>
      </c>
    </row>
    <row r="46" spans="1:16" x14ac:dyDescent="0.25">
      <c r="A46" t="s">
        <v>19</v>
      </c>
      <c r="B46" t="s">
        <v>1951</v>
      </c>
      <c r="C46" t="s">
        <v>1952</v>
      </c>
      <c r="D46" t="s">
        <v>70</v>
      </c>
      <c r="F46" t="str">
        <f t="shared" si="0"/>
        <v>重新激活_62787285_王宝磊</v>
      </c>
      <c r="G46" t="e">
        <f>VLOOKUP(F46,'CW15 reply'!$F$2:$H$102,3,0)</f>
        <v>#REF!</v>
      </c>
      <c r="H46">
        <f t="shared" si="1"/>
        <v>759</v>
      </c>
      <c r="I46">
        <f>VLOOKUP(F46,'CW15 reply'!$F$2:$I$102,4,0)</f>
        <v>795</v>
      </c>
      <c r="J46">
        <f t="shared" si="2"/>
        <v>36</v>
      </c>
      <c r="K46">
        <f t="shared" si="3"/>
        <v>36</v>
      </c>
      <c r="L46">
        <f t="shared" si="4"/>
        <v>0</v>
      </c>
      <c r="N46" t="str">
        <f t="shared" si="5"/>
        <v>Re</v>
      </c>
      <c r="O46" t="str">
        <f t="shared" si="6"/>
        <v xml:space="preserve"> </v>
      </c>
      <c r="P46" t="str">
        <f t="shared" si="7"/>
        <v>Re</v>
      </c>
    </row>
    <row r="47" spans="1:16" x14ac:dyDescent="0.25">
      <c r="A47" t="s">
        <v>19</v>
      </c>
      <c r="B47" t="s">
        <v>1892</v>
      </c>
      <c r="C47" t="s">
        <v>1953</v>
      </c>
      <c r="D47" t="s">
        <v>1954</v>
      </c>
      <c r="F47" t="str">
        <f t="shared" si="0"/>
        <v>升级-63299375-驱动系统-义乌信通宝</v>
      </c>
      <c r="G47" t="e">
        <f>VLOOKUP(F47,'CW15 reply'!$F$2:$H$102,3,0)</f>
        <v>#REF!</v>
      </c>
      <c r="H47">
        <f t="shared" si="1"/>
        <v>635</v>
      </c>
      <c r="I47">
        <f>VLOOKUP(F47,'CW15 reply'!$F$2:$I$102,4,0)</f>
        <v>669</v>
      </c>
      <c r="J47">
        <f t="shared" si="2"/>
        <v>34</v>
      </c>
      <c r="K47">
        <f t="shared" si="3"/>
        <v>34</v>
      </c>
      <c r="L47">
        <f t="shared" si="4"/>
        <v>0</v>
      </c>
      <c r="N47" t="str">
        <f t="shared" si="5"/>
        <v xml:space="preserve"> </v>
      </c>
      <c r="O47" t="str">
        <f t="shared" si="6"/>
        <v xml:space="preserve"> </v>
      </c>
      <c r="P47" t="str">
        <f t="shared" si="7"/>
        <v>Ge</v>
      </c>
    </row>
    <row r="48" spans="1:16" x14ac:dyDescent="0.25">
      <c r="A48" t="s">
        <v>19</v>
      </c>
      <c r="B48" t="s">
        <v>1955</v>
      </c>
      <c r="C48" t="s">
        <v>1508</v>
      </c>
      <c r="D48" t="s">
        <v>291</v>
      </c>
      <c r="F48" t="str">
        <f t="shared" si="0"/>
        <v xml:space="preserve"> 重新激活-63247494-驱动系统-大连燕宝</v>
      </c>
      <c r="G48" t="e">
        <f>VLOOKUP(F48,'CW15 reply'!$F$2:$H$102,3,0)</f>
        <v>#REF!</v>
      </c>
      <c r="H48">
        <f t="shared" si="1"/>
        <v>614</v>
      </c>
      <c r="I48">
        <f>VLOOKUP(F48,'CW15 reply'!$F$2:$I$102,4,0)</f>
        <v>634</v>
      </c>
      <c r="J48">
        <f t="shared" si="2"/>
        <v>20</v>
      </c>
      <c r="K48">
        <f t="shared" si="3"/>
        <v>20</v>
      </c>
      <c r="L48">
        <f t="shared" si="4"/>
        <v>1</v>
      </c>
      <c r="N48" t="str">
        <f t="shared" si="5"/>
        <v>Re</v>
      </c>
      <c r="O48" t="str">
        <f t="shared" si="6"/>
        <v>Attach</v>
      </c>
      <c r="P48" t="str">
        <f t="shared" si="7"/>
        <v>Re</v>
      </c>
    </row>
    <row r="49" spans="1:16" x14ac:dyDescent="0.25">
      <c r="A49" t="s">
        <v>19</v>
      </c>
      <c r="B49" t="s">
        <v>1956</v>
      </c>
      <c r="C49" t="s">
        <v>1325</v>
      </c>
      <c r="D49" t="s">
        <v>1267</v>
      </c>
      <c r="F49" t="str">
        <f t="shared" si="0"/>
        <v>重新激活-63233106-徐方超</v>
      </c>
      <c r="G49" t="e">
        <f>VLOOKUP(F49,'CW15 reply'!$F$2:$H$102,3,0)</f>
        <v>#REF!</v>
      </c>
      <c r="H49">
        <f t="shared" si="1"/>
        <v>605</v>
      </c>
      <c r="I49">
        <f>VLOOKUP(F49,'CW15 reply'!$F$2:$I$102,4,0)</f>
        <v>629</v>
      </c>
      <c r="J49">
        <f t="shared" si="2"/>
        <v>24</v>
      </c>
      <c r="K49">
        <f t="shared" si="3"/>
        <v>24</v>
      </c>
      <c r="L49">
        <f t="shared" si="4"/>
        <v>1</v>
      </c>
      <c r="N49" t="str">
        <f t="shared" si="5"/>
        <v>Re</v>
      </c>
      <c r="O49" t="str">
        <f t="shared" si="6"/>
        <v>Attach</v>
      </c>
      <c r="P49" t="str">
        <f t="shared" si="7"/>
        <v>Re</v>
      </c>
    </row>
    <row r="50" spans="1:16" x14ac:dyDescent="0.25">
      <c r="A50" t="s">
        <v>19</v>
      </c>
      <c r="B50" t="s">
        <v>1957</v>
      </c>
      <c r="C50" t="s">
        <v>1630</v>
      </c>
      <c r="D50" t="s">
        <v>1958</v>
      </c>
      <c r="F50" t="str">
        <f t="shared" si="0"/>
        <v>重新激活_案例编号63244583_TTS</v>
      </c>
      <c r="G50" t="e">
        <f>VLOOKUP(F50,'CW15 reply'!$F$2:$H$102,3,0)</f>
        <v>#REF!</v>
      </c>
      <c r="H50">
        <f t="shared" si="1"/>
        <v>597</v>
      </c>
      <c r="I50">
        <f>VLOOKUP(F50,'CW15 reply'!$F$2:$I$102,4,0)</f>
        <v>614</v>
      </c>
      <c r="J50">
        <f t="shared" si="2"/>
        <v>17</v>
      </c>
      <c r="K50">
        <f t="shared" si="3"/>
        <v>17</v>
      </c>
      <c r="L50">
        <f t="shared" si="4"/>
        <v>1</v>
      </c>
      <c r="N50" t="str">
        <f t="shared" si="5"/>
        <v>Re</v>
      </c>
      <c r="O50" t="str">
        <f t="shared" si="6"/>
        <v xml:space="preserve"> </v>
      </c>
      <c r="P50" t="str">
        <f t="shared" si="7"/>
        <v>Re</v>
      </c>
    </row>
    <row r="51" spans="1:16" x14ac:dyDescent="0.25">
      <c r="A51" t="s">
        <v>19</v>
      </c>
      <c r="B51" t="s">
        <v>1959</v>
      </c>
      <c r="C51" t="s">
        <v>1960</v>
      </c>
      <c r="D51" t="s">
        <v>38</v>
      </c>
      <c r="F51" t="str">
        <f t="shared" si="0"/>
        <v>重新激活：案例号-63294109-电气系统-北京京宝行</v>
      </c>
      <c r="G51" t="e">
        <f>VLOOKUP(F51,'CW15 reply'!$F$2:$H$102,3,0)</f>
        <v>#REF!</v>
      </c>
      <c r="H51">
        <f t="shared" si="1"/>
        <v>554</v>
      </c>
      <c r="I51">
        <f>VLOOKUP(F51,'CW15 reply'!$F$2:$I$102,4,0)</f>
        <v>566</v>
      </c>
      <c r="J51">
        <f t="shared" si="2"/>
        <v>12</v>
      </c>
      <c r="K51">
        <f t="shared" si="3"/>
        <v>12</v>
      </c>
      <c r="L51">
        <f t="shared" si="4"/>
        <v>1</v>
      </c>
      <c r="N51" t="str">
        <f t="shared" si="5"/>
        <v>Re</v>
      </c>
      <c r="O51" t="str">
        <f t="shared" si="6"/>
        <v xml:space="preserve"> </v>
      </c>
      <c r="P51" t="str">
        <f t="shared" si="7"/>
        <v>Re</v>
      </c>
    </row>
    <row r="52" spans="1:16" x14ac:dyDescent="0.25">
      <c r="A52" t="s">
        <v>19</v>
      </c>
      <c r="B52" t="s">
        <v>1961</v>
      </c>
      <c r="C52" t="s">
        <v>1962</v>
      </c>
      <c r="D52" t="s">
        <v>160</v>
      </c>
      <c r="F52" t="str">
        <f t="shared" si="0"/>
        <v>重新激活PUMA63259868-TC</v>
      </c>
      <c r="G52" t="e">
        <f>VLOOKUP(F52,'CW15 reply'!$F$2:$H$102,3,0)</f>
        <v>#REF!</v>
      </c>
      <c r="H52">
        <f t="shared" si="1"/>
        <v>545</v>
      </c>
      <c r="I52">
        <f>VLOOKUP(F52,'CW15 reply'!$F$2:$I$102,4,0)</f>
        <v>551</v>
      </c>
      <c r="J52">
        <f t="shared" si="2"/>
        <v>6</v>
      </c>
      <c r="K52">
        <f t="shared" si="3"/>
        <v>6</v>
      </c>
      <c r="L52">
        <f t="shared" si="4"/>
        <v>1</v>
      </c>
      <c r="N52" t="str">
        <f t="shared" si="5"/>
        <v>Re</v>
      </c>
      <c r="O52" t="str">
        <f t="shared" si="6"/>
        <v xml:space="preserve"> </v>
      </c>
      <c r="P52" t="str">
        <f t="shared" si="7"/>
        <v>Re</v>
      </c>
    </row>
    <row r="53" spans="1:16" s="7" customFormat="1" x14ac:dyDescent="0.25">
      <c r="A53" s="7" t="s">
        <v>19</v>
      </c>
      <c r="B53" s="7" t="s">
        <v>1997</v>
      </c>
      <c r="C53" s="7" t="s">
        <v>1998</v>
      </c>
      <c r="D53" s="7" t="s">
        <v>120</v>
      </c>
      <c r="F53" s="7" t="str">
        <f t="shared" si="0"/>
        <v>激活_63307286_底盘_合肥宝泓（39990）</v>
      </c>
      <c r="G53" s="7" t="e">
        <f>VLOOKUP(F53,'CW15 reply'!$F$2:$H$102,3,0)</f>
        <v>#REF!</v>
      </c>
      <c r="H53" s="7">
        <f t="shared" si="1"/>
        <v>1072</v>
      </c>
      <c r="I53" s="7">
        <f>VLOOKUP(F53,'CW15 reply'!$F$2:$I$102,4,0)</f>
        <v>1082</v>
      </c>
      <c r="J53" s="7">
        <f t="shared" si="2"/>
        <v>10</v>
      </c>
      <c r="K53" s="7">
        <f t="shared" si="3"/>
        <v>10</v>
      </c>
      <c r="L53" s="7">
        <f t="shared" si="4"/>
        <v>1</v>
      </c>
      <c r="N53" s="7" t="str">
        <f t="shared" si="5"/>
        <v>Re</v>
      </c>
      <c r="O53" s="7" t="str">
        <f t="shared" si="6"/>
        <v xml:space="preserve"> </v>
      </c>
      <c r="P53" s="7" t="str">
        <f t="shared" si="7"/>
        <v>Re</v>
      </c>
    </row>
    <row r="54" spans="1:16" x14ac:dyDescent="0.25">
      <c r="A54" t="s">
        <v>19</v>
      </c>
      <c r="B54" t="s">
        <v>1999</v>
      </c>
      <c r="C54" t="s">
        <v>850</v>
      </c>
      <c r="D54" t="s">
        <v>70</v>
      </c>
      <c r="F54" t="str">
        <f t="shared" si="0"/>
        <v>申请激活案例--63288836_TTS</v>
      </c>
      <c r="G54" t="e">
        <f>VLOOKUP(F54,'CW15 reply'!$F$2:$H$102,3,0)</f>
        <v>#REF!</v>
      </c>
      <c r="H54">
        <f t="shared" si="1"/>
        <v>1034</v>
      </c>
      <c r="I54">
        <f>VLOOKUP(F54,'CW15 reply'!$F$2:$I$102,4,0)</f>
        <v>547</v>
      </c>
      <c r="J54">
        <f t="shared" si="2"/>
        <v>-487</v>
      </c>
      <c r="K54">
        <f t="shared" si="3"/>
        <v>953</v>
      </c>
      <c r="L54">
        <f t="shared" si="4"/>
        <v>0</v>
      </c>
      <c r="N54" t="str">
        <f t="shared" si="5"/>
        <v>Re</v>
      </c>
      <c r="O54" t="str">
        <f t="shared" si="6"/>
        <v xml:space="preserve"> </v>
      </c>
      <c r="P54" t="str">
        <f t="shared" si="7"/>
        <v>Re</v>
      </c>
    </row>
    <row r="55" spans="1:16" x14ac:dyDescent="0.25">
      <c r="A55" t="s">
        <v>19</v>
      </c>
      <c r="B55" t="s">
        <v>2000</v>
      </c>
      <c r="C55" t="s">
        <v>2001</v>
      </c>
      <c r="D55" t="s">
        <v>2002</v>
      </c>
      <c r="F55" t="str">
        <f t="shared" si="0"/>
        <v>升级-63307289-空调-济宁乾宝行</v>
      </c>
      <c r="G55" t="e">
        <f>VLOOKUP(F55,'CW15 reply'!$F$2:$H$102,3,0)</f>
        <v>#REF!</v>
      </c>
      <c r="H55">
        <f t="shared" si="1"/>
        <v>1018</v>
      </c>
      <c r="I55">
        <f>VLOOKUP(F55,'CW15 reply'!$F$2:$I$102,4,0)</f>
        <v>1039</v>
      </c>
      <c r="J55">
        <f t="shared" si="2"/>
        <v>21</v>
      </c>
      <c r="K55">
        <f t="shared" si="3"/>
        <v>21</v>
      </c>
      <c r="L55">
        <f t="shared" si="4"/>
        <v>1</v>
      </c>
      <c r="N55" t="str">
        <f t="shared" si="5"/>
        <v xml:space="preserve"> </v>
      </c>
      <c r="O55" t="str">
        <f t="shared" si="6"/>
        <v xml:space="preserve"> </v>
      </c>
      <c r="P55" t="str">
        <f t="shared" si="7"/>
        <v>Ge</v>
      </c>
    </row>
    <row r="56" spans="1:16" x14ac:dyDescent="0.25">
      <c r="A56" t="s">
        <v>19</v>
      </c>
      <c r="B56" t="s">
        <v>2003</v>
      </c>
      <c r="C56" t="s">
        <v>1652</v>
      </c>
      <c r="D56" t="s">
        <v>1505</v>
      </c>
      <c r="F56" t="str">
        <f t="shared" si="0"/>
        <v>重新激活-63189322-黄刚</v>
      </c>
      <c r="G56" t="e">
        <f>VLOOKUP(F56,'CW15 reply'!$F$2:$H$102,3,0)</f>
        <v>#REF!</v>
      </c>
      <c r="H56">
        <f t="shared" si="1"/>
        <v>1001</v>
      </c>
      <c r="I56">
        <f>VLOOKUP(F56,'CW15 reply'!$F$2:$I$102,4,0)</f>
        <v>1044</v>
      </c>
      <c r="J56">
        <f t="shared" si="2"/>
        <v>43</v>
      </c>
      <c r="K56">
        <f t="shared" si="3"/>
        <v>43</v>
      </c>
      <c r="L56">
        <f t="shared" si="4"/>
        <v>0</v>
      </c>
      <c r="N56" t="str">
        <f t="shared" si="5"/>
        <v>Re</v>
      </c>
      <c r="O56" t="str">
        <f t="shared" si="6"/>
        <v xml:space="preserve"> </v>
      </c>
      <c r="P56" t="str">
        <f t="shared" si="7"/>
        <v>Re</v>
      </c>
    </row>
    <row r="57" spans="1:16" x14ac:dyDescent="0.25">
      <c r="A57" t="s">
        <v>19</v>
      </c>
      <c r="B57" t="s">
        <v>2004</v>
      </c>
      <c r="C57" t="s">
        <v>859</v>
      </c>
      <c r="D57" t="s">
        <v>70</v>
      </c>
      <c r="F57" t="str">
        <f t="shared" si="0"/>
        <v>升级_63002729_驱动_运通祥宝</v>
      </c>
      <c r="G57" t="e">
        <f>VLOOKUP(F57,'CW15 reply'!$F$2:$H$102,3,0)</f>
        <v>#REF!</v>
      </c>
      <c r="H57">
        <f t="shared" si="1"/>
        <v>920</v>
      </c>
      <c r="I57">
        <f>VLOOKUP(F57,'CW15 reply'!$F$2:$I$102,4,0)</f>
        <v>935</v>
      </c>
      <c r="J57">
        <f t="shared" si="2"/>
        <v>15</v>
      </c>
      <c r="K57">
        <f t="shared" si="3"/>
        <v>15</v>
      </c>
      <c r="L57">
        <f t="shared" si="4"/>
        <v>1</v>
      </c>
      <c r="N57" t="str">
        <f t="shared" si="5"/>
        <v xml:space="preserve"> </v>
      </c>
      <c r="O57" t="str">
        <f t="shared" si="6"/>
        <v xml:space="preserve"> </v>
      </c>
      <c r="P57" t="str">
        <f t="shared" si="7"/>
        <v>Ge</v>
      </c>
    </row>
    <row r="58" spans="1:16" x14ac:dyDescent="0.25">
      <c r="A58" t="s">
        <v>19</v>
      </c>
      <c r="B58" t="s">
        <v>2005</v>
      </c>
      <c r="C58" t="s">
        <v>2006</v>
      </c>
      <c r="D58" t="s">
        <v>240</v>
      </c>
      <c r="F58" t="str">
        <f t="shared" si="0"/>
        <v>帮忙激活下案例号</v>
      </c>
      <c r="G58" t="e">
        <f>VLOOKUP(F58,'CW15 reply'!$F$2:$H$102,3,0)</f>
        <v>#REF!</v>
      </c>
      <c r="H58">
        <f t="shared" si="1"/>
        <v>911</v>
      </c>
      <c r="I58">
        <f>VLOOKUP(F58,'CW15 reply'!$F$2:$I$102,4,0)</f>
        <v>952</v>
      </c>
      <c r="J58">
        <f t="shared" si="2"/>
        <v>41</v>
      </c>
      <c r="K58">
        <f t="shared" si="3"/>
        <v>41</v>
      </c>
      <c r="L58">
        <f t="shared" si="4"/>
        <v>0</v>
      </c>
      <c r="N58" t="str">
        <f t="shared" si="5"/>
        <v>Re</v>
      </c>
      <c r="O58" t="str">
        <f t="shared" si="6"/>
        <v xml:space="preserve"> </v>
      </c>
      <c r="P58" t="str">
        <f t="shared" si="7"/>
        <v>Re</v>
      </c>
    </row>
    <row r="59" spans="1:16" x14ac:dyDescent="0.25">
      <c r="A59" t="s">
        <v>19</v>
      </c>
      <c r="B59" t="s">
        <v>2007</v>
      </c>
      <c r="C59" t="s">
        <v>2008</v>
      </c>
      <c r="D59" t="s">
        <v>75</v>
      </c>
      <c r="F59" t="str">
        <f t="shared" si="0"/>
        <v>重新激活-63293848-驱动系统-温州好达</v>
      </c>
      <c r="G59" t="e">
        <f>VLOOKUP(F59,'CW15 reply'!$F$2:$H$102,3,0)</f>
        <v>#REF!</v>
      </c>
      <c r="H59">
        <f t="shared" si="1"/>
        <v>895</v>
      </c>
      <c r="I59">
        <f>VLOOKUP(F59,'CW15 reply'!$F$2:$I$102,4,0)</f>
        <v>903</v>
      </c>
      <c r="J59">
        <f t="shared" si="2"/>
        <v>8</v>
      </c>
      <c r="K59">
        <f t="shared" si="3"/>
        <v>8</v>
      </c>
      <c r="L59">
        <f t="shared" si="4"/>
        <v>1</v>
      </c>
      <c r="N59" t="str">
        <f t="shared" si="5"/>
        <v>Re</v>
      </c>
      <c r="O59" t="str">
        <f t="shared" si="6"/>
        <v xml:space="preserve"> </v>
      </c>
      <c r="P59" t="str">
        <f t="shared" si="7"/>
        <v>Re</v>
      </c>
    </row>
    <row r="60" spans="1:16" x14ac:dyDescent="0.25">
      <c r="A60" t="s">
        <v>19</v>
      </c>
      <c r="B60" t="s">
        <v>2009</v>
      </c>
      <c r="C60" t="s">
        <v>2010</v>
      </c>
      <c r="D60" t="s">
        <v>25</v>
      </c>
      <c r="F60" t="str">
        <f t="shared" si="0"/>
        <v>重新激活-底盘系统-案件号-62945462-佛山通宝汽车销售服务有限公司</v>
      </c>
      <c r="G60" t="e">
        <f>VLOOKUP(F60,'CW15 reply'!$F$2:$H$102,3,0)</f>
        <v>#REF!</v>
      </c>
      <c r="H60">
        <f t="shared" si="1"/>
        <v>811</v>
      </c>
      <c r="I60">
        <f>VLOOKUP(F60,'CW15 reply'!$F$2:$I$102,4,0)</f>
        <v>824</v>
      </c>
      <c r="J60">
        <f t="shared" si="2"/>
        <v>13</v>
      </c>
      <c r="K60">
        <f t="shared" si="3"/>
        <v>13</v>
      </c>
      <c r="L60">
        <f t="shared" si="4"/>
        <v>1</v>
      </c>
      <c r="N60" t="str">
        <f t="shared" si="5"/>
        <v>Re</v>
      </c>
      <c r="O60" t="str">
        <f t="shared" si="6"/>
        <v xml:space="preserve"> </v>
      </c>
      <c r="P60" t="str">
        <f t="shared" si="7"/>
        <v>Re</v>
      </c>
    </row>
    <row r="61" spans="1:16" x14ac:dyDescent="0.25">
      <c r="A61" t="s">
        <v>19</v>
      </c>
      <c r="B61" t="s">
        <v>1432</v>
      </c>
      <c r="C61" t="s">
        <v>1556</v>
      </c>
      <c r="D61" t="s">
        <v>75</v>
      </c>
      <c r="F61" t="str">
        <f t="shared" si="0"/>
        <v>重新激活_62945408_游国军</v>
      </c>
      <c r="G61" t="e">
        <f>VLOOKUP(F61,'CW15 reply'!$F$2:$H$102,3,0)</f>
        <v>#REF!</v>
      </c>
      <c r="H61">
        <f t="shared" si="1"/>
        <v>800</v>
      </c>
      <c r="I61">
        <f>VLOOKUP(F61,'CW15 reply'!$F$2:$I$102,4,0)</f>
        <v>828</v>
      </c>
      <c r="J61">
        <f t="shared" si="2"/>
        <v>28</v>
      </c>
      <c r="K61">
        <f t="shared" si="3"/>
        <v>28</v>
      </c>
      <c r="L61">
        <f t="shared" si="4"/>
        <v>1</v>
      </c>
      <c r="N61" t="str">
        <f t="shared" si="5"/>
        <v>Re</v>
      </c>
      <c r="O61" t="str">
        <f t="shared" si="6"/>
        <v xml:space="preserve"> </v>
      </c>
      <c r="P61" t="str">
        <f t="shared" si="7"/>
        <v>Re</v>
      </c>
    </row>
    <row r="62" spans="1:16" x14ac:dyDescent="0.25">
      <c r="A62" t="s">
        <v>19</v>
      </c>
      <c r="B62" t="s">
        <v>2011</v>
      </c>
      <c r="C62" t="s">
        <v>2012</v>
      </c>
      <c r="D62" t="s">
        <v>38</v>
      </c>
      <c r="F62" t="str">
        <f t="shared" si="0"/>
        <v>重新激活-63301984-驱动系统-大连燕宝</v>
      </c>
      <c r="G62" t="e">
        <f>VLOOKUP(F62,'CW15 reply'!$F$2:$H$102,3,0)</f>
        <v>#REF!</v>
      </c>
      <c r="H62">
        <f t="shared" si="1"/>
        <v>657</v>
      </c>
      <c r="I62">
        <f>VLOOKUP(F62,'CW15 reply'!$F$2:$I$102,4,0)</f>
        <v>665</v>
      </c>
      <c r="J62">
        <f t="shared" si="2"/>
        <v>8</v>
      </c>
      <c r="K62">
        <f t="shared" si="3"/>
        <v>8</v>
      </c>
      <c r="L62">
        <f t="shared" si="4"/>
        <v>1</v>
      </c>
      <c r="N62" t="str">
        <f t="shared" si="5"/>
        <v>Re</v>
      </c>
      <c r="O62" t="str">
        <f t="shared" si="6"/>
        <v xml:space="preserve"> </v>
      </c>
      <c r="P62" t="str">
        <f t="shared" si="7"/>
        <v>Re</v>
      </c>
    </row>
    <row r="63" spans="1:16" x14ac:dyDescent="0.25">
      <c r="A63" t="s">
        <v>19</v>
      </c>
      <c r="B63" t="s">
        <v>2013</v>
      </c>
      <c r="C63" t="s">
        <v>1567</v>
      </c>
      <c r="D63" t="s">
        <v>32</v>
      </c>
      <c r="F63" t="str">
        <f t="shared" si="0"/>
        <v>老师你好，请激活案例编号62945462.谢谢</v>
      </c>
      <c r="G63" t="e">
        <f>VLOOKUP(F63,'CW15 reply'!$F$2:$H$102,3,0)</f>
        <v>#REF!</v>
      </c>
      <c r="H63">
        <f t="shared" si="1"/>
        <v>645</v>
      </c>
      <c r="I63">
        <f>VLOOKUP(F63,'CW15 reply'!$F$2:$I$102,4,0)</f>
        <v>674</v>
      </c>
      <c r="J63">
        <f t="shared" si="2"/>
        <v>29</v>
      </c>
      <c r="K63">
        <f t="shared" si="3"/>
        <v>29</v>
      </c>
      <c r="L63">
        <f t="shared" si="4"/>
        <v>1</v>
      </c>
      <c r="N63" t="str">
        <f t="shared" si="5"/>
        <v>Re</v>
      </c>
      <c r="O63" t="str">
        <f t="shared" si="6"/>
        <v xml:space="preserve"> </v>
      </c>
      <c r="P63" t="str">
        <f t="shared" si="7"/>
        <v>Re</v>
      </c>
    </row>
    <row r="64" spans="1:16" x14ac:dyDescent="0.25">
      <c r="A64" t="s">
        <v>19</v>
      </c>
      <c r="B64" t="s">
        <v>2014</v>
      </c>
      <c r="C64" t="s">
        <v>2015</v>
      </c>
      <c r="D64" t="s">
        <v>111</v>
      </c>
      <c r="F64" t="str">
        <f t="shared" si="0"/>
        <v>重新激活_63113590_李兆俊</v>
      </c>
      <c r="G64" t="e">
        <f>VLOOKUP(F64,'CW15 reply'!$F$2:$H$102,3,0)</f>
        <v>#REF!</v>
      </c>
      <c r="H64">
        <f t="shared" si="1"/>
        <v>609</v>
      </c>
      <c r="I64">
        <f>VLOOKUP(F64,'CW15 reply'!$F$2:$I$102,4,0)</f>
        <v>646</v>
      </c>
      <c r="J64">
        <f t="shared" si="2"/>
        <v>37</v>
      </c>
      <c r="K64">
        <f t="shared" si="3"/>
        <v>37</v>
      </c>
      <c r="L64">
        <f t="shared" si="4"/>
        <v>0</v>
      </c>
      <c r="N64" t="str">
        <f t="shared" si="5"/>
        <v>Re</v>
      </c>
      <c r="O64" t="str">
        <f t="shared" si="6"/>
        <v xml:space="preserve"> </v>
      </c>
      <c r="P64" t="str">
        <f t="shared" si="7"/>
        <v>Re</v>
      </c>
    </row>
    <row r="65" spans="1:16" x14ac:dyDescent="0.25">
      <c r="A65" t="s">
        <v>19</v>
      </c>
      <c r="B65" t="s">
        <v>2016</v>
      </c>
      <c r="C65" t="s">
        <v>2017</v>
      </c>
      <c r="D65" t="s">
        <v>123</v>
      </c>
      <c r="F65" t="str">
        <f t="shared" si="0"/>
        <v>重新激活--63123009--侯惟俣</v>
      </c>
      <c r="G65" t="e">
        <f>VLOOKUP(F65,'CW15 reply'!$F$2:$H$102,3,0)</f>
        <v>#REF!</v>
      </c>
      <c r="H65">
        <f t="shared" si="1"/>
        <v>599</v>
      </c>
      <c r="I65">
        <f>VLOOKUP(F65,'CW15 reply'!$F$2:$I$102,4,0)</f>
        <v>676</v>
      </c>
      <c r="J65">
        <f t="shared" si="2"/>
        <v>77</v>
      </c>
      <c r="K65">
        <f t="shared" si="3"/>
        <v>77</v>
      </c>
      <c r="L65">
        <f t="shared" si="4"/>
        <v>0</v>
      </c>
      <c r="N65" t="str">
        <f t="shared" si="5"/>
        <v>Re</v>
      </c>
      <c r="O65" t="str">
        <f t="shared" si="6"/>
        <v xml:space="preserve"> </v>
      </c>
      <c r="P65" t="str">
        <f t="shared" si="7"/>
        <v>Re</v>
      </c>
    </row>
    <row r="66" spans="1:16" x14ac:dyDescent="0.25">
      <c r="A66" t="s">
        <v>19</v>
      </c>
      <c r="B66" t="s">
        <v>2018</v>
      </c>
      <c r="C66" t="s">
        <v>1379</v>
      </c>
      <c r="D66" t="s">
        <v>78</v>
      </c>
      <c r="F66" t="str">
        <f t="shared" si="0"/>
        <v>案例激活PuMA63247866-底盘系统-东区苏州骏宝行</v>
      </c>
      <c r="G66" t="e">
        <f>VLOOKUP(F66,'CW15 reply'!$F$2:$H$102,3,0)</f>
        <v>#REF!</v>
      </c>
      <c r="H66">
        <f t="shared" si="1"/>
        <v>568</v>
      </c>
      <c r="I66">
        <f>VLOOKUP(F66,'CW15 reply'!$F$2:$I$102,4,0)</f>
        <v>582</v>
      </c>
      <c r="J66">
        <f t="shared" si="2"/>
        <v>14</v>
      </c>
      <c r="K66">
        <f t="shared" si="3"/>
        <v>14</v>
      </c>
      <c r="L66">
        <f t="shared" si="4"/>
        <v>1</v>
      </c>
      <c r="N66" t="str">
        <f t="shared" si="5"/>
        <v>Re</v>
      </c>
      <c r="O66" t="str">
        <f t="shared" si="6"/>
        <v xml:space="preserve"> </v>
      </c>
      <c r="P66" t="str">
        <f t="shared" si="7"/>
        <v>Re</v>
      </c>
    </row>
    <row r="67" spans="1:16" x14ac:dyDescent="0.25">
      <c r="A67" t="s">
        <v>19</v>
      </c>
      <c r="B67" t="s">
        <v>2019</v>
      </c>
      <c r="C67" t="s">
        <v>2020</v>
      </c>
      <c r="D67" t="s">
        <v>123</v>
      </c>
      <c r="F67" t="str">
        <f t="shared" ref="F67:F100" si="8">RIGHT(B67,LEN(B67)-4)</f>
        <v>重新激活_63303068_电气系统_沈阳华宝</v>
      </c>
      <c r="G67" t="e">
        <f>VLOOKUP(F67,'CW15 reply'!$F$2:$H$102,3,0)</f>
        <v>#REF!</v>
      </c>
      <c r="H67">
        <f t="shared" ref="H67:H100" si="9">MID(C67,(FIND(":",C67)-2),2)*60+MID(C67,(FIND(":",C67)+1),2)</f>
        <v>560</v>
      </c>
      <c r="I67">
        <f>VLOOKUP(F67,'CW15 reply'!$F$2:$I$102,4,0)</f>
        <v>643</v>
      </c>
      <c r="J67">
        <f t="shared" ref="J67:J100" si="10">I67-H67</f>
        <v>83</v>
      </c>
      <c r="K67">
        <f t="shared" ref="K67:K100" si="11">IFERROR(IF(J67&lt;0, J67+1440,J67),"NA")</f>
        <v>83</v>
      </c>
      <c r="L67">
        <f t="shared" ref="L67:L100" si="12">IF(K67="NA","NA",IF(K67&lt;=30,1,0))</f>
        <v>0</v>
      </c>
      <c r="N67" t="str">
        <f t="shared" ref="N67:N100" si="13">IFERROR(IF(FIND("激活",B67),"Re",0)," ")</f>
        <v>Re</v>
      </c>
      <c r="O67" t="str">
        <f t="shared" ref="O67:O100" si="14">IFERROR(IF(FIND("MB",D67),"Attach",0)," ")</f>
        <v xml:space="preserve"> </v>
      </c>
      <c r="P67" t="str">
        <f t="shared" ref="P67:P100" si="15">IF(N67="Re","Re",IF(O67="Attach","Attach","Ge"))</f>
        <v>Re</v>
      </c>
    </row>
    <row r="68" spans="1:16" x14ac:dyDescent="0.25">
      <c r="A68" t="s">
        <v>19</v>
      </c>
      <c r="B68" t="s">
        <v>2021</v>
      </c>
      <c r="C68" t="s">
        <v>2022</v>
      </c>
      <c r="D68" t="s">
        <v>520</v>
      </c>
      <c r="F68" t="str">
        <f t="shared" si="8"/>
        <v>重新激活_63304549_王宝磊</v>
      </c>
      <c r="G68" t="e">
        <f>VLOOKUP(F68,'CW15 reply'!$F$2:$H$102,3,0)</f>
        <v>#REF!</v>
      </c>
      <c r="H68">
        <f t="shared" si="9"/>
        <v>540</v>
      </c>
      <c r="I68">
        <f>VLOOKUP(F68,'CW15 reply'!$F$2:$I$102,4,0)</f>
        <v>562</v>
      </c>
      <c r="J68">
        <f t="shared" si="10"/>
        <v>22</v>
      </c>
      <c r="K68">
        <f t="shared" si="11"/>
        <v>22</v>
      </c>
      <c r="L68">
        <f t="shared" si="12"/>
        <v>1</v>
      </c>
      <c r="N68" t="str">
        <f t="shared" si="13"/>
        <v>Re</v>
      </c>
      <c r="O68" t="str">
        <f t="shared" si="14"/>
        <v xml:space="preserve"> </v>
      </c>
      <c r="P68" t="str">
        <f t="shared" si="15"/>
        <v>Re</v>
      </c>
    </row>
    <row r="69" spans="1:16" x14ac:dyDescent="0.25">
      <c r="A69" t="s">
        <v>19</v>
      </c>
      <c r="B69" t="s">
        <v>2023</v>
      </c>
      <c r="C69" t="s">
        <v>2024</v>
      </c>
      <c r="D69" t="s">
        <v>32</v>
      </c>
      <c r="F69" t="str">
        <f t="shared" si="8"/>
        <v>Reactivation_62970793_Engine oil consumption not normal_GuangZhou Baojun</v>
      </c>
      <c r="G69" t="e">
        <f>VLOOKUP(F69,'CW15 reply'!$F$2:$H$102,3,0)</f>
        <v>#REF!</v>
      </c>
      <c r="H69">
        <f t="shared" si="9"/>
        <v>506</v>
      </c>
      <c r="I69">
        <f>VLOOKUP(F69,'CW15 reply'!$F$2:$I$102,4,0)</f>
        <v>557</v>
      </c>
      <c r="J69">
        <f t="shared" si="10"/>
        <v>51</v>
      </c>
      <c r="K69">
        <f t="shared" si="11"/>
        <v>51</v>
      </c>
      <c r="L69">
        <f t="shared" si="12"/>
        <v>0</v>
      </c>
      <c r="N69" t="str">
        <f t="shared" si="13"/>
        <v xml:space="preserve"> </v>
      </c>
      <c r="O69" t="str">
        <f t="shared" si="14"/>
        <v xml:space="preserve"> </v>
      </c>
      <c r="P69" t="str">
        <f t="shared" si="15"/>
        <v>Ge</v>
      </c>
    </row>
    <row r="70" spans="1:16" s="7" customFormat="1" x14ac:dyDescent="0.25">
      <c r="A70" s="7" t="s">
        <v>19</v>
      </c>
      <c r="B70" s="7" t="s">
        <v>2053</v>
      </c>
      <c r="C70" s="7" t="s">
        <v>2144</v>
      </c>
      <c r="D70" s="7" t="s">
        <v>25</v>
      </c>
      <c r="F70" s="7" t="str">
        <f t="shared" si="8"/>
        <v>重新激活_63128427_电器_35312义乌泓宝行</v>
      </c>
      <c r="G70" s="7" t="e">
        <f>VLOOKUP(F70,'CW15 reply'!$F$2:$H$102,3,0)</f>
        <v>#REF!</v>
      </c>
      <c r="H70" s="7">
        <f t="shared" si="9"/>
        <v>1152</v>
      </c>
      <c r="I70" s="7">
        <f>VLOOKUP(F70,'CW15 reply'!$F$2:$I$102,4,0)</f>
        <v>606</v>
      </c>
      <c r="J70" s="7">
        <f t="shared" si="10"/>
        <v>-546</v>
      </c>
      <c r="K70" s="7">
        <f t="shared" si="11"/>
        <v>894</v>
      </c>
      <c r="L70" s="7">
        <f t="shared" si="12"/>
        <v>0</v>
      </c>
      <c r="N70" s="7" t="str">
        <f t="shared" si="13"/>
        <v>Re</v>
      </c>
      <c r="O70" s="7" t="str">
        <f t="shared" si="14"/>
        <v xml:space="preserve"> </v>
      </c>
      <c r="P70" s="7" t="str">
        <f t="shared" si="15"/>
        <v>Re</v>
      </c>
    </row>
    <row r="71" spans="1:16" x14ac:dyDescent="0.25">
      <c r="A71" t="s">
        <v>19</v>
      </c>
      <c r="B71" t="s">
        <v>2054</v>
      </c>
      <c r="C71" t="s">
        <v>2143</v>
      </c>
      <c r="D71" t="s">
        <v>123</v>
      </c>
      <c r="F71" t="str">
        <f t="shared" si="8"/>
        <v>重新激活_63108215_杨波</v>
      </c>
      <c r="G71" t="e">
        <f>VLOOKUP(F71,'CW15 reply'!$F$2:$H$102,3,0)</f>
        <v>#REF!</v>
      </c>
      <c r="H71">
        <f t="shared" si="9"/>
        <v>1039</v>
      </c>
      <c r="I71">
        <f>VLOOKUP(F71,'CW15 reply'!$F$2:$I$102,4,0)</f>
        <v>1069</v>
      </c>
      <c r="J71">
        <f t="shared" si="10"/>
        <v>30</v>
      </c>
      <c r="K71">
        <f t="shared" si="11"/>
        <v>30</v>
      </c>
      <c r="L71">
        <f t="shared" si="12"/>
        <v>1</v>
      </c>
      <c r="N71" t="str">
        <f t="shared" si="13"/>
        <v>Re</v>
      </c>
      <c r="O71" t="str">
        <f t="shared" si="14"/>
        <v xml:space="preserve"> </v>
      </c>
      <c r="P71" t="str">
        <f t="shared" si="15"/>
        <v>Re</v>
      </c>
    </row>
    <row r="72" spans="1:16" x14ac:dyDescent="0.25">
      <c r="A72" t="s">
        <v>19</v>
      </c>
      <c r="B72" t="s">
        <v>2055</v>
      </c>
      <c r="C72" t="s">
        <v>2142</v>
      </c>
      <c r="D72" t="s">
        <v>123</v>
      </c>
      <c r="F72" t="str">
        <f t="shared" si="8"/>
        <v>空调不制冷</v>
      </c>
      <c r="G72" t="e">
        <f>VLOOKUP(F72,'CW15 reply'!$F$2:$H$102,3,0)</f>
        <v>#REF!</v>
      </c>
      <c r="H72">
        <f t="shared" si="9"/>
        <v>996</v>
      </c>
      <c r="I72">
        <f>VLOOKUP(F72,'CW15 reply'!$F$2:$I$102,4,0)</f>
        <v>1010</v>
      </c>
      <c r="J72">
        <f t="shared" si="10"/>
        <v>14</v>
      </c>
      <c r="K72">
        <f t="shared" si="11"/>
        <v>14</v>
      </c>
      <c r="L72">
        <f t="shared" si="12"/>
        <v>1</v>
      </c>
      <c r="N72" t="str">
        <f t="shared" si="13"/>
        <v xml:space="preserve"> </v>
      </c>
      <c r="O72" t="str">
        <f t="shared" si="14"/>
        <v xml:space="preserve"> </v>
      </c>
      <c r="P72" t="str">
        <f t="shared" si="15"/>
        <v>Ge</v>
      </c>
    </row>
    <row r="73" spans="1:16" x14ac:dyDescent="0.25">
      <c r="A73" t="s">
        <v>19</v>
      </c>
      <c r="B73" t="s">
        <v>2056</v>
      </c>
      <c r="C73" t="s">
        <v>2141</v>
      </c>
      <c r="D73" t="s">
        <v>38</v>
      </c>
      <c r="F73" t="str">
        <f t="shared" si="8"/>
        <v>重新激活_63305383_TTS</v>
      </c>
      <c r="G73" t="e">
        <f>VLOOKUP(F73,'CW15 reply'!$F$2:$H$102,3,0)</f>
        <v>#REF!</v>
      </c>
      <c r="H73">
        <f t="shared" si="9"/>
        <v>989</v>
      </c>
      <c r="I73">
        <f>VLOOKUP(F73,'CW15 reply'!$F$2:$I$102,4,0)</f>
        <v>567</v>
      </c>
      <c r="J73">
        <f t="shared" si="10"/>
        <v>-422</v>
      </c>
      <c r="K73">
        <f t="shared" si="11"/>
        <v>1018</v>
      </c>
      <c r="L73">
        <f t="shared" si="12"/>
        <v>0</v>
      </c>
      <c r="N73" t="str">
        <f t="shared" si="13"/>
        <v>Re</v>
      </c>
      <c r="O73" t="str">
        <f t="shared" si="14"/>
        <v xml:space="preserve"> </v>
      </c>
      <c r="P73" t="str">
        <f t="shared" si="15"/>
        <v>Re</v>
      </c>
    </row>
    <row r="74" spans="1:16" x14ac:dyDescent="0.25">
      <c r="A74" t="s">
        <v>19</v>
      </c>
      <c r="B74" t="s">
        <v>2057</v>
      </c>
      <c r="C74" t="s">
        <v>935</v>
      </c>
      <c r="D74" t="s">
        <v>25</v>
      </c>
      <c r="F74" t="str">
        <f t="shared" si="8"/>
        <v>重新激活—63307274—驱动系统—义乌宝湖</v>
      </c>
      <c r="G74" t="e">
        <f>VLOOKUP(F74,'CW15 reply'!$F$2:$H$102,3,0)</f>
        <v>#REF!</v>
      </c>
      <c r="H74">
        <f t="shared" si="9"/>
        <v>914</v>
      </c>
      <c r="I74">
        <f>VLOOKUP(F74,'CW15 reply'!$F$2:$I$102,4,0)</f>
        <v>939</v>
      </c>
      <c r="J74">
        <f t="shared" si="10"/>
        <v>25</v>
      </c>
      <c r="K74">
        <f t="shared" si="11"/>
        <v>25</v>
      </c>
      <c r="L74">
        <f t="shared" si="12"/>
        <v>1</v>
      </c>
      <c r="N74" t="str">
        <f t="shared" si="13"/>
        <v>Re</v>
      </c>
      <c r="O74" t="str">
        <f t="shared" si="14"/>
        <v xml:space="preserve"> </v>
      </c>
      <c r="P74" t="str">
        <f t="shared" si="15"/>
        <v>Re</v>
      </c>
    </row>
    <row r="75" spans="1:16" x14ac:dyDescent="0.25">
      <c r="A75" t="s">
        <v>19</v>
      </c>
      <c r="B75" t="s">
        <v>2058</v>
      </c>
      <c r="C75" t="s">
        <v>2140</v>
      </c>
      <c r="D75" t="s">
        <v>25</v>
      </c>
      <c r="F75" t="str">
        <f t="shared" si="8"/>
        <v>重新激活-62858661-李非雪</v>
      </c>
      <c r="G75" t="e">
        <f>VLOOKUP(F75,'CW15 reply'!$F$2:$H$102,3,0)</f>
        <v>#REF!</v>
      </c>
      <c r="H75">
        <f t="shared" si="9"/>
        <v>909</v>
      </c>
      <c r="I75">
        <f>VLOOKUP(F75,'CW15 reply'!$F$2:$I$102,4,0)</f>
        <v>974</v>
      </c>
      <c r="J75">
        <f t="shared" si="10"/>
        <v>65</v>
      </c>
      <c r="K75">
        <f t="shared" si="11"/>
        <v>65</v>
      </c>
      <c r="L75">
        <f t="shared" si="12"/>
        <v>0</v>
      </c>
      <c r="N75" t="str">
        <f t="shared" si="13"/>
        <v>Re</v>
      </c>
      <c r="O75" t="str">
        <f t="shared" si="14"/>
        <v xml:space="preserve"> </v>
      </c>
      <c r="P75" t="str">
        <f t="shared" si="15"/>
        <v>Re</v>
      </c>
    </row>
    <row r="76" spans="1:16" x14ac:dyDescent="0.25">
      <c r="A76" t="s">
        <v>19</v>
      </c>
      <c r="B76" t="s">
        <v>2059</v>
      </c>
      <c r="C76" t="s">
        <v>2139</v>
      </c>
      <c r="D76" t="s">
        <v>32</v>
      </c>
      <c r="F76" t="str">
        <f t="shared" si="8"/>
        <v>重新激活-62078582-孟凡博</v>
      </c>
      <c r="G76" t="e">
        <f>VLOOKUP(F76,'CW15 reply'!$F$2:$H$102,3,0)</f>
        <v>#REF!</v>
      </c>
      <c r="H76">
        <f t="shared" si="9"/>
        <v>888</v>
      </c>
      <c r="I76">
        <f>VLOOKUP(F76,'CW15 reply'!$F$2:$I$102,4,0)</f>
        <v>972</v>
      </c>
      <c r="J76">
        <f t="shared" si="10"/>
        <v>84</v>
      </c>
      <c r="K76">
        <f t="shared" si="11"/>
        <v>84</v>
      </c>
      <c r="L76">
        <f t="shared" si="12"/>
        <v>0</v>
      </c>
      <c r="N76" t="str">
        <f t="shared" si="13"/>
        <v>Re</v>
      </c>
      <c r="O76" t="str">
        <f t="shared" si="14"/>
        <v xml:space="preserve"> </v>
      </c>
      <c r="P76" t="str">
        <f t="shared" si="15"/>
        <v>Re</v>
      </c>
    </row>
    <row r="77" spans="1:16" x14ac:dyDescent="0.25">
      <c r="A77" t="s">
        <v>19</v>
      </c>
      <c r="B77" t="s">
        <v>2060</v>
      </c>
      <c r="C77" t="s">
        <v>2138</v>
      </c>
      <c r="D77" t="s">
        <v>1223</v>
      </c>
      <c r="F77" t="str">
        <f t="shared" si="8"/>
        <v>重新激活_63087724_李兆俊</v>
      </c>
      <c r="G77" t="e">
        <f>VLOOKUP(F77,'CW15 reply'!$F$2:$H$102,3,0)</f>
        <v>#REF!</v>
      </c>
      <c r="H77">
        <f t="shared" si="9"/>
        <v>769</v>
      </c>
      <c r="I77">
        <f>VLOOKUP(F77,'CW15 reply'!$F$2:$I$102,4,0)</f>
        <v>848</v>
      </c>
      <c r="J77">
        <f t="shared" si="10"/>
        <v>79</v>
      </c>
      <c r="K77">
        <f t="shared" si="11"/>
        <v>79</v>
      </c>
      <c r="L77">
        <f t="shared" si="12"/>
        <v>0</v>
      </c>
      <c r="N77" t="str">
        <f t="shared" si="13"/>
        <v>Re</v>
      </c>
      <c r="O77" t="str">
        <f t="shared" si="14"/>
        <v xml:space="preserve"> </v>
      </c>
      <c r="P77" t="str">
        <f t="shared" si="15"/>
        <v>Re</v>
      </c>
    </row>
    <row r="78" spans="1:16" x14ac:dyDescent="0.25">
      <c r="A78" t="s">
        <v>19</v>
      </c>
      <c r="B78" t="s">
        <v>2061</v>
      </c>
      <c r="C78" t="s">
        <v>2137</v>
      </c>
      <c r="D78" t="s">
        <v>123</v>
      </c>
      <c r="F78" t="str">
        <f t="shared" si="8"/>
        <v>Reactivation_62676882_Body and trim_Hangzhou Junbaohang</v>
      </c>
      <c r="G78" t="e">
        <f>VLOOKUP(F78,'CW15 reply'!$F$2:$H$102,3,0)</f>
        <v>#REF!</v>
      </c>
      <c r="H78">
        <f t="shared" si="9"/>
        <v>743</v>
      </c>
      <c r="I78">
        <f>VLOOKUP(F78,'CW15 reply'!$F$2:$I$102,4,0)</f>
        <v>765</v>
      </c>
      <c r="J78">
        <f t="shared" si="10"/>
        <v>22</v>
      </c>
      <c r="K78">
        <f t="shared" si="11"/>
        <v>22</v>
      </c>
      <c r="L78">
        <f t="shared" si="12"/>
        <v>1</v>
      </c>
      <c r="N78" t="str">
        <f t="shared" si="13"/>
        <v xml:space="preserve"> </v>
      </c>
      <c r="O78" t="str">
        <f t="shared" si="14"/>
        <v xml:space="preserve"> </v>
      </c>
      <c r="P78" t="str">
        <f t="shared" si="15"/>
        <v>Ge</v>
      </c>
    </row>
    <row r="79" spans="1:16" x14ac:dyDescent="0.25">
      <c r="A79" t="s">
        <v>19</v>
      </c>
      <c r="B79" t="s">
        <v>2062</v>
      </c>
      <c r="C79" t="s">
        <v>2136</v>
      </c>
      <c r="D79" t="s">
        <v>75</v>
      </c>
      <c r="F79" t="str">
        <f t="shared" si="8"/>
        <v>重新激活_63266148_Feixue</v>
      </c>
      <c r="G79" t="e">
        <f>VLOOKUP(F79,'CW15 reply'!$F$2:$H$102,3,0)</f>
        <v>#REF!</v>
      </c>
      <c r="H79">
        <f t="shared" si="9"/>
        <v>740</v>
      </c>
      <c r="I79">
        <f>VLOOKUP(F79,'CW15 reply'!$F$2:$I$102,4,0)</f>
        <v>763</v>
      </c>
      <c r="J79">
        <f t="shared" si="10"/>
        <v>23</v>
      </c>
      <c r="K79">
        <f t="shared" si="11"/>
        <v>23</v>
      </c>
      <c r="L79">
        <f t="shared" si="12"/>
        <v>1</v>
      </c>
      <c r="N79" t="str">
        <f t="shared" si="13"/>
        <v>Re</v>
      </c>
      <c r="O79" t="str">
        <f t="shared" si="14"/>
        <v xml:space="preserve"> </v>
      </c>
      <c r="P79" t="str">
        <f t="shared" si="15"/>
        <v>Re</v>
      </c>
    </row>
    <row r="80" spans="1:16" x14ac:dyDescent="0.25">
      <c r="A80" t="s">
        <v>19</v>
      </c>
      <c r="B80" t="s">
        <v>2063</v>
      </c>
      <c r="C80" t="s">
        <v>943</v>
      </c>
      <c r="D80" t="s">
        <v>1689</v>
      </c>
      <c r="F80" t="str">
        <f t="shared" si="8"/>
        <v>重新激活_62964738_Annama</v>
      </c>
      <c r="G80" t="e">
        <f>VLOOKUP(F80,'CW15 reply'!$F$2:$H$102,3,0)</f>
        <v>#REF!</v>
      </c>
      <c r="H80">
        <f t="shared" si="9"/>
        <v>717</v>
      </c>
      <c r="I80">
        <f>VLOOKUP(F80,'CW15 reply'!$F$2:$I$102,4,0)</f>
        <v>724</v>
      </c>
      <c r="J80">
        <f t="shared" si="10"/>
        <v>7</v>
      </c>
      <c r="K80">
        <f t="shared" si="11"/>
        <v>7</v>
      </c>
      <c r="L80">
        <f t="shared" si="12"/>
        <v>1</v>
      </c>
      <c r="N80" t="str">
        <f t="shared" si="13"/>
        <v>Re</v>
      </c>
      <c r="O80" t="str">
        <f t="shared" si="14"/>
        <v xml:space="preserve"> </v>
      </c>
      <c r="P80" t="str">
        <f t="shared" si="15"/>
        <v>Re</v>
      </c>
    </row>
    <row r="81" spans="1:16" x14ac:dyDescent="0.25">
      <c r="A81" t="s">
        <v>19</v>
      </c>
      <c r="B81" t="s">
        <v>2064</v>
      </c>
      <c r="C81" t="s">
        <v>2135</v>
      </c>
      <c r="D81" t="s">
        <v>160</v>
      </c>
      <c r="F81" t="str">
        <f t="shared" si="8"/>
        <v>重新激活案例63287431(老师)</v>
      </c>
      <c r="G81" t="e">
        <f>VLOOKUP(F81,'CW15 reply'!$F$2:$H$102,3,0)</f>
        <v>#REF!</v>
      </c>
      <c r="H81">
        <f t="shared" si="9"/>
        <v>607</v>
      </c>
      <c r="I81">
        <f>VLOOKUP(F81,'CW15 reply'!$F$2:$I$102,4,0)</f>
        <v>622</v>
      </c>
      <c r="J81">
        <f t="shared" si="10"/>
        <v>15</v>
      </c>
      <c r="K81">
        <f t="shared" si="11"/>
        <v>15</v>
      </c>
      <c r="L81">
        <f t="shared" si="12"/>
        <v>1</v>
      </c>
      <c r="N81" t="str">
        <f t="shared" si="13"/>
        <v>Re</v>
      </c>
      <c r="O81" t="str">
        <f t="shared" si="14"/>
        <v xml:space="preserve"> </v>
      </c>
      <c r="P81" t="str">
        <f t="shared" si="15"/>
        <v>Re</v>
      </c>
    </row>
    <row r="82" spans="1:16" x14ac:dyDescent="0.25">
      <c r="A82" t="s">
        <v>19</v>
      </c>
      <c r="B82" t="s">
        <v>1202</v>
      </c>
      <c r="C82" t="s">
        <v>402</v>
      </c>
      <c r="D82" t="s">
        <v>70</v>
      </c>
      <c r="F82" t="str">
        <f t="shared" si="8"/>
        <v>重新激活_63131387_电气系统_温州好达鹿城店</v>
      </c>
      <c r="G82" t="e">
        <f>VLOOKUP(F82,'CW15 reply'!$F$2:$H$102,3,0)</f>
        <v>#REF!</v>
      </c>
      <c r="H82">
        <f t="shared" si="9"/>
        <v>598</v>
      </c>
      <c r="I82">
        <f>VLOOKUP(F82,'CW15 reply'!$F$2:$I$102,4,0)</f>
        <v>616</v>
      </c>
      <c r="J82">
        <f t="shared" si="10"/>
        <v>18</v>
      </c>
      <c r="K82">
        <f t="shared" si="11"/>
        <v>18</v>
      </c>
      <c r="L82">
        <f t="shared" si="12"/>
        <v>1</v>
      </c>
      <c r="N82" t="str">
        <f t="shared" si="13"/>
        <v>Re</v>
      </c>
      <c r="O82" t="str">
        <f t="shared" si="14"/>
        <v xml:space="preserve"> </v>
      </c>
      <c r="P82" t="str">
        <f t="shared" si="15"/>
        <v>Re</v>
      </c>
    </row>
    <row r="83" spans="1:16" x14ac:dyDescent="0.25">
      <c r="A83" t="s">
        <v>19</v>
      </c>
      <c r="B83" t="s">
        <v>2065</v>
      </c>
      <c r="C83" t="s">
        <v>400</v>
      </c>
      <c r="D83" t="s">
        <v>25</v>
      </c>
      <c r="F83" t="str">
        <f t="shared" si="8"/>
        <v>重新激活63195658</v>
      </c>
      <c r="G83" t="e">
        <f>VLOOKUP(F83,'CW15 reply'!$F$2:$H$102,3,0)</f>
        <v>#REF!</v>
      </c>
      <c r="H83">
        <f t="shared" si="9"/>
        <v>577</v>
      </c>
      <c r="I83">
        <f>VLOOKUP(F83,'CW15 reply'!$F$2:$I$102,4,0)</f>
        <v>613</v>
      </c>
      <c r="J83">
        <f t="shared" si="10"/>
        <v>36</v>
      </c>
      <c r="K83">
        <f t="shared" si="11"/>
        <v>36</v>
      </c>
      <c r="L83">
        <f t="shared" si="12"/>
        <v>0</v>
      </c>
      <c r="N83" t="str">
        <f t="shared" si="13"/>
        <v>Re</v>
      </c>
      <c r="O83" t="str">
        <f t="shared" si="14"/>
        <v xml:space="preserve"> </v>
      </c>
      <c r="P83" t="str">
        <f t="shared" si="15"/>
        <v>Re</v>
      </c>
    </row>
    <row r="84" spans="1:16" x14ac:dyDescent="0.25">
      <c r="A84" t="s">
        <v>19</v>
      </c>
      <c r="B84" t="s">
        <v>2066</v>
      </c>
      <c r="C84" t="s">
        <v>2134</v>
      </c>
      <c r="D84" t="s">
        <v>120</v>
      </c>
      <c r="F84" t="str">
        <f t="shared" si="8"/>
        <v>激活案例-62963571-马天驰</v>
      </c>
      <c r="G84" t="e">
        <f>VLOOKUP(F84,'CW15 reply'!$F$2:$H$102,3,0)</f>
        <v>#REF!</v>
      </c>
      <c r="H84">
        <f t="shared" si="9"/>
        <v>550</v>
      </c>
      <c r="I84">
        <f>VLOOKUP(F84,'CW15 reply'!$F$2:$I$102,4,0)</f>
        <v>570</v>
      </c>
      <c r="J84">
        <f t="shared" si="10"/>
        <v>20</v>
      </c>
      <c r="K84">
        <f t="shared" si="11"/>
        <v>20</v>
      </c>
      <c r="L84">
        <f t="shared" si="12"/>
        <v>1</v>
      </c>
      <c r="N84" t="str">
        <f t="shared" si="13"/>
        <v>Re</v>
      </c>
      <c r="O84" t="str">
        <f t="shared" si="14"/>
        <v xml:space="preserve"> </v>
      </c>
      <c r="P84" t="str">
        <f t="shared" si="15"/>
        <v>Re</v>
      </c>
    </row>
    <row r="85" spans="1:16" x14ac:dyDescent="0.25">
      <c r="A85" t="s">
        <v>19</v>
      </c>
      <c r="B85" t="s">
        <v>2067</v>
      </c>
      <c r="C85" t="s">
        <v>2068</v>
      </c>
      <c r="D85" t="s">
        <v>160</v>
      </c>
      <c r="F85" t="str">
        <f t="shared" si="8"/>
        <v>重新激活_63280455_TTS</v>
      </c>
      <c r="G85" t="e">
        <f>VLOOKUP(F85,'CW15 reply'!$F$2:$H$102,3,0)</f>
        <v>#REF!</v>
      </c>
      <c r="H85">
        <f t="shared" si="9"/>
        <v>1017</v>
      </c>
      <c r="I85">
        <f>VLOOKUP(F85,'CW15 reply'!$F$2:$I$102,4,0)</f>
        <v>555</v>
      </c>
      <c r="J85">
        <f t="shared" si="10"/>
        <v>-462</v>
      </c>
      <c r="K85">
        <f t="shared" si="11"/>
        <v>978</v>
      </c>
      <c r="L85">
        <f t="shared" si="12"/>
        <v>0</v>
      </c>
      <c r="N85" t="str">
        <f t="shared" si="13"/>
        <v>Re</v>
      </c>
      <c r="O85" t="str">
        <f t="shared" si="14"/>
        <v xml:space="preserve"> </v>
      </c>
      <c r="P85" t="str">
        <f t="shared" si="15"/>
        <v>Re</v>
      </c>
    </row>
    <row r="86" spans="1:16" x14ac:dyDescent="0.25">
      <c r="A86" t="s">
        <v>19</v>
      </c>
      <c r="B86" t="s">
        <v>1574</v>
      </c>
      <c r="C86" t="s">
        <v>2069</v>
      </c>
      <c r="D86" t="s">
        <v>115</v>
      </c>
      <c r="F86" t="str">
        <f t="shared" si="8"/>
        <v>重新激活_63281348_驱动系统_江阴宝诚</v>
      </c>
      <c r="G86" t="e">
        <f>VLOOKUP(F86,'CW15 reply'!$F$2:$H$102,3,0)</f>
        <v>#REF!</v>
      </c>
      <c r="H86">
        <f t="shared" si="9"/>
        <v>981</v>
      </c>
      <c r="I86">
        <f>VLOOKUP(F86,'CW15 reply'!$F$2:$I$102,4,0)</f>
        <v>983</v>
      </c>
      <c r="J86">
        <f t="shared" si="10"/>
        <v>2</v>
      </c>
      <c r="K86">
        <f t="shared" si="11"/>
        <v>2</v>
      </c>
      <c r="L86">
        <f t="shared" si="12"/>
        <v>1</v>
      </c>
      <c r="N86" t="str">
        <f t="shared" si="13"/>
        <v>Re</v>
      </c>
      <c r="O86" t="str">
        <f t="shared" si="14"/>
        <v xml:space="preserve"> </v>
      </c>
      <c r="P86" t="str">
        <f t="shared" si="15"/>
        <v>Re</v>
      </c>
    </row>
    <row r="87" spans="1:16" x14ac:dyDescent="0.25">
      <c r="A87" t="s">
        <v>19</v>
      </c>
      <c r="B87" t="s">
        <v>2070</v>
      </c>
      <c r="C87" t="s">
        <v>2071</v>
      </c>
      <c r="D87" t="s">
        <v>75</v>
      </c>
      <c r="F87" t="str">
        <f t="shared" si="8"/>
        <v>重启PUMA63287016</v>
      </c>
      <c r="G87" t="e">
        <f>VLOOKUP(F87,'CW15 reply'!$F$2:$H$102,3,0)</f>
        <v>#REF!</v>
      </c>
      <c r="H87">
        <f t="shared" si="9"/>
        <v>953</v>
      </c>
      <c r="I87">
        <f>VLOOKUP(F87,'CW15 reply'!$F$2:$I$102,4,0)</f>
        <v>550</v>
      </c>
      <c r="J87">
        <f t="shared" si="10"/>
        <v>-403</v>
      </c>
      <c r="K87">
        <f t="shared" si="11"/>
        <v>1037</v>
      </c>
      <c r="L87">
        <f t="shared" si="12"/>
        <v>0</v>
      </c>
      <c r="N87" t="str">
        <f t="shared" si="13"/>
        <v xml:space="preserve"> </v>
      </c>
      <c r="O87" t="str">
        <f t="shared" si="14"/>
        <v xml:space="preserve"> </v>
      </c>
      <c r="P87" t="str">
        <f t="shared" si="15"/>
        <v>Ge</v>
      </c>
    </row>
    <row r="88" spans="1:16" x14ac:dyDescent="0.25">
      <c r="A88" t="s">
        <v>19</v>
      </c>
      <c r="B88" t="s">
        <v>2072</v>
      </c>
      <c r="C88" t="s">
        <v>2073</v>
      </c>
      <c r="D88" t="s">
        <v>32</v>
      </c>
      <c r="F88" t="str">
        <f t="shared" si="8"/>
        <v>重新激活-63307835 -杨波</v>
      </c>
      <c r="G88" t="e">
        <f>VLOOKUP(F88,'CW15 reply'!$F$2:$H$102,3,0)</f>
        <v>#REF!</v>
      </c>
      <c r="H88">
        <f t="shared" si="9"/>
        <v>864</v>
      </c>
      <c r="I88">
        <f>VLOOKUP(F88,'CW15 reply'!$F$2:$I$102,4,0)</f>
        <v>876</v>
      </c>
      <c r="J88">
        <f t="shared" si="10"/>
        <v>12</v>
      </c>
      <c r="K88">
        <f t="shared" si="11"/>
        <v>12</v>
      </c>
      <c r="L88">
        <f t="shared" si="12"/>
        <v>1</v>
      </c>
      <c r="N88" t="str">
        <f t="shared" si="13"/>
        <v>Re</v>
      </c>
      <c r="O88" t="str">
        <f t="shared" si="14"/>
        <v xml:space="preserve"> </v>
      </c>
      <c r="P88" t="str">
        <f t="shared" si="15"/>
        <v>Re</v>
      </c>
    </row>
    <row r="89" spans="1:16" x14ac:dyDescent="0.25">
      <c r="A89" t="s">
        <v>19</v>
      </c>
      <c r="B89" t="s">
        <v>2074</v>
      </c>
      <c r="C89" t="s">
        <v>2075</v>
      </c>
      <c r="D89" t="s">
        <v>1689</v>
      </c>
      <c r="F89" t="str">
        <f t="shared" si="8"/>
        <v>案例激活_63189282_Baolin</v>
      </c>
      <c r="G89" t="e">
        <f>VLOOKUP(F89,'CW15 reply'!$F$2:$H$102,3,0)</f>
        <v>#REF!</v>
      </c>
      <c r="H89">
        <f t="shared" si="9"/>
        <v>850</v>
      </c>
      <c r="I89">
        <f>VLOOKUP(F89,'CW15 reply'!$F$2:$I$102,4,0)</f>
        <v>949</v>
      </c>
      <c r="J89">
        <f t="shared" si="10"/>
        <v>99</v>
      </c>
      <c r="K89">
        <f t="shared" si="11"/>
        <v>99</v>
      </c>
      <c r="L89">
        <f t="shared" si="12"/>
        <v>0</v>
      </c>
      <c r="N89" t="str">
        <f t="shared" si="13"/>
        <v>Re</v>
      </c>
      <c r="O89" t="str">
        <f t="shared" si="14"/>
        <v xml:space="preserve"> </v>
      </c>
      <c r="P89" t="str">
        <f t="shared" si="15"/>
        <v>Re</v>
      </c>
    </row>
    <row r="90" spans="1:16" x14ac:dyDescent="0.25">
      <c r="A90" t="s">
        <v>19</v>
      </c>
      <c r="B90" t="s">
        <v>2076</v>
      </c>
      <c r="C90" t="s">
        <v>2077</v>
      </c>
      <c r="D90" t="s">
        <v>32</v>
      </c>
      <c r="F90" t="str">
        <f t="shared" si="8"/>
        <v>重新激活-—63270124—孟凡博</v>
      </c>
      <c r="G90" t="e">
        <f>VLOOKUP(F90,'CW15 reply'!$F$2:$H$102,3,0)</f>
        <v>#REF!</v>
      </c>
      <c r="H90">
        <f t="shared" si="9"/>
        <v>722</v>
      </c>
      <c r="I90">
        <f>VLOOKUP(F90,'CW15 reply'!$F$2:$I$102,4,0)</f>
        <v>784</v>
      </c>
      <c r="J90">
        <f t="shared" si="10"/>
        <v>62</v>
      </c>
      <c r="K90">
        <f t="shared" si="11"/>
        <v>62</v>
      </c>
      <c r="L90">
        <f t="shared" si="12"/>
        <v>0</v>
      </c>
      <c r="N90" t="str">
        <f t="shared" si="13"/>
        <v>Re</v>
      </c>
      <c r="O90" t="str">
        <f t="shared" si="14"/>
        <v xml:space="preserve"> </v>
      </c>
      <c r="P90" t="str">
        <f t="shared" si="15"/>
        <v>Re</v>
      </c>
    </row>
    <row r="91" spans="1:16" x14ac:dyDescent="0.25">
      <c r="A91" t="s">
        <v>19</v>
      </c>
      <c r="B91" t="s">
        <v>2078</v>
      </c>
      <c r="C91" t="s">
        <v>2079</v>
      </c>
      <c r="D91" t="s">
        <v>234</v>
      </c>
      <c r="F91" t="str">
        <f t="shared" si="8"/>
        <v>附件-63315786-魏云骞</v>
      </c>
      <c r="G91" t="e">
        <f>VLOOKUP(F91,'CW15 reply'!$F$2:$H$102,3,0)</f>
        <v>#REF!</v>
      </c>
      <c r="H91">
        <f t="shared" si="9"/>
        <v>685</v>
      </c>
      <c r="I91">
        <f>VLOOKUP(F91,'CW15 reply'!$F$2:$I$102,4,0)</f>
        <v>688</v>
      </c>
      <c r="J91">
        <f t="shared" si="10"/>
        <v>3</v>
      </c>
      <c r="K91">
        <f t="shared" si="11"/>
        <v>3</v>
      </c>
      <c r="L91">
        <f t="shared" si="12"/>
        <v>1</v>
      </c>
      <c r="N91" t="str">
        <f t="shared" si="13"/>
        <v xml:space="preserve"> </v>
      </c>
      <c r="O91" t="str">
        <f t="shared" si="14"/>
        <v xml:space="preserve"> </v>
      </c>
      <c r="P91" t="str">
        <f t="shared" si="15"/>
        <v>Ge</v>
      </c>
    </row>
    <row r="92" spans="1:16" s="7" customFormat="1" x14ac:dyDescent="0.25">
      <c r="A92" s="7" t="s">
        <v>19</v>
      </c>
      <c r="B92" s="7" t="s">
        <v>2104</v>
      </c>
      <c r="C92" s="7" t="s">
        <v>2105</v>
      </c>
      <c r="D92" s="7" t="s">
        <v>32</v>
      </c>
      <c r="F92" s="7" t="str">
        <f t="shared" si="8"/>
        <v>激活-63123647-驱动系统-济南万宝行</v>
      </c>
      <c r="G92" s="7" t="e">
        <f>VLOOKUP(F92,'CW15 reply'!$F$2:$H$102,3,0)</f>
        <v>#REF!</v>
      </c>
      <c r="H92" s="7">
        <f t="shared" si="9"/>
        <v>1298</v>
      </c>
      <c r="I92" s="7">
        <f>VLOOKUP(F92,'CW15 reply'!$F$2:$I$102,4,0)</f>
        <v>547</v>
      </c>
      <c r="J92" s="7">
        <f t="shared" si="10"/>
        <v>-751</v>
      </c>
      <c r="K92" s="7">
        <f t="shared" si="11"/>
        <v>689</v>
      </c>
      <c r="L92" s="7">
        <f t="shared" si="12"/>
        <v>0</v>
      </c>
      <c r="N92" s="7" t="str">
        <f t="shared" si="13"/>
        <v>Re</v>
      </c>
      <c r="O92" s="7" t="str">
        <f t="shared" si="14"/>
        <v xml:space="preserve"> </v>
      </c>
      <c r="P92" s="7" t="str">
        <f t="shared" si="15"/>
        <v>Re</v>
      </c>
    </row>
    <row r="93" spans="1:16" s="7" customFormat="1" x14ac:dyDescent="0.25">
      <c r="A93" s="7" t="s">
        <v>19</v>
      </c>
      <c r="B93" s="7" t="s">
        <v>2106</v>
      </c>
      <c r="C93" s="7" t="s">
        <v>2107</v>
      </c>
      <c r="D93" s="7" t="s">
        <v>160</v>
      </c>
      <c r="F93" s="7" t="str">
        <f t="shared" si="8"/>
        <v>重新激活_63296882_李非雪</v>
      </c>
      <c r="G93" s="7" t="e">
        <f>VLOOKUP(F93,'CW15 reply'!$F$2:$H$102,3,0)</f>
        <v>#REF!</v>
      </c>
      <c r="H93" s="7">
        <f t="shared" si="9"/>
        <v>1072</v>
      </c>
      <c r="I93" s="7">
        <f>VLOOKUP(F93,'CW15 reply'!$F$2:$I$102,4,0)</f>
        <v>658</v>
      </c>
      <c r="J93" s="7">
        <f t="shared" si="10"/>
        <v>-414</v>
      </c>
      <c r="K93" s="7">
        <f t="shared" si="11"/>
        <v>1026</v>
      </c>
      <c r="L93" s="7">
        <f t="shared" si="12"/>
        <v>0</v>
      </c>
      <c r="N93" s="7" t="str">
        <f t="shared" si="13"/>
        <v>Re</v>
      </c>
      <c r="O93" s="7" t="str">
        <f t="shared" si="14"/>
        <v xml:space="preserve"> </v>
      </c>
      <c r="P93" s="7" t="str">
        <f t="shared" si="15"/>
        <v>Re</v>
      </c>
    </row>
    <row r="94" spans="1:16" x14ac:dyDescent="0.25">
      <c r="A94" t="s">
        <v>19</v>
      </c>
      <c r="B94" t="s">
        <v>2108</v>
      </c>
      <c r="C94" t="s">
        <v>2109</v>
      </c>
      <c r="D94" t="s">
        <v>115</v>
      </c>
      <c r="F94" t="str">
        <f t="shared" si="8"/>
        <v>重新激活- 案例编号63265555-TTS---29333---长春宝兴行</v>
      </c>
      <c r="G94" t="e">
        <f>VLOOKUP(F94,'CW15 reply'!$F$2:$H$102,3,0)</f>
        <v>#REF!</v>
      </c>
      <c r="H94">
        <f t="shared" si="9"/>
        <v>983</v>
      </c>
      <c r="I94">
        <f>VLOOKUP(F94,'CW15 reply'!$F$2:$I$102,4,0)</f>
        <v>544</v>
      </c>
      <c r="J94">
        <f t="shared" si="10"/>
        <v>-439</v>
      </c>
      <c r="K94">
        <f t="shared" si="11"/>
        <v>1001</v>
      </c>
      <c r="L94">
        <f t="shared" si="12"/>
        <v>0</v>
      </c>
      <c r="N94" t="str">
        <f t="shared" si="13"/>
        <v>Re</v>
      </c>
      <c r="O94" t="str">
        <f t="shared" si="14"/>
        <v xml:space="preserve"> </v>
      </c>
      <c r="P94" t="str">
        <f t="shared" si="15"/>
        <v>Re</v>
      </c>
    </row>
    <row r="95" spans="1:16" x14ac:dyDescent="0.25">
      <c r="A95" t="s">
        <v>19</v>
      </c>
      <c r="B95" t="s">
        <v>2110</v>
      </c>
      <c r="C95" t="s">
        <v>2111</v>
      </c>
      <c r="D95" t="s">
        <v>32</v>
      </c>
      <c r="F95" t="str">
        <f t="shared" si="8"/>
        <v>重新激活-63276652-王宝磊</v>
      </c>
      <c r="G95" t="e">
        <f>VLOOKUP(F95,'CW15 reply'!$F$2:$H$102,3,0)</f>
        <v>#REF!</v>
      </c>
      <c r="H95">
        <f t="shared" si="9"/>
        <v>982</v>
      </c>
      <c r="I95">
        <f>VLOOKUP(F95,'CW15 reply'!$F$2:$I$102,4,0)</f>
        <v>994</v>
      </c>
      <c r="J95">
        <f t="shared" si="10"/>
        <v>12</v>
      </c>
      <c r="K95">
        <f t="shared" si="11"/>
        <v>12</v>
      </c>
      <c r="L95">
        <f t="shared" si="12"/>
        <v>1</v>
      </c>
      <c r="N95" t="str">
        <f t="shared" si="13"/>
        <v>Re</v>
      </c>
      <c r="O95" t="str">
        <f t="shared" si="14"/>
        <v xml:space="preserve"> </v>
      </c>
      <c r="P95" t="str">
        <f t="shared" si="15"/>
        <v>Re</v>
      </c>
    </row>
    <row r="96" spans="1:16" x14ac:dyDescent="0.25">
      <c r="A96" t="s">
        <v>19</v>
      </c>
      <c r="B96" t="s">
        <v>2112</v>
      </c>
      <c r="C96" t="s">
        <v>2113</v>
      </c>
      <c r="D96" t="s">
        <v>25</v>
      </c>
      <c r="F96" t="str">
        <f t="shared" si="8"/>
        <v>重新激活_63303038_曲作奇</v>
      </c>
      <c r="G96" t="e">
        <f>VLOOKUP(F96,'CW15 reply'!$F$2:$H$102,3,0)</f>
        <v>#REF!</v>
      </c>
      <c r="H96">
        <f t="shared" si="9"/>
        <v>944</v>
      </c>
      <c r="I96">
        <f>VLOOKUP(F96,'CW15 reply'!$F$2:$I$102,4,0)</f>
        <v>959</v>
      </c>
      <c r="J96">
        <f t="shared" si="10"/>
        <v>15</v>
      </c>
      <c r="K96">
        <f t="shared" si="11"/>
        <v>15</v>
      </c>
      <c r="L96">
        <f t="shared" si="12"/>
        <v>1</v>
      </c>
      <c r="N96" t="str">
        <f t="shared" si="13"/>
        <v>Re</v>
      </c>
      <c r="O96" t="str">
        <f t="shared" si="14"/>
        <v xml:space="preserve"> </v>
      </c>
      <c r="P96" t="str">
        <f t="shared" si="15"/>
        <v>Re</v>
      </c>
    </row>
    <row r="97" spans="1:16" x14ac:dyDescent="0.25">
      <c r="A97" t="s">
        <v>19</v>
      </c>
      <c r="B97" t="s">
        <v>2114</v>
      </c>
      <c r="C97" t="s">
        <v>2115</v>
      </c>
      <c r="D97" t="s">
        <v>25</v>
      </c>
      <c r="F97" t="str">
        <f t="shared" si="8"/>
        <v>重新激活-63213420-任飞</v>
      </c>
      <c r="G97" t="e">
        <f>VLOOKUP(F97,'CW15 reply'!$F$2:$H$102,3,0)</f>
        <v>#REF!</v>
      </c>
      <c r="H97">
        <f t="shared" si="9"/>
        <v>927</v>
      </c>
      <c r="I97">
        <f>VLOOKUP(F97,'CW15 reply'!$F$2:$I$102,4,0)</f>
        <v>947</v>
      </c>
      <c r="J97">
        <f t="shared" si="10"/>
        <v>20</v>
      </c>
      <c r="K97">
        <f t="shared" si="11"/>
        <v>20</v>
      </c>
      <c r="L97">
        <f t="shared" si="12"/>
        <v>1</v>
      </c>
      <c r="N97" t="str">
        <f t="shared" si="13"/>
        <v>Re</v>
      </c>
      <c r="O97" t="str">
        <f t="shared" si="14"/>
        <v xml:space="preserve"> </v>
      </c>
      <c r="P97" t="str">
        <f t="shared" si="15"/>
        <v>Re</v>
      </c>
    </row>
    <row r="98" spans="1:16" x14ac:dyDescent="0.25">
      <c r="A98" t="s">
        <v>19</v>
      </c>
      <c r="B98" t="s">
        <v>2116</v>
      </c>
      <c r="C98" t="s">
        <v>2117</v>
      </c>
      <c r="D98" t="s">
        <v>38</v>
      </c>
      <c r="F98" t="str">
        <f t="shared" si="8"/>
        <v>激活案例编号63241714</v>
      </c>
      <c r="G98" t="e">
        <f>VLOOKUP(F98,'CW15 reply'!$F$2:$H$102,3,0)</f>
        <v>#REF!</v>
      </c>
      <c r="H98">
        <f t="shared" si="9"/>
        <v>905</v>
      </c>
      <c r="I98">
        <f>VLOOKUP(F98,'CW15 reply'!$F$2:$I$102,4,0)</f>
        <v>913</v>
      </c>
      <c r="J98">
        <f t="shared" si="10"/>
        <v>8</v>
      </c>
      <c r="K98">
        <f t="shared" si="11"/>
        <v>8</v>
      </c>
      <c r="L98">
        <f t="shared" si="12"/>
        <v>1</v>
      </c>
      <c r="N98" t="str">
        <f t="shared" si="13"/>
        <v>Re</v>
      </c>
      <c r="O98" t="str">
        <f t="shared" si="14"/>
        <v xml:space="preserve"> </v>
      </c>
      <c r="P98" t="str">
        <f t="shared" si="15"/>
        <v>Re</v>
      </c>
    </row>
    <row r="99" spans="1:16" x14ac:dyDescent="0.25">
      <c r="A99" t="s">
        <v>19</v>
      </c>
      <c r="B99" t="s">
        <v>2118</v>
      </c>
      <c r="C99" t="s">
        <v>2119</v>
      </c>
      <c r="D99" t="s">
        <v>25</v>
      </c>
      <c r="F99" t="str">
        <f t="shared" si="8"/>
        <v>重新激活_63084944_史维</v>
      </c>
      <c r="G99" t="e">
        <f>VLOOKUP(F99,'CW15 reply'!$F$2:$H$102,3,0)</f>
        <v>#REF!</v>
      </c>
      <c r="H99">
        <f t="shared" si="9"/>
        <v>579</v>
      </c>
      <c r="I99">
        <f>VLOOKUP(F99,'CW15 reply'!$F$2:$I$102,4,0)</f>
        <v>626</v>
      </c>
      <c r="J99">
        <f t="shared" si="10"/>
        <v>47</v>
      </c>
      <c r="K99">
        <f t="shared" si="11"/>
        <v>47</v>
      </c>
      <c r="L99">
        <f t="shared" si="12"/>
        <v>0</v>
      </c>
      <c r="N99" t="str">
        <f t="shared" si="13"/>
        <v>Re</v>
      </c>
      <c r="O99" t="str">
        <f t="shared" si="14"/>
        <v xml:space="preserve"> </v>
      </c>
      <c r="P99" t="str">
        <f t="shared" si="15"/>
        <v>Re</v>
      </c>
    </row>
    <row r="100" spans="1:16" x14ac:dyDescent="0.25">
      <c r="A100" t="s">
        <v>19</v>
      </c>
      <c r="B100" t="s">
        <v>2120</v>
      </c>
      <c r="C100" t="s">
        <v>2121</v>
      </c>
      <c r="D100" t="s">
        <v>25</v>
      </c>
      <c r="F100" t="str">
        <f t="shared" si="8"/>
        <v>重新激活-63186099-史维</v>
      </c>
      <c r="G100" t="e">
        <f>VLOOKUP(F100,'CW15 reply'!$F$2:$H$102,3,0)</f>
        <v>#REF!</v>
      </c>
      <c r="H100">
        <f t="shared" si="9"/>
        <v>570</v>
      </c>
      <c r="I100">
        <f>VLOOKUP(F100,'CW15 reply'!$F$2:$I$102,4,0)</f>
        <v>628</v>
      </c>
      <c r="J100">
        <f t="shared" si="10"/>
        <v>58</v>
      </c>
      <c r="K100">
        <f t="shared" si="11"/>
        <v>58</v>
      </c>
      <c r="L100">
        <f t="shared" si="12"/>
        <v>0</v>
      </c>
      <c r="N100" t="str">
        <f t="shared" si="13"/>
        <v>Re</v>
      </c>
      <c r="O100" t="str">
        <f t="shared" si="14"/>
        <v xml:space="preserve"> </v>
      </c>
      <c r="P100" t="str">
        <f t="shared" si="15"/>
        <v>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C82" workbookViewId="0">
      <selection activeCell="K98" sqref="K98"/>
    </sheetView>
  </sheetViews>
  <sheetFormatPr defaultRowHeight="15" x14ac:dyDescent="0.25"/>
  <cols>
    <col min="1" max="1" width="26.140625" bestFit="1" customWidth="1"/>
    <col min="2" max="2" width="104.42578125" bestFit="1" customWidth="1"/>
    <col min="3" max="3" width="10" bestFit="1" customWidth="1"/>
    <col min="4" max="4" width="5.7109375" bestFit="1" customWidth="1"/>
    <col min="5" max="5" width="10.42578125" bestFit="1" customWidth="1"/>
    <col min="6" max="6" width="101.140625" bestFit="1" customWidth="1"/>
    <col min="7" max="9" width="12.85546875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447</v>
      </c>
      <c r="G1" t="s">
        <v>444</v>
      </c>
      <c r="H1" t="s">
        <v>1</v>
      </c>
      <c r="I1" t="s">
        <v>455</v>
      </c>
    </row>
    <row r="2" spans="1:9" x14ac:dyDescent="0.25">
      <c r="A2" t="s">
        <v>168</v>
      </c>
      <c r="B2" t="s">
        <v>1850</v>
      </c>
      <c r="C2" t="s">
        <v>1851</v>
      </c>
      <c r="D2" t="s">
        <v>70</v>
      </c>
      <c r="F2" t="str">
        <f>RIGHT(B2,LEN(B2)-4)</f>
        <v>升级_ 63231958 _底盘_玉环力宝行</v>
      </c>
      <c r="G2" t="str">
        <f>LEFT(A2,FIND(",",A2)-1)</f>
        <v>Gao Yongyuan</v>
      </c>
      <c r="H2" t="e">
        <f>VLOOKUP(G2,#REF!,2,0)</f>
        <v>#REF!</v>
      </c>
      <c r="I2">
        <f>MID(C2,(FIND(":",C2)-2),2)*60+MID(C2,(FIND(":",C2)+1),2)</f>
        <v>1067</v>
      </c>
    </row>
    <row r="3" spans="1:9" x14ac:dyDescent="0.25">
      <c r="A3" t="s">
        <v>168</v>
      </c>
      <c r="B3" t="s">
        <v>1793</v>
      </c>
      <c r="C3" t="s">
        <v>1808</v>
      </c>
      <c r="D3" t="s">
        <v>1689</v>
      </c>
      <c r="F3" t="str">
        <f t="shared" ref="F3:F66" si="0">RIGHT(B3,LEN(B3)-4)</f>
        <v>重新激活-62427401-底盘-江门合宝</v>
      </c>
      <c r="G3" t="str">
        <f t="shared" ref="G3:G66" si="1">LEFT(A3,FIND(",",A3)-1)</f>
        <v>Gao Yongyuan</v>
      </c>
      <c r="H3" t="e">
        <f>VLOOKUP(G3,#REF!,2,0)</f>
        <v>#REF!</v>
      </c>
      <c r="I3">
        <f t="shared" ref="I3:I66" si="2">MID(C3,(FIND(":",C3)-2),2)*60+MID(C3,(FIND(":",C3)+1),2)</f>
        <v>1062</v>
      </c>
    </row>
    <row r="4" spans="1:9" x14ac:dyDescent="0.25">
      <c r="A4" t="s">
        <v>168</v>
      </c>
      <c r="B4" t="s">
        <v>1852</v>
      </c>
      <c r="C4" t="s">
        <v>1853</v>
      </c>
      <c r="D4" t="s">
        <v>98</v>
      </c>
      <c r="F4" t="str">
        <f t="shared" si="0"/>
        <v>案件编号：63307867-高永远老师</v>
      </c>
      <c r="G4" t="str">
        <f t="shared" si="1"/>
        <v>Gao Yongyuan</v>
      </c>
      <c r="H4" t="e">
        <f>VLOOKUP(G4,#REF!,2,0)</f>
        <v>#REF!</v>
      </c>
      <c r="I4">
        <f t="shared" si="2"/>
        <v>991</v>
      </c>
    </row>
    <row r="5" spans="1:9" x14ac:dyDescent="0.25">
      <c r="A5" t="s">
        <v>168</v>
      </c>
      <c r="B5" t="s">
        <v>1854</v>
      </c>
      <c r="C5" t="s">
        <v>1855</v>
      </c>
      <c r="D5" t="s">
        <v>212</v>
      </c>
      <c r="F5" t="str">
        <f t="shared" si="0"/>
        <v>重新激活_63262946_驱动系统_江阴宝诚</v>
      </c>
      <c r="G5" t="str">
        <f t="shared" si="1"/>
        <v>Gao Yongyuan</v>
      </c>
      <c r="H5" t="e">
        <f>VLOOKUP(G5,#REF!,2,0)</f>
        <v>#REF!</v>
      </c>
      <c r="I5">
        <f t="shared" si="2"/>
        <v>986</v>
      </c>
    </row>
    <row r="6" spans="1:9" x14ac:dyDescent="0.25">
      <c r="A6" t="s">
        <v>168</v>
      </c>
      <c r="B6" t="s">
        <v>1856</v>
      </c>
      <c r="C6" t="s">
        <v>1857</v>
      </c>
      <c r="D6" t="s">
        <v>101</v>
      </c>
      <c r="F6" t="str">
        <f t="shared" si="0"/>
        <v>激活案例63293874-底盘-南通润宝行</v>
      </c>
      <c r="G6" t="str">
        <f t="shared" si="1"/>
        <v>Gao Yongyuan</v>
      </c>
      <c r="H6" t="e">
        <f>VLOOKUP(G6,#REF!,2,0)</f>
        <v>#REF!</v>
      </c>
      <c r="I6">
        <f t="shared" si="2"/>
        <v>970</v>
      </c>
    </row>
    <row r="7" spans="1:9" x14ac:dyDescent="0.25">
      <c r="A7" t="s">
        <v>198</v>
      </c>
      <c r="B7" t="s">
        <v>1858</v>
      </c>
      <c r="C7" t="s">
        <v>1859</v>
      </c>
      <c r="D7" t="s">
        <v>183</v>
      </c>
      <c r="F7" t="str">
        <f t="shared" si="0"/>
        <v>重新激活-63253072-车辆电气系统-绵阳宝仁</v>
      </c>
      <c r="G7" t="str">
        <f t="shared" si="1"/>
        <v>Meng Fan Bo</v>
      </c>
      <c r="H7" t="e">
        <f>VLOOKUP(G7,#REF!,2,0)</f>
        <v>#REF!</v>
      </c>
      <c r="I7">
        <f t="shared" si="2"/>
        <v>960</v>
      </c>
    </row>
    <row r="8" spans="1:9" x14ac:dyDescent="0.25">
      <c r="A8" t="s">
        <v>168</v>
      </c>
      <c r="B8" t="s">
        <v>1860</v>
      </c>
      <c r="C8" t="s">
        <v>1861</v>
      </c>
      <c r="D8" t="s">
        <v>93</v>
      </c>
      <c r="F8" t="str">
        <f t="shared" si="0"/>
        <v>重新激活-63268963-杨波</v>
      </c>
      <c r="G8" t="str">
        <f t="shared" si="1"/>
        <v>Gao Yongyuan</v>
      </c>
      <c r="H8" t="e">
        <f>VLOOKUP(G8,#REF!,2,0)</f>
        <v>#REF!</v>
      </c>
      <c r="I8">
        <f t="shared" si="2"/>
        <v>950</v>
      </c>
    </row>
    <row r="9" spans="1:9" x14ac:dyDescent="0.25">
      <c r="A9" t="s">
        <v>105</v>
      </c>
      <c r="B9" t="s">
        <v>1862</v>
      </c>
      <c r="C9" t="s">
        <v>1863</v>
      </c>
      <c r="D9" t="s">
        <v>212</v>
      </c>
      <c r="F9" t="str">
        <f t="shared" si="0"/>
        <v>升级-63263099-车身-北京运通兴宝</v>
      </c>
      <c r="G9" t="str">
        <f t="shared" si="1"/>
        <v>Wei Yunqian</v>
      </c>
      <c r="H9" t="e">
        <f>VLOOKUP(G9,#REF!,2,0)</f>
        <v>#REF!</v>
      </c>
      <c r="I9">
        <f t="shared" si="2"/>
        <v>894</v>
      </c>
    </row>
    <row r="10" spans="1:9" x14ac:dyDescent="0.25">
      <c r="A10" t="s">
        <v>198</v>
      </c>
      <c r="B10" t="s">
        <v>1864</v>
      </c>
      <c r="C10" t="s">
        <v>1865</v>
      </c>
      <c r="D10" t="s">
        <v>167</v>
      </c>
      <c r="F10" t="str">
        <f t="shared" si="0"/>
        <v>重新激活_63238643_孟凡博</v>
      </c>
      <c r="G10" t="str">
        <f t="shared" si="1"/>
        <v>Meng Fan Bo</v>
      </c>
      <c r="H10" t="e">
        <f>VLOOKUP(G10,#REF!,2,0)</f>
        <v>#REF!</v>
      </c>
      <c r="I10">
        <f t="shared" si="2"/>
        <v>879</v>
      </c>
    </row>
    <row r="11" spans="1:9" x14ac:dyDescent="0.25">
      <c r="A11" t="s">
        <v>198</v>
      </c>
      <c r="B11" t="s">
        <v>1866</v>
      </c>
      <c r="C11" t="s">
        <v>1867</v>
      </c>
      <c r="D11" t="s">
        <v>197</v>
      </c>
      <c r="F11" t="str">
        <f t="shared" si="0"/>
        <v>升级_63307869_车身_鞍山晨宝</v>
      </c>
      <c r="G11" t="str">
        <f t="shared" si="1"/>
        <v>Meng Fan Bo</v>
      </c>
      <c r="H11" t="e">
        <f>VLOOKUP(G11,#REF!,2,0)</f>
        <v>#REF!</v>
      </c>
      <c r="I11">
        <f t="shared" si="2"/>
        <v>844</v>
      </c>
    </row>
    <row r="12" spans="1:9" x14ac:dyDescent="0.25">
      <c r="A12" t="s">
        <v>171</v>
      </c>
      <c r="B12" t="s">
        <v>1868</v>
      </c>
      <c r="C12" t="s">
        <v>1869</v>
      </c>
      <c r="D12" t="s">
        <v>115</v>
      </c>
      <c r="F12" t="str">
        <f t="shared" si="0"/>
        <v>升级_63291694_TTS_临汾宝诚</v>
      </c>
      <c r="G12" t="str">
        <f t="shared" si="1"/>
        <v>Zhao Shelina</v>
      </c>
      <c r="H12" t="e">
        <f>VLOOKUP(G12,#REF!,2,0)</f>
        <v>#REF!</v>
      </c>
      <c r="I12">
        <f t="shared" si="2"/>
        <v>839</v>
      </c>
    </row>
    <row r="13" spans="1:9" x14ac:dyDescent="0.25">
      <c r="A13" t="s">
        <v>168</v>
      </c>
      <c r="B13" t="s">
        <v>1870</v>
      </c>
      <c r="C13" t="s">
        <v>1871</v>
      </c>
      <c r="D13" t="s">
        <v>180</v>
      </c>
      <c r="F13" t="str">
        <f t="shared" si="0"/>
        <v>Reactivation_63286228_Engine Warning Light ON, Transmission malfunction_GuangDong Baojun 4S Mini</v>
      </c>
      <c r="G13" t="str">
        <f t="shared" si="1"/>
        <v>Gao Yongyuan</v>
      </c>
      <c r="H13" t="e">
        <f>VLOOKUP(G13,#REF!,2,0)</f>
        <v>#REF!</v>
      </c>
      <c r="I13">
        <f t="shared" si="2"/>
        <v>825</v>
      </c>
    </row>
    <row r="14" spans="1:9" x14ac:dyDescent="0.25">
      <c r="A14" t="s">
        <v>198</v>
      </c>
      <c r="B14" t="s">
        <v>1872</v>
      </c>
      <c r="C14" t="s">
        <v>1873</v>
      </c>
      <c r="D14" t="s">
        <v>552</v>
      </c>
      <c r="F14" t="str">
        <f t="shared" si="0"/>
        <v>重新激活-63276988-电气系统-沈银波</v>
      </c>
      <c r="G14" t="str">
        <f t="shared" si="1"/>
        <v>Meng Fan Bo</v>
      </c>
      <c r="H14" t="e">
        <f>VLOOKUP(G14,#REF!,2,0)</f>
        <v>#REF!</v>
      </c>
      <c r="I14">
        <f t="shared" si="2"/>
        <v>817</v>
      </c>
    </row>
    <row r="15" spans="1:9" x14ac:dyDescent="0.25">
      <c r="A15" t="s">
        <v>802</v>
      </c>
      <c r="B15" t="s">
        <v>1804</v>
      </c>
      <c r="C15" t="s">
        <v>1831</v>
      </c>
      <c r="D15" t="s">
        <v>258</v>
      </c>
      <c r="F15" t="str">
        <f t="shared" si="0"/>
        <v>重新激活_63199982_凌昊</v>
      </c>
      <c r="G15" t="str">
        <f t="shared" si="1"/>
        <v>Wang Frank</v>
      </c>
      <c r="H15" t="e">
        <f>VLOOKUP(G15,#REF!,2,0)</f>
        <v>#REF!</v>
      </c>
      <c r="I15">
        <f t="shared" si="2"/>
        <v>813</v>
      </c>
    </row>
    <row r="16" spans="1:9" x14ac:dyDescent="0.25">
      <c r="A16" t="s">
        <v>1600</v>
      </c>
      <c r="B16" t="s">
        <v>1874</v>
      </c>
      <c r="C16" t="s">
        <v>1875</v>
      </c>
      <c r="D16" t="s">
        <v>176</v>
      </c>
      <c r="F16" t="str">
        <f t="shared" si="0"/>
        <v>63187809案例激活  发动机报警   发动机组</v>
      </c>
      <c r="G16" t="str">
        <f t="shared" si="1"/>
        <v>Huang Sean</v>
      </c>
      <c r="H16" t="e">
        <f>VLOOKUP(G16,#REF!,2,0)</f>
        <v>#REF!</v>
      </c>
      <c r="I16">
        <f t="shared" si="2"/>
        <v>785</v>
      </c>
    </row>
    <row r="17" spans="1:9" x14ac:dyDescent="0.25">
      <c r="A17" t="s">
        <v>198</v>
      </c>
      <c r="B17" t="s">
        <v>1876</v>
      </c>
      <c r="C17" t="s">
        <v>1877</v>
      </c>
      <c r="D17" t="s">
        <v>265</v>
      </c>
      <c r="F17" t="str">
        <f t="shared" si="0"/>
        <v>激活案列63206967CID黑屏</v>
      </c>
      <c r="G17" t="str">
        <f t="shared" si="1"/>
        <v>Meng Fan Bo</v>
      </c>
      <c r="H17" t="e">
        <f>VLOOKUP(G17,#REF!,2,0)</f>
        <v>#REF!</v>
      </c>
      <c r="I17">
        <f t="shared" si="2"/>
        <v>706</v>
      </c>
    </row>
    <row r="18" spans="1:9" x14ac:dyDescent="0.25">
      <c r="A18" t="s">
        <v>168</v>
      </c>
      <c r="B18" t="s">
        <v>1878</v>
      </c>
      <c r="C18" t="s">
        <v>542</v>
      </c>
      <c r="D18" t="s">
        <v>115</v>
      </c>
      <c r="F18" t="str">
        <f t="shared" si="0"/>
        <v>劳烦沟通下PUMA案例：63283103的轮胎起鼓问题确认点（保修没有参数依据下结论的方法是不明智的）</v>
      </c>
      <c r="G18" t="str">
        <f t="shared" si="1"/>
        <v>Gao Yongyuan</v>
      </c>
      <c r="H18" t="e">
        <f>VLOOKUP(G18,#REF!,2,0)</f>
        <v>#REF!</v>
      </c>
      <c r="I18">
        <f t="shared" si="2"/>
        <v>694</v>
      </c>
    </row>
    <row r="19" spans="1:9" x14ac:dyDescent="0.25">
      <c r="A19" t="s">
        <v>171</v>
      </c>
      <c r="B19" t="s">
        <v>1879</v>
      </c>
      <c r="C19" t="s">
        <v>542</v>
      </c>
      <c r="D19" t="s">
        <v>685</v>
      </c>
      <c r="F19" t="str">
        <f t="shared" si="0"/>
        <v>重新激活案例编码63299904TTS案例</v>
      </c>
      <c r="G19" t="str">
        <f t="shared" si="1"/>
        <v>Zhao Shelina</v>
      </c>
      <c r="H19" t="e">
        <f>VLOOKUP(G19,#REF!,2,0)</f>
        <v>#REF!</v>
      </c>
      <c r="I19">
        <f t="shared" si="2"/>
        <v>694</v>
      </c>
    </row>
    <row r="20" spans="1:9" x14ac:dyDescent="0.25">
      <c r="A20" t="s">
        <v>168</v>
      </c>
      <c r="B20" t="s">
        <v>1880</v>
      </c>
      <c r="C20" t="s">
        <v>1881</v>
      </c>
      <c r="D20" t="s">
        <v>344</v>
      </c>
      <c r="F20" t="str">
        <f t="shared" si="0"/>
        <v>重新激活_63276838_孙成研</v>
      </c>
      <c r="G20" t="str">
        <f t="shared" si="1"/>
        <v>Gao Yongyuan</v>
      </c>
      <c r="H20" t="e">
        <f>VLOOKUP(G20,#REF!,2,0)</f>
        <v>#REF!</v>
      </c>
      <c r="I20">
        <f t="shared" si="2"/>
        <v>689</v>
      </c>
    </row>
    <row r="21" spans="1:9" x14ac:dyDescent="0.25">
      <c r="A21" t="s">
        <v>1600</v>
      </c>
      <c r="B21" t="s">
        <v>1882</v>
      </c>
      <c r="C21" t="s">
        <v>1883</v>
      </c>
      <c r="D21" t="s">
        <v>209</v>
      </c>
      <c r="F21" t="str">
        <f t="shared" si="0"/>
        <v>重新激活-63293808-emobility-阎广宇</v>
      </c>
      <c r="G21" t="str">
        <f t="shared" si="1"/>
        <v>Huang Sean</v>
      </c>
      <c r="H21" t="e">
        <f>VLOOKUP(G21,#REF!,2,0)</f>
        <v>#REF!</v>
      </c>
      <c r="I21">
        <f t="shared" si="2"/>
        <v>656</v>
      </c>
    </row>
    <row r="22" spans="1:9" x14ac:dyDescent="0.25">
      <c r="A22" t="s">
        <v>168</v>
      </c>
      <c r="B22" t="s">
        <v>1884</v>
      </c>
      <c r="C22" t="s">
        <v>1885</v>
      </c>
      <c r="D22" t="s">
        <v>212</v>
      </c>
      <c r="F22" t="str">
        <f t="shared" si="0"/>
        <v>重新激活_63046838_杨波</v>
      </c>
      <c r="G22" t="str">
        <f t="shared" si="1"/>
        <v>Gao Yongyuan</v>
      </c>
      <c r="H22" t="e">
        <f>VLOOKUP(G22,#REF!,2,0)</f>
        <v>#REF!</v>
      </c>
      <c r="I22">
        <f t="shared" si="2"/>
        <v>634</v>
      </c>
    </row>
    <row r="23" spans="1:9" x14ac:dyDescent="0.25">
      <c r="A23" t="s">
        <v>1600</v>
      </c>
      <c r="B23" t="s">
        <v>1886</v>
      </c>
      <c r="C23" t="s">
        <v>1167</v>
      </c>
      <c r="D23" t="s">
        <v>93</v>
      </c>
      <c r="F23" t="str">
        <f t="shared" si="0"/>
        <v>重新激活-63289579-emobility-阎广宇</v>
      </c>
      <c r="G23" t="str">
        <f t="shared" si="1"/>
        <v>Huang Sean</v>
      </c>
      <c r="H23" t="e">
        <f>VLOOKUP(G23,#REF!,2,0)</f>
        <v>#REF!</v>
      </c>
      <c r="I23">
        <f t="shared" si="2"/>
        <v>618</v>
      </c>
    </row>
    <row r="24" spans="1:9" x14ac:dyDescent="0.25">
      <c r="A24" t="s">
        <v>1887</v>
      </c>
      <c r="B24" t="s">
        <v>1888</v>
      </c>
      <c r="C24" t="s">
        <v>1889</v>
      </c>
      <c r="D24" t="s">
        <v>330</v>
      </c>
      <c r="F24" t="str">
        <f t="shared" si="0"/>
        <v>puma编号：62833604的案例重新激活</v>
      </c>
      <c r="G24" t="str">
        <f t="shared" si="1"/>
        <v>Li Feixue</v>
      </c>
      <c r="H24" t="e">
        <f>VLOOKUP(G24,#REF!,2,0)</f>
        <v>#REF!</v>
      </c>
      <c r="I24">
        <f t="shared" si="2"/>
        <v>561</v>
      </c>
    </row>
    <row r="25" spans="1:9" x14ac:dyDescent="0.25">
      <c r="A25" t="s">
        <v>1910</v>
      </c>
      <c r="B25" t="s">
        <v>1911</v>
      </c>
      <c r="C25" t="s">
        <v>1912</v>
      </c>
      <c r="D25" t="s">
        <v>167</v>
      </c>
      <c r="F25" t="str">
        <f t="shared" si="0"/>
        <v>重新激活-63071220-李兆俊</v>
      </c>
      <c r="G25" t="str">
        <f t="shared" si="1"/>
        <v>Yan Joshua</v>
      </c>
      <c r="H25" t="e">
        <f>VLOOKUP(G25,#REF!,2,0)</f>
        <v>#REF!</v>
      </c>
      <c r="I25">
        <f t="shared" si="2"/>
        <v>1094</v>
      </c>
    </row>
    <row r="26" spans="1:9" x14ac:dyDescent="0.25">
      <c r="A26" t="s">
        <v>198</v>
      </c>
      <c r="B26" t="s">
        <v>1913</v>
      </c>
      <c r="C26" t="s">
        <v>1914</v>
      </c>
      <c r="D26" t="s">
        <v>268</v>
      </c>
      <c r="F26" t="str">
        <f t="shared" si="0"/>
        <v>车身-尾灯开裂</v>
      </c>
      <c r="G26" t="str">
        <f t="shared" si="1"/>
        <v>Meng Fan Bo</v>
      </c>
      <c r="H26" t="e">
        <f>VLOOKUP(G26,#REF!,2,0)</f>
        <v>#REF!</v>
      </c>
      <c r="I26">
        <f t="shared" si="2"/>
        <v>1010</v>
      </c>
    </row>
    <row r="27" spans="1:9" x14ac:dyDescent="0.25">
      <c r="A27" t="s">
        <v>198</v>
      </c>
      <c r="B27" t="s">
        <v>1915</v>
      </c>
      <c r="C27" t="s">
        <v>1916</v>
      </c>
      <c r="D27" t="s">
        <v>268</v>
      </c>
      <c r="F27" t="str">
        <f t="shared" si="0"/>
        <v>附件无法添加-63311133-电器系统</v>
      </c>
      <c r="G27" t="str">
        <f t="shared" si="1"/>
        <v>Meng Fan Bo</v>
      </c>
      <c r="H27" t="e">
        <f>VLOOKUP(G27,#REF!,2,0)</f>
        <v>#REF!</v>
      </c>
      <c r="I27">
        <f t="shared" si="2"/>
        <v>1007</v>
      </c>
    </row>
    <row r="28" spans="1:9" x14ac:dyDescent="0.25">
      <c r="A28" t="s">
        <v>171</v>
      </c>
      <c r="B28" t="s">
        <v>1917</v>
      </c>
      <c r="C28" t="s">
        <v>1918</v>
      </c>
      <c r="D28" t="s">
        <v>202</v>
      </c>
      <c r="F28" t="str">
        <f t="shared" si="0"/>
        <v>重新激活_63280345_TTS</v>
      </c>
      <c r="G28" t="str">
        <f t="shared" si="1"/>
        <v>Zhao Shelina</v>
      </c>
      <c r="H28" t="e">
        <f>VLOOKUP(G28,#REF!,2,0)</f>
        <v>#REF!</v>
      </c>
      <c r="I28">
        <f t="shared" si="2"/>
        <v>900</v>
      </c>
    </row>
    <row r="29" spans="1:9" x14ac:dyDescent="0.25">
      <c r="A29" t="s">
        <v>327</v>
      </c>
      <c r="B29" t="s">
        <v>1919</v>
      </c>
      <c r="C29" t="s">
        <v>1920</v>
      </c>
      <c r="D29" t="s">
        <v>197</v>
      </c>
      <c r="F29" t="str">
        <f t="shared" si="0"/>
        <v>重新激活-62907874-驱动系统-义乌泓宝行</v>
      </c>
      <c r="G29" t="str">
        <f t="shared" si="1"/>
        <v>Zhang Yuan</v>
      </c>
      <c r="H29" t="e">
        <f>VLOOKUP(G29,#REF!,2,0)</f>
        <v>#REF!</v>
      </c>
      <c r="I29">
        <f t="shared" si="2"/>
        <v>845</v>
      </c>
    </row>
    <row r="30" spans="1:9" x14ac:dyDescent="0.25">
      <c r="A30" t="s">
        <v>327</v>
      </c>
      <c r="B30" t="s">
        <v>1921</v>
      </c>
      <c r="C30" t="s">
        <v>1922</v>
      </c>
      <c r="D30" t="s">
        <v>176</v>
      </c>
      <c r="F30" t="str">
        <f t="shared" si="0"/>
        <v>重新激活_63280308_驱动系统_厦门中宝（27365）</v>
      </c>
      <c r="G30" t="str">
        <f t="shared" si="1"/>
        <v>Zhang Yuan</v>
      </c>
      <c r="H30" t="e">
        <f>VLOOKUP(G30,#REF!,2,0)</f>
        <v>#REF!</v>
      </c>
      <c r="I30">
        <f t="shared" si="2"/>
        <v>803</v>
      </c>
    </row>
    <row r="31" spans="1:9" x14ac:dyDescent="0.25">
      <c r="A31" t="s">
        <v>327</v>
      </c>
      <c r="B31" t="s">
        <v>1923</v>
      </c>
      <c r="C31" t="s">
        <v>1243</v>
      </c>
      <c r="D31" t="s">
        <v>197</v>
      </c>
      <c r="F31" t="str">
        <f t="shared" si="0"/>
        <v>升级-63266807-驱动-宁波宝昌</v>
      </c>
      <c r="G31" t="str">
        <f t="shared" si="1"/>
        <v>Zhang Yuan</v>
      </c>
      <c r="H31" t="e">
        <f>VLOOKUP(G31,#REF!,2,0)</f>
        <v>#REF!</v>
      </c>
      <c r="I31">
        <f t="shared" si="2"/>
        <v>681</v>
      </c>
    </row>
    <row r="32" spans="1:9" x14ac:dyDescent="0.25">
      <c r="A32" t="s">
        <v>168</v>
      </c>
      <c r="B32" t="s">
        <v>1924</v>
      </c>
      <c r="C32" t="s">
        <v>1925</v>
      </c>
      <c r="D32" t="s">
        <v>107</v>
      </c>
      <c r="F32" t="str">
        <f t="shared" si="0"/>
        <v>PUMA 63204990</v>
      </c>
      <c r="G32" t="str">
        <f t="shared" si="1"/>
        <v>Gao Yongyuan</v>
      </c>
      <c r="H32" t="e">
        <f>VLOOKUP(G32,#REF!,2,0)</f>
        <v>#REF!</v>
      </c>
      <c r="I32">
        <f t="shared" si="2"/>
        <v>603</v>
      </c>
    </row>
    <row r="33" spans="1:9" x14ac:dyDescent="0.25">
      <c r="A33" t="s">
        <v>168</v>
      </c>
      <c r="B33" t="s">
        <v>1926</v>
      </c>
      <c r="C33" t="s">
        <v>1927</v>
      </c>
      <c r="D33" t="s">
        <v>258</v>
      </c>
      <c r="F33" t="str">
        <f t="shared" si="0"/>
        <v>重新激活--63291297--孙成研</v>
      </c>
      <c r="G33" t="str">
        <f t="shared" si="1"/>
        <v>Gao Yongyuan</v>
      </c>
      <c r="H33" t="e">
        <f>VLOOKUP(G33,#REF!,2,0)</f>
        <v>#REF!</v>
      </c>
      <c r="I33">
        <f t="shared" si="2"/>
        <v>601</v>
      </c>
    </row>
    <row r="34" spans="1:9" x14ac:dyDescent="0.25">
      <c r="A34" t="s">
        <v>168</v>
      </c>
      <c r="B34" t="s">
        <v>1928</v>
      </c>
      <c r="C34" t="s">
        <v>1212</v>
      </c>
      <c r="D34" t="s">
        <v>104</v>
      </c>
      <c r="F34" t="str">
        <f t="shared" si="0"/>
        <v>重新激活--63271809--孙成研</v>
      </c>
      <c r="G34" t="str">
        <f t="shared" si="1"/>
        <v>Gao Yongyuan</v>
      </c>
      <c r="H34" t="e">
        <f>VLOOKUP(G34,#REF!,2,0)</f>
        <v>#REF!</v>
      </c>
      <c r="I34">
        <f t="shared" si="2"/>
        <v>596</v>
      </c>
    </row>
    <row r="35" spans="1:9" x14ac:dyDescent="0.25">
      <c r="A35" t="s">
        <v>171</v>
      </c>
      <c r="B35" t="s">
        <v>1963</v>
      </c>
      <c r="C35" t="s">
        <v>1964</v>
      </c>
      <c r="D35" t="s">
        <v>101</v>
      </c>
      <c r="F35" t="str">
        <f t="shared" si="0"/>
        <v>重新 激活_63305744_TTS</v>
      </c>
      <c r="G35" t="str">
        <f t="shared" si="1"/>
        <v>Zhao Shelina</v>
      </c>
      <c r="H35" t="e">
        <f>VLOOKUP(G35,#REF!,2,0)</f>
        <v>#REF!</v>
      </c>
      <c r="I35">
        <f t="shared" si="2"/>
        <v>1074</v>
      </c>
    </row>
    <row r="36" spans="1:9" x14ac:dyDescent="0.25">
      <c r="A36" t="s">
        <v>168</v>
      </c>
      <c r="B36" t="s">
        <v>1965</v>
      </c>
      <c r="C36" t="s">
        <v>1966</v>
      </c>
      <c r="D36" t="s">
        <v>294</v>
      </c>
      <c r="F36" t="str">
        <f t="shared" si="0"/>
        <v>IMG_6602</v>
      </c>
      <c r="G36" t="str">
        <f t="shared" si="1"/>
        <v>Gao Yongyuan</v>
      </c>
      <c r="H36" t="e">
        <f>VLOOKUP(G36,#REF!,2,0)</f>
        <v>#REF!</v>
      </c>
      <c r="I36">
        <f t="shared" si="2"/>
        <v>1008</v>
      </c>
    </row>
    <row r="37" spans="1:9" x14ac:dyDescent="0.25">
      <c r="A37" t="s">
        <v>168</v>
      </c>
      <c r="B37" t="s">
        <v>1967</v>
      </c>
      <c r="C37" t="s">
        <v>1968</v>
      </c>
      <c r="D37" t="s">
        <v>202</v>
      </c>
      <c r="F37" t="str">
        <f t="shared" si="0"/>
        <v>由于PuMA附件尺寸限制/网络速度导致附件不能上传。</v>
      </c>
      <c r="G37" t="str">
        <f t="shared" si="1"/>
        <v>Gao Yongyuan</v>
      </c>
      <c r="H37" t="e">
        <f>VLOOKUP(G37,#REF!,2,0)</f>
        <v>#REF!</v>
      </c>
      <c r="I37">
        <f t="shared" si="2"/>
        <v>1004</v>
      </c>
    </row>
    <row r="38" spans="1:9" x14ac:dyDescent="0.25">
      <c r="A38" t="s">
        <v>198</v>
      </c>
      <c r="B38" t="s">
        <v>1969</v>
      </c>
      <c r="C38" t="s">
        <v>1970</v>
      </c>
      <c r="D38" t="s">
        <v>209</v>
      </c>
      <c r="F38" t="str">
        <f t="shared" si="0"/>
        <v>重新激活-63301929-电气系统-向保林</v>
      </c>
      <c r="G38" t="str">
        <f t="shared" si="1"/>
        <v>Meng Fan Bo</v>
      </c>
      <c r="H38" t="e">
        <f>VLOOKUP(G38,#REF!,2,0)</f>
        <v>#REF!</v>
      </c>
      <c r="I38">
        <f t="shared" si="2"/>
        <v>991</v>
      </c>
    </row>
    <row r="39" spans="1:9" x14ac:dyDescent="0.25">
      <c r="A39" t="s">
        <v>168</v>
      </c>
      <c r="B39" t="s">
        <v>1971</v>
      </c>
      <c r="C39" t="s">
        <v>799</v>
      </c>
      <c r="D39" t="s">
        <v>107</v>
      </c>
      <c r="F39" t="str">
        <f t="shared" si="0"/>
        <v>重新激活_63227410_驱动_35312义乌泓宝行</v>
      </c>
      <c r="G39" t="str">
        <f t="shared" si="1"/>
        <v>Gao Yongyuan</v>
      </c>
      <c r="H39" t="e">
        <f>VLOOKUP(G39,#REF!,2,0)</f>
        <v>#REF!</v>
      </c>
      <c r="I39">
        <f t="shared" si="2"/>
        <v>969</v>
      </c>
    </row>
    <row r="40" spans="1:9" x14ac:dyDescent="0.25">
      <c r="A40" t="s">
        <v>168</v>
      </c>
      <c r="B40" t="s">
        <v>1972</v>
      </c>
      <c r="C40" t="s">
        <v>1973</v>
      </c>
      <c r="D40" t="s">
        <v>212</v>
      </c>
      <c r="F40" t="str">
        <f t="shared" si="0"/>
        <v>案例激活+63218769+变速箱+沈阳宝绅汽车维修服务有限公司</v>
      </c>
      <c r="G40" t="str">
        <f t="shared" si="1"/>
        <v>Gao Yongyuan</v>
      </c>
      <c r="H40" t="e">
        <f>VLOOKUP(G40,#REF!,2,0)</f>
        <v>#REF!</v>
      </c>
      <c r="I40">
        <f t="shared" si="2"/>
        <v>965</v>
      </c>
    </row>
    <row r="41" spans="1:9" x14ac:dyDescent="0.25">
      <c r="A41" t="s">
        <v>198</v>
      </c>
      <c r="B41" t="s">
        <v>1974</v>
      </c>
      <c r="C41" t="s">
        <v>1975</v>
      </c>
      <c r="D41" t="s">
        <v>197</v>
      </c>
      <c r="F41" t="str">
        <f t="shared" si="0"/>
        <v>重新激活_63288816_付佳伟</v>
      </c>
      <c r="G41" t="str">
        <f t="shared" si="1"/>
        <v>Meng Fan Bo</v>
      </c>
      <c r="H41" t="e">
        <f>VLOOKUP(G41,#REF!,2,0)</f>
        <v>#REF!</v>
      </c>
      <c r="I41">
        <f t="shared" si="2"/>
        <v>943</v>
      </c>
    </row>
    <row r="42" spans="1:9" x14ac:dyDescent="0.25">
      <c r="A42" t="s">
        <v>168</v>
      </c>
      <c r="B42" t="s">
        <v>1976</v>
      </c>
      <c r="C42" t="s">
        <v>1300</v>
      </c>
      <c r="D42" t="s">
        <v>265</v>
      </c>
      <c r="F42" t="str">
        <f t="shared" si="0"/>
        <v>附件_63310459_徐方超</v>
      </c>
      <c r="G42" t="str">
        <f t="shared" si="1"/>
        <v>Gao Yongyuan</v>
      </c>
      <c r="H42" t="e">
        <f>VLOOKUP(G42,#REF!,2,0)</f>
        <v>#REF!</v>
      </c>
      <c r="I42">
        <f t="shared" si="2"/>
        <v>940</v>
      </c>
    </row>
    <row r="43" spans="1:9" x14ac:dyDescent="0.25">
      <c r="A43" t="s">
        <v>1600</v>
      </c>
      <c r="B43" t="s">
        <v>1977</v>
      </c>
      <c r="C43" t="s">
        <v>1978</v>
      </c>
      <c r="D43" t="s">
        <v>209</v>
      </c>
      <c r="F43" t="str">
        <f t="shared" si="0"/>
        <v>重新激活-63305031-驱动系统-史维</v>
      </c>
      <c r="G43" t="str">
        <f t="shared" si="1"/>
        <v>Huang Sean</v>
      </c>
      <c r="H43" t="e">
        <f>VLOOKUP(G43,#REF!,2,0)</f>
        <v>#REF!</v>
      </c>
      <c r="I43">
        <f t="shared" si="2"/>
        <v>864</v>
      </c>
    </row>
    <row r="44" spans="1:9" x14ac:dyDescent="0.25">
      <c r="A44" t="s">
        <v>327</v>
      </c>
      <c r="B44" t="s">
        <v>1979</v>
      </c>
      <c r="C44" t="s">
        <v>1980</v>
      </c>
      <c r="D44" t="s">
        <v>101</v>
      </c>
      <c r="F44" t="str">
        <f t="shared" si="0"/>
        <v>驾驶舱内或者车外能够听到嗡嗡异响  驱动系统</v>
      </c>
      <c r="G44" t="str">
        <f t="shared" si="1"/>
        <v>Zhang Yuan</v>
      </c>
      <c r="H44" t="e">
        <f>VLOOKUP(G44,#REF!,2,0)</f>
        <v>#REF!</v>
      </c>
      <c r="I44">
        <f t="shared" si="2"/>
        <v>846</v>
      </c>
    </row>
    <row r="45" spans="1:9" x14ac:dyDescent="0.25">
      <c r="A45" t="s">
        <v>198</v>
      </c>
      <c r="B45" t="s">
        <v>1981</v>
      </c>
      <c r="C45" t="s">
        <v>1982</v>
      </c>
      <c r="D45" t="s">
        <v>197</v>
      </c>
      <c r="F45" t="str">
        <f t="shared" si="0"/>
        <v>重新激活_62987996_游国军</v>
      </c>
      <c r="G45" t="str">
        <f t="shared" si="1"/>
        <v>Meng Fan Bo</v>
      </c>
      <c r="H45" t="e">
        <f>VLOOKUP(G45,#REF!,2,0)</f>
        <v>#REF!</v>
      </c>
      <c r="I45">
        <f t="shared" si="2"/>
        <v>845</v>
      </c>
    </row>
    <row r="46" spans="1:9" x14ac:dyDescent="0.25">
      <c r="A46" t="s">
        <v>198</v>
      </c>
      <c r="B46" t="s">
        <v>1983</v>
      </c>
      <c r="C46" t="s">
        <v>1984</v>
      </c>
      <c r="D46" t="s">
        <v>180</v>
      </c>
      <c r="F46" t="str">
        <f t="shared" si="0"/>
        <v>重新激活_62681898_座椅_洛阳豫德宝</v>
      </c>
      <c r="G46" t="str">
        <f t="shared" si="1"/>
        <v>Meng Fan Bo</v>
      </c>
      <c r="H46" t="e">
        <f>VLOOKUP(G46,#REF!,2,0)</f>
        <v>#REF!</v>
      </c>
      <c r="I46">
        <f t="shared" si="2"/>
        <v>843</v>
      </c>
    </row>
    <row r="47" spans="1:9" x14ac:dyDescent="0.25">
      <c r="A47" t="s">
        <v>1600</v>
      </c>
      <c r="B47" t="s">
        <v>1985</v>
      </c>
      <c r="C47" t="s">
        <v>1986</v>
      </c>
      <c r="D47" t="s">
        <v>197</v>
      </c>
      <c r="F47" t="str">
        <f t="shared" si="0"/>
        <v>重新激活_62787285_王宝磊</v>
      </c>
      <c r="G47" t="str">
        <f t="shared" si="1"/>
        <v>Huang Sean</v>
      </c>
      <c r="H47" t="e">
        <f>VLOOKUP(G47,#REF!,2,0)</f>
        <v>#REF!</v>
      </c>
      <c r="I47">
        <f t="shared" si="2"/>
        <v>795</v>
      </c>
    </row>
    <row r="48" spans="1:9" x14ac:dyDescent="0.25">
      <c r="A48" t="s">
        <v>327</v>
      </c>
      <c r="B48" t="s">
        <v>1987</v>
      </c>
      <c r="C48" t="s">
        <v>1988</v>
      </c>
      <c r="D48" t="s">
        <v>93</v>
      </c>
      <c r="F48" t="str">
        <f t="shared" si="0"/>
        <v>升级-63299375-驱动系统-义乌信通宝</v>
      </c>
      <c r="G48" t="str">
        <f t="shared" si="1"/>
        <v>Zhang Yuan</v>
      </c>
      <c r="H48" t="e">
        <f>VLOOKUP(G48,#REF!,2,0)</f>
        <v>#REF!</v>
      </c>
      <c r="I48">
        <f t="shared" si="2"/>
        <v>669</v>
      </c>
    </row>
    <row r="49" spans="1:9" x14ac:dyDescent="0.25">
      <c r="A49" t="s">
        <v>168</v>
      </c>
      <c r="B49" t="s">
        <v>1989</v>
      </c>
      <c r="C49" t="s">
        <v>1990</v>
      </c>
      <c r="D49" t="s">
        <v>265</v>
      </c>
      <c r="F49" t="str">
        <f t="shared" si="0"/>
        <v xml:space="preserve"> 重新激活-63247494-驱动系统-大连燕宝</v>
      </c>
      <c r="G49" t="str">
        <f t="shared" si="1"/>
        <v>Gao Yongyuan</v>
      </c>
      <c r="H49" t="e">
        <f>VLOOKUP(G49,#REF!,2,0)</f>
        <v>#REF!</v>
      </c>
      <c r="I49">
        <f t="shared" si="2"/>
        <v>634</v>
      </c>
    </row>
    <row r="50" spans="1:9" x14ac:dyDescent="0.25">
      <c r="A50" t="s">
        <v>168</v>
      </c>
      <c r="B50" t="s">
        <v>1991</v>
      </c>
      <c r="C50" t="s">
        <v>1623</v>
      </c>
      <c r="D50" t="s">
        <v>180</v>
      </c>
      <c r="F50" t="str">
        <f t="shared" si="0"/>
        <v>重新激活-63233106-徐方超</v>
      </c>
      <c r="G50" t="str">
        <f t="shared" si="1"/>
        <v>Gao Yongyuan</v>
      </c>
      <c r="H50" t="e">
        <f>VLOOKUP(G50,#REF!,2,0)</f>
        <v>#REF!</v>
      </c>
      <c r="I50">
        <f t="shared" si="2"/>
        <v>629</v>
      </c>
    </row>
    <row r="51" spans="1:9" x14ac:dyDescent="0.25">
      <c r="A51" t="s">
        <v>171</v>
      </c>
      <c r="B51" t="s">
        <v>1992</v>
      </c>
      <c r="C51" t="s">
        <v>1508</v>
      </c>
      <c r="D51" t="s">
        <v>22</v>
      </c>
      <c r="F51" t="str">
        <f t="shared" si="0"/>
        <v>重新激活_案例编号63244583_TTS</v>
      </c>
      <c r="G51" t="str">
        <f t="shared" si="1"/>
        <v>Zhao Shelina</v>
      </c>
      <c r="H51" t="e">
        <f>VLOOKUP(G51,#REF!,2,0)</f>
        <v>#REF!</v>
      </c>
      <c r="I51">
        <f t="shared" si="2"/>
        <v>614</v>
      </c>
    </row>
    <row r="52" spans="1:9" x14ac:dyDescent="0.25">
      <c r="A52" t="s">
        <v>198</v>
      </c>
      <c r="B52" t="s">
        <v>1993</v>
      </c>
      <c r="C52" t="s">
        <v>1329</v>
      </c>
      <c r="D52" t="s">
        <v>212</v>
      </c>
      <c r="F52" t="str">
        <f t="shared" si="0"/>
        <v>重新激活：案例号-63294109-电气系统-北京京宝行</v>
      </c>
      <c r="G52" t="str">
        <f t="shared" si="1"/>
        <v>Meng Fan Bo</v>
      </c>
      <c r="H52" t="e">
        <f>VLOOKUP(G52,#REF!,2,0)</f>
        <v>#REF!</v>
      </c>
      <c r="I52">
        <f t="shared" si="2"/>
        <v>566</v>
      </c>
    </row>
    <row r="53" spans="1:9" x14ac:dyDescent="0.25">
      <c r="A53" t="s">
        <v>198</v>
      </c>
      <c r="B53" t="s">
        <v>1994</v>
      </c>
      <c r="C53" t="s">
        <v>1995</v>
      </c>
      <c r="D53" t="s">
        <v>212</v>
      </c>
      <c r="F53" t="str">
        <f t="shared" si="0"/>
        <v>重新激活PUMA63259868-TC</v>
      </c>
      <c r="G53" t="str">
        <f t="shared" si="1"/>
        <v>Meng Fan Bo</v>
      </c>
      <c r="H53" t="e">
        <f>VLOOKUP(G53,#REF!,2,0)</f>
        <v>#REF!</v>
      </c>
      <c r="I53">
        <f t="shared" si="2"/>
        <v>551</v>
      </c>
    </row>
    <row r="54" spans="1:9" x14ac:dyDescent="0.25">
      <c r="A54" t="s">
        <v>1600</v>
      </c>
      <c r="B54" t="s">
        <v>1919</v>
      </c>
      <c r="C54" t="s">
        <v>1996</v>
      </c>
      <c r="D54" t="s">
        <v>552</v>
      </c>
      <c r="F54" t="str">
        <f t="shared" si="0"/>
        <v>重新激活-62907874-驱动系统-义乌泓宝行</v>
      </c>
      <c r="G54" t="str">
        <f t="shared" si="1"/>
        <v>Huang Sean</v>
      </c>
      <c r="H54" t="e">
        <f>VLOOKUP(G54,#REF!,2,0)</f>
        <v>#REF!</v>
      </c>
      <c r="I54">
        <f t="shared" si="2"/>
        <v>550</v>
      </c>
    </row>
    <row r="55" spans="1:9" x14ac:dyDescent="0.25">
      <c r="A55" t="s">
        <v>168</v>
      </c>
      <c r="B55" t="s">
        <v>2025</v>
      </c>
      <c r="C55" t="s">
        <v>2026</v>
      </c>
      <c r="D55" t="s">
        <v>202</v>
      </c>
      <c r="F55" t="str">
        <f t="shared" si="0"/>
        <v>激活_63307286_底盘_合肥宝泓（39990）</v>
      </c>
      <c r="G55" t="str">
        <f t="shared" si="1"/>
        <v>Gao Yongyuan</v>
      </c>
      <c r="H55" t="e">
        <f>VLOOKUP(G55,#REF!,2,0)</f>
        <v>#REF!</v>
      </c>
      <c r="I55">
        <f t="shared" si="2"/>
        <v>1082</v>
      </c>
    </row>
    <row r="56" spans="1:9" x14ac:dyDescent="0.25">
      <c r="A56" t="s">
        <v>327</v>
      </c>
      <c r="B56" t="s">
        <v>2027</v>
      </c>
      <c r="C56" t="s">
        <v>2028</v>
      </c>
      <c r="D56" t="s">
        <v>98</v>
      </c>
      <c r="F56" t="str">
        <f t="shared" si="0"/>
        <v>重新激活-63189322-黄刚</v>
      </c>
      <c r="G56" t="str">
        <f t="shared" si="1"/>
        <v>Zhang Yuan</v>
      </c>
      <c r="H56" t="e">
        <f>VLOOKUP(G56,#REF!,2,0)</f>
        <v>#REF!</v>
      </c>
      <c r="I56">
        <f t="shared" si="2"/>
        <v>1044</v>
      </c>
    </row>
    <row r="57" spans="1:9" x14ac:dyDescent="0.25">
      <c r="A57" t="s">
        <v>105</v>
      </c>
      <c r="B57" t="s">
        <v>2029</v>
      </c>
      <c r="C57" t="s">
        <v>2030</v>
      </c>
      <c r="D57" t="s">
        <v>93</v>
      </c>
      <c r="F57" t="str">
        <f t="shared" si="0"/>
        <v>升级-63307289-空调-济宁乾宝行</v>
      </c>
      <c r="G57" t="str">
        <f t="shared" si="1"/>
        <v>Wei Yunqian</v>
      </c>
      <c r="H57" t="e">
        <f>VLOOKUP(G57,#REF!,2,0)</f>
        <v>#REF!</v>
      </c>
      <c r="I57">
        <f t="shared" si="2"/>
        <v>1039</v>
      </c>
    </row>
    <row r="58" spans="1:9" x14ac:dyDescent="0.25">
      <c r="A58" t="s">
        <v>327</v>
      </c>
      <c r="B58" t="s">
        <v>2031</v>
      </c>
      <c r="C58" t="s">
        <v>1537</v>
      </c>
      <c r="D58" t="s">
        <v>388</v>
      </c>
      <c r="F58" t="str">
        <f t="shared" si="0"/>
        <v>帮忙激活下案例号</v>
      </c>
      <c r="G58" t="str">
        <f t="shared" si="1"/>
        <v>Zhang Yuan</v>
      </c>
      <c r="H58" t="e">
        <f>VLOOKUP(G58,#REF!,2,0)</f>
        <v>#REF!</v>
      </c>
      <c r="I58">
        <f t="shared" si="2"/>
        <v>952</v>
      </c>
    </row>
    <row r="59" spans="1:9" x14ac:dyDescent="0.25">
      <c r="A59" t="s">
        <v>327</v>
      </c>
      <c r="B59" t="s">
        <v>2032</v>
      </c>
      <c r="C59" t="s">
        <v>1659</v>
      </c>
      <c r="D59" t="s">
        <v>197</v>
      </c>
      <c r="F59" t="str">
        <f t="shared" si="0"/>
        <v>升级_63002729_驱动_运通祥宝</v>
      </c>
      <c r="G59" t="str">
        <f t="shared" si="1"/>
        <v>Zhang Yuan</v>
      </c>
      <c r="H59" t="e">
        <f>VLOOKUP(G59,#REF!,2,0)</f>
        <v>#REF!</v>
      </c>
      <c r="I59">
        <f t="shared" si="2"/>
        <v>935</v>
      </c>
    </row>
    <row r="60" spans="1:9" x14ac:dyDescent="0.25">
      <c r="A60" t="s">
        <v>168</v>
      </c>
      <c r="B60" t="s">
        <v>2033</v>
      </c>
      <c r="C60" t="s">
        <v>2034</v>
      </c>
      <c r="D60" t="s">
        <v>107</v>
      </c>
      <c r="F60" t="str">
        <f t="shared" si="0"/>
        <v>重新激活-63293848-驱动系统-温州好达</v>
      </c>
      <c r="G60" t="str">
        <f t="shared" si="1"/>
        <v>Gao Yongyuan</v>
      </c>
      <c r="H60" t="e">
        <f>VLOOKUP(G60,#REF!,2,0)</f>
        <v>#REF!</v>
      </c>
      <c r="I60">
        <f t="shared" si="2"/>
        <v>903</v>
      </c>
    </row>
    <row r="61" spans="1:9" x14ac:dyDescent="0.25">
      <c r="A61" t="s">
        <v>198</v>
      </c>
      <c r="B61" t="s">
        <v>1451</v>
      </c>
      <c r="C61" t="s">
        <v>2035</v>
      </c>
      <c r="D61" t="s">
        <v>552</v>
      </c>
      <c r="F61" t="str">
        <f t="shared" si="0"/>
        <v>重新激活_62945408_游国军</v>
      </c>
      <c r="G61" t="str">
        <f t="shared" si="1"/>
        <v>Meng Fan Bo</v>
      </c>
      <c r="H61" t="e">
        <f>VLOOKUP(G61,#REF!,2,0)</f>
        <v>#REF!</v>
      </c>
      <c r="I61">
        <f t="shared" si="2"/>
        <v>828</v>
      </c>
    </row>
    <row r="62" spans="1:9" x14ac:dyDescent="0.25">
      <c r="A62" t="s">
        <v>168</v>
      </c>
      <c r="B62" t="s">
        <v>2036</v>
      </c>
      <c r="C62" t="s">
        <v>2037</v>
      </c>
      <c r="D62" t="s">
        <v>180</v>
      </c>
      <c r="F62" t="str">
        <f t="shared" si="0"/>
        <v>重新激活-底盘系统-案件号-62945462-佛山通宝汽车销售服务有限公司</v>
      </c>
      <c r="G62" t="str">
        <f t="shared" si="1"/>
        <v>Gao Yongyuan</v>
      </c>
      <c r="H62" t="e">
        <f>VLOOKUP(G62,#REF!,2,0)</f>
        <v>#REF!</v>
      </c>
      <c r="I62">
        <f t="shared" si="2"/>
        <v>824</v>
      </c>
    </row>
    <row r="63" spans="1:9" x14ac:dyDescent="0.25">
      <c r="A63" t="s">
        <v>1600</v>
      </c>
      <c r="B63" t="s">
        <v>2038</v>
      </c>
      <c r="C63" t="s">
        <v>2039</v>
      </c>
      <c r="D63" t="s">
        <v>93</v>
      </c>
      <c r="F63" t="str">
        <f t="shared" si="0"/>
        <v>重新激活--63123009--侯惟俣</v>
      </c>
      <c r="G63" t="str">
        <f t="shared" si="1"/>
        <v>Huang Sean</v>
      </c>
      <c r="H63" t="e">
        <f>VLOOKUP(G63,#REF!,2,0)</f>
        <v>#REF!</v>
      </c>
      <c r="I63">
        <f t="shared" si="2"/>
        <v>676</v>
      </c>
    </row>
    <row r="64" spans="1:9" x14ac:dyDescent="0.25">
      <c r="A64" t="s">
        <v>198</v>
      </c>
      <c r="B64" t="s">
        <v>2040</v>
      </c>
      <c r="C64" t="s">
        <v>2041</v>
      </c>
      <c r="D64" t="s">
        <v>330</v>
      </c>
      <c r="F64" t="str">
        <f t="shared" si="0"/>
        <v>老师你好，请激活案例编号62945462.谢谢</v>
      </c>
      <c r="G64" t="str">
        <f t="shared" si="1"/>
        <v>Meng Fan Bo</v>
      </c>
      <c r="H64" t="e">
        <f>VLOOKUP(G64,#REF!,2,0)</f>
        <v>#REF!</v>
      </c>
      <c r="I64">
        <f t="shared" si="2"/>
        <v>674</v>
      </c>
    </row>
    <row r="65" spans="1:9" x14ac:dyDescent="0.25">
      <c r="A65" t="s">
        <v>168</v>
      </c>
      <c r="B65" t="s">
        <v>2042</v>
      </c>
      <c r="C65" t="s">
        <v>2043</v>
      </c>
      <c r="D65" t="s">
        <v>265</v>
      </c>
      <c r="F65" t="str">
        <f t="shared" si="0"/>
        <v>重新激活-63301984-驱动系统-大连燕宝</v>
      </c>
      <c r="G65" t="str">
        <f t="shared" si="1"/>
        <v>Gao Yongyuan</v>
      </c>
      <c r="H65" t="e">
        <f>VLOOKUP(G65,#REF!,2,0)</f>
        <v>#REF!</v>
      </c>
      <c r="I65">
        <f t="shared" si="2"/>
        <v>665</v>
      </c>
    </row>
    <row r="66" spans="1:9" x14ac:dyDescent="0.25">
      <c r="A66" t="s">
        <v>1600</v>
      </c>
      <c r="B66" t="s">
        <v>2044</v>
      </c>
      <c r="C66" t="s">
        <v>2045</v>
      </c>
      <c r="D66" t="s">
        <v>685</v>
      </c>
      <c r="F66" t="str">
        <f t="shared" si="0"/>
        <v>重新激活_63113590_李兆俊</v>
      </c>
      <c r="G66" t="str">
        <f t="shared" si="1"/>
        <v>Huang Sean</v>
      </c>
      <c r="H66" t="e">
        <f>VLOOKUP(G66,#REF!,2,0)</f>
        <v>#REF!</v>
      </c>
      <c r="I66">
        <f t="shared" si="2"/>
        <v>646</v>
      </c>
    </row>
    <row r="67" spans="1:9" x14ac:dyDescent="0.25">
      <c r="A67" t="s">
        <v>105</v>
      </c>
      <c r="B67" t="s">
        <v>2046</v>
      </c>
      <c r="C67" t="s">
        <v>2047</v>
      </c>
      <c r="D67" t="s">
        <v>98</v>
      </c>
      <c r="F67" t="str">
        <f t="shared" ref="F67:F97" si="3">RIGHT(B67,LEN(B67)-4)</f>
        <v>重新激活_63303068_电气系统_沈阳华宝</v>
      </c>
      <c r="G67" t="str">
        <f t="shared" ref="G67:G97" si="4">LEFT(A67,FIND(",",A67)-1)</f>
        <v>Wei Yunqian</v>
      </c>
      <c r="H67" t="e">
        <f>VLOOKUP(G67,#REF!,2,0)</f>
        <v>#REF!</v>
      </c>
      <c r="I67">
        <f t="shared" ref="I67:I97" si="5">MID(C67,(FIND(":",C67)-2),2)*60+MID(C67,(FIND(":",C67)+1),2)</f>
        <v>643</v>
      </c>
    </row>
    <row r="68" spans="1:9" x14ac:dyDescent="0.25">
      <c r="A68" t="s">
        <v>168</v>
      </c>
      <c r="B68" t="s">
        <v>2048</v>
      </c>
      <c r="C68" t="s">
        <v>2049</v>
      </c>
      <c r="D68" t="s">
        <v>547</v>
      </c>
      <c r="F68" t="str">
        <f t="shared" si="3"/>
        <v>案例激活PuMA63247866-底盘系统-东区苏州骏宝行</v>
      </c>
      <c r="G68" t="str">
        <f t="shared" si="4"/>
        <v>Gao Yongyuan</v>
      </c>
      <c r="H68" t="e">
        <f>VLOOKUP(G68,#REF!,2,0)</f>
        <v>#REF!</v>
      </c>
      <c r="I68">
        <f t="shared" si="5"/>
        <v>582</v>
      </c>
    </row>
    <row r="69" spans="1:9" x14ac:dyDescent="0.25">
      <c r="A69" t="s">
        <v>1600</v>
      </c>
      <c r="B69" t="s">
        <v>2050</v>
      </c>
      <c r="C69" t="s">
        <v>2051</v>
      </c>
      <c r="D69" t="s">
        <v>197</v>
      </c>
      <c r="F69" t="str">
        <f t="shared" si="3"/>
        <v>重新激活_63304549_王宝磊</v>
      </c>
      <c r="G69" t="str">
        <f t="shared" si="4"/>
        <v>Huang Sean</v>
      </c>
      <c r="H69" t="e">
        <f>VLOOKUP(G69,#REF!,2,0)</f>
        <v>#REF!</v>
      </c>
      <c r="I69">
        <f t="shared" si="5"/>
        <v>562</v>
      </c>
    </row>
    <row r="70" spans="1:9" x14ac:dyDescent="0.25">
      <c r="A70" t="s">
        <v>1600</v>
      </c>
      <c r="B70" t="s">
        <v>2052</v>
      </c>
      <c r="C70" t="s">
        <v>1357</v>
      </c>
      <c r="D70" t="s">
        <v>197</v>
      </c>
      <c r="F70" t="str">
        <f t="shared" si="3"/>
        <v>Reactivation_62970793_Engine oil consumption not normal_GuangZhou Baojun</v>
      </c>
      <c r="G70" t="str">
        <f t="shared" si="4"/>
        <v>Huang Sean</v>
      </c>
      <c r="H70" t="e">
        <f>VLOOKUP(G70,#REF!,2,0)</f>
        <v>#REF!</v>
      </c>
      <c r="I70">
        <f t="shared" si="5"/>
        <v>557</v>
      </c>
    </row>
    <row r="71" spans="1:9" x14ac:dyDescent="0.25">
      <c r="A71" t="s">
        <v>435</v>
      </c>
      <c r="B71" t="s">
        <v>2080</v>
      </c>
      <c r="C71" t="s">
        <v>2154</v>
      </c>
      <c r="D71" t="s">
        <v>197</v>
      </c>
      <c r="F71" t="str">
        <f t="shared" si="3"/>
        <v>重新激活_63108215_杨波</v>
      </c>
      <c r="G71" t="str">
        <f t="shared" si="4"/>
        <v>Song Min</v>
      </c>
      <c r="H71" t="e">
        <f>VLOOKUP(G71,#REF!,2,0)</f>
        <v>#REF!</v>
      </c>
      <c r="I71">
        <f t="shared" si="5"/>
        <v>1069</v>
      </c>
    </row>
    <row r="72" spans="1:9" x14ac:dyDescent="0.25">
      <c r="A72" t="s">
        <v>198</v>
      </c>
      <c r="B72" t="s">
        <v>2081</v>
      </c>
      <c r="C72" t="s">
        <v>1744</v>
      </c>
      <c r="D72" t="s">
        <v>212</v>
      </c>
      <c r="F72" t="str">
        <f t="shared" si="3"/>
        <v>空调不制冷</v>
      </c>
      <c r="G72" t="str">
        <f t="shared" si="4"/>
        <v>Meng Fan Bo</v>
      </c>
      <c r="H72" t="e">
        <f>VLOOKUP(G72,#REF!,2,0)</f>
        <v>#REF!</v>
      </c>
      <c r="I72">
        <f t="shared" si="5"/>
        <v>1010</v>
      </c>
    </row>
    <row r="73" spans="1:9" x14ac:dyDescent="0.25">
      <c r="A73" t="s">
        <v>198</v>
      </c>
      <c r="B73" t="s">
        <v>2082</v>
      </c>
      <c r="C73" t="s">
        <v>407</v>
      </c>
      <c r="D73" t="s">
        <v>552</v>
      </c>
      <c r="F73" t="str">
        <f t="shared" si="3"/>
        <v>重新激活-62858661-李非雪</v>
      </c>
      <c r="G73" t="str">
        <f t="shared" si="4"/>
        <v>Meng Fan Bo</v>
      </c>
      <c r="H73" t="e">
        <f>VLOOKUP(G73,#REF!,2,0)</f>
        <v>#REF!</v>
      </c>
      <c r="I73">
        <f t="shared" si="5"/>
        <v>974</v>
      </c>
    </row>
    <row r="74" spans="1:9" x14ac:dyDescent="0.25">
      <c r="A74" t="s">
        <v>198</v>
      </c>
      <c r="B74" t="s">
        <v>2083</v>
      </c>
      <c r="C74" t="s">
        <v>1716</v>
      </c>
      <c r="D74" t="s">
        <v>552</v>
      </c>
      <c r="F74" t="str">
        <f t="shared" si="3"/>
        <v>重新激活-62078582-孟凡博</v>
      </c>
      <c r="G74" t="str">
        <f t="shared" si="4"/>
        <v>Meng Fan Bo</v>
      </c>
      <c r="H74" t="e">
        <f>VLOOKUP(G74,#REF!,2,0)</f>
        <v>#REF!</v>
      </c>
      <c r="I74">
        <f t="shared" si="5"/>
        <v>972</v>
      </c>
    </row>
    <row r="75" spans="1:9" x14ac:dyDescent="0.25">
      <c r="A75" t="s">
        <v>1600</v>
      </c>
      <c r="B75" t="s">
        <v>2084</v>
      </c>
      <c r="C75" t="s">
        <v>929</v>
      </c>
      <c r="D75" t="s">
        <v>197</v>
      </c>
      <c r="F75" t="str">
        <f t="shared" si="3"/>
        <v>重新激活—63307274—驱动系统—义乌宝湖</v>
      </c>
      <c r="G75" t="str">
        <f t="shared" si="4"/>
        <v>Huang Sean</v>
      </c>
      <c r="H75" t="e">
        <f>VLOOKUP(G75,#REF!,2,0)</f>
        <v>#REF!</v>
      </c>
      <c r="I75">
        <f t="shared" si="5"/>
        <v>939</v>
      </c>
    </row>
    <row r="76" spans="1:9" x14ac:dyDescent="0.25">
      <c r="A76" t="s">
        <v>1600</v>
      </c>
      <c r="B76" t="s">
        <v>2085</v>
      </c>
      <c r="C76" t="s">
        <v>2153</v>
      </c>
      <c r="D76" t="s">
        <v>685</v>
      </c>
      <c r="F76" t="str">
        <f t="shared" si="3"/>
        <v>重新激活_63087724_李兆俊</v>
      </c>
      <c r="G76" t="str">
        <f t="shared" si="4"/>
        <v>Huang Sean</v>
      </c>
      <c r="H76" t="e">
        <f>VLOOKUP(G76,#REF!,2,0)</f>
        <v>#REF!</v>
      </c>
      <c r="I76">
        <f t="shared" si="5"/>
        <v>848</v>
      </c>
    </row>
    <row r="77" spans="1:9" x14ac:dyDescent="0.25">
      <c r="A77" t="s">
        <v>198</v>
      </c>
      <c r="B77" t="s">
        <v>2086</v>
      </c>
      <c r="C77" t="s">
        <v>2152</v>
      </c>
      <c r="D77" t="s">
        <v>197</v>
      </c>
      <c r="F77" t="str">
        <f t="shared" si="3"/>
        <v>Reactivation_62676882_Body and trim_Hangzhou Junbaohang</v>
      </c>
      <c r="G77" t="str">
        <f t="shared" si="4"/>
        <v>Meng Fan Bo</v>
      </c>
      <c r="H77" t="e">
        <f>VLOOKUP(G77,#REF!,2,0)</f>
        <v>#REF!</v>
      </c>
      <c r="I77">
        <f t="shared" si="5"/>
        <v>765</v>
      </c>
    </row>
    <row r="78" spans="1:9" x14ac:dyDescent="0.25">
      <c r="A78" t="s">
        <v>198</v>
      </c>
      <c r="B78" t="s">
        <v>2087</v>
      </c>
      <c r="C78" t="s">
        <v>2151</v>
      </c>
      <c r="D78" t="s">
        <v>904</v>
      </c>
      <c r="F78" t="str">
        <f t="shared" si="3"/>
        <v>重新激活_63266148_Feixue</v>
      </c>
      <c r="G78" t="str">
        <f t="shared" si="4"/>
        <v>Meng Fan Bo</v>
      </c>
      <c r="H78" t="e">
        <f>VLOOKUP(G78,#REF!,2,0)</f>
        <v>#REF!</v>
      </c>
      <c r="I78">
        <f t="shared" si="5"/>
        <v>763</v>
      </c>
    </row>
    <row r="79" spans="1:9" x14ac:dyDescent="0.25">
      <c r="A79" t="s">
        <v>284</v>
      </c>
      <c r="B79" t="s">
        <v>2088</v>
      </c>
      <c r="C79" t="s">
        <v>2150</v>
      </c>
      <c r="D79" t="s">
        <v>107</v>
      </c>
      <c r="F79" t="str">
        <f t="shared" si="3"/>
        <v>重新激活_62964738_Annama</v>
      </c>
      <c r="G79" t="str">
        <f t="shared" si="4"/>
        <v>Zheng Annamaria</v>
      </c>
      <c r="H79" t="e">
        <f>VLOOKUP(G79,#REF!,2,0)</f>
        <v>#REF!</v>
      </c>
      <c r="I79">
        <f t="shared" si="5"/>
        <v>724</v>
      </c>
    </row>
    <row r="80" spans="1:9" x14ac:dyDescent="0.25">
      <c r="A80" t="s">
        <v>198</v>
      </c>
      <c r="B80" t="s">
        <v>2089</v>
      </c>
      <c r="C80" t="s">
        <v>2149</v>
      </c>
      <c r="D80" t="s">
        <v>388</v>
      </c>
      <c r="F80" t="str">
        <f t="shared" si="3"/>
        <v>重新激活案例63287431(老师)</v>
      </c>
      <c r="G80" t="str">
        <f t="shared" si="4"/>
        <v>Meng Fan Bo</v>
      </c>
      <c r="H80" t="e">
        <f>VLOOKUP(G80,#REF!,2,0)</f>
        <v>#REF!</v>
      </c>
      <c r="I80">
        <f t="shared" si="5"/>
        <v>622</v>
      </c>
    </row>
    <row r="81" spans="1:9" x14ac:dyDescent="0.25">
      <c r="A81" t="s">
        <v>198</v>
      </c>
      <c r="B81" t="s">
        <v>1242</v>
      </c>
      <c r="C81" t="s">
        <v>2148</v>
      </c>
      <c r="D81" t="s">
        <v>388</v>
      </c>
      <c r="F81" t="str">
        <f t="shared" si="3"/>
        <v>重新激活_63131387_电气系统_温州好达鹿城店</v>
      </c>
      <c r="G81" t="str">
        <f t="shared" si="4"/>
        <v>Meng Fan Bo</v>
      </c>
      <c r="H81" t="e">
        <f>VLOOKUP(G81,#REF!,2,0)</f>
        <v>#REF!</v>
      </c>
      <c r="I81">
        <f t="shared" si="5"/>
        <v>616</v>
      </c>
    </row>
    <row r="82" spans="1:9" x14ac:dyDescent="0.25">
      <c r="A82" t="s">
        <v>198</v>
      </c>
      <c r="B82" t="s">
        <v>2090</v>
      </c>
      <c r="C82" t="s">
        <v>2147</v>
      </c>
      <c r="D82" t="s">
        <v>183</v>
      </c>
      <c r="F82" t="str">
        <f t="shared" si="3"/>
        <v>重新激活63195658</v>
      </c>
      <c r="G82" t="str">
        <f t="shared" si="4"/>
        <v>Meng Fan Bo</v>
      </c>
      <c r="H82" t="e">
        <f>VLOOKUP(G82,#REF!,2,0)</f>
        <v>#REF!</v>
      </c>
      <c r="I82">
        <f t="shared" si="5"/>
        <v>613</v>
      </c>
    </row>
    <row r="83" spans="1:9" x14ac:dyDescent="0.25">
      <c r="A83" t="s">
        <v>1600</v>
      </c>
      <c r="B83" t="s">
        <v>2091</v>
      </c>
      <c r="C83" t="s">
        <v>2146</v>
      </c>
      <c r="D83" t="s">
        <v>197</v>
      </c>
      <c r="F83" t="str">
        <f t="shared" si="3"/>
        <v>激活案例-62963571-马天驰</v>
      </c>
      <c r="G83" t="str">
        <f t="shared" si="4"/>
        <v>Huang Sean</v>
      </c>
      <c r="H83" t="e">
        <f>VLOOKUP(G83,#REF!,2,0)</f>
        <v>#REF!</v>
      </c>
      <c r="I83">
        <f t="shared" si="5"/>
        <v>570</v>
      </c>
    </row>
    <row r="84" spans="1:9" x14ac:dyDescent="0.25">
      <c r="A84" t="s">
        <v>171</v>
      </c>
      <c r="B84" t="s">
        <v>2092</v>
      </c>
      <c r="C84" t="s">
        <v>2145</v>
      </c>
      <c r="D84" t="s">
        <v>547</v>
      </c>
      <c r="F84" t="str">
        <f t="shared" si="3"/>
        <v>申请激活案例--63288836_TTS</v>
      </c>
      <c r="G84" t="str">
        <f t="shared" si="4"/>
        <v>Zhao Shelina</v>
      </c>
      <c r="H84" t="e">
        <f>VLOOKUP(G84,#REF!,2,0)</f>
        <v>#REF!</v>
      </c>
      <c r="I84">
        <f t="shared" si="5"/>
        <v>547</v>
      </c>
    </row>
    <row r="85" spans="1:9" x14ac:dyDescent="0.25">
      <c r="A85" t="s">
        <v>2093</v>
      </c>
      <c r="B85" t="s">
        <v>1690</v>
      </c>
      <c r="C85" t="s">
        <v>2094</v>
      </c>
      <c r="D85" t="s">
        <v>388</v>
      </c>
      <c r="F85" t="str">
        <f t="shared" si="3"/>
        <v>重新激活_63281348_驱动系统_江阴宝诚</v>
      </c>
      <c r="G85" t="str">
        <f t="shared" si="4"/>
        <v>Li Zhaojun</v>
      </c>
      <c r="H85" t="e">
        <f>VLOOKUP(G85,#REF!,2,0)</f>
        <v>#REF!</v>
      </c>
      <c r="I85">
        <f t="shared" si="5"/>
        <v>983</v>
      </c>
    </row>
    <row r="86" spans="1:9" x14ac:dyDescent="0.25">
      <c r="A86" t="s">
        <v>90</v>
      </c>
      <c r="B86" t="s">
        <v>2095</v>
      </c>
      <c r="C86" t="s">
        <v>2096</v>
      </c>
      <c r="D86" t="s">
        <v>101</v>
      </c>
      <c r="F86" t="str">
        <f t="shared" si="3"/>
        <v>案例激活_63189282_Baolin</v>
      </c>
      <c r="G86" t="str">
        <f t="shared" si="4"/>
        <v>Fu Rich</v>
      </c>
      <c r="H86" t="e">
        <f>VLOOKUP(G86,#REF!,2,0)</f>
        <v>#REF!</v>
      </c>
      <c r="I86">
        <f t="shared" si="5"/>
        <v>949</v>
      </c>
    </row>
    <row r="87" spans="1:9" x14ac:dyDescent="0.25">
      <c r="A87" t="s">
        <v>2093</v>
      </c>
      <c r="B87" t="s">
        <v>2097</v>
      </c>
      <c r="C87" t="s">
        <v>2098</v>
      </c>
      <c r="D87" t="s">
        <v>98</v>
      </c>
      <c r="F87" t="str">
        <f t="shared" si="3"/>
        <v>重新激活-63307835 -杨波</v>
      </c>
      <c r="G87" t="str">
        <f t="shared" si="4"/>
        <v>Li Zhaojun</v>
      </c>
      <c r="H87" t="e">
        <f>VLOOKUP(G87,#REF!,2,0)</f>
        <v>#REF!</v>
      </c>
      <c r="I87">
        <f t="shared" si="5"/>
        <v>876</v>
      </c>
    </row>
    <row r="88" spans="1:9" x14ac:dyDescent="0.25">
      <c r="A88" t="s">
        <v>90</v>
      </c>
      <c r="B88" t="s">
        <v>2099</v>
      </c>
      <c r="C88" t="s">
        <v>2100</v>
      </c>
      <c r="D88" t="s">
        <v>107</v>
      </c>
      <c r="F88" t="str">
        <f t="shared" si="3"/>
        <v>重新激活-—63270124—孟凡博</v>
      </c>
      <c r="G88" t="str">
        <f t="shared" si="4"/>
        <v>Fu Rich</v>
      </c>
      <c r="H88" t="e">
        <f>VLOOKUP(G88,#REF!,2,0)</f>
        <v>#REF!</v>
      </c>
      <c r="I88">
        <f t="shared" si="5"/>
        <v>784</v>
      </c>
    </row>
    <row r="89" spans="1:9" x14ac:dyDescent="0.25">
      <c r="A89" t="s">
        <v>90</v>
      </c>
      <c r="B89" t="s">
        <v>2101</v>
      </c>
      <c r="C89" t="s">
        <v>2102</v>
      </c>
      <c r="D89" t="s">
        <v>330</v>
      </c>
      <c r="F89" t="str">
        <f t="shared" si="3"/>
        <v>附件-63315786-魏云骞</v>
      </c>
      <c r="G89" t="str">
        <f t="shared" si="4"/>
        <v>Fu Rich</v>
      </c>
      <c r="H89" t="e">
        <f>VLOOKUP(G89,#REF!,2,0)</f>
        <v>#REF!</v>
      </c>
      <c r="I89">
        <f t="shared" si="5"/>
        <v>688</v>
      </c>
    </row>
    <row r="90" spans="1:9" x14ac:dyDescent="0.25">
      <c r="A90" t="s">
        <v>90</v>
      </c>
      <c r="B90" t="s">
        <v>2103</v>
      </c>
      <c r="C90" t="s">
        <v>1781</v>
      </c>
      <c r="D90" t="s">
        <v>101</v>
      </c>
      <c r="F90" t="str">
        <f t="shared" si="3"/>
        <v>重新激活_63128427_电器_35312义乌泓宝行</v>
      </c>
      <c r="G90" t="str">
        <f t="shared" si="4"/>
        <v>Fu Rich</v>
      </c>
      <c r="H90" t="e">
        <f>VLOOKUP(G90,#REF!,2,0)</f>
        <v>#REF!</v>
      </c>
      <c r="I90">
        <f t="shared" si="5"/>
        <v>606</v>
      </c>
    </row>
    <row r="91" spans="1:9" x14ac:dyDescent="0.25">
      <c r="A91" t="s">
        <v>327</v>
      </c>
      <c r="B91" t="s">
        <v>2122</v>
      </c>
      <c r="C91" t="s">
        <v>2123</v>
      </c>
      <c r="D91" t="s">
        <v>183</v>
      </c>
      <c r="F91" t="str">
        <f t="shared" si="3"/>
        <v>重新激活-63276652-王宝磊</v>
      </c>
      <c r="G91" t="str">
        <f t="shared" si="4"/>
        <v>Zhang Yuan</v>
      </c>
      <c r="H91" t="e">
        <f>VLOOKUP(G91,#REF!,2,0)</f>
        <v>#REF!</v>
      </c>
      <c r="I91">
        <f t="shared" si="5"/>
        <v>994</v>
      </c>
    </row>
    <row r="92" spans="1:9" x14ac:dyDescent="0.25">
      <c r="A92" t="s">
        <v>393</v>
      </c>
      <c r="B92" t="s">
        <v>2124</v>
      </c>
      <c r="C92" t="s">
        <v>2125</v>
      </c>
      <c r="D92" t="s">
        <v>209</v>
      </c>
      <c r="F92" t="str">
        <f t="shared" si="3"/>
        <v>重新激活_63303038_曲作奇</v>
      </c>
      <c r="G92" t="str">
        <f t="shared" si="4"/>
        <v>Ren Fei</v>
      </c>
      <c r="H92" t="e">
        <f>VLOOKUP(G92,#REF!,2,0)</f>
        <v>#REF!</v>
      </c>
      <c r="I92">
        <f t="shared" si="5"/>
        <v>959</v>
      </c>
    </row>
    <row r="93" spans="1:9" x14ac:dyDescent="0.25">
      <c r="A93" t="s">
        <v>393</v>
      </c>
      <c r="B93" t="s">
        <v>2126</v>
      </c>
      <c r="C93" t="s">
        <v>424</v>
      </c>
      <c r="D93" t="s">
        <v>904</v>
      </c>
      <c r="F93" t="str">
        <f t="shared" si="3"/>
        <v>重新激活-63213420-任飞</v>
      </c>
      <c r="G93" t="str">
        <f t="shared" si="4"/>
        <v>Ren Fei</v>
      </c>
      <c r="H93" t="e">
        <f>VLOOKUP(G93,#REF!,2,0)</f>
        <v>#REF!</v>
      </c>
      <c r="I93">
        <f t="shared" si="5"/>
        <v>947</v>
      </c>
    </row>
    <row r="94" spans="1:9" x14ac:dyDescent="0.25">
      <c r="A94" t="s">
        <v>393</v>
      </c>
      <c r="B94" t="s">
        <v>2127</v>
      </c>
      <c r="C94" t="s">
        <v>2128</v>
      </c>
      <c r="D94" t="s">
        <v>101</v>
      </c>
      <c r="F94" t="str">
        <f t="shared" si="3"/>
        <v>激活案例编号63241714</v>
      </c>
      <c r="G94" t="str">
        <f t="shared" si="4"/>
        <v>Ren Fei</v>
      </c>
      <c r="H94" t="e">
        <f>VLOOKUP(G94,#REF!,2,0)</f>
        <v>#REF!</v>
      </c>
      <c r="I94">
        <f t="shared" si="5"/>
        <v>913</v>
      </c>
    </row>
    <row r="95" spans="1:9" x14ac:dyDescent="0.25">
      <c r="A95" t="s">
        <v>327</v>
      </c>
      <c r="B95" t="s">
        <v>2129</v>
      </c>
      <c r="C95" t="s">
        <v>1020</v>
      </c>
      <c r="D95" t="s">
        <v>209</v>
      </c>
      <c r="F95" t="str">
        <f t="shared" si="3"/>
        <v>重新激活-63186099-史维</v>
      </c>
      <c r="G95" t="str">
        <f t="shared" si="4"/>
        <v>Zhang Yuan</v>
      </c>
      <c r="H95" t="e">
        <f>VLOOKUP(G95,#REF!,2,0)</f>
        <v>#REF!</v>
      </c>
      <c r="I95">
        <f t="shared" si="5"/>
        <v>628</v>
      </c>
    </row>
    <row r="96" spans="1:9" x14ac:dyDescent="0.25">
      <c r="A96" t="s">
        <v>327</v>
      </c>
      <c r="B96" t="s">
        <v>2130</v>
      </c>
      <c r="C96" t="s">
        <v>2131</v>
      </c>
      <c r="D96" t="s">
        <v>209</v>
      </c>
      <c r="F96" t="str">
        <f t="shared" si="3"/>
        <v>重新激活_63084944_史维</v>
      </c>
      <c r="G96" t="str">
        <f t="shared" si="4"/>
        <v>Zhang Yuan</v>
      </c>
      <c r="H96" t="e">
        <f>VLOOKUP(G96,#REF!,2,0)</f>
        <v>#REF!</v>
      </c>
      <c r="I96">
        <f t="shared" si="5"/>
        <v>626</v>
      </c>
    </row>
    <row r="97" spans="1:9" x14ac:dyDescent="0.25">
      <c r="A97" t="s">
        <v>327</v>
      </c>
      <c r="B97" t="s">
        <v>2132</v>
      </c>
      <c r="C97" t="s">
        <v>2133</v>
      </c>
      <c r="D97" t="s">
        <v>209</v>
      </c>
      <c r="F97" t="str">
        <f t="shared" si="3"/>
        <v>重启PUMA63287016</v>
      </c>
      <c r="G97" t="str">
        <f t="shared" si="4"/>
        <v>Zhang Yuan</v>
      </c>
      <c r="H97" t="e">
        <f>VLOOKUP(G97,#REF!,2,0)</f>
        <v>#REF!</v>
      </c>
      <c r="I97">
        <f t="shared" si="5"/>
        <v>550</v>
      </c>
    </row>
    <row r="98" spans="1:9" x14ac:dyDescent="0.25">
      <c r="A98" t="s">
        <v>284</v>
      </c>
      <c r="B98" t="s">
        <v>2157</v>
      </c>
      <c r="C98" s="1" t="s">
        <v>2158</v>
      </c>
      <c r="D98" t="s">
        <v>265</v>
      </c>
      <c r="F98" t="str">
        <f t="shared" ref="F98" si="6">RIGHT(B98,LEN(B98)-4)</f>
        <v>重新激活_63305383_TTS</v>
      </c>
      <c r="G98" t="str">
        <f t="shared" ref="G98" si="7">LEFT(A98,FIND(",",A98)-1)</f>
        <v>Zheng Annamaria</v>
      </c>
      <c r="H98" t="e">
        <f>VLOOKUP(G98,#REF!,2,0)</f>
        <v>#REF!</v>
      </c>
      <c r="I98">
        <f t="shared" ref="I98" si="8">MID(C98,(FIND(":",C98)-2),2)*60+MID(C98,(FIND(":",C98)+1),2)</f>
        <v>567</v>
      </c>
    </row>
    <row r="99" spans="1:9" x14ac:dyDescent="0.25">
      <c r="A99" t="s">
        <v>284</v>
      </c>
      <c r="B99" t="s">
        <v>2159</v>
      </c>
      <c r="C99" s="1" t="s">
        <v>2160</v>
      </c>
      <c r="D99" t="s">
        <v>388</v>
      </c>
      <c r="F99" t="str">
        <f t="shared" ref="F99:F102" si="9">RIGHT(B99,LEN(B99)-4)</f>
        <v>重新激活_63280455_TTS</v>
      </c>
      <c r="G99" t="str">
        <f t="shared" ref="G99:G102" si="10">LEFT(A99,FIND(",",A99)-1)</f>
        <v>Zheng Annamaria</v>
      </c>
      <c r="H99" t="e">
        <f>VLOOKUP(G99,#REF!,2,0)</f>
        <v>#REF!</v>
      </c>
      <c r="I99">
        <f t="shared" ref="I99:I102" si="11">MID(C99,(FIND(":",C99)-2),2)*60+MID(C99,(FIND(":",C99)+1),2)</f>
        <v>555</v>
      </c>
    </row>
    <row r="100" spans="1:9" x14ac:dyDescent="0.25">
      <c r="A100" t="s">
        <v>327</v>
      </c>
      <c r="B100" t="s">
        <v>2161</v>
      </c>
      <c r="C100" s="1" t="s">
        <v>2162</v>
      </c>
      <c r="D100" t="s">
        <v>197</v>
      </c>
      <c r="F100" t="str">
        <f t="shared" si="9"/>
        <v>激活-63123647-驱动系统-济南万宝行</v>
      </c>
      <c r="G100" t="str">
        <f t="shared" si="10"/>
        <v>Zhang Yuan</v>
      </c>
      <c r="H100" t="e">
        <f>VLOOKUP(G100,#REF!,2,0)</f>
        <v>#REF!</v>
      </c>
      <c r="I100">
        <f t="shared" si="11"/>
        <v>547</v>
      </c>
    </row>
    <row r="101" spans="1:9" x14ac:dyDescent="0.25">
      <c r="A101" t="s">
        <v>90</v>
      </c>
      <c r="B101" t="s">
        <v>2163</v>
      </c>
      <c r="C101" s="1" t="s">
        <v>1842</v>
      </c>
      <c r="D101" t="s">
        <v>176</v>
      </c>
      <c r="F101" t="str">
        <f t="shared" si="9"/>
        <v>重新激活_63296882_李非雪</v>
      </c>
      <c r="G101" t="str">
        <f t="shared" si="10"/>
        <v>Fu Rich</v>
      </c>
      <c r="H101" t="e">
        <f>VLOOKUP(G101,#REF!,2,0)</f>
        <v>#REF!</v>
      </c>
      <c r="I101">
        <f t="shared" si="11"/>
        <v>658</v>
      </c>
    </row>
    <row r="102" spans="1:9" x14ac:dyDescent="0.25">
      <c r="A102" t="s">
        <v>171</v>
      </c>
      <c r="B102" t="s">
        <v>2164</v>
      </c>
      <c r="C102" s="1" t="s">
        <v>2165</v>
      </c>
      <c r="D102" t="s">
        <v>258</v>
      </c>
      <c r="F102" t="str">
        <f t="shared" si="9"/>
        <v>重新激活- 案例编号63265555-TTS---29333---长春宝兴行</v>
      </c>
      <c r="G102" t="str">
        <f t="shared" si="10"/>
        <v>Zhao Shelina</v>
      </c>
      <c r="H102" t="e">
        <f>VLOOKUP(G102,#REF!,2,0)</f>
        <v>#REF!</v>
      </c>
      <c r="I102">
        <f t="shared" si="11"/>
        <v>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7" workbookViewId="0">
      <selection activeCell="B28" sqref="B28"/>
    </sheetView>
  </sheetViews>
  <sheetFormatPr defaultRowHeight="15" x14ac:dyDescent="0.25"/>
  <cols>
    <col min="1" max="1" width="1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9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12</v>
      </c>
    </row>
    <row r="10" spans="1:2" x14ac:dyDescent="0.25">
      <c r="A10" t="s">
        <v>222</v>
      </c>
      <c r="B10" t="s">
        <v>12</v>
      </c>
    </row>
    <row r="11" spans="1:2" x14ac:dyDescent="0.25">
      <c r="A11" t="s">
        <v>223</v>
      </c>
      <c r="B11" t="s">
        <v>9</v>
      </c>
    </row>
    <row r="12" spans="1:2" x14ac:dyDescent="0.25">
      <c r="A12" t="s">
        <v>224</v>
      </c>
      <c r="B12" t="s">
        <v>6</v>
      </c>
    </row>
    <row r="13" spans="1:2" x14ac:dyDescent="0.25">
      <c r="A13" t="s">
        <v>445</v>
      </c>
      <c r="B13" t="s">
        <v>9</v>
      </c>
    </row>
    <row r="14" spans="1:2" x14ac:dyDescent="0.25">
      <c r="A14" t="s">
        <v>446</v>
      </c>
      <c r="B14" t="s">
        <v>6</v>
      </c>
    </row>
    <row r="15" spans="1:2" x14ac:dyDescent="0.25">
      <c r="A15" t="s">
        <v>1030</v>
      </c>
      <c r="B15" t="s">
        <v>3</v>
      </c>
    </row>
    <row r="16" spans="1:2" x14ac:dyDescent="0.25">
      <c r="A16" t="s">
        <v>1031</v>
      </c>
      <c r="B16" t="s">
        <v>3</v>
      </c>
    </row>
    <row r="17" spans="1:2" x14ac:dyDescent="0.25">
      <c r="A17" t="s">
        <v>1032</v>
      </c>
      <c r="B17" t="s">
        <v>9</v>
      </c>
    </row>
    <row r="18" spans="1:2" x14ac:dyDescent="0.25">
      <c r="A18" t="s">
        <v>1182</v>
      </c>
      <c r="B18" t="s">
        <v>9</v>
      </c>
    </row>
    <row r="19" spans="1:2" x14ac:dyDescent="0.25">
      <c r="A19" t="s">
        <v>1799</v>
      </c>
      <c r="B19" t="s">
        <v>3</v>
      </c>
    </row>
    <row r="20" spans="1:2" x14ac:dyDescent="0.25">
      <c r="A20" t="s">
        <v>1800</v>
      </c>
      <c r="B20" t="s">
        <v>6</v>
      </c>
    </row>
    <row r="21" spans="1:2" x14ac:dyDescent="0.25">
      <c r="A21" t="s">
        <v>2155</v>
      </c>
      <c r="B21" t="s">
        <v>9</v>
      </c>
    </row>
    <row r="22" spans="1:2" x14ac:dyDescent="0.25">
      <c r="A22" t="s">
        <v>2156</v>
      </c>
      <c r="B22" t="s">
        <v>3</v>
      </c>
    </row>
    <row r="23" spans="1:2" x14ac:dyDescent="0.25">
      <c r="A23" t="s">
        <v>2166</v>
      </c>
      <c r="B23" t="s">
        <v>3</v>
      </c>
    </row>
    <row r="24" spans="1:2" x14ac:dyDescent="0.25">
      <c r="A24" t="s">
        <v>2167</v>
      </c>
      <c r="B24" t="s">
        <v>6</v>
      </c>
    </row>
    <row r="25" spans="1:2" x14ac:dyDescent="0.25">
      <c r="A25" t="s">
        <v>2168</v>
      </c>
      <c r="B25" t="s">
        <v>9</v>
      </c>
    </row>
    <row r="26" spans="1:2" x14ac:dyDescent="0.25">
      <c r="A26" t="s">
        <v>2169</v>
      </c>
      <c r="B26" t="s">
        <v>9</v>
      </c>
    </row>
    <row r="27" spans="1:2" x14ac:dyDescent="0.25">
      <c r="A27" t="s">
        <v>2170</v>
      </c>
      <c r="B27" t="s">
        <v>6</v>
      </c>
    </row>
    <row r="28" spans="1:2" x14ac:dyDescent="0.25">
      <c r="A28" t="s">
        <v>2171</v>
      </c>
      <c r="B28" t="s">
        <v>9</v>
      </c>
    </row>
    <row r="29" spans="1:2" x14ac:dyDescent="0.25">
      <c r="A29" t="s">
        <v>2172</v>
      </c>
      <c r="B29" t="s">
        <v>6</v>
      </c>
    </row>
    <row r="30" spans="1:2" x14ac:dyDescent="0.25">
      <c r="A30" t="s">
        <v>2173</v>
      </c>
      <c r="B30" t="s">
        <v>6</v>
      </c>
    </row>
    <row r="31" spans="1:2" x14ac:dyDescent="0.25">
      <c r="A31" t="s">
        <v>2174</v>
      </c>
      <c r="B31" t="s">
        <v>2175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0"/>
  <sheetViews>
    <sheetView tabSelected="1" topLeftCell="D1" workbookViewId="0">
      <selection activeCell="H113" sqref="H113"/>
    </sheetView>
  </sheetViews>
  <sheetFormatPr defaultColWidth="9.140625" defaultRowHeight="15" x14ac:dyDescent="0.25"/>
  <cols>
    <col min="1" max="1" width="39.42578125" bestFit="1" customWidth="1"/>
    <col min="2" max="2" width="63.140625" bestFit="1" customWidth="1"/>
    <col min="3" max="3" width="19.28515625" customWidth="1"/>
    <col min="4" max="4" width="10.42578125" customWidth="1"/>
    <col min="5" max="5" width="10.42578125" bestFit="1" customWidth="1"/>
    <col min="6" max="6" width="65.28515625" bestFit="1" customWidth="1"/>
    <col min="7" max="7" width="13.5703125" bestFit="1" customWidth="1"/>
    <col min="9" max="9" width="12.85546875" bestFit="1" customWidth="1"/>
    <col min="11" max="11" width="16.85546875" bestFit="1" customWidth="1"/>
  </cols>
  <sheetData>
    <row r="1" spans="1:2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447</v>
      </c>
      <c r="G1" t="s">
        <v>1</v>
      </c>
      <c r="H1" t="s">
        <v>463</v>
      </c>
      <c r="I1" t="s">
        <v>471</v>
      </c>
      <c r="J1" t="s">
        <v>477</v>
      </c>
      <c r="K1" t="s">
        <v>478</v>
      </c>
      <c r="L1" t="s">
        <v>491</v>
      </c>
      <c r="M1" t="s">
        <v>2548</v>
      </c>
      <c r="N1" t="s">
        <v>2549</v>
      </c>
      <c r="Q1" t="s">
        <v>2550</v>
      </c>
      <c r="R1" t="s">
        <v>2551</v>
      </c>
      <c r="S1" t="s">
        <v>2552</v>
      </c>
      <c r="U1" t="s">
        <v>2553</v>
      </c>
    </row>
    <row r="2" spans="1:21" hidden="1" x14ac:dyDescent="0.25">
      <c r="A2" t="s">
        <v>19</v>
      </c>
      <c r="B2" t="s">
        <v>2191</v>
      </c>
      <c r="C2" t="s">
        <v>2192</v>
      </c>
      <c r="D2" t="s">
        <v>25</v>
      </c>
      <c r="F2" t="str">
        <f>RIGHT(B2,LEN(B2)-4)</f>
        <v>重新激活-64859698-阎广宇</v>
      </c>
      <c r="G2" t="str">
        <f>VLOOKUP(F2,'CW19 Reply'!$E$2:$G$201,3,0)</f>
        <v>PT</v>
      </c>
      <c r="H2">
        <f t="shared" ref="H2" si="0">MID(C2,(FIND(":",C2)-2),2)*60+MID(C2,(FIND(":",C2)+1),2)</f>
        <v>480</v>
      </c>
      <c r="I2">
        <f>VLOOKUP(F2,'CW19 Reply'!$E$2:$H$201,4,0)</f>
        <v>539</v>
      </c>
      <c r="J2">
        <f t="shared" ref="J2" si="1">I2-H2</f>
        <v>59</v>
      </c>
      <c r="K2">
        <f t="shared" ref="K2" si="2">IFERROR(IF(J2&lt;0, J2+1440,J2),"NA")</f>
        <v>59</v>
      </c>
      <c r="L2">
        <f t="shared" ref="L2" si="3">IF(K2="NA","NA",IF(K2&lt;=30,1,0))</f>
        <v>0</v>
      </c>
      <c r="M2">
        <v>1</v>
      </c>
      <c r="N2">
        <v>1</v>
      </c>
      <c r="P2" t="s">
        <v>3</v>
      </c>
      <c r="Q2">
        <f>COUNTIFS(G:G,"PT",M:M,"1")</f>
        <v>16</v>
      </c>
      <c r="R2">
        <f>COUNTIFS(G:G,"PT",M:M,"2")</f>
        <v>2</v>
      </c>
      <c r="S2">
        <f>AVERAGEIFS(K:K,M:M,"1",G:G,"PT",N:N,"")</f>
        <v>112.64285714285714</v>
      </c>
      <c r="U2">
        <f>COUNTIFS(L:L,"1",G:G,"PT")</f>
        <v>6</v>
      </c>
    </row>
    <row r="3" spans="1:21" hidden="1" x14ac:dyDescent="0.25">
      <c r="A3" t="s">
        <v>19</v>
      </c>
      <c r="B3" t="s">
        <v>2193</v>
      </c>
      <c r="C3" t="s">
        <v>1141</v>
      </c>
      <c r="D3" t="s">
        <v>75</v>
      </c>
      <c r="F3" t="str">
        <f t="shared" ref="F3:F66" si="4">RIGHT(B3,LEN(B3)-4)</f>
        <v>Fw:重新激活_64837886_向保林</v>
      </c>
      <c r="G3" t="str">
        <f>VLOOKUP(F3,'CW19 Reply'!$E$2:$G$201,3,0)</f>
        <v>EE</v>
      </c>
      <c r="H3">
        <f t="shared" ref="H3:H66" si="5">MID(C3,(FIND(":",C3)-2),2)*60+MID(C3,(FIND(":",C3)+1),2)</f>
        <v>547</v>
      </c>
      <c r="I3">
        <f>VLOOKUP(F3,'CW19 Reply'!$E$2:$H$201,4,0)</f>
        <v>607</v>
      </c>
      <c r="J3">
        <f t="shared" ref="J3:J66" si="6">I3-H3</f>
        <v>60</v>
      </c>
      <c r="K3">
        <f t="shared" ref="K3:K66" si="7">IFERROR(IF(J3&lt;0, J3+1440,J3),"NA")</f>
        <v>60</v>
      </c>
      <c r="L3">
        <f t="shared" ref="L3:L66" si="8">IF(K3="NA","NA",IF(K3&lt;=30,1,0))</f>
        <v>0</v>
      </c>
      <c r="M3">
        <v>1</v>
      </c>
      <c r="P3" t="s">
        <v>6</v>
      </c>
      <c r="Q3">
        <f>COUNTIFS(G:G,"DT",M:M,"1")</f>
        <v>28</v>
      </c>
      <c r="R3">
        <f>COUNTIFS(G:G,"DT",M:M,"2")</f>
        <v>2</v>
      </c>
      <c r="S3">
        <f>AVERAGEIFS(K:K,M:M,"1",G:G,"DT",N:N,"")</f>
        <v>30.16</v>
      </c>
      <c r="U3">
        <f>COUNTIFS(L:L,"1",G:G,"DT")</f>
        <v>15</v>
      </c>
    </row>
    <row r="4" spans="1:21" hidden="1" x14ac:dyDescent="0.25">
      <c r="A4" t="s">
        <v>19</v>
      </c>
      <c r="B4" t="s">
        <v>2194</v>
      </c>
      <c r="C4" t="s">
        <v>2180</v>
      </c>
      <c r="D4" t="s">
        <v>75</v>
      </c>
      <c r="F4" t="str">
        <f t="shared" si="4"/>
        <v>重新激活-64859535-eMobility-太原驰宝</v>
      </c>
      <c r="G4" t="str">
        <f>VLOOKUP(F4,'CW19 Reply'!$E$2:$G$201,3,0)</f>
        <v>PT</v>
      </c>
      <c r="H4">
        <f t="shared" si="5"/>
        <v>572</v>
      </c>
      <c r="I4">
        <f>VLOOKUP(F4,'CW19 Reply'!$E$2:$H$201,4,0)</f>
        <v>584</v>
      </c>
      <c r="J4">
        <f t="shared" si="6"/>
        <v>12</v>
      </c>
      <c r="K4">
        <f t="shared" si="7"/>
        <v>12</v>
      </c>
      <c r="L4">
        <f t="shared" si="8"/>
        <v>1</v>
      </c>
      <c r="M4">
        <v>1</v>
      </c>
      <c r="P4" t="s">
        <v>9</v>
      </c>
      <c r="Q4">
        <f>COUNTIFS(G:G,"EE",M:M,"1")</f>
        <v>44</v>
      </c>
      <c r="R4">
        <f>COUNTIFS(G:G,"EE",M:M,"2")</f>
        <v>6</v>
      </c>
      <c r="S4">
        <f>AVERAGEIFS(K:K,M:M,"1",G:G,"EE",N:N,"")</f>
        <v>58.365853658536587</v>
      </c>
      <c r="U4">
        <f>COUNTIFS(L:L,"1",G:G,"EE")</f>
        <v>20</v>
      </c>
    </row>
    <row r="5" spans="1:21" hidden="1" x14ac:dyDescent="0.25">
      <c r="A5" t="s">
        <v>19</v>
      </c>
      <c r="B5" t="s">
        <v>2195</v>
      </c>
      <c r="C5" t="s">
        <v>2196</v>
      </c>
      <c r="D5" t="s">
        <v>2197</v>
      </c>
      <c r="F5" t="str">
        <f t="shared" si="4"/>
        <v>重新激活-64841303-电气系统-李刚</v>
      </c>
      <c r="G5" t="str">
        <f>VLOOKUP(F5,'CW19 Reply'!$E$2:$G$201,3,0)</f>
        <v>EE</v>
      </c>
      <c r="H5">
        <f t="shared" si="5"/>
        <v>625</v>
      </c>
      <c r="I5">
        <f>VLOOKUP(F5,'CW19 Reply'!$E$2:$H$201,4,0)</f>
        <v>660</v>
      </c>
      <c r="J5">
        <f t="shared" si="6"/>
        <v>35</v>
      </c>
      <c r="K5">
        <f t="shared" si="7"/>
        <v>35</v>
      </c>
      <c r="L5">
        <f t="shared" si="8"/>
        <v>0</v>
      </c>
      <c r="M5">
        <v>1</v>
      </c>
      <c r="P5" t="s">
        <v>12</v>
      </c>
      <c r="Q5">
        <f>COUNTIFS(G:G,"TT",M:M,"1")</f>
        <v>6</v>
      </c>
      <c r="R5">
        <f>COUNTIFS(G:G,"TT",M:M,"2")</f>
        <v>0</v>
      </c>
      <c r="S5">
        <f>AVERAGEIFS(K:K,M:M,"1",G:G,"TT",N:N,"")</f>
        <v>14.5</v>
      </c>
      <c r="U5">
        <f>COUNTIFS(L:L,"1",G:G,"TT")</f>
        <v>5</v>
      </c>
    </row>
    <row r="6" spans="1:21" x14ac:dyDescent="0.25">
      <c r="A6" t="s">
        <v>19</v>
      </c>
      <c r="B6" t="s">
        <v>2198</v>
      </c>
      <c r="C6" t="s">
        <v>546</v>
      </c>
      <c r="D6" t="s">
        <v>70</v>
      </c>
      <c r="F6" t="str">
        <f>RIGHT(B6,LEN(B6)-4)</f>
        <v>Reactivation_64843693_Chassis and Suspension_Hangzhou Junbaohang</v>
      </c>
      <c r="G6" t="s">
        <v>6</v>
      </c>
      <c r="H6">
        <f t="shared" si="5"/>
        <v>630</v>
      </c>
      <c r="I6" t="e">
        <f>VLOOKUP(F6,'CW19 Reply'!$E$2:$H$201,4,0)</f>
        <v>#N/A</v>
      </c>
      <c r="J6" t="e">
        <f t="shared" si="6"/>
        <v>#N/A</v>
      </c>
      <c r="K6" t="str">
        <f t="shared" si="7"/>
        <v>NA</v>
      </c>
      <c r="L6" t="str">
        <f t="shared" si="8"/>
        <v>NA</v>
      </c>
      <c r="M6">
        <v>1</v>
      </c>
    </row>
    <row r="7" spans="1:21" hidden="1" x14ac:dyDescent="0.25">
      <c r="A7" t="s">
        <v>19</v>
      </c>
      <c r="B7" t="s">
        <v>2199</v>
      </c>
      <c r="C7" t="s">
        <v>2200</v>
      </c>
      <c r="D7" t="s">
        <v>25</v>
      </c>
      <c r="F7" t="str">
        <f t="shared" si="4"/>
        <v>重新激活-64793198-李刚</v>
      </c>
      <c r="G7" t="str">
        <f>VLOOKUP(F7,'CW19 Reply'!$E$2:$G$201,3,0)</f>
        <v>EE</v>
      </c>
      <c r="H7">
        <f t="shared" si="5"/>
        <v>684</v>
      </c>
      <c r="I7">
        <f>VLOOKUP(F7,'CW19 Reply'!$E$2:$H$201,4,0)</f>
        <v>710</v>
      </c>
      <c r="J7">
        <f t="shared" si="6"/>
        <v>26</v>
      </c>
      <c r="K7">
        <f t="shared" si="7"/>
        <v>26</v>
      </c>
      <c r="L7">
        <f t="shared" si="8"/>
        <v>1</v>
      </c>
      <c r="M7">
        <v>1</v>
      </c>
    </row>
    <row r="8" spans="1:21" hidden="1" x14ac:dyDescent="0.25">
      <c r="A8" t="s">
        <v>19</v>
      </c>
      <c r="B8" t="s">
        <v>2201</v>
      </c>
      <c r="C8" t="s">
        <v>2202</v>
      </c>
      <c r="D8" t="s">
        <v>115</v>
      </c>
      <c r="F8" t="str">
        <f t="shared" si="4"/>
        <v>激活_64592088_驱动_平顶山宝莲升</v>
      </c>
      <c r="G8" t="str">
        <f>VLOOKUP(F8,'CW19 Reply'!$E$2:$G$201,3,0)</f>
        <v>DT</v>
      </c>
      <c r="H8">
        <f t="shared" si="5"/>
        <v>702</v>
      </c>
      <c r="I8">
        <f>VLOOKUP(F8,'CW19 Reply'!$E$2:$H$201,4,0)</f>
        <v>772</v>
      </c>
      <c r="J8">
        <f t="shared" si="6"/>
        <v>70</v>
      </c>
      <c r="K8">
        <f t="shared" si="7"/>
        <v>70</v>
      </c>
      <c r="L8">
        <f t="shared" si="8"/>
        <v>0</v>
      </c>
      <c r="M8">
        <v>1</v>
      </c>
    </row>
    <row r="9" spans="1:21" hidden="1" x14ac:dyDescent="0.25">
      <c r="A9" t="s">
        <v>19</v>
      </c>
      <c r="B9" t="s">
        <v>2203</v>
      </c>
      <c r="C9" t="s">
        <v>2204</v>
      </c>
      <c r="D9" t="s">
        <v>123</v>
      </c>
      <c r="F9" t="str">
        <f t="shared" si="4"/>
        <v>重新激活-64792034-寇祖涛</v>
      </c>
      <c r="G9" t="str">
        <f>VLOOKUP(F9,'CW19 Reply'!$E$2:$G$201,3,0)</f>
        <v>DT</v>
      </c>
      <c r="H9">
        <f t="shared" si="5"/>
        <v>704</v>
      </c>
      <c r="I9">
        <f>VLOOKUP(F9,'CW19 Reply'!$E$2:$H$201,4,0)</f>
        <v>775</v>
      </c>
      <c r="J9">
        <f t="shared" si="6"/>
        <v>71</v>
      </c>
      <c r="K9">
        <f t="shared" si="7"/>
        <v>71</v>
      </c>
      <c r="L9">
        <f t="shared" si="8"/>
        <v>0</v>
      </c>
      <c r="M9">
        <v>1</v>
      </c>
    </row>
    <row r="10" spans="1:21" hidden="1" x14ac:dyDescent="0.25">
      <c r="A10" t="s">
        <v>19</v>
      </c>
      <c r="B10" t="s">
        <v>2205</v>
      </c>
      <c r="C10" t="s">
        <v>2206</v>
      </c>
      <c r="D10" t="s">
        <v>59</v>
      </c>
      <c r="F10" t="str">
        <f t="shared" si="4"/>
        <v>激活案例64862046-李刚</v>
      </c>
      <c r="G10" t="str">
        <f>VLOOKUP(F10,'CW19 Reply'!$E$2:$G$201,3,0)</f>
        <v>EE</v>
      </c>
      <c r="H10">
        <f t="shared" si="5"/>
        <v>713</v>
      </c>
      <c r="I10">
        <f>VLOOKUP(F10,'CW19 Reply'!$E$2:$H$201,4,0)</f>
        <v>715</v>
      </c>
      <c r="J10">
        <f t="shared" si="6"/>
        <v>2</v>
      </c>
      <c r="K10">
        <f t="shared" si="7"/>
        <v>2</v>
      </c>
      <c r="L10">
        <f t="shared" si="8"/>
        <v>1</v>
      </c>
      <c r="M10">
        <v>1</v>
      </c>
    </row>
    <row r="11" spans="1:21" hidden="1" x14ac:dyDescent="0.25">
      <c r="A11" t="s">
        <v>19</v>
      </c>
      <c r="B11" t="s">
        <v>2207</v>
      </c>
      <c r="C11" t="s">
        <v>2182</v>
      </c>
      <c r="D11" t="s">
        <v>25</v>
      </c>
      <c r="F11" t="str">
        <f t="shared" si="4"/>
        <v>重新激活-64746470-舒涌程</v>
      </c>
      <c r="G11" t="str">
        <f>VLOOKUP(F11,'CW19 Reply'!$E$2:$G$201,3,0)</f>
        <v>PT</v>
      </c>
      <c r="H11">
        <f t="shared" si="5"/>
        <v>759</v>
      </c>
      <c r="I11">
        <f>VLOOKUP(F11,'CW19 Reply'!$E$2:$H$201,4,0)</f>
        <v>934</v>
      </c>
      <c r="J11">
        <f t="shared" si="6"/>
        <v>175</v>
      </c>
      <c r="K11">
        <f t="shared" si="7"/>
        <v>175</v>
      </c>
      <c r="L11">
        <f t="shared" si="8"/>
        <v>0</v>
      </c>
      <c r="M11">
        <v>1</v>
      </c>
    </row>
    <row r="12" spans="1:21" hidden="1" x14ac:dyDescent="0.25">
      <c r="A12" t="s">
        <v>19</v>
      </c>
      <c r="B12" t="s">
        <v>2208</v>
      </c>
      <c r="C12" t="s">
        <v>1867</v>
      </c>
      <c r="D12" t="s">
        <v>32</v>
      </c>
      <c r="F12" t="str">
        <f t="shared" si="4"/>
        <v>重新激活_64856642_史维</v>
      </c>
      <c r="G12" t="str">
        <f>VLOOKUP(F12,'CW19 Reply'!$E$2:$G$201,3,0)</f>
        <v>PT</v>
      </c>
      <c r="H12">
        <f t="shared" si="5"/>
        <v>844</v>
      </c>
      <c r="I12">
        <f>VLOOKUP(F12,'CW19 Reply'!$E$2:$H$201,4,0)</f>
        <v>935</v>
      </c>
      <c r="J12">
        <f t="shared" si="6"/>
        <v>91</v>
      </c>
      <c r="K12">
        <f t="shared" si="7"/>
        <v>91</v>
      </c>
      <c r="L12">
        <f t="shared" si="8"/>
        <v>0</v>
      </c>
      <c r="M12">
        <v>1</v>
      </c>
    </row>
    <row r="13" spans="1:21" hidden="1" x14ac:dyDescent="0.25">
      <c r="A13" t="s">
        <v>19</v>
      </c>
      <c r="B13" t="s">
        <v>2209</v>
      </c>
      <c r="C13" t="s">
        <v>2210</v>
      </c>
      <c r="D13" t="s">
        <v>160</v>
      </c>
      <c r="F13" t="str">
        <f t="shared" si="4"/>
        <v>重新激活_64859297_李刚</v>
      </c>
      <c r="G13" t="str">
        <f>VLOOKUP(F13,'CW19 Reply'!$E$2:$G$201,3,0)</f>
        <v>EE</v>
      </c>
      <c r="H13">
        <f t="shared" si="5"/>
        <v>858</v>
      </c>
      <c r="I13">
        <f>VLOOKUP(F13,'CW19 Reply'!$E$2:$H$201,4,0)</f>
        <v>895</v>
      </c>
      <c r="J13">
        <f t="shared" si="6"/>
        <v>37</v>
      </c>
      <c r="K13">
        <f t="shared" si="7"/>
        <v>37</v>
      </c>
      <c r="L13">
        <f t="shared" si="8"/>
        <v>0</v>
      </c>
      <c r="M13">
        <v>1</v>
      </c>
      <c r="P13" t="s">
        <v>2554</v>
      </c>
      <c r="Q13">
        <f>COUNTIF(N:N,"1")</f>
        <v>8</v>
      </c>
    </row>
    <row r="14" spans="1:21" hidden="1" x14ac:dyDescent="0.25">
      <c r="A14" t="s">
        <v>19</v>
      </c>
      <c r="B14" t="s">
        <v>2211</v>
      </c>
      <c r="C14" t="s">
        <v>1861</v>
      </c>
      <c r="D14" t="s">
        <v>89</v>
      </c>
      <c r="F14" t="str">
        <f t="shared" si="4"/>
        <v>重新激活-64703639-游国军</v>
      </c>
      <c r="G14" t="str">
        <f>VLOOKUP(F14,'CW19 Reply'!$E$2:$G$201,3,0)</f>
        <v>EE</v>
      </c>
      <c r="H14">
        <f t="shared" si="5"/>
        <v>950</v>
      </c>
      <c r="I14">
        <f>VLOOKUP(F14,'CW19 Reply'!$E$2:$H$201,4,0)</f>
        <v>952</v>
      </c>
      <c r="J14">
        <f t="shared" si="6"/>
        <v>2</v>
      </c>
      <c r="K14">
        <f t="shared" si="7"/>
        <v>2</v>
      </c>
      <c r="L14">
        <f t="shared" si="8"/>
        <v>1</v>
      </c>
      <c r="M14">
        <v>1</v>
      </c>
    </row>
    <row r="15" spans="1:21" hidden="1" x14ac:dyDescent="0.25">
      <c r="A15" t="s">
        <v>19</v>
      </c>
      <c r="B15" t="s">
        <v>2212</v>
      </c>
      <c r="C15" t="s">
        <v>2213</v>
      </c>
      <c r="D15" t="s">
        <v>25</v>
      </c>
      <c r="F15" t="str">
        <f t="shared" si="4"/>
        <v>重新激活_64849625_丛慧峰</v>
      </c>
      <c r="G15" t="str">
        <f>VLOOKUP(F15,'CW19 Reply'!$E$2:$G$201,3,0)</f>
        <v>EE</v>
      </c>
      <c r="H15">
        <f t="shared" si="5"/>
        <v>965</v>
      </c>
      <c r="I15">
        <f>VLOOKUP(F15,'CW19 Reply'!$E$2:$H$201,4,0)</f>
        <v>976</v>
      </c>
      <c r="J15">
        <f t="shared" si="6"/>
        <v>11</v>
      </c>
      <c r="K15">
        <f t="shared" si="7"/>
        <v>11</v>
      </c>
      <c r="L15">
        <f t="shared" si="8"/>
        <v>1</v>
      </c>
      <c r="M15">
        <v>1</v>
      </c>
    </row>
    <row r="16" spans="1:21" hidden="1" x14ac:dyDescent="0.25">
      <c r="A16" t="s">
        <v>19</v>
      </c>
      <c r="B16" t="s">
        <v>2183</v>
      </c>
      <c r="C16" t="s">
        <v>1815</v>
      </c>
      <c r="D16" t="s">
        <v>1689</v>
      </c>
      <c r="F16" t="str">
        <f t="shared" si="4"/>
        <v>案例激活-案例号64849905-底盘号SR69553-李非雪-电气系统</v>
      </c>
      <c r="G16" t="str">
        <f>VLOOKUP(F16,'CW19 Reply'!$E$2:$G$201,3,0)</f>
        <v>EE</v>
      </c>
      <c r="H16">
        <f t="shared" si="5"/>
        <v>974</v>
      </c>
      <c r="I16">
        <f>VLOOKUP(F16,'CW19 Reply'!$E$2:$H$201,4,0)</f>
        <v>976</v>
      </c>
      <c r="J16">
        <f t="shared" si="6"/>
        <v>2</v>
      </c>
      <c r="K16">
        <f t="shared" si="7"/>
        <v>2</v>
      </c>
      <c r="L16">
        <f t="shared" si="8"/>
        <v>1</v>
      </c>
      <c r="M16">
        <v>1</v>
      </c>
    </row>
    <row r="17" spans="1:14" hidden="1" x14ac:dyDescent="0.25">
      <c r="A17" t="s">
        <v>19</v>
      </c>
      <c r="B17" t="s">
        <v>2214</v>
      </c>
      <c r="C17" t="s">
        <v>2215</v>
      </c>
      <c r="D17" t="s">
        <v>1423</v>
      </c>
      <c r="F17" t="str">
        <f t="shared" si="4"/>
        <v>Multi-function steering wheel problem</v>
      </c>
      <c r="G17" t="str">
        <f>VLOOKUP(F17,'CW19 Reply'!$E$2:$G$201,3,0)</f>
        <v>EE</v>
      </c>
      <c r="H17">
        <f t="shared" si="5"/>
        <v>1004</v>
      </c>
      <c r="I17">
        <f>VLOOKUP(F17,'CW19 Reply'!$E$2:$H$201,4,0)</f>
        <v>1006</v>
      </c>
      <c r="J17">
        <f t="shared" si="6"/>
        <v>2</v>
      </c>
      <c r="K17">
        <f t="shared" si="7"/>
        <v>2</v>
      </c>
      <c r="L17">
        <f t="shared" si="8"/>
        <v>1</v>
      </c>
      <c r="M17">
        <v>1</v>
      </c>
    </row>
    <row r="18" spans="1:14" hidden="1" x14ac:dyDescent="0.25">
      <c r="A18" t="s">
        <v>19</v>
      </c>
      <c r="B18" t="s">
        <v>2216</v>
      </c>
      <c r="C18" t="s">
        <v>2217</v>
      </c>
      <c r="D18" t="s">
        <v>160</v>
      </c>
      <c r="F18" t="str">
        <f t="shared" si="4"/>
        <v>重新激活_64851112_TTS</v>
      </c>
      <c r="G18" t="str">
        <f>VLOOKUP(F18,'CW19 Reply'!$E$2:$G$201,3,0)</f>
        <v>TT</v>
      </c>
      <c r="H18">
        <f t="shared" si="5"/>
        <v>1044</v>
      </c>
      <c r="I18">
        <f>VLOOKUP(F18,'CW19 Reply'!$E$2:$H$201,4,0)</f>
        <v>1062</v>
      </c>
      <c r="J18">
        <f t="shared" si="6"/>
        <v>18</v>
      </c>
      <c r="K18">
        <f t="shared" si="7"/>
        <v>18</v>
      </c>
      <c r="L18">
        <f t="shared" si="8"/>
        <v>1</v>
      </c>
      <c r="M18">
        <v>1</v>
      </c>
    </row>
    <row r="19" spans="1:14" hidden="1" x14ac:dyDescent="0.25">
      <c r="A19" t="s">
        <v>19</v>
      </c>
      <c r="B19" t="s">
        <v>2218</v>
      </c>
      <c r="C19" t="s">
        <v>2219</v>
      </c>
      <c r="D19" t="s">
        <v>120</v>
      </c>
      <c r="F19" t="str">
        <f t="shared" si="4"/>
        <v>重新激活-64860266-李刚</v>
      </c>
      <c r="G19" t="str">
        <f>VLOOKUP(F19,'CW19 Reply'!$E$2:$G$201,3,0)</f>
        <v>EE</v>
      </c>
      <c r="H19">
        <f t="shared" si="5"/>
        <v>1102</v>
      </c>
      <c r="I19">
        <f>VLOOKUP(F19,'CW19 Reply'!$E$2:$H$201,4,0)</f>
        <v>559</v>
      </c>
      <c r="J19">
        <f t="shared" si="6"/>
        <v>-543</v>
      </c>
      <c r="K19">
        <f t="shared" si="7"/>
        <v>897</v>
      </c>
      <c r="L19">
        <f t="shared" si="8"/>
        <v>0</v>
      </c>
      <c r="M19">
        <v>1</v>
      </c>
      <c r="N19">
        <v>1</v>
      </c>
    </row>
    <row r="20" spans="1:14" hidden="1" x14ac:dyDescent="0.25">
      <c r="A20" t="s">
        <v>19</v>
      </c>
      <c r="B20" t="s">
        <v>2220</v>
      </c>
      <c r="C20" t="s">
        <v>2221</v>
      </c>
      <c r="D20" t="s">
        <v>25</v>
      </c>
      <c r="F20" t="str">
        <f t="shared" si="4"/>
        <v>Fw:Fw:重新激活_64829599_刑斌</v>
      </c>
      <c r="G20" t="str">
        <f>VLOOKUP(F20,'CW19 Reply'!$E$2:$G$201,3,0)</f>
        <v>EE</v>
      </c>
      <c r="H20">
        <f t="shared" si="5"/>
        <v>525</v>
      </c>
      <c r="I20">
        <f>VLOOKUP(F20,'CW19 Reply'!$E$2:$H$201,4,0)</f>
        <v>560</v>
      </c>
      <c r="J20">
        <f t="shared" si="6"/>
        <v>35</v>
      </c>
      <c r="K20">
        <f t="shared" si="7"/>
        <v>35</v>
      </c>
      <c r="L20">
        <f t="shared" si="8"/>
        <v>0</v>
      </c>
      <c r="M20">
        <v>1</v>
      </c>
    </row>
    <row r="21" spans="1:14" hidden="1" x14ac:dyDescent="0.25">
      <c r="A21" t="s">
        <v>19</v>
      </c>
      <c r="B21" t="s">
        <v>2222</v>
      </c>
      <c r="C21" t="s">
        <v>2223</v>
      </c>
      <c r="D21" t="s">
        <v>25</v>
      </c>
      <c r="F21" t="str">
        <f t="shared" si="4"/>
        <v>重新激活   64829575  司胜南</v>
      </c>
      <c r="G21" t="str">
        <f>VLOOKUP(F21,'CW19 Reply'!$E$2:$G$201,3,0)</f>
        <v>DT</v>
      </c>
      <c r="H21">
        <f t="shared" si="5"/>
        <v>549</v>
      </c>
      <c r="I21">
        <f>VLOOKUP(F21,'CW19 Reply'!$E$2:$H$201,4,0)</f>
        <v>579</v>
      </c>
      <c r="J21">
        <f t="shared" si="6"/>
        <v>30</v>
      </c>
      <c r="K21">
        <f t="shared" si="7"/>
        <v>30</v>
      </c>
      <c r="L21">
        <f t="shared" si="8"/>
        <v>1</v>
      </c>
      <c r="M21">
        <v>1</v>
      </c>
    </row>
    <row r="22" spans="1:14" hidden="1" x14ac:dyDescent="0.25">
      <c r="A22" t="s">
        <v>19</v>
      </c>
      <c r="B22" t="s">
        <v>2224</v>
      </c>
      <c r="C22" t="s">
        <v>650</v>
      </c>
      <c r="D22" t="s">
        <v>1689</v>
      </c>
      <c r="F22" t="str">
        <f t="shared" si="4"/>
        <v>重新激活——64839098——王大为</v>
      </c>
      <c r="G22" t="str">
        <f>VLOOKUP(F22,'CW19 Reply'!$E$2:$G$201,3,0)</f>
        <v>EE</v>
      </c>
      <c r="H22">
        <f t="shared" si="5"/>
        <v>633</v>
      </c>
      <c r="I22">
        <f>VLOOKUP(F22,'CW19 Reply'!$E$2:$H$201,4,0)</f>
        <v>634</v>
      </c>
      <c r="J22">
        <f t="shared" si="6"/>
        <v>1</v>
      </c>
      <c r="K22">
        <f t="shared" si="7"/>
        <v>1</v>
      </c>
      <c r="L22">
        <f t="shared" si="8"/>
        <v>1</v>
      </c>
      <c r="M22">
        <v>1</v>
      </c>
    </row>
    <row r="23" spans="1:14" hidden="1" x14ac:dyDescent="0.25">
      <c r="A23" t="s">
        <v>19</v>
      </c>
      <c r="B23" t="s">
        <v>2225</v>
      </c>
      <c r="C23" t="s">
        <v>2226</v>
      </c>
      <c r="D23" t="s">
        <v>89</v>
      </c>
      <c r="F23" t="str">
        <f t="shared" si="4"/>
        <v>重新激活_64646818_杨波</v>
      </c>
      <c r="G23" t="str">
        <f>VLOOKUP(F23,'CW19 Reply'!$E$2:$G$201,3,0)</f>
        <v>DT</v>
      </c>
      <c r="H23">
        <f t="shared" si="5"/>
        <v>679</v>
      </c>
      <c r="I23">
        <f>VLOOKUP(F23,'CW19 Reply'!$E$2:$H$201,4,0)</f>
        <v>692</v>
      </c>
      <c r="J23">
        <f t="shared" si="6"/>
        <v>13</v>
      </c>
      <c r="K23">
        <f t="shared" si="7"/>
        <v>13</v>
      </c>
      <c r="L23">
        <f t="shared" si="8"/>
        <v>1</v>
      </c>
      <c r="M23">
        <v>1</v>
      </c>
    </row>
    <row r="24" spans="1:14" hidden="1" x14ac:dyDescent="0.25">
      <c r="A24" t="s">
        <v>19</v>
      </c>
      <c r="B24" t="s">
        <v>2227</v>
      </c>
      <c r="C24" t="s">
        <v>2228</v>
      </c>
      <c r="D24" t="s">
        <v>160</v>
      </c>
      <c r="F24" t="str">
        <f t="shared" si="4"/>
        <v>重新激活-64849288-王大为</v>
      </c>
      <c r="G24" t="str">
        <f>VLOOKUP(F24,'CW19 Reply'!$E$2:$G$201,3,0)</f>
        <v>EE</v>
      </c>
      <c r="H24">
        <f t="shared" si="5"/>
        <v>691</v>
      </c>
      <c r="I24">
        <f>VLOOKUP(F24,'CW19 Reply'!$E$2:$H$201,4,0)</f>
        <v>833</v>
      </c>
      <c r="J24">
        <f t="shared" si="6"/>
        <v>142</v>
      </c>
      <c r="K24">
        <f t="shared" si="7"/>
        <v>142</v>
      </c>
      <c r="L24">
        <f t="shared" si="8"/>
        <v>0</v>
      </c>
      <c r="M24">
        <v>1</v>
      </c>
    </row>
    <row r="25" spans="1:14" hidden="1" x14ac:dyDescent="0.25">
      <c r="A25" t="s">
        <v>19</v>
      </c>
      <c r="B25" t="s">
        <v>2229</v>
      </c>
      <c r="C25" t="s">
        <v>641</v>
      </c>
      <c r="D25" t="s">
        <v>123</v>
      </c>
      <c r="F25" t="str">
        <f t="shared" si="4"/>
        <v>重新激活_64848896_驱动系统_江阴宝诚</v>
      </c>
      <c r="G25" t="str">
        <f>VLOOKUP(F25,'CW19 Reply'!$E$2:$G$201,3,0)</f>
        <v>PT</v>
      </c>
      <c r="H25">
        <f t="shared" si="5"/>
        <v>692</v>
      </c>
      <c r="I25">
        <f>VLOOKUP(F25,'CW19 Reply'!$E$2:$H$201,4,0)</f>
        <v>705</v>
      </c>
      <c r="J25">
        <f t="shared" si="6"/>
        <v>13</v>
      </c>
      <c r="K25">
        <f t="shared" si="7"/>
        <v>13</v>
      </c>
      <c r="L25">
        <f t="shared" si="8"/>
        <v>1</v>
      </c>
      <c r="M25">
        <v>1</v>
      </c>
    </row>
    <row r="26" spans="1:14" hidden="1" x14ac:dyDescent="0.25">
      <c r="A26" t="s">
        <v>19</v>
      </c>
      <c r="B26" t="s">
        <v>2230</v>
      </c>
      <c r="C26" t="s">
        <v>2231</v>
      </c>
      <c r="D26" t="s">
        <v>70</v>
      </c>
      <c r="F26" t="str">
        <f t="shared" si="4"/>
        <v>重新激活TC:64854966</v>
      </c>
      <c r="G26" t="str">
        <f>VLOOKUP(F26,'CW19 Reply'!$E$2:$G$201,3,0)</f>
        <v>DT</v>
      </c>
      <c r="H26">
        <f t="shared" si="5"/>
        <v>721</v>
      </c>
      <c r="I26">
        <f>VLOOKUP(F26,'CW19 Reply'!$E$2:$H$201,4,0)</f>
        <v>790</v>
      </c>
      <c r="J26">
        <f t="shared" si="6"/>
        <v>69</v>
      </c>
      <c r="K26">
        <f t="shared" si="7"/>
        <v>69</v>
      </c>
      <c r="L26">
        <f t="shared" si="8"/>
        <v>0</v>
      </c>
      <c r="M26">
        <v>1</v>
      </c>
    </row>
    <row r="27" spans="1:14" hidden="1" x14ac:dyDescent="0.25">
      <c r="A27" t="s">
        <v>19</v>
      </c>
      <c r="B27" t="s">
        <v>2232</v>
      </c>
      <c r="C27" t="s">
        <v>2233</v>
      </c>
      <c r="D27" t="s">
        <v>1689</v>
      </c>
      <c r="F27" t="str">
        <f t="shared" si="4"/>
        <v>激活案例_64637325_金明军</v>
      </c>
      <c r="G27" t="str">
        <f>VLOOKUP(F27,'CW19 Reply'!$E$2:$G$201,3,0)</f>
        <v>DT</v>
      </c>
      <c r="H27">
        <f t="shared" si="5"/>
        <v>732</v>
      </c>
      <c r="I27">
        <f>VLOOKUP(F27,'CW19 Reply'!$E$2:$H$201,4,0)</f>
        <v>794</v>
      </c>
      <c r="J27">
        <f t="shared" si="6"/>
        <v>62</v>
      </c>
      <c r="K27">
        <f t="shared" si="7"/>
        <v>62</v>
      </c>
      <c r="L27">
        <f t="shared" si="8"/>
        <v>0</v>
      </c>
      <c r="M27">
        <v>1</v>
      </c>
    </row>
    <row r="28" spans="1:14" hidden="1" x14ac:dyDescent="0.25">
      <c r="A28" t="s">
        <v>19</v>
      </c>
      <c r="B28" t="s">
        <v>2234</v>
      </c>
      <c r="C28" t="s">
        <v>2235</v>
      </c>
      <c r="D28" t="s">
        <v>25</v>
      </c>
      <c r="F28" t="str">
        <f t="shared" si="4"/>
        <v>重新激活-64861541-李刚</v>
      </c>
      <c r="G28" t="str">
        <f>VLOOKUP(F28,'CW19 Reply'!$E$2:$G$201,3,0)</f>
        <v>EE</v>
      </c>
      <c r="H28">
        <f t="shared" si="5"/>
        <v>739</v>
      </c>
      <c r="I28">
        <f>VLOOKUP(F28,'CW19 Reply'!$E$2:$H$201,4,0)</f>
        <v>835</v>
      </c>
      <c r="J28">
        <f t="shared" si="6"/>
        <v>96</v>
      </c>
      <c r="K28">
        <f t="shared" si="7"/>
        <v>96</v>
      </c>
      <c r="L28">
        <f t="shared" si="8"/>
        <v>0</v>
      </c>
      <c r="M28">
        <v>1</v>
      </c>
    </row>
    <row r="29" spans="1:14" hidden="1" x14ac:dyDescent="0.25">
      <c r="A29" t="s">
        <v>19</v>
      </c>
      <c r="B29" t="s">
        <v>2236</v>
      </c>
      <c r="C29" t="s">
        <v>2237</v>
      </c>
      <c r="D29" t="s">
        <v>35</v>
      </c>
      <c r="F29" t="str">
        <f t="shared" si="4"/>
        <v>重新激活-64390181-王宝磊</v>
      </c>
      <c r="G29" t="str">
        <f>VLOOKUP(F29,'CW19 Reply'!$E$2:$G$201,3,0)</f>
        <v>PT</v>
      </c>
      <c r="H29">
        <f t="shared" si="5"/>
        <v>747</v>
      </c>
      <c r="I29">
        <f>VLOOKUP(F29,'CW19 Reply'!$E$2:$H$201,4,0)</f>
        <v>818</v>
      </c>
      <c r="J29">
        <f t="shared" si="6"/>
        <v>71</v>
      </c>
      <c r="K29">
        <f t="shared" si="7"/>
        <v>71</v>
      </c>
      <c r="L29">
        <f t="shared" si="8"/>
        <v>0</v>
      </c>
      <c r="M29">
        <v>1</v>
      </c>
    </row>
    <row r="30" spans="1:14" hidden="1" x14ac:dyDescent="0.25">
      <c r="A30" t="s">
        <v>19</v>
      </c>
      <c r="B30" t="s">
        <v>2238</v>
      </c>
      <c r="C30" t="s">
        <v>2239</v>
      </c>
      <c r="D30" t="s">
        <v>123</v>
      </c>
      <c r="F30" t="str">
        <f t="shared" si="4"/>
        <v>重新激活_64653748_杨波</v>
      </c>
      <c r="G30" t="str">
        <f>VLOOKUP(F30,'CW19 Reply'!$E$2:$G$201,3,0)</f>
        <v>DT</v>
      </c>
      <c r="H30">
        <f t="shared" si="5"/>
        <v>764</v>
      </c>
      <c r="I30">
        <f>VLOOKUP(F30,'CW19 Reply'!$E$2:$H$201,4,0)</f>
        <v>797</v>
      </c>
      <c r="J30">
        <f t="shared" si="6"/>
        <v>33</v>
      </c>
      <c r="K30">
        <f t="shared" si="7"/>
        <v>33</v>
      </c>
      <c r="L30">
        <f t="shared" si="8"/>
        <v>0</v>
      </c>
      <c r="M30">
        <v>1</v>
      </c>
    </row>
    <row r="31" spans="1:14" hidden="1" x14ac:dyDescent="0.25">
      <c r="A31" t="s">
        <v>19</v>
      </c>
      <c r="B31" t="s">
        <v>2240</v>
      </c>
      <c r="C31" t="s">
        <v>2241</v>
      </c>
      <c r="D31" t="s">
        <v>497</v>
      </c>
      <c r="F31" t="str">
        <f t="shared" si="4"/>
        <v>重新激活_64816336_丛慧峰</v>
      </c>
      <c r="G31" t="str">
        <f>VLOOKUP(F31,'CW19 Reply'!$E$2:$G$201,3,0)</f>
        <v>EE</v>
      </c>
      <c r="H31">
        <f t="shared" si="5"/>
        <v>776</v>
      </c>
      <c r="I31">
        <f>VLOOKUP(F31,'CW19 Reply'!$E$2:$H$201,4,0)</f>
        <v>836</v>
      </c>
      <c r="J31">
        <f t="shared" si="6"/>
        <v>60</v>
      </c>
      <c r="K31">
        <f t="shared" si="7"/>
        <v>60</v>
      </c>
      <c r="L31">
        <f t="shared" si="8"/>
        <v>0</v>
      </c>
      <c r="M31">
        <v>1</v>
      </c>
    </row>
    <row r="32" spans="1:14" hidden="1" x14ac:dyDescent="0.25">
      <c r="A32" t="s">
        <v>19</v>
      </c>
      <c r="B32" t="s">
        <v>2242</v>
      </c>
      <c r="C32" t="s">
        <v>2243</v>
      </c>
      <c r="D32" t="s">
        <v>32</v>
      </c>
      <c r="F32" t="str">
        <f t="shared" si="4"/>
        <v>PUMA案例64768234激活</v>
      </c>
      <c r="G32" t="str">
        <f>VLOOKUP(F32,'CW19 Reply'!$E$2:$G$201,3,0)</f>
        <v>DT</v>
      </c>
      <c r="H32">
        <f t="shared" si="5"/>
        <v>832</v>
      </c>
      <c r="I32">
        <f>VLOOKUP(F32,'CW19 Reply'!$E$2:$H$201,4,0)</f>
        <v>836</v>
      </c>
      <c r="J32">
        <f t="shared" si="6"/>
        <v>4</v>
      </c>
      <c r="K32">
        <f t="shared" si="7"/>
        <v>4</v>
      </c>
      <c r="L32">
        <f t="shared" si="8"/>
        <v>1</v>
      </c>
      <c r="M32">
        <v>1</v>
      </c>
    </row>
    <row r="33" spans="1:13" hidden="1" x14ac:dyDescent="0.25">
      <c r="A33" t="s">
        <v>19</v>
      </c>
      <c r="B33" t="s">
        <v>2244</v>
      </c>
      <c r="C33" t="s">
        <v>2245</v>
      </c>
      <c r="D33" t="s">
        <v>70</v>
      </c>
      <c r="F33" t="str">
        <f t="shared" si="4"/>
        <v>重新激活-64861552-陈志强</v>
      </c>
      <c r="G33" t="str">
        <f>VLOOKUP(F33,'CW19 Reply'!$E$2:$G$201,3,0)</f>
        <v>DT</v>
      </c>
      <c r="H33">
        <f t="shared" si="5"/>
        <v>833</v>
      </c>
      <c r="I33">
        <f>VLOOKUP(F33,'CW19 Reply'!$E$2:$H$201,4,0)</f>
        <v>837</v>
      </c>
      <c r="J33">
        <f t="shared" si="6"/>
        <v>4</v>
      </c>
      <c r="K33">
        <f t="shared" si="7"/>
        <v>4</v>
      </c>
      <c r="L33">
        <f t="shared" si="8"/>
        <v>1</v>
      </c>
      <c r="M33">
        <v>1</v>
      </c>
    </row>
    <row r="34" spans="1:13" hidden="1" x14ac:dyDescent="0.25">
      <c r="A34" t="s">
        <v>19</v>
      </c>
      <c r="B34" t="s">
        <v>2246</v>
      </c>
      <c r="C34" t="s">
        <v>2247</v>
      </c>
      <c r="D34" t="s">
        <v>75</v>
      </c>
      <c r="F34" t="str">
        <f t="shared" si="4"/>
        <v>重新激活--64854569--阎广宇</v>
      </c>
      <c r="G34" t="str">
        <f>VLOOKUP(F34,'CW19 Reply'!$E$2:$G$201,3,0)</f>
        <v>PT</v>
      </c>
      <c r="H34">
        <f t="shared" si="5"/>
        <v>839</v>
      </c>
      <c r="I34">
        <f>VLOOKUP(F34,'CW19 Reply'!$E$2:$H$201,4,0)</f>
        <v>922</v>
      </c>
      <c r="J34">
        <f t="shared" si="6"/>
        <v>83</v>
      </c>
      <c r="K34">
        <f t="shared" si="7"/>
        <v>83</v>
      </c>
      <c r="L34">
        <f t="shared" si="8"/>
        <v>0</v>
      </c>
      <c r="M34">
        <v>1</v>
      </c>
    </row>
    <row r="35" spans="1:13" hidden="1" x14ac:dyDescent="0.25">
      <c r="A35" t="s">
        <v>19</v>
      </c>
      <c r="B35" t="s">
        <v>2248</v>
      </c>
      <c r="C35" t="s">
        <v>2249</v>
      </c>
      <c r="D35" t="s">
        <v>38</v>
      </c>
      <c r="F35" t="str">
        <f t="shared" si="4"/>
        <v>重新激活_64761300_任飞</v>
      </c>
      <c r="G35" t="str">
        <f>VLOOKUP(F35,'CW19 Reply'!$E$2:$G$201,3,0)</f>
        <v>EE</v>
      </c>
      <c r="H35">
        <f t="shared" si="5"/>
        <v>858</v>
      </c>
      <c r="I35">
        <f>VLOOKUP(F35,'CW19 Reply'!$E$2:$H$201,4,0)</f>
        <v>895</v>
      </c>
      <c r="J35">
        <f t="shared" si="6"/>
        <v>37</v>
      </c>
      <c r="K35">
        <f t="shared" si="7"/>
        <v>37</v>
      </c>
      <c r="L35">
        <f t="shared" si="8"/>
        <v>0</v>
      </c>
      <c r="M35">
        <v>1</v>
      </c>
    </row>
    <row r="36" spans="1:13" hidden="1" x14ac:dyDescent="0.25">
      <c r="A36" t="s">
        <v>19</v>
      </c>
      <c r="B36" t="s">
        <v>2250</v>
      </c>
      <c r="C36" t="s">
        <v>2251</v>
      </c>
      <c r="D36" t="s">
        <v>75</v>
      </c>
      <c r="F36" t="str">
        <f t="shared" si="4"/>
        <v>请求激活案例64859204（车架号：MN18246)</v>
      </c>
      <c r="G36" t="str">
        <f>VLOOKUP(F36,'CW19 Reply'!$E$2:$G$201,3,0)</f>
        <v>DT</v>
      </c>
      <c r="H36">
        <f t="shared" si="5"/>
        <v>907</v>
      </c>
      <c r="I36">
        <f>VLOOKUP(F36,'CW19 Reply'!$E$2:$H$201,4,0)</f>
        <v>921</v>
      </c>
      <c r="J36">
        <f t="shared" si="6"/>
        <v>14</v>
      </c>
      <c r="K36">
        <f t="shared" si="7"/>
        <v>14</v>
      </c>
      <c r="L36">
        <f t="shared" si="8"/>
        <v>1</v>
      </c>
      <c r="M36">
        <v>1</v>
      </c>
    </row>
    <row r="37" spans="1:13" hidden="1" x14ac:dyDescent="0.25">
      <c r="A37" t="s">
        <v>19</v>
      </c>
      <c r="B37" t="s">
        <v>2252</v>
      </c>
      <c r="C37" t="s">
        <v>2253</v>
      </c>
      <c r="D37" t="s">
        <v>32</v>
      </c>
      <c r="F37" t="str">
        <f t="shared" si="4"/>
        <v>案列激活_64857711_张春虎</v>
      </c>
      <c r="G37" t="str">
        <f>VLOOKUP(F37,'CW19 Reply'!$E$2:$G$201,3,0)</f>
        <v>EE</v>
      </c>
      <c r="H37">
        <f t="shared" si="5"/>
        <v>917</v>
      </c>
      <c r="I37">
        <f>VLOOKUP(F37,'CW19 Reply'!$E$2:$H$201,4,0)</f>
        <v>923</v>
      </c>
      <c r="J37">
        <f t="shared" si="6"/>
        <v>6</v>
      </c>
      <c r="K37">
        <f t="shared" si="7"/>
        <v>6</v>
      </c>
      <c r="L37">
        <f t="shared" si="8"/>
        <v>1</v>
      </c>
      <c r="M37">
        <v>1</v>
      </c>
    </row>
    <row r="38" spans="1:13" hidden="1" x14ac:dyDescent="0.25">
      <c r="A38" t="s">
        <v>19</v>
      </c>
      <c r="B38" t="s">
        <v>2254</v>
      </c>
      <c r="C38" t="s">
        <v>2255</v>
      </c>
      <c r="D38" t="s">
        <v>32</v>
      </c>
      <c r="F38" t="str">
        <f t="shared" si="4"/>
        <v xml:space="preserve"> 激活_64780222_Annamaria Zheng</v>
      </c>
      <c r="G38" t="str">
        <f>VLOOKUP(F38,'CW19 Reply'!$E$2:$G$201,3,0)</f>
        <v>TT</v>
      </c>
      <c r="H38">
        <f t="shared" si="5"/>
        <v>940</v>
      </c>
      <c r="I38">
        <f>VLOOKUP(F38,'CW19 Reply'!$E$2:$H$201,4,0)</f>
        <v>961</v>
      </c>
      <c r="J38">
        <f t="shared" si="6"/>
        <v>21</v>
      </c>
      <c r="K38">
        <f t="shared" si="7"/>
        <v>21</v>
      </c>
      <c r="L38">
        <f t="shared" si="8"/>
        <v>1</v>
      </c>
      <c r="M38">
        <v>1</v>
      </c>
    </row>
    <row r="39" spans="1:13" hidden="1" x14ac:dyDescent="0.25">
      <c r="A39" t="s">
        <v>19</v>
      </c>
      <c r="B39" t="s">
        <v>2256</v>
      </c>
      <c r="C39" t="s">
        <v>2257</v>
      </c>
      <c r="D39" t="s">
        <v>123</v>
      </c>
      <c r="F39" t="str">
        <f t="shared" si="4"/>
        <v>重新激活-64849095-耿陈乐</v>
      </c>
      <c r="G39" t="str">
        <f>VLOOKUP(F39,'CW19 Reply'!$E$2:$G$201,3,0)</f>
        <v>DT</v>
      </c>
      <c r="H39">
        <f t="shared" si="5"/>
        <v>963</v>
      </c>
      <c r="I39">
        <f>VLOOKUP(F39,'CW19 Reply'!$E$2:$H$201,4,0)</f>
        <v>989</v>
      </c>
      <c r="J39">
        <f t="shared" si="6"/>
        <v>26</v>
      </c>
      <c r="K39">
        <f t="shared" si="7"/>
        <v>26</v>
      </c>
      <c r="L39">
        <f t="shared" si="8"/>
        <v>1</v>
      </c>
      <c r="M39">
        <v>1</v>
      </c>
    </row>
    <row r="40" spans="1:13" hidden="1" x14ac:dyDescent="0.25">
      <c r="A40" t="s">
        <v>19</v>
      </c>
      <c r="B40" t="s">
        <v>2258</v>
      </c>
      <c r="C40" t="s">
        <v>620</v>
      </c>
      <c r="D40" t="s">
        <v>1689</v>
      </c>
      <c r="F40" t="str">
        <f t="shared" si="4"/>
        <v>重新激活-64851318-谭鲁男</v>
      </c>
      <c r="G40" t="str">
        <f>VLOOKUP(F40,'CW19 Reply'!$E$2:$G$201,3,0)</f>
        <v>DT</v>
      </c>
      <c r="H40">
        <f t="shared" si="5"/>
        <v>991</v>
      </c>
      <c r="I40">
        <f>VLOOKUP(F40,'CW19 Reply'!$E$2:$H$201,4,0)</f>
        <v>1014</v>
      </c>
      <c r="J40">
        <f t="shared" si="6"/>
        <v>23</v>
      </c>
      <c r="K40">
        <f t="shared" si="7"/>
        <v>23</v>
      </c>
      <c r="L40">
        <f t="shared" si="8"/>
        <v>1</v>
      </c>
      <c r="M40">
        <v>1</v>
      </c>
    </row>
    <row r="41" spans="1:13" hidden="1" x14ac:dyDescent="0.25">
      <c r="A41" t="s">
        <v>19</v>
      </c>
      <c r="B41" t="s">
        <v>2259</v>
      </c>
      <c r="C41" t="s">
        <v>2260</v>
      </c>
      <c r="D41" t="s">
        <v>115</v>
      </c>
      <c r="F41" t="str">
        <f t="shared" si="4"/>
        <v>激活_64846197_电气_平顶山宝莲升</v>
      </c>
      <c r="G41" t="str">
        <f>VLOOKUP(F41,'CW19 Reply'!$E$2:$G$201,3,0)</f>
        <v>EE</v>
      </c>
      <c r="H41">
        <f t="shared" si="5"/>
        <v>1001</v>
      </c>
      <c r="I41">
        <f>VLOOKUP(F41,'CW19 Reply'!$E$2:$H$201,4,0)</f>
        <v>1096</v>
      </c>
      <c r="J41">
        <f t="shared" si="6"/>
        <v>95</v>
      </c>
      <c r="K41">
        <f t="shared" si="7"/>
        <v>95</v>
      </c>
      <c r="L41">
        <f t="shared" si="8"/>
        <v>0</v>
      </c>
      <c r="M41">
        <v>1</v>
      </c>
    </row>
    <row r="42" spans="1:13" hidden="1" x14ac:dyDescent="0.25">
      <c r="A42" t="s">
        <v>19</v>
      </c>
      <c r="B42" t="s">
        <v>2261</v>
      </c>
      <c r="C42" t="s">
        <v>2262</v>
      </c>
      <c r="D42" t="s">
        <v>25</v>
      </c>
      <c r="F42" t="str">
        <f t="shared" si="4"/>
        <v>重新激活_64858887_丛慧峰</v>
      </c>
      <c r="G42" t="str">
        <f>VLOOKUP(F42,'CW19 Reply'!$E$2:$G$201,3,0)</f>
        <v>EE</v>
      </c>
      <c r="H42">
        <f t="shared" si="5"/>
        <v>1033</v>
      </c>
      <c r="I42">
        <f>VLOOKUP(F42,'CW19 Reply'!$E$2:$H$201,4,0)</f>
        <v>1098</v>
      </c>
      <c r="J42">
        <f t="shared" si="6"/>
        <v>65</v>
      </c>
      <c r="K42">
        <f t="shared" si="7"/>
        <v>65</v>
      </c>
      <c r="L42">
        <f t="shared" si="8"/>
        <v>0</v>
      </c>
      <c r="M42">
        <v>1</v>
      </c>
    </row>
    <row r="43" spans="1:13" hidden="1" x14ac:dyDescent="0.25">
      <c r="A43" t="s">
        <v>19</v>
      </c>
      <c r="B43" t="s">
        <v>2263</v>
      </c>
      <c r="C43" s="1" t="s">
        <v>2264</v>
      </c>
      <c r="D43" t="s">
        <v>123</v>
      </c>
      <c r="F43" t="str">
        <f t="shared" si="4"/>
        <v>64814330-案例激活-吴韩安</v>
      </c>
      <c r="G43" t="str">
        <f>VLOOKUP(F43,'CW19 Reply'!$E$2:$G$201,3,0)</f>
        <v>PT</v>
      </c>
      <c r="H43">
        <f t="shared" si="5"/>
        <v>1040</v>
      </c>
      <c r="I43">
        <f>VLOOKUP(F43,'CW19 Reply'!$E$2:$H$201,4,0)</f>
        <v>577</v>
      </c>
      <c r="J43">
        <f t="shared" si="6"/>
        <v>-463</v>
      </c>
      <c r="K43">
        <f t="shared" si="7"/>
        <v>977</v>
      </c>
      <c r="L43">
        <f t="shared" si="8"/>
        <v>0</v>
      </c>
      <c r="M43">
        <v>1</v>
      </c>
    </row>
    <row r="44" spans="1:13" hidden="1" x14ac:dyDescent="0.25">
      <c r="A44" t="s">
        <v>19</v>
      </c>
      <c r="B44" t="s">
        <v>2265</v>
      </c>
      <c r="C44" s="1" t="s">
        <v>2266</v>
      </c>
      <c r="D44" t="s">
        <v>75</v>
      </c>
      <c r="F44" t="str">
        <f t="shared" si="4"/>
        <v>重新激活-64703419-向保林</v>
      </c>
      <c r="G44" t="str">
        <f>VLOOKUP(F44,'CW19 Reply'!$E$2:$G$201,3,0)</f>
        <v>EE</v>
      </c>
      <c r="H44">
        <f t="shared" si="5"/>
        <v>516</v>
      </c>
      <c r="I44">
        <f>VLOOKUP(F44,'CW19 Reply'!$E$2:$H$201,4,0)</f>
        <v>558</v>
      </c>
      <c r="J44">
        <f t="shared" si="6"/>
        <v>42</v>
      </c>
      <c r="K44">
        <f t="shared" si="7"/>
        <v>42</v>
      </c>
      <c r="L44">
        <f t="shared" si="8"/>
        <v>0</v>
      </c>
      <c r="M44">
        <v>1</v>
      </c>
    </row>
    <row r="45" spans="1:13" hidden="1" x14ac:dyDescent="0.25">
      <c r="A45" t="s">
        <v>19</v>
      </c>
      <c r="B45" t="s">
        <v>2267</v>
      </c>
      <c r="C45" s="1" t="s">
        <v>2268</v>
      </c>
      <c r="D45" t="s">
        <v>1689</v>
      </c>
      <c r="F45" t="str">
        <f t="shared" si="4"/>
        <v>重新解锁-64849003-王大为</v>
      </c>
      <c r="G45" t="str">
        <f>VLOOKUP(F45,'CW19 Reply'!$E$2:$G$201,3,0)</f>
        <v>EE</v>
      </c>
      <c r="H45">
        <f t="shared" si="5"/>
        <v>532</v>
      </c>
      <c r="I45">
        <f>VLOOKUP(F45,'CW19 Reply'!$E$2:$H$201,4,0)</f>
        <v>560</v>
      </c>
      <c r="J45">
        <f t="shared" si="6"/>
        <v>28</v>
      </c>
      <c r="K45">
        <f t="shared" si="7"/>
        <v>28</v>
      </c>
      <c r="L45">
        <f t="shared" si="8"/>
        <v>1</v>
      </c>
      <c r="M45">
        <v>1</v>
      </c>
    </row>
    <row r="46" spans="1:13" hidden="1" x14ac:dyDescent="0.25">
      <c r="A46" t="s">
        <v>19</v>
      </c>
      <c r="B46" t="s">
        <v>2269</v>
      </c>
      <c r="C46" s="1" t="s">
        <v>2270</v>
      </c>
      <c r="D46" t="s">
        <v>160</v>
      </c>
      <c r="F46" t="str">
        <f t="shared" si="4"/>
        <v>案例激活64628943潍坊广宝</v>
      </c>
      <c r="G46" t="str">
        <f>VLOOKUP(F46,'CW19 Reply'!$E$2:$G$201,3,0)</f>
        <v>DT</v>
      </c>
      <c r="H46">
        <f t="shared" si="5"/>
        <v>543</v>
      </c>
      <c r="I46">
        <f>VLOOKUP(F46,'CW19 Reply'!$E$2:$H$201,4,0)</f>
        <v>557</v>
      </c>
      <c r="J46">
        <f t="shared" si="6"/>
        <v>14</v>
      </c>
      <c r="K46">
        <f t="shared" si="7"/>
        <v>14</v>
      </c>
      <c r="L46">
        <f t="shared" si="8"/>
        <v>1</v>
      </c>
      <c r="M46">
        <v>1</v>
      </c>
    </row>
    <row r="47" spans="1:13" hidden="1" x14ac:dyDescent="0.25">
      <c r="A47" t="s">
        <v>19</v>
      </c>
      <c r="B47" t="s">
        <v>2271</v>
      </c>
      <c r="C47" s="1" t="s">
        <v>2272</v>
      </c>
      <c r="D47" t="s">
        <v>1689</v>
      </c>
      <c r="F47" t="str">
        <f t="shared" si="4"/>
        <v>重新激活_64850487_耿陈乐</v>
      </c>
      <c r="G47" t="str">
        <f>VLOOKUP(F47,'CW19 Reply'!$E$2:$G$201,3,0)</f>
        <v>DT</v>
      </c>
      <c r="H47">
        <f t="shared" si="5"/>
        <v>553</v>
      </c>
      <c r="I47">
        <f>VLOOKUP(F47,'CW19 Reply'!$E$2:$H$201,4,0)</f>
        <v>559</v>
      </c>
      <c r="J47">
        <f t="shared" si="6"/>
        <v>6</v>
      </c>
      <c r="K47">
        <f t="shared" si="7"/>
        <v>6</v>
      </c>
      <c r="L47">
        <f t="shared" si="8"/>
        <v>1</v>
      </c>
      <c r="M47">
        <v>1</v>
      </c>
    </row>
    <row r="48" spans="1:13" hidden="1" x14ac:dyDescent="0.25">
      <c r="A48" t="s">
        <v>19</v>
      </c>
      <c r="B48" t="s">
        <v>2273</v>
      </c>
      <c r="C48" s="1" t="s">
        <v>2274</v>
      </c>
      <c r="D48" t="s">
        <v>123</v>
      </c>
      <c r="F48" t="str">
        <f t="shared" si="4"/>
        <v>重新激活-64833886-丛慧峰</v>
      </c>
      <c r="G48" t="str">
        <f>VLOOKUP(F48,'CW19 Reply'!$E$2:$G$201,3,0)</f>
        <v>EE</v>
      </c>
      <c r="H48">
        <f t="shared" si="5"/>
        <v>584</v>
      </c>
      <c r="I48">
        <f>VLOOKUP(F48,'CW19 Reply'!$E$2:$H$201,4,0)</f>
        <v>587</v>
      </c>
      <c r="J48">
        <f t="shared" si="6"/>
        <v>3</v>
      </c>
      <c r="K48">
        <f t="shared" si="7"/>
        <v>3</v>
      </c>
      <c r="L48">
        <f t="shared" si="8"/>
        <v>1</v>
      </c>
      <c r="M48">
        <v>1</v>
      </c>
    </row>
    <row r="49" spans="1:14" hidden="1" x14ac:dyDescent="0.25">
      <c r="A49" t="s">
        <v>19</v>
      </c>
      <c r="B49" t="s">
        <v>2275</v>
      </c>
      <c r="C49" s="1" t="s">
        <v>2276</v>
      </c>
      <c r="D49" t="s">
        <v>32</v>
      </c>
      <c r="F49" t="str">
        <f t="shared" si="4"/>
        <v>重新激活-64826927-杨波</v>
      </c>
      <c r="G49" t="str">
        <f>VLOOKUP(F49,'CW19 Reply'!$E$2:$G$201,3,0)</f>
        <v>DT</v>
      </c>
      <c r="H49">
        <f t="shared" si="5"/>
        <v>602</v>
      </c>
      <c r="I49">
        <f>VLOOKUP(F49,'CW19 Reply'!$E$2:$H$201,4,0)</f>
        <v>634</v>
      </c>
      <c r="J49">
        <f t="shared" si="6"/>
        <v>32</v>
      </c>
      <c r="K49">
        <f t="shared" si="7"/>
        <v>32</v>
      </c>
      <c r="L49">
        <f t="shared" si="8"/>
        <v>0</v>
      </c>
      <c r="M49">
        <v>1</v>
      </c>
    </row>
    <row r="50" spans="1:14" hidden="1" x14ac:dyDescent="0.25">
      <c r="A50" t="s">
        <v>19</v>
      </c>
      <c r="B50" t="s">
        <v>2277</v>
      </c>
      <c r="C50" s="1" t="s">
        <v>2278</v>
      </c>
      <c r="D50" t="s">
        <v>25</v>
      </c>
      <c r="F50" t="str">
        <f t="shared" si="4"/>
        <v>激活-64846224- 发动机故障灯亮 -广安宗申宝泰</v>
      </c>
      <c r="G50" t="str">
        <f>VLOOKUP(F50,'CW19 Reply'!$E$2:$G$201,3,0)</f>
        <v>PT</v>
      </c>
      <c r="H50">
        <f t="shared" si="5"/>
        <v>640</v>
      </c>
      <c r="I50">
        <f>VLOOKUP(F50,'CW19 Reply'!$E$2:$H$201,4,0)</f>
        <v>673</v>
      </c>
      <c r="J50">
        <f t="shared" si="6"/>
        <v>33</v>
      </c>
      <c r="K50">
        <f t="shared" si="7"/>
        <v>33</v>
      </c>
      <c r="L50">
        <f t="shared" si="8"/>
        <v>0</v>
      </c>
      <c r="M50">
        <v>1</v>
      </c>
    </row>
    <row r="51" spans="1:14" hidden="1" x14ac:dyDescent="0.25">
      <c r="A51" t="s">
        <v>19</v>
      </c>
      <c r="B51" t="s">
        <v>2279</v>
      </c>
      <c r="C51" s="1" t="s">
        <v>2280</v>
      </c>
      <c r="D51" t="s">
        <v>89</v>
      </c>
      <c r="F51" t="str">
        <f t="shared" si="4"/>
        <v>重新激活64857643-游国军</v>
      </c>
      <c r="G51" t="str">
        <f>VLOOKUP(F51,'CW19 Reply'!$E$2:$G$201,3,0)</f>
        <v>EE</v>
      </c>
      <c r="H51">
        <f t="shared" si="5"/>
        <v>696</v>
      </c>
      <c r="I51">
        <f>VLOOKUP(F51,'CW19 Reply'!$E$2:$H$201,4,0)</f>
        <v>701</v>
      </c>
      <c r="J51">
        <f t="shared" si="6"/>
        <v>5</v>
      </c>
      <c r="K51">
        <f t="shared" si="7"/>
        <v>5</v>
      </c>
      <c r="L51">
        <f t="shared" si="8"/>
        <v>1</v>
      </c>
      <c r="M51">
        <v>1</v>
      </c>
    </row>
    <row r="52" spans="1:14" hidden="1" x14ac:dyDescent="0.25">
      <c r="A52" t="s">
        <v>19</v>
      </c>
      <c r="B52" t="s">
        <v>2281</v>
      </c>
      <c r="C52" s="1" t="s">
        <v>2282</v>
      </c>
      <c r="D52" t="s">
        <v>70</v>
      </c>
      <c r="F52" t="str">
        <f t="shared" si="4"/>
        <v>重新激活案例64394465谭鲁男</v>
      </c>
      <c r="G52" t="str">
        <f>VLOOKUP(F52,'CW19 Reply'!$E$2:$G$201,3,0)</f>
        <v>DT</v>
      </c>
      <c r="H52">
        <f t="shared" si="5"/>
        <v>698</v>
      </c>
      <c r="I52">
        <f>VLOOKUP(F52,'CW19 Reply'!$E$2:$H$201,4,0)</f>
        <v>783</v>
      </c>
      <c r="J52">
        <f t="shared" si="6"/>
        <v>85</v>
      </c>
      <c r="K52">
        <f t="shared" si="7"/>
        <v>85</v>
      </c>
      <c r="L52">
        <f t="shared" si="8"/>
        <v>0</v>
      </c>
      <c r="M52">
        <v>1</v>
      </c>
    </row>
    <row r="53" spans="1:14" hidden="1" x14ac:dyDescent="0.25">
      <c r="A53" t="s">
        <v>19</v>
      </c>
      <c r="B53" t="s">
        <v>2283</v>
      </c>
      <c r="C53" t="s">
        <v>2284</v>
      </c>
      <c r="D53" t="s">
        <v>75</v>
      </c>
      <c r="F53" t="str">
        <f t="shared" si="4"/>
        <v>重新激活-64839018-王大为</v>
      </c>
      <c r="G53" t="str">
        <f>VLOOKUP(F53,'CW19 Reply'!$E$2:$G$201,3,0)</f>
        <v>EE</v>
      </c>
      <c r="H53">
        <f t="shared" si="5"/>
        <v>701</v>
      </c>
      <c r="I53">
        <f>VLOOKUP(F53,'CW19 Reply'!$E$2:$H$201,4,0)</f>
        <v>704</v>
      </c>
      <c r="J53">
        <f t="shared" si="6"/>
        <v>3</v>
      </c>
      <c r="K53">
        <f t="shared" si="7"/>
        <v>3</v>
      </c>
      <c r="L53">
        <f t="shared" si="8"/>
        <v>1</v>
      </c>
      <c r="M53">
        <v>1</v>
      </c>
    </row>
    <row r="54" spans="1:14" hidden="1" x14ac:dyDescent="0.25">
      <c r="A54" t="s">
        <v>19</v>
      </c>
      <c r="B54" t="s">
        <v>2285</v>
      </c>
      <c r="C54" t="s">
        <v>2284</v>
      </c>
      <c r="D54" t="s">
        <v>240</v>
      </c>
      <c r="F54" t="str">
        <f t="shared" si="4"/>
        <v>诊断编程报告缺失</v>
      </c>
      <c r="G54" t="str">
        <f>VLOOKUP(F54,'CW19 Reply'!$E$2:$G$201,3,0)</f>
        <v>EE</v>
      </c>
      <c r="H54">
        <f t="shared" si="5"/>
        <v>701</v>
      </c>
      <c r="I54">
        <f>VLOOKUP(F54,'CW19 Reply'!$E$2:$H$201,4,0)</f>
        <v>704</v>
      </c>
      <c r="J54">
        <f t="shared" si="6"/>
        <v>3</v>
      </c>
      <c r="K54">
        <f t="shared" si="7"/>
        <v>3</v>
      </c>
      <c r="L54">
        <f t="shared" si="8"/>
        <v>1</v>
      </c>
      <c r="M54">
        <v>1</v>
      </c>
    </row>
    <row r="55" spans="1:14" hidden="1" x14ac:dyDescent="0.25">
      <c r="A55" t="s">
        <v>19</v>
      </c>
      <c r="B55" t="s">
        <v>2286</v>
      </c>
      <c r="C55" s="1" t="s">
        <v>2287</v>
      </c>
      <c r="D55" t="s">
        <v>25</v>
      </c>
      <c r="F55" t="str">
        <f t="shared" si="4"/>
        <v>激活PUMA措施64859703</v>
      </c>
      <c r="G55" t="str">
        <f>VLOOKUP(F55,'CW19 Reply'!$E$2:$G$201,3,0)</f>
        <v>EE</v>
      </c>
      <c r="H55">
        <f t="shared" si="5"/>
        <v>716</v>
      </c>
      <c r="I55">
        <f>VLOOKUP(F55,'CW19 Reply'!$E$2:$H$201,4,0)</f>
        <v>720</v>
      </c>
      <c r="J55">
        <f t="shared" si="6"/>
        <v>4</v>
      </c>
      <c r="K55">
        <f t="shared" si="7"/>
        <v>4</v>
      </c>
      <c r="L55">
        <f t="shared" si="8"/>
        <v>1</v>
      </c>
      <c r="M55">
        <v>1</v>
      </c>
    </row>
    <row r="56" spans="1:14" hidden="1" x14ac:dyDescent="0.25">
      <c r="A56" t="s">
        <v>19</v>
      </c>
      <c r="B56" t="s">
        <v>2288</v>
      </c>
      <c r="C56" s="1" t="s">
        <v>1945</v>
      </c>
      <c r="D56" t="s">
        <v>70</v>
      </c>
      <c r="F56" t="str">
        <f t="shared" si="4"/>
        <v>申请PUMA激活</v>
      </c>
      <c r="G56" t="str">
        <f>VLOOKUP(F56,'CW19 Reply'!$E$2:$G$201,3,0)</f>
        <v>PT</v>
      </c>
      <c r="H56">
        <f t="shared" si="5"/>
        <v>834</v>
      </c>
      <c r="I56">
        <f>VLOOKUP(F56,'CW19 Reply'!$E$2:$H$201,4,0)</f>
        <v>846</v>
      </c>
      <c r="J56">
        <f t="shared" si="6"/>
        <v>12</v>
      </c>
      <c r="K56">
        <f t="shared" si="7"/>
        <v>12</v>
      </c>
      <c r="L56">
        <f t="shared" si="8"/>
        <v>1</v>
      </c>
      <c r="M56">
        <v>1</v>
      </c>
    </row>
    <row r="57" spans="1:14" hidden="1" x14ac:dyDescent="0.25">
      <c r="A57" t="s">
        <v>19</v>
      </c>
      <c r="B57" t="s">
        <v>2289</v>
      </c>
      <c r="C57" s="1" t="s">
        <v>2290</v>
      </c>
      <c r="D57" t="s">
        <v>75</v>
      </c>
      <c r="F57" t="str">
        <f t="shared" si="4"/>
        <v>重新激活_64778151_邢斌</v>
      </c>
      <c r="G57" t="str">
        <f>VLOOKUP(F57,'CW19 Reply'!$E$2:$G$201,3,0)</f>
        <v>EE</v>
      </c>
      <c r="H57">
        <f t="shared" si="5"/>
        <v>867</v>
      </c>
      <c r="I57">
        <f>VLOOKUP(F57,'CW19 Reply'!$E$2:$H$201,4,0)</f>
        <v>885</v>
      </c>
      <c r="J57">
        <f t="shared" si="6"/>
        <v>18</v>
      </c>
      <c r="K57">
        <f t="shared" si="7"/>
        <v>18</v>
      </c>
      <c r="L57">
        <f t="shared" si="8"/>
        <v>1</v>
      </c>
      <c r="M57">
        <v>1</v>
      </c>
    </row>
    <row r="58" spans="1:14" hidden="1" x14ac:dyDescent="0.25">
      <c r="A58" t="s">
        <v>19</v>
      </c>
      <c r="B58" t="s">
        <v>2291</v>
      </c>
      <c r="C58" s="1" t="s">
        <v>2292</v>
      </c>
      <c r="D58" t="s">
        <v>75</v>
      </c>
      <c r="F58" t="str">
        <f t="shared" si="4"/>
        <v>请求激活案例64859204</v>
      </c>
      <c r="G58" t="str">
        <f>VLOOKUP(F58,'CW19 Reply'!$E$2:$G$201,3,0)</f>
        <v>DT</v>
      </c>
      <c r="H58">
        <f t="shared" si="5"/>
        <v>893</v>
      </c>
      <c r="I58">
        <f>VLOOKUP(F58,'CW19 Reply'!$E$2:$H$201,4,0)</f>
        <v>934</v>
      </c>
      <c r="J58">
        <f t="shared" si="6"/>
        <v>41</v>
      </c>
      <c r="K58">
        <f t="shared" si="7"/>
        <v>41</v>
      </c>
      <c r="L58">
        <f t="shared" si="8"/>
        <v>0</v>
      </c>
      <c r="M58">
        <v>1</v>
      </c>
    </row>
    <row r="59" spans="1:14" hidden="1" x14ac:dyDescent="0.25">
      <c r="A59" t="s">
        <v>19</v>
      </c>
      <c r="B59" t="s">
        <v>2293</v>
      </c>
      <c r="C59" s="1" t="s">
        <v>2294</v>
      </c>
      <c r="D59" t="s">
        <v>32</v>
      </c>
      <c r="F59" t="str">
        <f t="shared" si="4"/>
        <v>重新激活-64626361-史维</v>
      </c>
      <c r="G59" t="str">
        <f>VLOOKUP(F59,'CW19 Reply'!$E$2:$G$201,3,0)</f>
        <v>PT</v>
      </c>
      <c r="H59">
        <f t="shared" si="5"/>
        <v>901</v>
      </c>
      <c r="I59">
        <f>VLOOKUP(F59,'CW19 Reply'!$E$2:$H$201,4,0)</f>
        <v>935</v>
      </c>
      <c r="J59">
        <f t="shared" si="6"/>
        <v>34</v>
      </c>
      <c r="K59">
        <f t="shared" si="7"/>
        <v>34</v>
      </c>
      <c r="L59">
        <f t="shared" si="8"/>
        <v>0</v>
      </c>
      <c r="M59">
        <v>1</v>
      </c>
    </row>
    <row r="60" spans="1:14" hidden="1" x14ac:dyDescent="0.25">
      <c r="C60" s="1"/>
    </row>
    <row r="61" spans="1:14" hidden="1" x14ac:dyDescent="0.25">
      <c r="A61" t="s">
        <v>19</v>
      </c>
      <c r="B61" t="s">
        <v>2295</v>
      </c>
      <c r="C61" s="1" t="s">
        <v>2296</v>
      </c>
      <c r="D61" t="s">
        <v>123</v>
      </c>
      <c r="F61" t="str">
        <f t="shared" si="4"/>
        <v>重新激活_64861385_驱动系统_江阴宝诚</v>
      </c>
      <c r="G61" t="str">
        <f>VLOOKUP(F61,'CW19 Reply'!$E$2:$G$201,3,0)</f>
        <v>PT</v>
      </c>
      <c r="H61">
        <f t="shared" si="5"/>
        <v>911</v>
      </c>
      <c r="I61">
        <f>VLOOKUP(F61,'CW19 Reply'!$E$2:$H$201,4,0)</f>
        <v>937</v>
      </c>
      <c r="J61">
        <f t="shared" si="6"/>
        <v>26</v>
      </c>
      <c r="K61">
        <f t="shared" si="7"/>
        <v>26</v>
      </c>
      <c r="L61">
        <f t="shared" si="8"/>
        <v>1</v>
      </c>
      <c r="M61">
        <v>1</v>
      </c>
    </row>
    <row r="62" spans="1:14" hidden="1" x14ac:dyDescent="0.25">
      <c r="A62" t="s">
        <v>19</v>
      </c>
      <c r="B62" t="s">
        <v>2297</v>
      </c>
      <c r="C62" s="1" t="s">
        <v>727</v>
      </c>
      <c r="D62" t="s">
        <v>75</v>
      </c>
      <c r="F62" t="str">
        <f t="shared" si="4"/>
        <v>重新激活_64783623_寇祖涛</v>
      </c>
      <c r="G62" t="str">
        <f>VLOOKUP(F62,'CW19 Reply'!$E$2:$G$201,3,0)</f>
        <v>DT</v>
      </c>
      <c r="H62">
        <f t="shared" si="5"/>
        <v>941</v>
      </c>
      <c r="I62">
        <f>VLOOKUP(F62,'CW19 Reply'!$E$2:$H$201,4,0)</f>
        <v>943</v>
      </c>
      <c r="J62">
        <f t="shared" si="6"/>
        <v>2</v>
      </c>
      <c r="K62">
        <f t="shared" si="7"/>
        <v>2</v>
      </c>
      <c r="L62">
        <f t="shared" si="8"/>
        <v>1</v>
      </c>
      <c r="M62">
        <v>1</v>
      </c>
    </row>
    <row r="63" spans="1:14" hidden="1" x14ac:dyDescent="0.25">
      <c r="A63" t="s">
        <v>19</v>
      </c>
      <c r="B63" t="s">
        <v>2298</v>
      </c>
      <c r="C63" s="1" t="s">
        <v>2299</v>
      </c>
      <c r="D63" t="s">
        <v>32</v>
      </c>
      <c r="F63" t="str">
        <f t="shared" si="4"/>
        <v>重新激活_64431014_转向_黔西南州宝源</v>
      </c>
      <c r="G63" t="str">
        <f>VLOOKUP(F63,'CW19 Reply'!$E$2:$G$201,3,0)</f>
        <v>DT</v>
      </c>
      <c r="H63">
        <f t="shared" si="5"/>
        <v>956</v>
      </c>
      <c r="I63">
        <f>VLOOKUP(F63,'CW19 Reply'!$E$2:$H$201,4,0)</f>
        <v>991</v>
      </c>
      <c r="J63">
        <f t="shared" si="6"/>
        <v>35</v>
      </c>
      <c r="K63">
        <f t="shared" si="7"/>
        <v>35</v>
      </c>
      <c r="L63">
        <f t="shared" si="8"/>
        <v>0</v>
      </c>
      <c r="M63">
        <v>1</v>
      </c>
    </row>
    <row r="64" spans="1:14" hidden="1" x14ac:dyDescent="0.25">
      <c r="A64" t="s">
        <v>19</v>
      </c>
      <c r="B64" t="s">
        <v>2300</v>
      </c>
      <c r="C64" s="1" t="s">
        <v>1296</v>
      </c>
      <c r="D64" t="s">
        <v>89</v>
      </c>
      <c r="F64" t="str">
        <f t="shared" si="4"/>
        <v>重新激活-64714629-驱动系统-杨磊老师</v>
      </c>
      <c r="G64" t="str">
        <f>VLOOKUP(F64,'CW19 Reply'!$E$2:$G$201,3,0)</f>
        <v>DT</v>
      </c>
      <c r="H64">
        <f t="shared" si="5"/>
        <v>1060</v>
      </c>
      <c r="I64">
        <f>VLOOKUP(F64,'CW19 Reply'!$E$2:$H$201,4,0)</f>
        <v>617</v>
      </c>
      <c r="J64">
        <f t="shared" si="6"/>
        <v>-443</v>
      </c>
      <c r="K64">
        <f t="shared" si="7"/>
        <v>997</v>
      </c>
      <c r="L64">
        <f t="shared" si="8"/>
        <v>0</v>
      </c>
      <c r="M64">
        <v>1</v>
      </c>
      <c r="N64">
        <v>1</v>
      </c>
    </row>
    <row r="65" spans="1:21" hidden="1" x14ac:dyDescent="0.25">
      <c r="A65" t="s">
        <v>19</v>
      </c>
      <c r="B65" t="s">
        <v>2301</v>
      </c>
      <c r="C65" s="1" t="s">
        <v>2302</v>
      </c>
      <c r="D65" t="s">
        <v>75</v>
      </c>
      <c r="F65" t="str">
        <f t="shared" si="4"/>
        <v>重新激活-64840185-王大为  洪李平</v>
      </c>
      <c r="G65" t="str">
        <f>VLOOKUP(F65,'CW19 Reply'!$E$2:$G$201,3,0)</f>
        <v>EE</v>
      </c>
      <c r="H65">
        <f t="shared" si="5"/>
        <v>1116</v>
      </c>
      <c r="I65">
        <f>VLOOKUP(F65,'CW19 Reply'!$E$2:$H$201,4,0)</f>
        <v>563</v>
      </c>
      <c r="J65">
        <f t="shared" si="6"/>
        <v>-553</v>
      </c>
      <c r="K65">
        <f t="shared" si="7"/>
        <v>887</v>
      </c>
      <c r="L65">
        <f t="shared" si="8"/>
        <v>0</v>
      </c>
      <c r="M65">
        <v>1</v>
      </c>
      <c r="N65">
        <v>1</v>
      </c>
    </row>
    <row r="66" spans="1:21" hidden="1" x14ac:dyDescent="0.25">
      <c r="A66" t="s">
        <v>19</v>
      </c>
      <c r="B66" t="s">
        <v>2303</v>
      </c>
      <c r="C66" s="1" t="s">
        <v>2304</v>
      </c>
      <c r="D66" t="s">
        <v>1689</v>
      </c>
      <c r="F66" t="str">
        <f t="shared" si="4"/>
        <v>激活_64780222_Annamaria Zheng</v>
      </c>
      <c r="G66" t="str">
        <f>VLOOKUP(F66,'CW19 Reply'!$E$2:$G$201,3,0)</f>
        <v>TT</v>
      </c>
      <c r="H66">
        <f t="shared" si="5"/>
        <v>531</v>
      </c>
      <c r="I66">
        <f>VLOOKUP(F66,'CW19 Reply'!$E$2:$H$201,4,0)</f>
        <v>548</v>
      </c>
      <c r="J66">
        <f t="shared" si="6"/>
        <v>17</v>
      </c>
      <c r="K66">
        <f t="shared" si="7"/>
        <v>17</v>
      </c>
      <c r="L66">
        <f t="shared" si="8"/>
        <v>1</v>
      </c>
      <c r="M66">
        <v>1</v>
      </c>
    </row>
    <row r="67" spans="1:21" hidden="1" x14ac:dyDescent="0.25">
      <c r="A67" t="s">
        <v>19</v>
      </c>
      <c r="B67" t="s">
        <v>2300</v>
      </c>
      <c r="C67" s="1" t="s">
        <v>2017</v>
      </c>
      <c r="D67" t="s">
        <v>1689</v>
      </c>
      <c r="F67" t="str">
        <f t="shared" ref="F67:F110" si="9">RIGHT(B67,LEN(B67)-4)</f>
        <v>重新激活-64714629-驱动系统-杨磊老师</v>
      </c>
      <c r="G67" t="str">
        <f>VLOOKUP(F67,'CW19 Reply'!$E$2:$G$201,3,0)</f>
        <v>DT</v>
      </c>
      <c r="H67">
        <f t="shared" ref="H67:H110" si="10">MID(C67,(FIND(":",C67)-2),2)*60+MID(C67,(FIND(":",C67)+1),2)</f>
        <v>599</v>
      </c>
      <c r="I67">
        <f>VLOOKUP(F67,'CW19 Reply'!$E$2:$H$201,4,0)</f>
        <v>617</v>
      </c>
      <c r="J67">
        <f t="shared" ref="J67:J110" si="11">I67-H67</f>
        <v>18</v>
      </c>
      <c r="K67">
        <f t="shared" ref="K67:K110" si="12">IFERROR(IF(J67&lt;0, J67+1440,J67),"NA")</f>
        <v>18</v>
      </c>
      <c r="L67">
        <f t="shared" ref="L67:L110" si="13">IF(K67="NA","NA",IF(K67&lt;=30,1,0))</f>
        <v>1</v>
      </c>
      <c r="M67">
        <v>1</v>
      </c>
    </row>
    <row r="68" spans="1:21" hidden="1" x14ac:dyDescent="0.25">
      <c r="A68" t="s">
        <v>19</v>
      </c>
      <c r="B68" t="s">
        <v>2305</v>
      </c>
      <c r="C68" s="1" t="s">
        <v>2306</v>
      </c>
      <c r="D68" t="s">
        <v>32</v>
      </c>
      <c r="F68" t="str">
        <f t="shared" si="9"/>
        <v>重新激活-64842959-李刚</v>
      </c>
      <c r="G68" t="str">
        <f>VLOOKUP(F68,'CW19 Reply'!$E$2:$G$201,3,0)</f>
        <v>EE</v>
      </c>
      <c r="H68">
        <f t="shared" si="10"/>
        <v>655</v>
      </c>
      <c r="I68">
        <f>VLOOKUP(F68,'CW19 Reply'!$E$2:$H$201,4,0)</f>
        <v>953</v>
      </c>
      <c r="J68">
        <f t="shared" si="11"/>
        <v>298</v>
      </c>
      <c r="K68">
        <f t="shared" si="12"/>
        <v>298</v>
      </c>
      <c r="L68">
        <f t="shared" si="13"/>
        <v>0</v>
      </c>
      <c r="M68">
        <v>1</v>
      </c>
    </row>
    <row r="69" spans="1:21" hidden="1" x14ac:dyDescent="0.25">
      <c r="A69" t="s">
        <v>19</v>
      </c>
      <c r="B69" t="s">
        <v>2307</v>
      </c>
      <c r="C69" s="1" t="s">
        <v>2308</v>
      </c>
      <c r="D69" t="s">
        <v>123</v>
      </c>
      <c r="F69" t="str">
        <f t="shared" si="9"/>
        <v>重新激活+64827903+李刚</v>
      </c>
      <c r="G69" t="str">
        <f>VLOOKUP(F69,'CW19 Reply'!$E$2:$G$201,3,0)</f>
        <v>EE</v>
      </c>
      <c r="H69">
        <f t="shared" si="10"/>
        <v>714</v>
      </c>
      <c r="I69">
        <f>VLOOKUP(F69,'CW19 Reply'!$E$2:$H$201,4,0)</f>
        <v>991</v>
      </c>
      <c r="J69">
        <f t="shared" si="11"/>
        <v>277</v>
      </c>
      <c r="K69">
        <f t="shared" si="12"/>
        <v>277</v>
      </c>
      <c r="L69">
        <f t="shared" si="13"/>
        <v>0</v>
      </c>
      <c r="M69">
        <v>1</v>
      </c>
    </row>
    <row r="70" spans="1:21" hidden="1" x14ac:dyDescent="0.25">
      <c r="A70" t="s">
        <v>19</v>
      </c>
      <c r="B70" t="s">
        <v>2309</v>
      </c>
      <c r="C70" s="1" t="s">
        <v>2310</v>
      </c>
      <c r="D70" t="s">
        <v>89</v>
      </c>
      <c r="F70" t="str">
        <f t="shared" si="9"/>
        <v>重新激活_64792690__电气_淄博宝通_王大为</v>
      </c>
      <c r="G70" t="str">
        <f>VLOOKUP(F70,'CW19 Reply'!$E$2:$G$201,3,0)</f>
        <v>EE</v>
      </c>
      <c r="H70">
        <f t="shared" si="10"/>
        <v>817</v>
      </c>
      <c r="I70">
        <f>VLOOKUP(F70,'CW19 Reply'!$E$2:$H$201,4,0)</f>
        <v>992</v>
      </c>
      <c r="J70">
        <f t="shared" si="11"/>
        <v>175</v>
      </c>
      <c r="K70">
        <f t="shared" si="12"/>
        <v>175</v>
      </c>
      <c r="L70">
        <f t="shared" si="13"/>
        <v>0</v>
      </c>
      <c r="M70">
        <v>1</v>
      </c>
    </row>
    <row r="71" spans="1:21" hidden="1" x14ac:dyDescent="0.25">
      <c r="A71" t="s">
        <v>19</v>
      </c>
      <c r="B71" t="s">
        <v>2305</v>
      </c>
      <c r="C71" s="1" t="s">
        <v>2311</v>
      </c>
      <c r="D71" t="s">
        <v>25</v>
      </c>
      <c r="F71" t="str">
        <f t="shared" si="9"/>
        <v>重新激活-64842959-李刚</v>
      </c>
      <c r="G71" t="str">
        <f>VLOOKUP(F71,'CW19 Reply'!$E$2:$G$201,3,0)</f>
        <v>EE</v>
      </c>
      <c r="H71">
        <f t="shared" si="10"/>
        <v>819</v>
      </c>
      <c r="I71">
        <f>VLOOKUP(F71,'CW19 Reply'!$E$2:$H$201,4,0)</f>
        <v>953</v>
      </c>
      <c r="J71">
        <f t="shared" si="11"/>
        <v>134</v>
      </c>
      <c r="K71">
        <f t="shared" si="12"/>
        <v>134</v>
      </c>
      <c r="L71">
        <f t="shared" si="13"/>
        <v>0</v>
      </c>
      <c r="M71">
        <v>1</v>
      </c>
    </row>
    <row r="72" spans="1:21" hidden="1" x14ac:dyDescent="0.25">
      <c r="A72" t="s">
        <v>19</v>
      </c>
      <c r="B72" t="s">
        <v>2312</v>
      </c>
      <c r="C72" s="1" t="s">
        <v>2313</v>
      </c>
      <c r="D72" t="s">
        <v>497</v>
      </c>
      <c r="F72" t="str">
        <f t="shared" si="9"/>
        <v>激活--64838133案例--王大为</v>
      </c>
      <c r="G72" t="str">
        <f>VLOOKUP(F72,'CW19 Reply'!$E$2:$G$201,3,0)</f>
        <v>EE</v>
      </c>
      <c r="H72">
        <f t="shared" si="10"/>
        <v>862</v>
      </c>
      <c r="I72">
        <f>VLOOKUP(F72,'CW19 Reply'!$E$2:$H$201,4,0)</f>
        <v>995</v>
      </c>
      <c r="J72">
        <f t="shared" si="11"/>
        <v>133</v>
      </c>
      <c r="K72">
        <f t="shared" si="12"/>
        <v>133</v>
      </c>
      <c r="L72">
        <f t="shared" si="13"/>
        <v>0</v>
      </c>
      <c r="M72">
        <v>1</v>
      </c>
    </row>
    <row r="73" spans="1:21" hidden="1" x14ac:dyDescent="0.25">
      <c r="A73" t="s">
        <v>19</v>
      </c>
      <c r="B73" t="s">
        <v>2314</v>
      </c>
      <c r="C73" t="s">
        <v>2315</v>
      </c>
      <c r="D73" t="s">
        <v>38</v>
      </c>
      <c r="F73" t="str">
        <f t="shared" si="9"/>
        <v>案例编号：64859561 车架号码：LH83538 需要重新激活！</v>
      </c>
      <c r="G73" t="str">
        <f>VLOOKUP(F73,'CW19 Reply'!$E$2:$G$201,3,0)</f>
        <v>EE</v>
      </c>
      <c r="H73">
        <f t="shared" si="10"/>
        <v>869</v>
      </c>
      <c r="I73">
        <f>VLOOKUP(F73,'CW19 Reply'!$E$2:$H$201,4,0)</f>
        <v>1044</v>
      </c>
      <c r="J73">
        <f t="shared" si="11"/>
        <v>175</v>
      </c>
      <c r="K73">
        <f t="shared" si="12"/>
        <v>175</v>
      </c>
      <c r="L73">
        <f t="shared" si="13"/>
        <v>0</v>
      </c>
      <c r="M73">
        <v>1</v>
      </c>
    </row>
    <row r="74" spans="1:21" hidden="1" x14ac:dyDescent="0.25">
      <c r="A74" t="s">
        <v>19</v>
      </c>
      <c r="B74" t="s">
        <v>2316</v>
      </c>
      <c r="C74" t="s">
        <v>2317</v>
      </c>
      <c r="D74" t="s">
        <v>89</v>
      </c>
      <c r="F74" t="str">
        <f t="shared" si="9"/>
        <v>重新激活_64792690__电气_淄博宝通</v>
      </c>
      <c r="G74" t="str">
        <f>VLOOKUP(F74,'CW19 Reply'!$E$2:$G$201,3,0)</f>
        <v>EE</v>
      </c>
      <c r="H74">
        <f t="shared" si="10"/>
        <v>918</v>
      </c>
      <c r="I74">
        <f>VLOOKUP(F74,'CW19 Reply'!$E$2:$H$201,4,0)</f>
        <v>1043</v>
      </c>
      <c r="J74">
        <f t="shared" si="11"/>
        <v>125</v>
      </c>
      <c r="K74">
        <f t="shared" si="12"/>
        <v>125</v>
      </c>
      <c r="L74">
        <f t="shared" si="13"/>
        <v>0</v>
      </c>
      <c r="M74">
        <v>1</v>
      </c>
    </row>
    <row r="75" spans="1:21" hidden="1" x14ac:dyDescent="0.25">
      <c r="A75" t="s">
        <v>19</v>
      </c>
      <c r="B75" t="s">
        <v>2318</v>
      </c>
      <c r="C75" t="s">
        <v>2319</v>
      </c>
      <c r="D75" t="s">
        <v>75</v>
      </c>
      <c r="F75" t="str">
        <f t="shared" si="9"/>
        <v>重新激活__64822678_马天驰</v>
      </c>
      <c r="G75" t="s">
        <v>3</v>
      </c>
      <c r="H75">
        <f t="shared" si="10"/>
        <v>953</v>
      </c>
      <c r="I75">
        <f>VLOOKUP(F75,'CW19 Reply'!$E$2:$H$201,4,0)</f>
        <v>957</v>
      </c>
      <c r="J75">
        <f t="shared" si="11"/>
        <v>4</v>
      </c>
      <c r="K75">
        <f t="shared" si="12"/>
        <v>4</v>
      </c>
      <c r="L75">
        <f t="shared" si="13"/>
        <v>1</v>
      </c>
      <c r="M75">
        <v>1</v>
      </c>
    </row>
    <row r="76" spans="1:21" x14ac:dyDescent="0.25">
      <c r="A76" t="s">
        <v>19</v>
      </c>
      <c r="B76" t="s">
        <v>2320</v>
      </c>
      <c r="C76" t="s">
        <v>2321</v>
      </c>
      <c r="D76" t="s">
        <v>32</v>
      </c>
      <c r="F76" t="str">
        <f t="shared" si="9"/>
        <v>案例激活：64854636动力组，阎广宇</v>
      </c>
      <c r="G76" t="s">
        <v>3</v>
      </c>
      <c r="H76">
        <f t="shared" si="10"/>
        <v>1004</v>
      </c>
      <c r="I76" t="e">
        <f>VLOOKUP(F76,'CW19 Reply'!$E$2:$H$201,4,0)</f>
        <v>#N/A</v>
      </c>
      <c r="J76" t="e">
        <f t="shared" si="11"/>
        <v>#N/A</v>
      </c>
      <c r="K76" t="str">
        <f t="shared" si="12"/>
        <v>NA</v>
      </c>
      <c r="L76" t="str">
        <f t="shared" si="13"/>
        <v>NA</v>
      </c>
      <c r="M76">
        <v>1</v>
      </c>
    </row>
    <row r="77" spans="1:21" hidden="1" x14ac:dyDescent="0.25">
      <c r="A77" t="s">
        <v>19</v>
      </c>
      <c r="B77" t="s">
        <v>2322</v>
      </c>
      <c r="C77" t="s">
        <v>2323</v>
      </c>
      <c r="D77" t="s">
        <v>25</v>
      </c>
      <c r="F77" t="str">
        <f t="shared" si="9"/>
        <v>重新激活_63819698_魏云骞</v>
      </c>
      <c r="G77" t="str">
        <f>VLOOKUP(F77,'CW19 Reply'!$E$2:$G$201,3,0)</f>
        <v>EE</v>
      </c>
      <c r="H77">
        <f t="shared" si="10"/>
        <v>1023</v>
      </c>
      <c r="I77">
        <f>VLOOKUP(F77,'CW19 Reply'!$E$2:$H$201,4,0)</f>
        <v>1056</v>
      </c>
      <c r="J77">
        <f t="shared" si="11"/>
        <v>33</v>
      </c>
      <c r="K77">
        <f t="shared" si="12"/>
        <v>33</v>
      </c>
      <c r="L77">
        <f t="shared" si="13"/>
        <v>0</v>
      </c>
      <c r="M77">
        <v>1</v>
      </c>
    </row>
    <row r="78" spans="1:21" hidden="1" x14ac:dyDescent="0.25">
      <c r="A78" t="s">
        <v>19</v>
      </c>
      <c r="B78" t="s">
        <v>2324</v>
      </c>
      <c r="C78" t="s">
        <v>2325</v>
      </c>
      <c r="D78" t="s">
        <v>70</v>
      </c>
      <c r="F78" t="str">
        <f t="shared" si="9"/>
        <v>重新激活-64071597-谭鲁男</v>
      </c>
      <c r="G78" t="str">
        <f>VLOOKUP(F78,'CW19 Reply'!$E$2:$G$201,3,0)</f>
        <v>DT</v>
      </c>
      <c r="H78">
        <f t="shared" si="10"/>
        <v>1134</v>
      </c>
      <c r="I78">
        <f>VLOOKUP(F78,'CW19 Reply'!$E$2:$H$201,4,0)</f>
        <v>572</v>
      </c>
      <c r="J78">
        <f t="shared" si="11"/>
        <v>-562</v>
      </c>
      <c r="K78">
        <f t="shared" si="12"/>
        <v>878</v>
      </c>
      <c r="L78">
        <f t="shared" si="13"/>
        <v>0</v>
      </c>
      <c r="M78">
        <v>1</v>
      </c>
      <c r="N78">
        <v>1</v>
      </c>
    </row>
    <row r="79" spans="1:21" hidden="1" x14ac:dyDescent="0.25"/>
    <row r="80" spans="1:21" hidden="1" x14ac:dyDescent="0.25">
      <c r="A80" t="s">
        <v>19</v>
      </c>
      <c r="B80" t="s">
        <v>2448</v>
      </c>
      <c r="C80" t="s">
        <v>2449</v>
      </c>
      <c r="D80" t="s">
        <v>115</v>
      </c>
      <c r="F80" t="str">
        <f t="shared" si="9"/>
        <v>重新激活PUMA：64780863</v>
      </c>
      <c r="G80" t="str">
        <f>VLOOKUP(F80,'CW19 Reply'!$E$2:$G$201,3,0)</f>
        <v>DT</v>
      </c>
      <c r="H80">
        <f t="shared" si="10"/>
        <v>586</v>
      </c>
      <c r="I80">
        <f>VLOOKUP(F80,'CW19 Reply'!$E$2:$H$201,4,0)</f>
        <v>590</v>
      </c>
      <c r="J80">
        <f t="shared" si="11"/>
        <v>4</v>
      </c>
      <c r="K80">
        <f t="shared" si="12"/>
        <v>4</v>
      </c>
      <c r="L80">
        <f t="shared" si="13"/>
        <v>1</v>
      </c>
      <c r="M80">
        <v>1</v>
      </c>
      <c r="P80" t="s">
        <v>3</v>
      </c>
      <c r="Q80">
        <f>COUNTIFS(G:G,"PT",M:M,"1")</f>
        <v>16</v>
      </c>
      <c r="R80">
        <f>COUNTIFS(G:G,"PT",M:M,"2")</f>
        <v>2</v>
      </c>
      <c r="S80">
        <f>AVERAGEIFS(K:K,M:M,"1",G:G,"PT",N:N,"")</f>
        <v>112.64285714285714</v>
      </c>
      <c r="U80">
        <f>COUNTIFS(L:L,"1",G:G,"PT")</f>
        <v>6</v>
      </c>
    </row>
    <row r="81" spans="1:21" hidden="1" x14ac:dyDescent="0.25">
      <c r="A81" t="s">
        <v>19</v>
      </c>
      <c r="B81" t="s">
        <v>2450</v>
      </c>
      <c r="C81" t="s">
        <v>2451</v>
      </c>
      <c r="D81" t="s">
        <v>1689</v>
      </c>
      <c r="F81" t="str">
        <f t="shared" si="9"/>
        <v>重新激活_64846148__电气_淄博宝通</v>
      </c>
      <c r="G81" t="str">
        <f>VLOOKUP(F81,'CW19 Reply'!$E$2:$G$201,3,0)</f>
        <v>EE</v>
      </c>
      <c r="H81">
        <f t="shared" si="10"/>
        <v>606</v>
      </c>
      <c r="I81">
        <f>VLOOKUP(F81,'CW19 Reply'!$E$2:$H$201,4,0)</f>
        <v>643</v>
      </c>
      <c r="J81">
        <f t="shared" si="11"/>
        <v>37</v>
      </c>
      <c r="K81">
        <f t="shared" si="12"/>
        <v>37</v>
      </c>
      <c r="L81">
        <f t="shared" si="13"/>
        <v>0</v>
      </c>
      <c r="M81">
        <v>1</v>
      </c>
      <c r="P81" t="s">
        <v>6</v>
      </c>
      <c r="Q81">
        <f>COUNTIFS(G:G,"DT",M:M,"1")</f>
        <v>28</v>
      </c>
      <c r="R81">
        <f>COUNTIFS(G:G,"DT",M:M,"2")</f>
        <v>2</v>
      </c>
      <c r="S81">
        <f>AVERAGEIFS(K:K,M:M,"1",G:G,"DT",N:N,"")</f>
        <v>30.16</v>
      </c>
      <c r="U81">
        <f>COUNTIFS(L:L,"1",G:G,"DT")</f>
        <v>15</v>
      </c>
    </row>
    <row r="82" spans="1:21" hidden="1" x14ac:dyDescent="0.25">
      <c r="A82" t="s">
        <v>19</v>
      </c>
      <c r="B82" t="s">
        <v>2452</v>
      </c>
      <c r="C82" t="s">
        <v>2453</v>
      </c>
      <c r="D82" t="s">
        <v>1689</v>
      </c>
      <c r="F82" t="str">
        <f t="shared" si="9"/>
        <v>案例激活_64832308_王大为</v>
      </c>
      <c r="G82" t="str">
        <f>VLOOKUP(F82,'CW19 Reply'!$E$2:$G$201,3,0)</f>
        <v>EE</v>
      </c>
      <c r="H82">
        <f t="shared" si="10"/>
        <v>621</v>
      </c>
      <c r="I82">
        <f>VLOOKUP(F82,'CW19 Reply'!$E$2:$H$201,4,0)</f>
        <v>660</v>
      </c>
      <c r="J82">
        <f t="shared" si="11"/>
        <v>39</v>
      </c>
      <c r="K82">
        <f t="shared" si="12"/>
        <v>39</v>
      </c>
      <c r="L82">
        <f t="shared" si="13"/>
        <v>0</v>
      </c>
      <c r="M82">
        <v>1</v>
      </c>
      <c r="P82" t="s">
        <v>9</v>
      </c>
      <c r="Q82">
        <f>COUNTIFS(G:G,"EE",M:M,"1")</f>
        <v>44</v>
      </c>
      <c r="R82">
        <f>COUNTIFS(G:G,"EE",M:M,"2")</f>
        <v>6</v>
      </c>
      <c r="S82">
        <f>AVERAGEIFS(K:K,M:M,"1",G:G,"EE",N:N,"")</f>
        <v>58.365853658536587</v>
      </c>
      <c r="U82">
        <f>COUNTIFS(L:L,"1",G:G,"EE")</f>
        <v>20</v>
      </c>
    </row>
    <row r="83" spans="1:21" hidden="1" x14ac:dyDescent="0.25">
      <c r="A83" t="s">
        <v>19</v>
      </c>
      <c r="B83" t="s">
        <v>2454</v>
      </c>
      <c r="C83" t="s">
        <v>2455</v>
      </c>
      <c r="D83" t="s">
        <v>89</v>
      </c>
      <c r="F83" t="str">
        <f t="shared" si="9"/>
        <v>64792979申请激活</v>
      </c>
      <c r="G83" t="str">
        <f>VLOOKUP(F83,'CW19 Reply'!$E$2:$G$201,3,0)</f>
        <v>TT</v>
      </c>
      <c r="H83">
        <f t="shared" si="10"/>
        <v>652</v>
      </c>
      <c r="I83">
        <f>VLOOKUP(F83,'CW19 Reply'!$E$2:$H$201,4,0)</f>
        <v>654</v>
      </c>
      <c r="J83">
        <f t="shared" si="11"/>
        <v>2</v>
      </c>
      <c r="K83">
        <f t="shared" si="12"/>
        <v>2</v>
      </c>
      <c r="L83">
        <f t="shared" si="13"/>
        <v>1</v>
      </c>
      <c r="M83">
        <v>1</v>
      </c>
      <c r="P83" t="s">
        <v>12</v>
      </c>
      <c r="Q83">
        <f>COUNTIFS(G:G,"TT",M:M,"1")</f>
        <v>6</v>
      </c>
      <c r="R83">
        <f>COUNTIFS(G:G,"TT",M:M,"2")</f>
        <v>0</v>
      </c>
      <c r="S83">
        <f>AVERAGEIFS(K:K,M:M,"1",G:G,"TT",N:N,"")</f>
        <v>14.5</v>
      </c>
      <c r="U83">
        <f>COUNTIFS(L:L,"1",G:G,"TT")</f>
        <v>5</v>
      </c>
    </row>
    <row r="84" spans="1:21" hidden="1" x14ac:dyDescent="0.25">
      <c r="A84" t="s">
        <v>19</v>
      </c>
      <c r="B84" t="s">
        <v>2456</v>
      </c>
      <c r="C84" s="1" t="s">
        <v>2457</v>
      </c>
      <c r="D84" t="s">
        <v>32</v>
      </c>
      <c r="F84" t="str">
        <f t="shared" si="9"/>
        <v>重新激活-64859146-李文豪</v>
      </c>
      <c r="G84" t="str">
        <f>VLOOKUP(F84,'CW19 Reply'!$E$2:$G$201,3,0)</f>
        <v>DT</v>
      </c>
      <c r="H84">
        <f t="shared" si="10"/>
        <v>657</v>
      </c>
      <c r="I84">
        <f>VLOOKUP(F84,'CW19 Reply'!$E$2:$H$201,4,0)</f>
        <v>659</v>
      </c>
      <c r="J84">
        <f t="shared" si="11"/>
        <v>2</v>
      </c>
      <c r="K84">
        <f t="shared" si="12"/>
        <v>2</v>
      </c>
      <c r="L84">
        <f t="shared" si="13"/>
        <v>1</v>
      </c>
      <c r="M84">
        <v>1</v>
      </c>
    </row>
    <row r="85" spans="1:21" hidden="1" x14ac:dyDescent="0.25">
      <c r="A85" t="s">
        <v>19</v>
      </c>
      <c r="B85" t="s">
        <v>2458</v>
      </c>
      <c r="C85" s="1" t="s">
        <v>2459</v>
      </c>
      <c r="D85" t="s">
        <v>89</v>
      </c>
      <c r="F85" t="str">
        <f t="shared" si="9"/>
        <v>重新激活__64659703-刘隽砚</v>
      </c>
      <c r="G85" t="str">
        <f>VLOOKUP(F85,'CW19 Reply'!$E$2:$G$201,3,0)</f>
        <v>DT</v>
      </c>
      <c r="H85">
        <f t="shared" si="10"/>
        <v>716</v>
      </c>
      <c r="I85">
        <f>VLOOKUP(F85,'CW19 Reply'!$E$2:$H$201,4,0)</f>
        <v>795</v>
      </c>
      <c r="J85">
        <f t="shared" si="11"/>
        <v>79</v>
      </c>
      <c r="K85">
        <f t="shared" si="12"/>
        <v>79</v>
      </c>
      <c r="L85">
        <f t="shared" si="13"/>
        <v>0</v>
      </c>
      <c r="M85">
        <v>1</v>
      </c>
    </row>
    <row r="86" spans="1:21" hidden="1" x14ac:dyDescent="0.25">
      <c r="A86" t="s">
        <v>19</v>
      </c>
      <c r="B86" t="s">
        <v>2460</v>
      </c>
      <c r="C86" s="1" t="s">
        <v>2461</v>
      </c>
      <c r="D86" t="s">
        <v>89</v>
      </c>
      <c r="F86" t="str">
        <f t="shared" si="9"/>
        <v>Puma 案例 64674190 申请激活案例</v>
      </c>
      <c r="G86" t="str">
        <f>VLOOKUP(F86,'CW19 Reply'!$E$2:$G$201,3,0)</f>
        <v>EE</v>
      </c>
      <c r="H86">
        <f t="shared" si="10"/>
        <v>773</v>
      </c>
      <c r="I86">
        <f>VLOOKUP(F86,'CW19 Reply'!$E$2:$H$201,4,0)</f>
        <v>860</v>
      </c>
      <c r="J86">
        <f t="shared" si="11"/>
        <v>87</v>
      </c>
      <c r="K86">
        <f t="shared" si="12"/>
        <v>87</v>
      </c>
      <c r="L86">
        <f t="shared" si="13"/>
        <v>0</v>
      </c>
      <c r="M86">
        <v>1</v>
      </c>
    </row>
    <row r="87" spans="1:21" hidden="1" x14ac:dyDescent="0.25">
      <c r="A87" t="s">
        <v>19</v>
      </c>
      <c r="B87" t="s">
        <v>2462</v>
      </c>
      <c r="C87" s="1" t="s">
        <v>2463</v>
      </c>
      <c r="D87" t="s">
        <v>25</v>
      </c>
      <c r="F87" t="str">
        <f t="shared" si="9"/>
        <v>重新激活▁64870717▁舒涌程</v>
      </c>
      <c r="G87" t="s">
        <v>3</v>
      </c>
      <c r="H87">
        <f t="shared" si="10"/>
        <v>897</v>
      </c>
      <c r="I87">
        <f>VLOOKUP(F87,'CW19 Reply'!$E$2:$H$201,4,0)</f>
        <v>899</v>
      </c>
      <c r="J87">
        <f t="shared" si="11"/>
        <v>2</v>
      </c>
      <c r="K87">
        <f t="shared" si="12"/>
        <v>2</v>
      </c>
      <c r="L87">
        <f t="shared" si="13"/>
        <v>1</v>
      </c>
      <c r="M87">
        <v>1</v>
      </c>
    </row>
    <row r="88" spans="1:21" hidden="1" x14ac:dyDescent="0.25">
      <c r="A88" t="s">
        <v>19</v>
      </c>
      <c r="B88" t="s">
        <v>2464</v>
      </c>
      <c r="C88" s="1" t="s">
        <v>2465</v>
      </c>
      <c r="D88" t="s">
        <v>75</v>
      </c>
      <c r="F88" t="str">
        <f t="shared" si="9"/>
        <v>重新激活 64857114 马天驰</v>
      </c>
      <c r="G88" t="s">
        <v>3</v>
      </c>
      <c r="H88">
        <f t="shared" si="10"/>
        <v>918</v>
      </c>
      <c r="I88">
        <f>VLOOKUP(F88,'CW19 Reply'!$E$2:$H$201,4,0)</f>
        <v>962</v>
      </c>
      <c r="J88">
        <f t="shared" si="11"/>
        <v>44</v>
      </c>
      <c r="K88">
        <f t="shared" si="12"/>
        <v>44</v>
      </c>
      <c r="L88">
        <f t="shared" si="13"/>
        <v>0</v>
      </c>
      <c r="M88">
        <v>1</v>
      </c>
    </row>
    <row r="89" spans="1:21" hidden="1" x14ac:dyDescent="0.25">
      <c r="A89" t="s">
        <v>19</v>
      </c>
      <c r="B89" t="s">
        <v>2466</v>
      </c>
      <c r="C89" s="1" t="s">
        <v>2467</v>
      </c>
      <c r="D89" t="s">
        <v>160</v>
      </c>
      <c r="F89" t="str">
        <f t="shared" si="9"/>
        <v>重新激活_64852753_底盘_江阴宝诚</v>
      </c>
      <c r="G89" t="str">
        <f>VLOOKUP(F89,'CW19 Reply'!$E$2:$G$201,3,0)</f>
        <v>DT</v>
      </c>
      <c r="H89">
        <f t="shared" si="10"/>
        <v>921</v>
      </c>
      <c r="I89">
        <f>VLOOKUP(F89,'CW19 Reply'!$E$2:$H$201,4,0)</f>
        <v>934</v>
      </c>
      <c r="J89">
        <f t="shared" si="11"/>
        <v>13</v>
      </c>
      <c r="K89">
        <f t="shared" si="12"/>
        <v>13</v>
      </c>
      <c r="L89">
        <f t="shared" si="13"/>
        <v>1</v>
      </c>
      <c r="M89">
        <v>1</v>
      </c>
    </row>
    <row r="90" spans="1:21" hidden="1" x14ac:dyDescent="0.25">
      <c r="A90" t="s">
        <v>19</v>
      </c>
      <c r="B90" t="s">
        <v>2468</v>
      </c>
      <c r="C90" s="1" t="s">
        <v>2469</v>
      </c>
      <c r="D90" t="s">
        <v>123</v>
      </c>
      <c r="F90" t="str">
        <f t="shared" si="9"/>
        <v>重新激活-丛慧峰-64847178</v>
      </c>
      <c r="G90" t="str">
        <f>VLOOKUP(F90,'CW19 Reply'!$E$2:$G$201,3,0)</f>
        <v>EE</v>
      </c>
      <c r="H90">
        <f t="shared" si="10"/>
        <v>949</v>
      </c>
      <c r="I90">
        <f>VLOOKUP(F90,'CW19 Reply'!$E$2:$H$201,4,0)</f>
        <v>966</v>
      </c>
      <c r="J90">
        <f t="shared" si="11"/>
        <v>17</v>
      </c>
      <c r="K90">
        <f t="shared" si="12"/>
        <v>17</v>
      </c>
      <c r="L90">
        <f t="shared" si="13"/>
        <v>1</v>
      </c>
      <c r="M90">
        <v>1</v>
      </c>
    </row>
    <row r="91" spans="1:21" hidden="1" x14ac:dyDescent="0.25">
      <c r="A91" t="s">
        <v>19</v>
      </c>
      <c r="B91" t="s">
        <v>2470</v>
      </c>
      <c r="C91" s="1" t="s">
        <v>2471</v>
      </c>
      <c r="D91" t="s">
        <v>115</v>
      </c>
      <c r="F91" t="str">
        <f t="shared" si="9"/>
        <v>重新激活_64858858_杨磊</v>
      </c>
      <c r="G91" t="str">
        <f>VLOOKUP(F91,'CW19 Reply'!$E$2:$G$201,3,0)</f>
        <v>DT</v>
      </c>
      <c r="H91">
        <f t="shared" si="10"/>
        <v>959</v>
      </c>
      <c r="I91">
        <f>VLOOKUP(F91,'CW19 Reply'!$E$2:$H$201,4,0)</f>
        <v>963</v>
      </c>
      <c r="J91">
        <f t="shared" si="11"/>
        <v>4</v>
      </c>
      <c r="K91">
        <f t="shared" si="12"/>
        <v>4</v>
      </c>
      <c r="L91">
        <f t="shared" si="13"/>
        <v>1</v>
      </c>
      <c r="M91">
        <v>1</v>
      </c>
      <c r="P91" t="s">
        <v>2554</v>
      </c>
      <c r="Q91">
        <f>COUNTIF(N:N,"1")</f>
        <v>8</v>
      </c>
    </row>
    <row r="92" spans="1:21" hidden="1" x14ac:dyDescent="0.25">
      <c r="A92" t="s">
        <v>19</v>
      </c>
      <c r="B92" t="s">
        <v>2472</v>
      </c>
      <c r="C92" s="1" t="s">
        <v>417</v>
      </c>
      <c r="D92" t="s">
        <v>32</v>
      </c>
      <c r="F92" t="str">
        <f t="shared" si="9"/>
        <v>重新激活案例 64867887 向保林</v>
      </c>
      <c r="G92" t="str">
        <f>VLOOKUP(F92,'CW19 Reply'!$E$2:$G$201,3,0)</f>
        <v>EE</v>
      </c>
      <c r="H92">
        <f t="shared" si="10"/>
        <v>993</v>
      </c>
      <c r="I92">
        <f>VLOOKUP(F92,'CW19 Reply'!$E$2:$H$201,4,0)</f>
        <v>1020</v>
      </c>
      <c r="J92">
        <f t="shared" si="11"/>
        <v>27</v>
      </c>
      <c r="K92">
        <f t="shared" si="12"/>
        <v>27</v>
      </c>
      <c r="L92">
        <f t="shared" si="13"/>
        <v>1</v>
      </c>
      <c r="M92">
        <v>1</v>
      </c>
    </row>
    <row r="93" spans="1:21" hidden="1" x14ac:dyDescent="0.25">
      <c r="A93" t="s">
        <v>19</v>
      </c>
      <c r="B93" t="s">
        <v>2473</v>
      </c>
      <c r="C93" s="1" t="s">
        <v>2474</v>
      </c>
      <c r="D93" t="s">
        <v>89</v>
      </c>
      <c r="F93" t="str">
        <f t="shared" si="9"/>
        <v>重新激活64854896刘浩</v>
      </c>
      <c r="G93" t="str">
        <f>VLOOKUP(F93,'CW19 Reply'!$E$2:$G$201,3,0)</f>
        <v>EE</v>
      </c>
      <c r="H93">
        <f t="shared" si="10"/>
        <v>1015</v>
      </c>
      <c r="I93">
        <f>VLOOKUP(F93,'CW19 Reply'!$E$2:$H$201,4,0)</f>
        <v>1029</v>
      </c>
      <c r="J93">
        <f t="shared" si="11"/>
        <v>14</v>
      </c>
      <c r="K93">
        <f t="shared" si="12"/>
        <v>14</v>
      </c>
      <c r="L93">
        <f t="shared" si="13"/>
        <v>1</v>
      </c>
      <c r="M93">
        <v>1</v>
      </c>
    </row>
    <row r="94" spans="1:21" hidden="1" x14ac:dyDescent="0.25">
      <c r="A94" t="s">
        <v>19</v>
      </c>
      <c r="B94" t="s">
        <v>2475</v>
      </c>
      <c r="C94" s="1" t="s">
        <v>2476</v>
      </c>
      <c r="D94" t="s">
        <v>89</v>
      </c>
      <c r="F94" t="str">
        <f t="shared" si="9"/>
        <v>激活案例64258180 杨立伟老师</v>
      </c>
      <c r="G94" t="str">
        <f>VLOOKUP(F94,'CW19 Reply'!$E$2:$G$201,3,0)</f>
        <v>EE</v>
      </c>
      <c r="H94">
        <f t="shared" si="10"/>
        <v>1029</v>
      </c>
      <c r="I94">
        <f>VLOOKUP(F94,'CW19 Reply'!$E$2:$H$201,4,0)</f>
        <v>1031</v>
      </c>
      <c r="J94">
        <f t="shared" si="11"/>
        <v>2</v>
      </c>
      <c r="K94">
        <f t="shared" si="12"/>
        <v>2</v>
      </c>
      <c r="L94">
        <f t="shared" si="13"/>
        <v>1</v>
      </c>
      <c r="M94">
        <v>1</v>
      </c>
    </row>
    <row r="95" spans="1:21" hidden="1" x14ac:dyDescent="0.25">
      <c r="A95" t="s">
        <v>19</v>
      </c>
      <c r="B95" t="s">
        <v>2477</v>
      </c>
      <c r="C95" s="1" t="s">
        <v>2478</v>
      </c>
      <c r="D95" t="s">
        <v>291</v>
      </c>
      <c r="F95" t="str">
        <f t="shared" si="9"/>
        <v>重新激活_64559250_TTS</v>
      </c>
      <c r="G95" t="str">
        <f>VLOOKUP(F95,'CW19 Reply'!$E$2:$G$201,3,0)</f>
        <v>TT</v>
      </c>
      <c r="H95">
        <f t="shared" si="10"/>
        <v>1064</v>
      </c>
      <c r="I95">
        <f>VLOOKUP(F95,'CW19 Reply'!$E$2:$H$201,4,0)</f>
        <v>1069</v>
      </c>
      <c r="J95">
        <f t="shared" si="11"/>
        <v>5</v>
      </c>
      <c r="K95">
        <f t="shared" si="12"/>
        <v>5</v>
      </c>
      <c r="L95">
        <f t="shared" si="13"/>
        <v>1</v>
      </c>
      <c r="M95">
        <v>1</v>
      </c>
      <c r="N95">
        <v>1</v>
      </c>
    </row>
    <row r="96" spans="1:21" hidden="1" x14ac:dyDescent="0.25">
      <c r="A96" t="s">
        <v>19</v>
      </c>
      <c r="B96" t="s">
        <v>2479</v>
      </c>
      <c r="C96" s="1" t="s">
        <v>2480</v>
      </c>
      <c r="D96" t="s">
        <v>75</v>
      </c>
      <c r="F96" t="str">
        <f t="shared" si="9"/>
        <v>重新激活_64850402_王大为</v>
      </c>
      <c r="G96" t="str">
        <f>VLOOKUP(F96,'CW19 Reply'!$E$2:$G$201,3,0)</f>
        <v>EE</v>
      </c>
      <c r="H96">
        <f t="shared" si="10"/>
        <v>1078</v>
      </c>
      <c r="I96">
        <f>VLOOKUP(F96,'CW19 Reply'!$E$2:$H$201,4,0)</f>
        <v>1085</v>
      </c>
      <c r="J96">
        <f t="shared" si="11"/>
        <v>7</v>
      </c>
      <c r="K96">
        <f t="shared" si="12"/>
        <v>7</v>
      </c>
      <c r="L96">
        <f t="shared" si="13"/>
        <v>1</v>
      </c>
      <c r="M96">
        <v>1</v>
      </c>
      <c r="N96">
        <v>1</v>
      </c>
    </row>
    <row r="97" spans="1:14" x14ac:dyDescent="0.25">
      <c r="A97" t="s">
        <v>19</v>
      </c>
      <c r="B97" t="s">
        <v>2481</v>
      </c>
      <c r="C97" s="1" t="s">
        <v>2482</v>
      </c>
      <c r="D97" t="s">
        <v>2483</v>
      </c>
      <c r="F97" t="str">
        <f t="shared" si="9"/>
        <v>重新激活_64867882_TTS</v>
      </c>
      <c r="G97" t="s">
        <v>12</v>
      </c>
      <c r="H97">
        <f t="shared" si="10"/>
        <v>1096</v>
      </c>
      <c r="I97" t="e">
        <f>VLOOKUP(F97,'CW19 Reply'!$E$2:$H$201,4,0)</f>
        <v>#N/A</v>
      </c>
      <c r="J97" t="e">
        <f t="shared" si="11"/>
        <v>#N/A</v>
      </c>
      <c r="K97" t="str">
        <f t="shared" si="12"/>
        <v>NA</v>
      </c>
      <c r="L97" t="str">
        <f t="shared" si="13"/>
        <v>NA</v>
      </c>
      <c r="M97">
        <v>1</v>
      </c>
      <c r="N97">
        <v>1</v>
      </c>
    </row>
    <row r="98" spans="1:14" x14ac:dyDescent="0.25">
      <c r="A98" t="s">
        <v>19</v>
      </c>
      <c r="B98" t="s">
        <v>2515</v>
      </c>
      <c r="C98" s="1" t="s">
        <v>2516</v>
      </c>
      <c r="D98" t="s">
        <v>1689</v>
      </c>
      <c r="F98" t="str">
        <f t="shared" si="9"/>
        <v>案例激活-64858814-阎广宇</v>
      </c>
      <c r="G98" t="s">
        <v>3</v>
      </c>
      <c r="H98">
        <f t="shared" si="10"/>
        <v>540</v>
      </c>
      <c r="I98" t="e">
        <f>VLOOKUP(F98,'CW19 Reply'!$E$2:$H$201,4,0)</f>
        <v>#N/A</v>
      </c>
      <c r="J98" t="e">
        <f t="shared" si="11"/>
        <v>#N/A</v>
      </c>
      <c r="K98" t="str">
        <f t="shared" si="12"/>
        <v>NA</v>
      </c>
      <c r="L98" t="str">
        <f t="shared" si="13"/>
        <v>NA</v>
      </c>
      <c r="M98">
        <v>2</v>
      </c>
    </row>
    <row r="99" spans="1:14" hidden="1" x14ac:dyDescent="0.25">
      <c r="A99" t="s">
        <v>19</v>
      </c>
      <c r="B99" t="s">
        <v>2517</v>
      </c>
      <c r="C99" s="1" t="s">
        <v>2518</v>
      </c>
      <c r="D99" t="s">
        <v>2519</v>
      </c>
      <c r="F99" t="str">
        <f t="shared" si="9"/>
        <v>案例激活-64867961-车身-邢台宝鹏</v>
      </c>
      <c r="G99" t="str">
        <f>VLOOKUP(F99,'CW19 Reply'!$E$2:$G$201,3,0)</f>
        <v>EE</v>
      </c>
      <c r="H99">
        <f t="shared" si="10"/>
        <v>586</v>
      </c>
      <c r="I99">
        <f>VLOOKUP(F99,'CW19 Reply'!$E$2:$H$201,4,0)</f>
        <v>626</v>
      </c>
      <c r="J99">
        <f t="shared" si="11"/>
        <v>40</v>
      </c>
      <c r="K99">
        <f t="shared" si="12"/>
        <v>40</v>
      </c>
      <c r="L99">
        <f t="shared" si="13"/>
        <v>0</v>
      </c>
      <c r="M99">
        <v>2</v>
      </c>
    </row>
    <row r="100" spans="1:14" x14ac:dyDescent="0.25">
      <c r="A100" t="s">
        <v>19</v>
      </c>
      <c r="B100" s="7" t="s">
        <v>2520</v>
      </c>
      <c r="C100" s="1" t="s">
        <v>2521</v>
      </c>
      <c r="D100" s="7" t="s">
        <v>35</v>
      </c>
      <c r="E100" s="7"/>
      <c r="F100" s="7" t="str">
        <f>RIGHT(B100,LEN(B100)-4)</f>
        <v>升级_64880131_电气系统_哈尔滨中顺滨宝</v>
      </c>
      <c r="G100" s="7" t="s">
        <v>9</v>
      </c>
      <c r="H100" s="7">
        <f t="shared" si="10"/>
        <v>768</v>
      </c>
      <c r="I100" s="7" t="e">
        <f>VLOOKUP(F100,'CW19 Reply'!$E$2:$H$201,4,0)</f>
        <v>#N/A</v>
      </c>
      <c r="J100" s="7" t="e">
        <f t="shared" si="11"/>
        <v>#N/A</v>
      </c>
      <c r="K100" s="7" t="str">
        <f t="shared" si="12"/>
        <v>NA</v>
      </c>
      <c r="L100" s="7" t="str">
        <f t="shared" si="13"/>
        <v>NA</v>
      </c>
      <c r="M100" s="7">
        <v>2</v>
      </c>
    </row>
    <row r="101" spans="1:14" hidden="1" x14ac:dyDescent="0.25">
      <c r="C101" s="1"/>
    </row>
    <row r="102" spans="1:14" hidden="1" x14ac:dyDescent="0.25">
      <c r="A102" t="s">
        <v>19</v>
      </c>
      <c r="B102" t="s">
        <v>2522</v>
      </c>
      <c r="C102" s="1" t="s">
        <v>2523</v>
      </c>
      <c r="D102" t="s">
        <v>89</v>
      </c>
      <c r="F102" t="str">
        <f t="shared" si="9"/>
        <v>案例激活-64682894-游国军</v>
      </c>
      <c r="G102" t="str">
        <f>VLOOKUP(F102,'CW19 Reply'!$E$2:$G$201,3,0)</f>
        <v>EE</v>
      </c>
      <c r="H102">
        <f t="shared" si="10"/>
        <v>925</v>
      </c>
      <c r="I102">
        <f>VLOOKUP(F102,'CW19 Reply'!$E$2:$H$201,4,0)</f>
        <v>962</v>
      </c>
      <c r="J102">
        <f t="shared" si="11"/>
        <v>37</v>
      </c>
      <c r="K102">
        <f t="shared" si="12"/>
        <v>37</v>
      </c>
      <c r="L102">
        <f t="shared" si="13"/>
        <v>0</v>
      </c>
      <c r="M102">
        <v>2</v>
      </c>
    </row>
    <row r="103" spans="1:14" hidden="1" x14ac:dyDescent="0.25">
      <c r="A103" t="s">
        <v>19</v>
      </c>
      <c r="B103" t="s">
        <v>2524</v>
      </c>
      <c r="C103" s="1" t="s">
        <v>2525</v>
      </c>
      <c r="D103" t="s">
        <v>623</v>
      </c>
      <c r="F103" t="str">
        <f t="shared" si="9"/>
        <v xml:space="preserve"> 重新激活-64871706-邢斌</v>
      </c>
      <c r="G103" t="str">
        <f>VLOOKUP(F103,'CW19 Reply'!$E$2:$G$201,3,0)</f>
        <v>EE</v>
      </c>
      <c r="H103">
        <f t="shared" si="10"/>
        <v>1004</v>
      </c>
      <c r="I103">
        <f>VLOOKUP(F103,'CW19 Reply'!$E$2:$H$201,4,0)</f>
        <v>1079</v>
      </c>
      <c r="J103">
        <f t="shared" si="11"/>
        <v>75</v>
      </c>
      <c r="K103">
        <f t="shared" si="12"/>
        <v>75</v>
      </c>
      <c r="L103">
        <f t="shared" si="13"/>
        <v>0</v>
      </c>
      <c r="M103">
        <v>2</v>
      </c>
    </row>
    <row r="104" spans="1:14" x14ac:dyDescent="0.25">
      <c r="A104" t="s">
        <v>19</v>
      </c>
      <c r="B104" t="s">
        <v>2526</v>
      </c>
      <c r="C104" s="1" t="s">
        <v>2527</v>
      </c>
      <c r="D104" t="s">
        <v>1689</v>
      </c>
      <c r="F104" t="str">
        <f t="shared" si="9"/>
        <v>激活_64867996_马天驰</v>
      </c>
      <c r="G104" t="s">
        <v>3</v>
      </c>
      <c r="H104">
        <f t="shared" si="10"/>
        <v>1039</v>
      </c>
      <c r="I104" t="e">
        <f>VLOOKUP(F104,'CW19 Reply'!$E$2:$H$201,4,0)</f>
        <v>#N/A</v>
      </c>
      <c r="J104" t="e">
        <f t="shared" si="11"/>
        <v>#N/A</v>
      </c>
      <c r="K104" t="str">
        <f t="shared" si="12"/>
        <v>NA</v>
      </c>
      <c r="L104" t="str">
        <f t="shared" si="13"/>
        <v>NA</v>
      </c>
      <c r="M104">
        <v>2</v>
      </c>
    </row>
    <row r="105" spans="1:14" hidden="1" x14ac:dyDescent="0.25">
      <c r="C105" s="1"/>
    </row>
    <row r="106" spans="1:14" hidden="1" x14ac:dyDescent="0.25">
      <c r="C106" s="1"/>
    </row>
    <row r="107" spans="1:14" hidden="1" x14ac:dyDescent="0.25">
      <c r="A107" t="s">
        <v>19</v>
      </c>
      <c r="B107" t="s">
        <v>2532</v>
      </c>
      <c r="C107" s="1" t="s">
        <v>2533</v>
      </c>
      <c r="D107" t="s">
        <v>75</v>
      </c>
      <c r="F107" t="str">
        <f t="shared" si="9"/>
        <v>重新激活_64449245_李文豪</v>
      </c>
      <c r="G107" t="str">
        <f>VLOOKUP(F107,'CW19 Reply'!$E$2:$G$201,3,0)</f>
        <v>DT</v>
      </c>
      <c r="H107">
        <f t="shared" si="10"/>
        <v>592</v>
      </c>
      <c r="I107">
        <f>VLOOKUP(F107,'CW19 Reply'!$E$2:$H$201,4,0)</f>
        <v>674</v>
      </c>
      <c r="J107">
        <f t="shared" si="11"/>
        <v>82</v>
      </c>
      <c r="K107">
        <f t="shared" si="12"/>
        <v>82</v>
      </c>
      <c r="L107">
        <f t="shared" si="13"/>
        <v>0</v>
      </c>
      <c r="M107">
        <v>2</v>
      </c>
    </row>
    <row r="108" spans="1:14" hidden="1" x14ac:dyDescent="0.25">
      <c r="A108" t="s">
        <v>19</v>
      </c>
      <c r="B108" t="s">
        <v>2534</v>
      </c>
      <c r="C108" s="1" t="s">
        <v>2535</v>
      </c>
      <c r="D108" t="s">
        <v>120</v>
      </c>
      <c r="F108" t="str">
        <f t="shared" si="9"/>
        <v>重新激活_64689278_寇祖涛</v>
      </c>
      <c r="G108" t="str">
        <f>VLOOKUP(F108,'CW19 Reply'!$E$2:$G$201,3,0)</f>
        <v>DT</v>
      </c>
      <c r="H108">
        <f t="shared" si="10"/>
        <v>636</v>
      </c>
      <c r="I108">
        <f>VLOOKUP(F108,'CW19 Reply'!$E$2:$H$201,4,0)</f>
        <v>677</v>
      </c>
      <c r="J108">
        <f t="shared" si="11"/>
        <v>41</v>
      </c>
      <c r="K108">
        <f t="shared" si="12"/>
        <v>41</v>
      </c>
      <c r="L108">
        <f t="shared" si="13"/>
        <v>0</v>
      </c>
      <c r="M108">
        <v>2</v>
      </c>
    </row>
    <row r="109" spans="1:14" hidden="1" x14ac:dyDescent="0.25">
      <c r="A109" t="s">
        <v>19</v>
      </c>
      <c r="B109" t="s">
        <v>2536</v>
      </c>
      <c r="C109" s="1" t="s">
        <v>2537</v>
      </c>
      <c r="D109" t="s">
        <v>32</v>
      </c>
      <c r="F109" t="str">
        <f t="shared" si="9"/>
        <v>重新激活-64861512-任飞</v>
      </c>
      <c r="G109" t="str">
        <f>VLOOKUP(F109,'CW19 Reply'!$E$2:$G$201,3,0)</f>
        <v>EE</v>
      </c>
      <c r="H109">
        <f t="shared" si="10"/>
        <v>802</v>
      </c>
      <c r="I109">
        <f>VLOOKUP(F109,'CW19 Reply'!$E$2:$H$201,4,0)</f>
        <v>982</v>
      </c>
      <c r="J109">
        <f t="shared" si="11"/>
        <v>180</v>
      </c>
      <c r="K109">
        <f t="shared" si="12"/>
        <v>180</v>
      </c>
      <c r="L109">
        <f t="shared" si="13"/>
        <v>0</v>
      </c>
      <c r="M109">
        <v>2</v>
      </c>
    </row>
    <row r="110" spans="1:14" hidden="1" x14ac:dyDescent="0.25">
      <c r="A110" t="s">
        <v>19</v>
      </c>
      <c r="B110" t="s">
        <v>2538</v>
      </c>
      <c r="C110" s="1" t="s">
        <v>2539</v>
      </c>
      <c r="D110" t="s">
        <v>310</v>
      </c>
      <c r="F110" t="str">
        <f t="shared" si="9"/>
        <v>重新激活_64838634_李刚</v>
      </c>
      <c r="G110" t="str">
        <f>VLOOKUP(F110,'CW19 Reply'!$E$2:$G$201,3,0)</f>
        <v>EE</v>
      </c>
      <c r="H110">
        <f t="shared" si="10"/>
        <v>820</v>
      </c>
      <c r="I110">
        <f>VLOOKUP(F110,'CW19 Reply'!$E$2:$H$201,4,0)</f>
        <v>983</v>
      </c>
      <c r="J110">
        <f t="shared" si="11"/>
        <v>163</v>
      </c>
      <c r="K110">
        <f t="shared" si="12"/>
        <v>163</v>
      </c>
      <c r="L110">
        <f t="shared" si="13"/>
        <v>0</v>
      </c>
      <c r="M110">
        <v>2</v>
      </c>
    </row>
  </sheetData>
  <autoFilter ref="I1:I110">
    <filterColumn colId="0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B1" workbookViewId="0">
      <selection activeCell="G2" sqref="G2"/>
    </sheetView>
  </sheetViews>
  <sheetFormatPr defaultRowHeight="15" x14ac:dyDescent="0.25"/>
  <cols>
    <col min="1" max="1" width="46.28515625" customWidth="1"/>
    <col min="2" max="2" width="62.42578125" bestFit="1" customWidth="1"/>
    <col min="3" max="3" width="19.28515625" bestFit="1" customWidth="1"/>
    <col min="4" max="4" width="11.5703125" bestFit="1" customWidth="1"/>
    <col min="5" max="5" width="11.7109375" customWidth="1"/>
    <col min="7" max="7" width="16.5703125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447</v>
      </c>
      <c r="F1" t="s">
        <v>444</v>
      </c>
      <c r="G1" t="s">
        <v>1</v>
      </c>
      <c r="H1" t="s">
        <v>455</v>
      </c>
    </row>
    <row r="2" spans="1:8" x14ac:dyDescent="0.25">
      <c r="A2" t="s">
        <v>2177</v>
      </c>
      <c r="B2" t="s">
        <v>2186</v>
      </c>
      <c r="C2" t="s">
        <v>2326</v>
      </c>
      <c r="D2" t="s">
        <v>552</v>
      </c>
      <c r="E2" t="str">
        <f>RIGHT(B2,LEN(B2)-4)</f>
        <v>重新激活-64859698-阎广宇</v>
      </c>
      <c r="F2" t="str">
        <f>LEFT(A2,FIND(",",A2)-1)</f>
        <v>Yan Joshua</v>
      </c>
      <c r="G2" t="str">
        <f>VLOOKUP(F2,'Replier List'!A:B,2,0)</f>
        <v>PT</v>
      </c>
      <c r="H2">
        <f>MID(C2,(FIND(":",C2)-2),2)*60+MID(C2,(FIND(":",C2)+1),2)</f>
        <v>539</v>
      </c>
    </row>
    <row r="3" spans="1:8" x14ac:dyDescent="0.25">
      <c r="A3" t="s">
        <v>2177</v>
      </c>
      <c r="B3" t="s">
        <v>2187</v>
      </c>
      <c r="C3" t="s">
        <v>2327</v>
      </c>
      <c r="D3" t="s">
        <v>209</v>
      </c>
      <c r="E3" t="str">
        <f t="shared" ref="E3:E66" si="0">RIGHT(B3,LEN(B3)-4)</f>
        <v>激活TC:64857518</v>
      </c>
      <c r="F3" t="str">
        <f t="shared" ref="F3:F66" si="1">LEFT(A3,FIND(",",A3)-1)</f>
        <v>Yan Joshua</v>
      </c>
      <c r="G3" t="str">
        <f>VLOOKUP(F3,'Replier List'!A:B,2,0)</f>
        <v>PT</v>
      </c>
      <c r="H3">
        <f t="shared" ref="H3:H66" si="2">MID(C3,(FIND(":",C3)-2),2)*60+MID(C3,(FIND(":",C3)+1),2)</f>
        <v>546</v>
      </c>
    </row>
    <row r="4" spans="1:8" x14ac:dyDescent="0.25">
      <c r="A4" t="s">
        <v>2177</v>
      </c>
      <c r="B4" t="s">
        <v>2188</v>
      </c>
      <c r="C4" t="s">
        <v>2328</v>
      </c>
      <c r="D4" t="s">
        <v>552</v>
      </c>
      <c r="E4" t="str">
        <f t="shared" si="0"/>
        <v>案件激活-64851495-吴韩安</v>
      </c>
      <c r="F4" t="str">
        <f t="shared" si="1"/>
        <v>Yan Joshua</v>
      </c>
      <c r="G4" t="str">
        <f>VLOOKUP(F4,'Replier List'!A:B,2,0)</f>
        <v>PT</v>
      </c>
      <c r="H4">
        <f t="shared" si="2"/>
        <v>550</v>
      </c>
    </row>
    <row r="5" spans="1:8" x14ac:dyDescent="0.25">
      <c r="A5" t="s">
        <v>2177</v>
      </c>
      <c r="B5" t="s">
        <v>2189</v>
      </c>
      <c r="C5" t="s">
        <v>2329</v>
      </c>
      <c r="D5" t="s">
        <v>101</v>
      </c>
      <c r="E5" t="str">
        <f t="shared" si="0"/>
        <v xml:space="preserve">重新激活-案例号64644783-技术部处理-舒涌程 </v>
      </c>
      <c r="F5" t="str">
        <f t="shared" si="1"/>
        <v>Yan Joshua</v>
      </c>
      <c r="G5" t="str">
        <f>VLOOKUP(F5,'Replier List'!A:B,2,0)</f>
        <v>PT</v>
      </c>
      <c r="H5">
        <f t="shared" si="2"/>
        <v>552</v>
      </c>
    </row>
    <row r="6" spans="1:8" x14ac:dyDescent="0.25">
      <c r="A6" t="s">
        <v>2177</v>
      </c>
      <c r="B6" t="s">
        <v>2190</v>
      </c>
      <c r="C6" t="s">
        <v>2330</v>
      </c>
      <c r="D6" t="s">
        <v>101</v>
      </c>
      <c r="E6" t="str">
        <f t="shared" si="0"/>
        <v>重新激活-64859535-eMobility-太原驰宝</v>
      </c>
      <c r="F6" t="str">
        <f t="shared" si="1"/>
        <v>Yan Joshua</v>
      </c>
      <c r="G6" t="str">
        <f>VLOOKUP(F6,'Replier List'!A:B,2,0)</f>
        <v>PT</v>
      </c>
      <c r="H6">
        <f t="shared" si="2"/>
        <v>584</v>
      </c>
    </row>
    <row r="7" spans="1:8" x14ac:dyDescent="0.25">
      <c r="A7" t="s">
        <v>2185</v>
      </c>
      <c r="B7" t="s">
        <v>2331</v>
      </c>
      <c r="C7" t="s">
        <v>2332</v>
      </c>
      <c r="D7" t="s">
        <v>209</v>
      </c>
      <c r="E7" t="str">
        <f t="shared" si="0"/>
        <v>Fw:重新激活_64837886_向保林</v>
      </c>
      <c r="F7" t="str">
        <f t="shared" si="1"/>
        <v>Zhou Ke</v>
      </c>
      <c r="G7" t="str">
        <f>VLOOKUP(F7,'Replier List'!A:B,2,0)</f>
        <v>EE</v>
      </c>
      <c r="H7">
        <f t="shared" si="2"/>
        <v>607</v>
      </c>
    </row>
    <row r="8" spans="1:8" x14ac:dyDescent="0.25">
      <c r="A8" t="s">
        <v>2185</v>
      </c>
      <c r="B8" t="s">
        <v>2333</v>
      </c>
      <c r="C8" t="s">
        <v>2334</v>
      </c>
      <c r="D8" t="s">
        <v>2335</v>
      </c>
      <c r="E8" t="str">
        <f t="shared" si="0"/>
        <v>重新激活-64841303-电气系统-李刚</v>
      </c>
      <c r="F8" t="str">
        <f t="shared" si="1"/>
        <v>Zhou Ke</v>
      </c>
      <c r="G8" t="str">
        <f>VLOOKUP(F8,'Replier List'!A:B,2,0)</f>
        <v>EE</v>
      </c>
      <c r="H8">
        <f t="shared" si="2"/>
        <v>660</v>
      </c>
    </row>
    <row r="9" spans="1:8" x14ac:dyDescent="0.25">
      <c r="A9" t="s">
        <v>2185</v>
      </c>
      <c r="B9" t="s">
        <v>2336</v>
      </c>
      <c r="C9" t="s">
        <v>2337</v>
      </c>
      <c r="D9" t="s">
        <v>209</v>
      </c>
      <c r="E9" t="str">
        <f t="shared" si="0"/>
        <v>重新激活-64793198-李刚</v>
      </c>
      <c r="F9" t="str">
        <f t="shared" si="1"/>
        <v>Zhou Ke</v>
      </c>
      <c r="G9" t="str">
        <f>VLOOKUP(F9,'Replier List'!A:B,2,0)</f>
        <v>EE</v>
      </c>
      <c r="H9">
        <f t="shared" si="2"/>
        <v>710</v>
      </c>
    </row>
    <row r="10" spans="1:8" x14ac:dyDescent="0.25">
      <c r="A10" t="s">
        <v>2185</v>
      </c>
      <c r="B10" t="s">
        <v>2338</v>
      </c>
      <c r="C10" t="s">
        <v>2339</v>
      </c>
      <c r="D10" t="s">
        <v>209</v>
      </c>
      <c r="E10" t="str">
        <f t="shared" si="0"/>
        <v>激活案例64862046-李刚</v>
      </c>
      <c r="F10" t="str">
        <f t="shared" si="1"/>
        <v>Zhou Ke</v>
      </c>
      <c r="G10" t="str">
        <f>VLOOKUP(F10,'Replier List'!A:B,2,0)</f>
        <v>EE</v>
      </c>
      <c r="H10">
        <f t="shared" si="2"/>
        <v>715</v>
      </c>
    </row>
    <row r="11" spans="1:8" x14ac:dyDescent="0.25">
      <c r="A11" t="s">
        <v>2179</v>
      </c>
      <c r="B11" t="s">
        <v>2340</v>
      </c>
      <c r="C11" t="s">
        <v>2341</v>
      </c>
      <c r="D11" t="s">
        <v>258</v>
      </c>
      <c r="E11" t="str">
        <f t="shared" si="0"/>
        <v>激活_64592088_驱动_平顶山宝莲升</v>
      </c>
      <c r="F11" t="str">
        <f t="shared" si="1"/>
        <v>Jin Mingjun</v>
      </c>
      <c r="G11" t="str">
        <f>VLOOKUP(F11,'Replier List'!A:B,2,0)</f>
        <v>DT</v>
      </c>
      <c r="H11">
        <f t="shared" si="2"/>
        <v>772</v>
      </c>
    </row>
    <row r="12" spans="1:8" x14ac:dyDescent="0.25">
      <c r="A12" t="s">
        <v>2179</v>
      </c>
      <c r="B12" t="s">
        <v>2342</v>
      </c>
      <c r="C12" t="s">
        <v>2343</v>
      </c>
      <c r="D12" t="s">
        <v>685</v>
      </c>
      <c r="E12" t="str">
        <f t="shared" si="0"/>
        <v>重新激活-64792034-寇祖涛</v>
      </c>
      <c r="F12" t="str">
        <f t="shared" si="1"/>
        <v>Jin Mingjun</v>
      </c>
      <c r="G12" t="str">
        <f>VLOOKUP(F12,'Replier List'!A:B,2,0)</f>
        <v>DT</v>
      </c>
      <c r="H12">
        <f t="shared" si="2"/>
        <v>775</v>
      </c>
    </row>
    <row r="13" spans="1:8" x14ac:dyDescent="0.25">
      <c r="A13" t="s">
        <v>2185</v>
      </c>
      <c r="B13" t="s">
        <v>2344</v>
      </c>
      <c r="C13" t="s">
        <v>2345</v>
      </c>
      <c r="D13" t="s">
        <v>176</v>
      </c>
      <c r="E13" t="str">
        <f t="shared" si="0"/>
        <v>重新激活_64859297_李刚</v>
      </c>
      <c r="F13" t="str">
        <f t="shared" si="1"/>
        <v>Zhou Ke</v>
      </c>
      <c r="G13" t="str">
        <f>VLOOKUP(F13,'Replier List'!A:B,2,0)</f>
        <v>EE</v>
      </c>
      <c r="H13">
        <f t="shared" si="2"/>
        <v>895</v>
      </c>
    </row>
    <row r="14" spans="1:8" x14ac:dyDescent="0.25">
      <c r="A14" t="s">
        <v>2177</v>
      </c>
      <c r="B14" t="s">
        <v>2346</v>
      </c>
      <c r="C14" t="s">
        <v>2347</v>
      </c>
      <c r="D14" t="s">
        <v>93</v>
      </c>
      <c r="E14" t="str">
        <f t="shared" si="0"/>
        <v>重新激活-64746470-舒涌程</v>
      </c>
      <c r="F14" t="str">
        <f t="shared" si="1"/>
        <v>Yan Joshua</v>
      </c>
      <c r="G14" t="str">
        <f>VLOOKUP(F14,'Replier List'!A:B,2,0)</f>
        <v>PT</v>
      </c>
      <c r="H14">
        <f t="shared" si="2"/>
        <v>934</v>
      </c>
    </row>
    <row r="15" spans="1:8" x14ac:dyDescent="0.25">
      <c r="A15" t="s">
        <v>2177</v>
      </c>
      <c r="B15" t="s">
        <v>2348</v>
      </c>
      <c r="C15" t="s">
        <v>2349</v>
      </c>
      <c r="D15" t="s">
        <v>176</v>
      </c>
      <c r="E15" t="str">
        <f t="shared" si="0"/>
        <v>重新激活_64856642_史维</v>
      </c>
      <c r="F15" t="str">
        <f t="shared" si="1"/>
        <v>Yan Joshua</v>
      </c>
      <c r="G15" t="str">
        <f>VLOOKUP(F15,'Replier List'!A:B,2,0)</f>
        <v>PT</v>
      </c>
      <c r="H15">
        <f t="shared" si="2"/>
        <v>935</v>
      </c>
    </row>
    <row r="16" spans="1:8" x14ac:dyDescent="0.25">
      <c r="A16" t="s">
        <v>2185</v>
      </c>
      <c r="B16" t="s">
        <v>2350</v>
      </c>
      <c r="C16" t="s">
        <v>2351</v>
      </c>
      <c r="D16" t="s">
        <v>209</v>
      </c>
      <c r="E16" t="str">
        <f t="shared" si="0"/>
        <v>重新激活-64703639-游国军</v>
      </c>
      <c r="F16" t="str">
        <f t="shared" si="1"/>
        <v>Zhou Ke</v>
      </c>
      <c r="G16" t="str">
        <f>VLOOKUP(F16,'Replier List'!A:B,2,0)</f>
        <v>EE</v>
      </c>
      <c r="H16">
        <f t="shared" si="2"/>
        <v>952</v>
      </c>
    </row>
    <row r="17" spans="1:8" x14ac:dyDescent="0.25">
      <c r="A17" t="s">
        <v>2185</v>
      </c>
      <c r="B17" t="s">
        <v>2352</v>
      </c>
      <c r="C17" t="s">
        <v>1812</v>
      </c>
      <c r="D17" t="s">
        <v>93</v>
      </c>
      <c r="E17" t="str">
        <f t="shared" si="0"/>
        <v>重新激活_64849625_丛慧峰</v>
      </c>
      <c r="F17" t="str">
        <f t="shared" si="1"/>
        <v>Zhou Ke</v>
      </c>
      <c r="G17" t="str">
        <f>VLOOKUP(F17,'Replier List'!A:B,2,0)</f>
        <v>EE</v>
      </c>
      <c r="H17">
        <f t="shared" si="2"/>
        <v>976</v>
      </c>
    </row>
    <row r="18" spans="1:8" x14ac:dyDescent="0.25">
      <c r="A18" t="s">
        <v>2185</v>
      </c>
      <c r="B18" t="s">
        <v>2353</v>
      </c>
      <c r="C18" t="s">
        <v>1812</v>
      </c>
      <c r="D18" t="s">
        <v>552</v>
      </c>
      <c r="E18" t="str">
        <f t="shared" si="0"/>
        <v>案例激活-案例号64849905-底盘号SR69553-李非雪-电气系统</v>
      </c>
      <c r="F18" t="str">
        <f t="shared" si="1"/>
        <v>Zhou Ke</v>
      </c>
      <c r="G18" t="str">
        <f>VLOOKUP(F18,'Replier List'!A:B,2,0)</f>
        <v>EE</v>
      </c>
      <c r="H18">
        <f t="shared" si="2"/>
        <v>976</v>
      </c>
    </row>
    <row r="19" spans="1:8" x14ac:dyDescent="0.25">
      <c r="A19" t="s">
        <v>2185</v>
      </c>
      <c r="B19" t="s">
        <v>2354</v>
      </c>
      <c r="C19" t="s">
        <v>2355</v>
      </c>
      <c r="D19" t="s">
        <v>176</v>
      </c>
      <c r="E19" t="str">
        <f t="shared" si="0"/>
        <v>Multi-function steering wheel problem</v>
      </c>
      <c r="F19" t="str">
        <f t="shared" si="1"/>
        <v>Zhou Ke</v>
      </c>
      <c r="G19" t="str">
        <f>VLOOKUP(F19,'Replier List'!A:B,2,0)</f>
        <v>EE</v>
      </c>
      <c r="H19">
        <f t="shared" si="2"/>
        <v>1006</v>
      </c>
    </row>
    <row r="20" spans="1:8" x14ac:dyDescent="0.25">
      <c r="A20" t="s">
        <v>2178</v>
      </c>
      <c r="B20" t="s">
        <v>2356</v>
      </c>
      <c r="C20" t="s">
        <v>1808</v>
      </c>
      <c r="D20" t="s">
        <v>167</v>
      </c>
      <c r="E20" t="str">
        <f t="shared" si="0"/>
        <v>重新激活_64851112_TTS</v>
      </c>
      <c r="F20" t="str">
        <f t="shared" si="1"/>
        <v>Zheng Annamaria</v>
      </c>
      <c r="G20" t="str">
        <f>VLOOKUP(F20,'Replier List'!A:B,2,0)</f>
        <v>TT</v>
      </c>
      <c r="H20">
        <f t="shared" si="2"/>
        <v>1062</v>
      </c>
    </row>
    <row r="21" spans="1:8" x14ac:dyDescent="0.25">
      <c r="A21" t="s">
        <v>2185</v>
      </c>
      <c r="B21" t="s">
        <v>2357</v>
      </c>
      <c r="C21" t="s">
        <v>1255</v>
      </c>
      <c r="D21" t="s">
        <v>209</v>
      </c>
      <c r="E21" t="str">
        <f t="shared" si="0"/>
        <v>重新激活-64860266-李刚</v>
      </c>
      <c r="F21" t="str">
        <f t="shared" si="1"/>
        <v>Zhou Ke</v>
      </c>
      <c r="G21" t="str">
        <f>VLOOKUP(F21,'Replier List'!A:B,2,0)</f>
        <v>EE</v>
      </c>
      <c r="H21">
        <f t="shared" si="2"/>
        <v>559</v>
      </c>
    </row>
    <row r="22" spans="1:8" x14ac:dyDescent="0.25">
      <c r="A22" t="s">
        <v>2185</v>
      </c>
      <c r="B22" t="s">
        <v>2358</v>
      </c>
      <c r="C22" t="s">
        <v>2181</v>
      </c>
      <c r="D22" t="s">
        <v>209</v>
      </c>
      <c r="E22" t="str">
        <f t="shared" si="0"/>
        <v>Fw:Fw:重新激活_64829599_刑斌</v>
      </c>
      <c r="F22" t="str">
        <f t="shared" si="1"/>
        <v>Zhou Ke</v>
      </c>
      <c r="G22" t="str">
        <f>VLOOKUP(F22,'Replier List'!A:B,2,0)</f>
        <v>EE</v>
      </c>
      <c r="H22">
        <f t="shared" si="2"/>
        <v>560</v>
      </c>
    </row>
    <row r="23" spans="1:8" x14ac:dyDescent="0.25">
      <c r="A23" t="s">
        <v>2176</v>
      </c>
      <c r="B23" t="s">
        <v>2359</v>
      </c>
      <c r="C23" t="s">
        <v>2360</v>
      </c>
      <c r="D23" t="s">
        <v>180</v>
      </c>
      <c r="E23" t="str">
        <f t="shared" si="0"/>
        <v>重新激活   64829575  司胜南</v>
      </c>
      <c r="F23" t="str">
        <f t="shared" si="1"/>
        <v>Liu Luno</v>
      </c>
      <c r="G23" t="str">
        <f>VLOOKUP(F23,'Replier List'!A:B,2,0)</f>
        <v>DT</v>
      </c>
      <c r="H23">
        <f t="shared" si="2"/>
        <v>579</v>
      </c>
    </row>
    <row r="24" spans="1:8" x14ac:dyDescent="0.25">
      <c r="A24" t="s">
        <v>2185</v>
      </c>
      <c r="B24" t="s">
        <v>2361</v>
      </c>
      <c r="C24" t="s">
        <v>2362</v>
      </c>
      <c r="D24" t="s">
        <v>552</v>
      </c>
      <c r="E24" t="str">
        <f t="shared" si="0"/>
        <v>重新激活——64839098——王大为</v>
      </c>
      <c r="F24" t="str">
        <f t="shared" si="1"/>
        <v>Zhou Ke</v>
      </c>
      <c r="G24" t="str">
        <f>VLOOKUP(F24,'Replier List'!A:B,2,0)</f>
        <v>EE</v>
      </c>
      <c r="H24">
        <f t="shared" si="2"/>
        <v>634</v>
      </c>
    </row>
    <row r="25" spans="1:8" x14ac:dyDescent="0.25">
      <c r="A25" t="s">
        <v>2176</v>
      </c>
      <c r="B25" t="s">
        <v>2363</v>
      </c>
      <c r="C25" t="s">
        <v>641</v>
      </c>
      <c r="D25" t="s">
        <v>212</v>
      </c>
      <c r="E25" t="str">
        <f t="shared" si="0"/>
        <v>重新激活_64646818_杨波</v>
      </c>
      <c r="F25" t="str">
        <f t="shared" si="1"/>
        <v>Liu Luno</v>
      </c>
      <c r="G25" t="str">
        <f>VLOOKUP(F25,'Replier List'!A:B,2,0)</f>
        <v>DT</v>
      </c>
      <c r="H25">
        <f t="shared" si="2"/>
        <v>692</v>
      </c>
    </row>
    <row r="26" spans="1:8" x14ac:dyDescent="0.25">
      <c r="A26" t="s">
        <v>2177</v>
      </c>
      <c r="B26" t="s">
        <v>2364</v>
      </c>
      <c r="C26" t="s">
        <v>2365</v>
      </c>
      <c r="D26" t="s">
        <v>176</v>
      </c>
      <c r="E26" t="str">
        <f t="shared" si="0"/>
        <v>重新激活_64848896_驱动系统_江阴宝诚</v>
      </c>
      <c r="F26" t="str">
        <f t="shared" si="1"/>
        <v>Yan Joshua</v>
      </c>
      <c r="G26" t="str">
        <f>VLOOKUP(F26,'Replier List'!A:B,2,0)</f>
        <v>PT</v>
      </c>
      <c r="H26">
        <f t="shared" si="2"/>
        <v>705</v>
      </c>
    </row>
    <row r="27" spans="1:8" x14ac:dyDescent="0.25">
      <c r="A27" t="s">
        <v>2176</v>
      </c>
      <c r="B27" t="s">
        <v>2366</v>
      </c>
      <c r="C27" t="s">
        <v>2367</v>
      </c>
      <c r="D27" t="s">
        <v>180</v>
      </c>
      <c r="E27" t="str">
        <f t="shared" si="0"/>
        <v>重新激活TC:64854966</v>
      </c>
      <c r="F27" t="str">
        <f t="shared" si="1"/>
        <v>Liu Luno</v>
      </c>
      <c r="G27" t="str">
        <f>VLOOKUP(F27,'Replier List'!A:B,2,0)</f>
        <v>DT</v>
      </c>
      <c r="H27">
        <f t="shared" si="2"/>
        <v>790</v>
      </c>
    </row>
    <row r="28" spans="1:8" x14ac:dyDescent="0.25">
      <c r="A28" t="s">
        <v>2176</v>
      </c>
      <c r="B28" t="s">
        <v>2368</v>
      </c>
      <c r="C28" t="s">
        <v>2369</v>
      </c>
      <c r="D28" t="s">
        <v>212</v>
      </c>
      <c r="E28" t="str">
        <f t="shared" si="0"/>
        <v>激活案例_64637325_金明军</v>
      </c>
      <c r="F28" t="str">
        <f t="shared" si="1"/>
        <v>Liu Luno</v>
      </c>
      <c r="G28" t="str">
        <f>VLOOKUP(F28,'Replier List'!A:B,2,0)</f>
        <v>DT</v>
      </c>
      <c r="H28">
        <f t="shared" si="2"/>
        <v>794</v>
      </c>
    </row>
    <row r="29" spans="1:8" x14ac:dyDescent="0.25">
      <c r="A29" t="s">
        <v>2176</v>
      </c>
      <c r="B29" t="s">
        <v>2370</v>
      </c>
      <c r="C29" t="s">
        <v>2371</v>
      </c>
      <c r="D29" t="s">
        <v>388</v>
      </c>
      <c r="E29" t="str">
        <f t="shared" si="0"/>
        <v>重新激活_64653748_杨波</v>
      </c>
      <c r="F29" t="str">
        <f t="shared" si="1"/>
        <v>Liu Luno</v>
      </c>
      <c r="G29" t="str">
        <f>VLOOKUP(F29,'Replier List'!A:B,2,0)</f>
        <v>DT</v>
      </c>
      <c r="H29">
        <f t="shared" si="2"/>
        <v>797</v>
      </c>
    </row>
    <row r="30" spans="1:8" x14ac:dyDescent="0.25">
      <c r="A30" t="s">
        <v>2177</v>
      </c>
      <c r="B30" t="s">
        <v>2372</v>
      </c>
      <c r="C30" t="s">
        <v>1199</v>
      </c>
      <c r="D30" t="s">
        <v>98</v>
      </c>
      <c r="E30" t="str">
        <f t="shared" si="0"/>
        <v>重新激活-64390181-王宝磊</v>
      </c>
      <c r="F30" t="str">
        <f t="shared" si="1"/>
        <v>Yan Joshua</v>
      </c>
      <c r="G30" t="str">
        <f>VLOOKUP(F30,'Replier List'!A:B,2,0)</f>
        <v>PT</v>
      </c>
      <c r="H30">
        <f t="shared" si="2"/>
        <v>818</v>
      </c>
    </row>
    <row r="31" spans="1:8" x14ac:dyDescent="0.25">
      <c r="A31" t="s">
        <v>2177</v>
      </c>
      <c r="B31" t="s">
        <v>2372</v>
      </c>
      <c r="C31" t="s">
        <v>1239</v>
      </c>
      <c r="D31" t="s">
        <v>167</v>
      </c>
      <c r="E31" t="str">
        <f t="shared" si="0"/>
        <v>重新激活-64390181-王宝磊</v>
      </c>
      <c r="F31" t="str">
        <f t="shared" si="1"/>
        <v>Yan Joshua</v>
      </c>
      <c r="G31" t="str">
        <f>VLOOKUP(F31,'Replier List'!A:B,2,0)</f>
        <v>PT</v>
      </c>
      <c r="H31">
        <f t="shared" si="2"/>
        <v>820</v>
      </c>
    </row>
    <row r="32" spans="1:8" x14ac:dyDescent="0.25">
      <c r="A32" t="s">
        <v>2185</v>
      </c>
      <c r="B32" t="s">
        <v>2373</v>
      </c>
      <c r="C32" t="s">
        <v>2245</v>
      </c>
      <c r="D32" t="s">
        <v>93</v>
      </c>
      <c r="E32" t="str">
        <f t="shared" si="0"/>
        <v>重新激活-64849288-王大为</v>
      </c>
      <c r="F32" t="str">
        <f t="shared" si="1"/>
        <v>Zhou Ke</v>
      </c>
      <c r="G32" t="str">
        <f>VLOOKUP(F32,'Replier List'!A:B,2,0)</f>
        <v>EE</v>
      </c>
      <c r="H32">
        <f t="shared" si="2"/>
        <v>833</v>
      </c>
    </row>
    <row r="33" spans="1:8" x14ac:dyDescent="0.25">
      <c r="A33" t="s">
        <v>2185</v>
      </c>
      <c r="B33" t="s">
        <v>2374</v>
      </c>
      <c r="C33" t="s">
        <v>2375</v>
      </c>
      <c r="D33" t="s">
        <v>197</v>
      </c>
      <c r="E33" t="str">
        <f t="shared" si="0"/>
        <v>重新激活-64861541-李刚</v>
      </c>
      <c r="F33" t="str">
        <f t="shared" si="1"/>
        <v>Zhou Ke</v>
      </c>
      <c r="G33" t="str">
        <f>VLOOKUP(F33,'Replier List'!A:B,2,0)</f>
        <v>EE</v>
      </c>
      <c r="H33">
        <f t="shared" si="2"/>
        <v>835</v>
      </c>
    </row>
    <row r="34" spans="1:8" x14ac:dyDescent="0.25">
      <c r="A34" t="s">
        <v>2176</v>
      </c>
      <c r="B34" t="s">
        <v>2376</v>
      </c>
      <c r="C34" t="s">
        <v>2377</v>
      </c>
      <c r="D34" t="s">
        <v>167</v>
      </c>
      <c r="E34" t="str">
        <f t="shared" si="0"/>
        <v>PUMA案例64768234激活</v>
      </c>
      <c r="F34" t="str">
        <f t="shared" si="1"/>
        <v>Liu Luno</v>
      </c>
      <c r="G34" t="str">
        <f>VLOOKUP(F34,'Replier List'!A:B,2,0)</f>
        <v>DT</v>
      </c>
      <c r="H34">
        <f t="shared" si="2"/>
        <v>836</v>
      </c>
    </row>
    <row r="35" spans="1:8" x14ac:dyDescent="0.25">
      <c r="A35" t="s">
        <v>2185</v>
      </c>
      <c r="B35" t="s">
        <v>2378</v>
      </c>
      <c r="C35" t="s">
        <v>2377</v>
      </c>
      <c r="D35" t="s">
        <v>176</v>
      </c>
      <c r="E35" t="str">
        <f t="shared" si="0"/>
        <v>重新激活_64816336_丛慧峰</v>
      </c>
      <c r="F35" t="str">
        <f t="shared" si="1"/>
        <v>Zhou Ke</v>
      </c>
      <c r="G35" t="str">
        <f>VLOOKUP(F35,'Replier List'!A:B,2,0)</f>
        <v>EE</v>
      </c>
      <c r="H35">
        <f t="shared" si="2"/>
        <v>836</v>
      </c>
    </row>
    <row r="36" spans="1:8" x14ac:dyDescent="0.25">
      <c r="A36" t="s">
        <v>2176</v>
      </c>
      <c r="B36" t="s">
        <v>2379</v>
      </c>
      <c r="C36" t="s">
        <v>2380</v>
      </c>
      <c r="D36" t="s">
        <v>212</v>
      </c>
      <c r="E36" t="str">
        <f t="shared" si="0"/>
        <v>重新激活-64861552-陈志强</v>
      </c>
      <c r="F36" t="str">
        <f t="shared" si="1"/>
        <v>Liu Luno</v>
      </c>
      <c r="G36" t="str">
        <f>VLOOKUP(F36,'Replier List'!A:B,2,0)</f>
        <v>DT</v>
      </c>
      <c r="H36">
        <f t="shared" si="2"/>
        <v>837</v>
      </c>
    </row>
    <row r="37" spans="1:8" x14ac:dyDescent="0.25">
      <c r="A37" t="s">
        <v>2185</v>
      </c>
      <c r="B37" t="s">
        <v>2381</v>
      </c>
      <c r="C37" t="s">
        <v>1897</v>
      </c>
      <c r="D37" t="s">
        <v>197</v>
      </c>
      <c r="E37" t="str">
        <f t="shared" si="0"/>
        <v>重新激活_64761300_任飞</v>
      </c>
      <c r="F37" t="str">
        <f t="shared" si="1"/>
        <v>Zhou Ke</v>
      </c>
      <c r="G37" t="str">
        <f>VLOOKUP(F37,'Replier List'!A:B,2,0)</f>
        <v>EE</v>
      </c>
      <c r="H37">
        <f t="shared" si="2"/>
        <v>895</v>
      </c>
    </row>
    <row r="38" spans="1:8" x14ac:dyDescent="0.25">
      <c r="A38" t="s">
        <v>2176</v>
      </c>
      <c r="B38" t="s">
        <v>2382</v>
      </c>
      <c r="C38" t="s">
        <v>2383</v>
      </c>
      <c r="D38" t="s">
        <v>552</v>
      </c>
      <c r="E38" t="str">
        <f t="shared" si="0"/>
        <v>请求激活案例64859204（车架号：MN18246)</v>
      </c>
      <c r="F38" t="str">
        <f t="shared" si="1"/>
        <v>Liu Luno</v>
      </c>
      <c r="G38" t="str">
        <f>VLOOKUP(F38,'Replier List'!A:B,2,0)</f>
        <v>DT</v>
      </c>
      <c r="H38">
        <f t="shared" si="2"/>
        <v>921</v>
      </c>
    </row>
    <row r="39" spans="1:8" x14ac:dyDescent="0.25">
      <c r="A39" t="s">
        <v>2177</v>
      </c>
      <c r="B39" t="s">
        <v>2384</v>
      </c>
      <c r="C39" t="s">
        <v>2385</v>
      </c>
      <c r="D39" t="s">
        <v>904</v>
      </c>
      <c r="E39" t="str">
        <f t="shared" si="0"/>
        <v>重新激活--64854569--阎广宇</v>
      </c>
      <c r="F39" t="str">
        <f t="shared" si="1"/>
        <v>Yan Joshua</v>
      </c>
      <c r="G39" t="str">
        <f>VLOOKUP(F39,'Replier List'!A:B,2,0)</f>
        <v>PT</v>
      </c>
      <c r="H39">
        <f t="shared" si="2"/>
        <v>922</v>
      </c>
    </row>
    <row r="40" spans="1:8" x14ac:dyDescent="0.25">
      <c r="A40" t="s">
        <v>2185</v>
      </c>
      <c r="B40" t="s">
        <v>2386</v>
      </c>
      <c r="C40" t="s">
        <v>2387</v>
      </c>
      <c r="D40" t="s">
        <v>209</v>
      </c>
      <c r="E40" t="str">
        <f t="shared" si="0"/>
        <v>案列激活_64857711_张春虎</v>
      </c>
      <c r="F40" t="str">
        <f t="shared" si="1"/>
        <v>Zhou Ke</v>
      </c>
      <c r="G40" t="str">
        <f>VLOOKUP(F40,'Replier List'!A:B,2,0)</f>
        <v>EE</v>
      </c>
      <c r="H40">
        <f t="shared" si="2"/>
        <v>923</v>
      </c>
    </row>
    <row r="41" spans="1:8" x14ac:dyDescent="0.25">
      <c r="A41" t="s">
        <v>2178</v>
      </c>
      <c r="B41" t="s">
        <v>2388</v>
      </c>
      <c r="C41" t="s">
        <v>2389</v>
      </c>
      <c r="D41" t="s">
        <v>98</v>
      </c>
      <c r="E41" t="str">
        <f t="shared" si="0"/>
        <v xml:space="preserve"> 激活_64780222_Annamaria Zheng</v>
      </c>
      <c r="F41" t="str">
        <f t="shared" si="1"/>
        <v>Zheng Annamaria</v>
      </c>
      <c r="G41" t="str">
        <f>VLOOKUP(F41,'Replier List'!A:B,2,0)</f>
        <v>TT</v>
      </c>
      <c r="H41">
        <f t="shared" si="2"/>
        <v>961</v>
      </c>
    </row>
    <row r="42" spans="1:8" x14ac:dyDescent="0.25">
      <c r="A42" t="s">
        <v>2176</v>
      </c>
      <c r="B42" t="s">
        <v>2390</v>
      </c>
      <c r="C42" t="s">
        <v>2391</v>
      </c>
      <c r="D42" t="s">
        <v>167</v>
      </c>
      <c r="E42" t="str">
        <f t="shared" si="0"/>
        <v>重新激活-64849095-耿陈乐</v>
      </c>
      <c r="F42" t="str">
        <f t="shared" si="1"/>
        <v>Liu Luno</v>
      </c>
      <c r="G42" t="str">
        <f>VLOOKUP(F42,'Replier List'!A:B,2,0)</f>
        <v>DT</v>
      </c>
      <c r="H42">
        <f t="shared" si="2"/>
        <v>989</v>
      </c>
    </row>
    <row r="43" spans="1:8" x14ac:dyDescent="0.25">
      <c r="A43" t="s">
        <v>2176</v>
      </c>
      <c r="B43" t="s">
        <v>2392</v>
      </c>
      <c r="C43" t="s">
        <v>2393</v>
      </c>
      <c r="D43" t="s">
        <v>107</v>
      </c>
      <c r="E43" t="str">
        <f t="shared" si="0"/>
        <v>重新激活-64851318-谭鲁男</v>
      </c>
      <c r="F43" t="str">
        <f t="shared" si="1"/>
        <v>Liu Luno</v>
      </c>
      <c r="G43" t="str">
        <f>VLOOKUP(F43,'Replier List'!A:B,2,0)</f>
        <v>DT</v>
      </c>
      <c r="H43">
        <f t="shared" si="2"/>
        <v>1014</v>
      </c>
    </row>
    <row r="44" spans="1:8" x14ac:dyDescent="0.25">
      <c r="A44" t="s">
        <v>2185</v>
      </c>
      <c r="B44" t="s">
        <v>2394</v>
      </c>
      <c r="C44" t="s">
        <v>2395</v>
      </c>
      <c r="D44" t="s">
        <v>180</v>
      </c>
      <c r="E44" t="str">
        <f t="shared" si="0"/>
        <v>激活_64846197_电气_平顶山宝莲升</v>
      </c>
      <c r="F44" t="str">
        <f t="shared" si="1"/>
        <v>Zhou Ke</v>
      </c>
      <c r="G44" t="str">
        <f>VLOOKUP(F44,'Replier List'!A:B,2,0)</f>
        <v>EE</v>
      </c>
      <c r="H44">
        <f t="shared" si="2"/>
        <v>1096</v>
      </c>
    </row>
    <row r="45" spans="1:8" x14ac:dyDescent="0.25">
      <c r="A45" t="s">
        <v>2185</v>
      </c>
      <c r="B45" t="s">
        <v>2396</v>
      </c>
      <c r="C45" t="s">
        <v>2397</v>
      </c>
      <c r="D45" t="s">
        <v>904</v>
      </c>
      <c r="E45" t="str">
        <f t="shared" si="0"/>
        <v>重新激活_64858887_丛慧峰</v>
      </c>
      <c r="F45" t="str">
        <f t="shared" si="1"/>
        <v>Zhou Ke</v>
      </c>
      <c r="G45" t="str">
        <f>VLOOKUP(F45,'Replier List'!A:B,2,0)</f>
        <v>EE</v>
      </c>
      <c r="H45">
        <f t="shared" si="2"/>
        <v>1098</v>
      </c>
    </row>
    <row r="46" spans="1:8" x14ac:dyDescent="0.25">
      <c r="A46" t="s">
        <v>2176</v>
      </c>
      <c r="B46" t="s">
        <v>2398</v>
      </c>
      <c r="C46" t="s">
        <v>2399</v>
      </c>
      <c r="D46" t="s">
        <v>180</v>
      </c>
      <c r="E46" t="str">
        <f t="shared" si="0"/>
        <v>案例激活64628943潍坊广宝</v>
      </c>
      <c r="F46" t="str">
        <f t="shared" si="1"/>
        <v>Liu Luno</v>
      </c>
      <c r="G46" t="str">
        <f>VLOOKUP(F46,'Replier List'!A:B,2,0)</f>
        <v>DT</v>
      </c>
      <c r="H46">
        <f t="shared" si="2"/>
        <v>557</v>
      </c>
    </row>
    <row r="47" spans="1:8" x14ac:dyDescent="0.25">
      <c r="A47" t="s">
        <v>2185</v>
      </c>
      <c r="B47" t="s">
        <v>2400</v>
      </c>
      <c r="C47" t="s">
        <v>1517</v>
      </c>
      <c r="D47" t="s">
        <v>197</v>
      </c>
      <c r="E47" t="str">
        <f t="shared" si="0"/>
        <v>重新激活-64703419-向保林</v>
      </c>
      <c r="F47" t="str">
        <f t="shared" si="1"/>
        <v>Zhou Ke</v>
      </c>
      <c r="G47" t="str">
        <f>VLOOKUP(F47,'Replier List'!A:B,2,0)</f>
        <v>EE</v>
      </c>
      <c r="H47">
        <f t="shared" si="2"/>
        <v>558</v>
      </c>
    </row>
    <row r="48" spans="1:8" x14ac:dyDescent="0.25">
      <c r="A48" t="s">
        <v>2176</v>
      </c>
      <c r="B48" t="s">
        <v>2401</v>
      </c>
      <c r="C48" t="s">
        <v>2402</v>
      </c>
      <c r="D48" t="s">
        <v>212</v>
      </c>
      <c r="E48" t="str">
        <f t="shared" si="0"/>
        <v>重新激活_64850487_耿陈乐</v>
      </c>
      <c r="F48" t="str">
        <f t="shared" si="1"/>
        <v>Liu Luno</v>
      </c>
      <c r="G48" t="str">
        <f>VLOOKUP(F48,'Replier List'!A:B,2,0)</f>
        <v>DT</v>
      </c>
      <c r="H48">
        <f t="shared" si="2"/>
        <v>559</v>
      </c>
    </row>
    <row r="49" spans="1:8" x14ac:dyDescent="0.25">
      <c r="A49" t="s">
        <v>2185</v>
      </c>
      <c r="B49" t="s">
        <v>2403</v>
      </c>
      <c r="C49" t="s">
        <v>2404</v>
      </c>
      <c r="D49" t="s">
        <v>281</v>
      </c>
      <c r="E49" t="str">
        <f t="shared" si="0"/>
        <v>重新解锁-64849003-王大为</v>
      </c>
      <c r="F49" t="str">
        <f t="shared" si="1"/>
        <v>Zhou Ke</v>
      </c>
      <c r="G49" t="str">
        <f>VLOOKUP(F49,'Replier List'!A:B,2,0)</f>
        <v>EE</v>
      </c>
      <c r="H49">
        <f t="shared" si="2"/>
        <v>560</v>
      </c>
    </row>
    <row r="50" spans="1:8" x14ac:dyDescent="0.25">
      <c r="A50" t="s">
        <v>2177</v>
      </c>
      <c r="B50" t="s">
        <v>2405</v>
      </c>
      <c r="C50" t="s">
        <v>2406</v>
      </c>
      <c r="D50" t="s">
        <v>176</v>
      </c>
      <c r="E50" t="str">
        <f t="shared" si="0"/>
        <v>64814330-案例激活-吴韩安</v>
      </c>
      <c r="F50" t="str">
        <f t="shared" si="1"/>
        <v>Yan Joshua</v>
      </c>
      <c r="G50" t="str">
        <f>VLOOKUP(F50,'Replier List'!A:B,2,0)</f>
        <v>PT</v>
      </c>
      <c r="H50">
        <f t="shared" si="2"/>
        <v>577</v>
      </c>
    </row>
    <row r="51" spans="1:8" x14ac:dyDescent="0.25">
      <c r="A51" t="s">
        <v>2185</v>
      </c>
      <c r="B51" t="s">
        <v>2407</v>
      </c>
      <c r="C51" s="1" t="s">
        <v>2408</v>
      </c>
      <c r="D51" t="s">
        <v>93</v>
      </c>
      <c r="E51" t="str">
        <f t="shared" si="0"/>
        <v>重新激活-64833886-丛慧峰</v>
      </c>
      <c r="F51" t="str">
        <f t="shared" si="1"/>
        <v>Zhou Ke</v>
      </c>
      <c r="G51" t="str">
        <f>VLOOKUP(F51,'Replier List'!A:B,2,0)</f>
        <v>EE</v>
      </c>
      <c r="H51">
        <f t="shared" si="2"/>
        <v>587</v>
      </c>
    </row>
    <row r="52" spans="1:8" x14ac:dyDescent="0.25">
      <c r="A52" t="s">
        <v>2176</v>
      </c>
      <c r="B52" t="s">
        <v>2409</v>
      </c>
      <c r="C52" s="1" t="s">
        <v>1990</v>
      </c>
      <c r="D52" t="s">
        <v>104</v>
      </c>
      <c r="E52" t="str">
        <f t="shared" si="0"/>
        <v>重新激活-64826927-杨波</v>
      </c>
      <c r="F52" t="str">
        <f t="shared" si="1"/>
        <v>Liu Luno</v>
      </c>
      <c r="G52" t="str">
        <f>VLOOKUP(F52,'Replier List'!A:B,2,0)</f>
        <v>DT</v>
      </c>
      <c r="H52">
        <f t="shared" si="2"/>
        <v>634</v>
      </c>
    </row>
    <row r="53" spans="1:8" x14ac:dyDescent="0.25">
      <c r="A53" t="s">
        <v>2177</v>
      </c>
      <c r="B53" t="s">
        <v>2410</v>
      </c>
      <c r="C53" s="1" t="s">
        <v>2411</v>
      </c>
      <c r="D53" t="s">
        <v>176</v>
      </c>
      <c r="E53" t="str">
        <f t="shared" si="0"/>
        <v>激活-64846224- 发动机故障灯亮 -广安宗申宝泰</v>
      </c>
      <c r="F53" t="str">
        <f t="shared" si="1"/>
        <v>Yan Joshua</v>
      </c>
      <c r="G53" t="str">
        <f>VLOOKUP(F53,'Replier List'!A:B,2,0)</f>
        <v>PT</v>
      </c>
      <c r="H53">
        <f t="shared" si="2"/>
        <v>673</v>
      </c>
    </row>
    <row r="54" spans="1:8" x14ac:dyDescent="0.25">
      <c r="A54" t="s">
        <v>2185</v>
      </c>
      <c r="B54" t="s">
        <v>2412</v>
      </c>
      <c r="C54" s="1" t="s">
        <v>2284</v>
      </c>
      <c r="D54" t="s">
        <v>552</v>
      </c>
      <c r="E54" t="str">
        <f t="shared" si="0"/>
        <v>重新激活64857643-游国军</v>
      </c>
      <c r="F54" t="str">
        <f t="shared" si="1"/>
        <v>Zhou Ke</v>
      </c>
      <c r="G54" t="str">
        <f>VLOOKUP(F54,'Replier List'!A:B,2,0)</f>
        <v>EE</v>
      </c>
      <c r="H54">
        <f t="shared" si="2"/>
        <v>701</v>
      </c>
    </row>
    <row r="55" spans="1:8" x14ac:dyDescent="0.25">
      <c r="A55" t="s">
        <v>2185</v>
      </c>
      <c r="B55" t="s">
        <v>2413</v>
      </c>
      <c r="C55" s="1" t="s">
        <v>2414</v>
      </c>
      <c r="D55" t="s">
        <v>547</v>
      </c>
      <c r="E55" t="str">
        <f t="shared" si="0"/>
        <v>诊断编程报告缺失</v>
      </c>
      <c r="F55" t="str">
        <f t="shared" si="1"/>
        <v>Zhou Ke</v>
      </c>
      <c r="G55" t="str">
        <f>VLOOKUP(F55,'Replier List'!A:B,2,0)</f>
        <v>EE</v>
      </c>
      <c r="H55">
        <f t="shared" si="2"/>
        <v>704</v>
      </c>
    </row>
    <row r="56" spans="1:8" x14ac:dyDescent="0.25">
      <c r="A56" t="s">
        <v>2185</v>
      </c>
      <c r="B56" t="s">
        <v>2415</v>
      </c>
      <c r="C56" s="1" t="s">
        <v>2414</v>
      </c>
      <c r="D56" t="s">
        <v>197</v>
      </c>
      <c r="E56" t="str">
        <f t="shared" si="0"/>
        <v>重新激活-64839018-王大为</v>
      </c>
      <c r="F56" t="str">
        <f t="shared" si="1"/>
        <v>Zhou Ke</v>
      </c>
      <c r="G56" t="str">
        <f>VLOOKUP(F56,'Replier List'!A:B,2,0)</f>
        <v>EE</v>
      </c>
      <c r="H56">
        <f t="shared" si="2"/>
        <v>704</v>
      </c>
    </row>
    <row r="57" spans="1:8" x14ac:dyDescent="0.25">
      <c r="A57" t="s">
        <v>2185</v>
      </c>
      <c r="B57" t="s">
        <v>2416</v>
      </c>
      <c r="C57" s="1" t="s">
        <v>2417</v>
      </c>
      <c r="D57" t="s">
        <v>197</v>
      </c>
      <c r="E57" t="str">
        <f t="shared" si="0"/>
        <v>激活PUMA措施64859703</v>
      </c>
      <c r="F57" t="str">
        <f t="shared" si="1"/>
        <v>Zhou Ke</v>
      </c>
      <c r="G57" t="str">
        <f>VLOOKUP(F57,'Replier List'!A:B,2,0)</f>
        <v>EE</v>
      </c>
      <c r="H57">
        <f t="shared" si="2"/>
        <v>720</v>
      </c>
    </row>
    <row r="58" spans="1:8" x14ac:dyDescent="0.25">
      <c r="A58" t="s">
        <v>2176</v>
      </c>
      <c r="B58" t="s">
        <v>2418</v>
      </c>
      <c r="C58" s="1" t="s">
        <v>2419</v>
      </c>
      <c r="D58" t="s">
        <v>265</v>
      </c>
      <c r="E58" t="str">
        <f t="shared" si="0"/>
        <v>重新激活案例64394465谭鲁男</v>
      </c>
      <c r="F58" t="str">
        <f t="shared" si="1"/>
        <v>Liu Luno</v>
      </c>
      <c r="G58" t="str">
        <f>VLOOKUP(F58,'Replier List'!A:B,2,0)</f>
        <v>DT</v>
      </c>
      <c r="H58">
        <f t="shared" si="2"/>
        <v>783</v>
      </c>
    </row>
    <row r="59" spans="1:8" x14ac:dyDescent="0.25">
      <c r="A59" t="s">
        <v>2177</v>
      </c>
      <c r="B59" t="s">
        <v>2420</v>
      </c>
      <c r="C59" s="1" t="s">
        <v>1980</v>
      </c>
      <c r="D59" t="s">
        <v>101</v>
      </c>
      <c r="E59" t="str">
        <f t="shared" si="0"/>
        <v>申请PUMA激活</v>
      </c>
      <c r="F59" t="str">
        <f t="shared" si="1"/>
        <v>Yan Joshua</v>
      </c>
      <c r="G59" t="str">
        <f>VLOOKUP(F59,'Replier List'!A:B,2,0)</f>
        <v>PT</v>
      </c>
      <c r="H59">
        <f t="shared" si="2"/>
        <v>846</v>
      </c>
    </row>
    <row r="60" spans="1:8" x14ac:dyDescent="0.25">
      <c r="A60" t="s">
        <v>2185</v>
      </c>
      <c r="B60" t="s">
        <v>2421</v>
      </c>
      <c r="C60" s="1" t="s">
        <v>738</v>
      </c>
      <c r="D60" t="s">
        <v>209</v>
      </c>
      <c r="E60" t="str">
        <f t="shared" si="0"/>
        <v>重新激活_64778151_邢斌</v>
      </c>
      <c r="F60" t="str">
        <f t="shared" si="1"/>
        <v>Zhou Ke</v>
      </c>
      <c r="G60" t="str">
        <f>VLOOKUP(F60,'Replier List'!A:B,2,0)</f>
        <v>EE</v>
      </c>
      <c r="H60">
        <f t="shared" si="2"/>
        <v>885</v>
      </c>
    </row>
    <row r="61" spans="1:8" x14ac:dyDescent="0.25">
      <c r="A61" t="s">
        <v>2176</v>
      </c>
      <c r="B61" t="s">
        <v>2422</v>
      </c>
      <c r="C61" s="1" t="s">
        <v>1938</v>
      </c>
      <c r="D61" t="s">
        <v>98</v>
      </c>
      <c r="E61" t="str">
        <f t="shared" si="0"/>
        <v>请求激活案例64859204</v>
      </c>
      <c r="F61" t="str">
        <f t="shared" si="1"/>
        <v>Liu Luno</v>
      </c>
      <c r="G61" t="str">
        <f>VLOOKUP(F61,'Replier List'!A:B,2,0)</f>
        <v>DT</v>
      </c>
      <c r="H61">
        <f t="shared" si="2"/>
        <v>934</v>
      </c>
    </row>
    <row r="62" spans="1:8" x14ac:dyDescent="0.25">
      <c r="A62" t="s">
        <v>2177</v>
      </c>
      <c r="B62" t="s">
        <v>2423</v>
      </c>
      <c r="C62" s="1" t="s">
        <v>2424</v>
      </c>
      <c r="D62" t="s">
        <v>180</v>
      </c>
      <c r="E62" t="str">
        <f t="shared" si="0"/>
        <v>重新激活-64626361-史维</v>
      </c>
      <c r="F62" t="str">
        <f t="shared" si="1"/>
        <v>Yan Joshua</v>
      </c>
      <c r="G62" t="str">
        <f>VLOOKUP(F62,'Replier List'!A:B,2,0)</f>
        <v>PT</v>
      </c>
      <c r="H62">
        <f t="shared" si="2"/>
        <v>935</v>
      </c>
    </row>
    <row r="63" spans="1:8" x14ac:dyDescent="0.25">
      <c r="A63" t="s">
        <v>2177</v>
      </c>
      <c r="B63" t="s">
        <v>2425</v>
      </c>
      <c r="C63" s="1" t="s">
        <v>2426</v>
      </c>
      <c r="D63" t="s">
        <v>176</v>
      </c>
      <c r="E63" t="str">
        <f t="shared" si="0"/>
        <v>重新激活_64861385_驱动系统_江阴宝诚</v>
      </c>
      <c r="F63" t="str">
        <f t="shared" si="1"/>
        <v>Yan Joshua</v>
      </c>
      <c r="G63" t="str">
        <f>VLOOKUP(F63,'Replier List'!A:B,2,0)</f>
        <v>PT</v>
      </c>
      <c r="H63">
        <f t="shared" si="2"/>
        <v>937</v>
      </c>
    </row>
    <row r="64" spans="1:8" x14ac:dyDescent="0.25">
      <c r="A64" t="s">
        <v>2176</v>
      </c>
      <c r="B64" t="s">
        <v>2427</v>
      </c>
      <c r="C64" s="1" t="s">
        <v>1975</v>
      </c>
      <c r="D64" t="s">
        <v>176</v>
      </c>
      <c r="E64" t="str">
        <f t="shared" si="0"/>
        <v>重新激活_64783623_寇祖涛</v>
      </c>
      <c r="F64" t="str">
        <f t="shared" si="1"/>
        <v>Liu Luno</v>
      </c>
      <c r="G64" t="str">
        <f>VLOOKUP(F64,'Replier List'!A:B,2,0)</f>
        <v>DT</v>
      </c>
      <c r="H64">
        <f t="shared" si="2"/>
        <v>943</v>
      </c>
    </row>
    <row r="65" spans="1:8" x14ac:dyDescent="0.25">
      <c r="A65" t="s">
        <v>2176</v>
      </c>
      <c r="B65" t="s">
        <v>2428</v>
      </c>
      <c r="C65" s="1" t="s">
        <v>1970</v>
      </c>
      <c r="D65" t="s">
        <v>98</v>
      </c>
      <c r="E65" t="str">
        <f t="shared" si="0"/>
        <v>重新激活_64431014_转向_黔西南州宝源</v>
      </c>
      <c r="F65" t="str">
        <f t="shared" si="1"/>
        <v>Liu Luno</v>
      </c>
      <c r="G65" t="str">
        <f>VLOOKUP(F65,'Replier List'!A:B,2,0)</f>
        <v>DT</v>
      </c>
      <c r="H65">
        <f t="shared" si="2"/>
        <v>991</v>
      </c>
    </row>
    <row r="66" spans="1:8" x14ac:dyDescent="0.25">
      <c r="A66" t="s">
        <v>2178</v>
      </c>
      <c r="B66" t="s">
        <v>2429</v>
      </c>
      <c r="C66" s="1" t="s">
        <v>2430</v>
      </c>
      <c r="D66" t="s">
        <v>388</v>
      </c>
      <c r="E66" t="str">
        <f t="shared" si="0"/>
        <v>激活_64780222_Annamaria Zheng</v>
      </c>
      <c r="F66" t="str">
        <f t="shared" si="1"/>
        <v>Zheng Annamaria</v>
      </c>
      <c r="G66" t="str">
        <f>VLOOKUP(F66,'Replier List'!A:B,2,0)</f>
        <v>TT</v>
      </c>
      <c r="H66">
        <f t="shared" si="2"/>
        <v>548</v>
      </c>
    </row>
    <row r="67" spans="1:8" x14ac:dyDescent="0.25">
      <c r="A67" t="s">
        <v>2185</v>
      </c>
      <c r="B67" t="s">
        <v>2431</v>
      </c>
      <c r="C67" s="1" t="s">
        <v>2432</v>
      </c>
      <c r="D67" t="s">
        <v>552</v>
      </c>
      <c r="E67" t="str">
        <f t="shared" ref="E67:E103" si="3">RIGHT(B67,LEN(B67)-4)</f>
        <v>重新激活-64840185-王大为  洪李平</v>
      </c>
      <c r="F67" t="str">
        <f t="shared" ref="F67:F103" si="4">LEFT(A67,FIND(",",A67)-1)</f>
        <v>Zhou Ke</v>
      </c>
      <c r="G67" t="str">
        <f>VLOOKUP(F67,'Replier List'!A:B,2,0)</f>
        <v>EE</v>
      </c>
      <c r="H67">
        <f t="shared" ref="H67:H103" si="5">MID(C67,(FIND(":",C67)-2),2)*60+MID(C67,(FIND(":",C67)+1),2)</f>
        <v>563</v>
      </c>
    </row>
    <row r="68" spans="1:8" x14ac:dyDescent="0.25">
      <c r="A68" t="s">
        <v>2176</v>
      </c>
      <c r="B68" t="s">
        <v>2433</v>
      </c>
      <c r="C68" s="1" t="s">
        <v>889</v>
      </c>
      <c r="D68" t="s">
        <v>212</v>
      </c>
      <c r="E68" t="str">
        <f t="shared" si="3"/>
        <v>重新激活-64714629-驱动系统-杨磊老师</v>
      </c>
      <c r="F68" t="str">
        <f t="shared" si="4"/>
        <v>Liu Luno</v>
      </c>
      <c r="G68" t="str">
        <f>VLOOKUP(F68,'Replier List'!A:B,2,0)</f>
        <v>DT</v>
      </c>
      <c r="H68">
        <f t="shared" si="5"/>
        <v>617</v>
      </c>
    </row>
    <row r="69" spans="1:8" x14ac:dyDescent="0.25">
      <c r="A69" t="s">
        <v>2176</v>
      </c>
      <c r="B69" t="s">
        <v>2433</v>
      </c>
      <c r="C69" s="1" t="s">
        <v>2434</v>
      </c>
      <c r="D69" t="s">
        <v>180</v>
      </c>
      <c r="E69" t="str">
        <f t="shared" si="3"/>
        <v>重新激活-64714629-驱动系统-杨磊老师</v>
      </c>
      <c r="F69" t="str">
        <f t="shared" si="4"/>
        <v>Liu Luno</v>
      </c>
      <c r="G69" t="str">
        <f>VLOOKUP(F69,'Replier List'!A:B,2,0)</f>
        <v>DT</v>
      </c>
      <c r="H69">
        <f t="shared" si="5"/>
        <v>619</v>
      </c>
    </row>
    <row r="70" spans="1:8" x14ac:dyDescent="0.25">
      <c r="A70" t="s">
        <v>2435</v>
      </c>
      <c r="B70" t="s">
        <v>2436</v>
      </c>
      <c r="C70" s="1" t="s">
        <v>2319</v>
      </c>
      <c r="D70" t="s">
        <v>197</v>
      </c>
      <c r="E70" t="str">
        <f t="shared" si="3"/>
        <v>重新激活-64842959-李刚</v>
      </c>
      <c r="F70" t="str">
        <f t="shared" si="4"/>
        <v>Ren Fei</v>
      </c>
      <c r="G70" t="str">
        <f>VLOOKUP(F70,'Replier List'!A:B,2,0)</f>
        <v>EE</v>
      </c>
      <c r="H70">
        <f t="shared" si="5"/>
        <v>953</v>
      </c>
    </row>
    <row r="71" spans="1:8" x14ac:dyDescent="0.25">
      <c r="A71" t="s">
        <v>2184</v>
      </c>
      <c r="B71" t="s">
        <v>2437</v>
      </c>
      <c r="C71" s="1" t="s">
        <v>2438</v>
      </c>
      <c r="D71" t="s">
        <v>176</v>
      </c>
      <c r="E71" t="str">
        <f t="shared" si="3"/>
        <v>重新激活__64822678_马天驰</v>
      </c>
      <c r="F71" t="str">
        <f t="shared" si="4"/>
        <v>Lu Sandy</v>
      </c>
      <c r="G71" t="e">
        <f>VLOOKUP(F71,'Replier List'!A:B,2,0)</f>
        <v>#N/A</v>
      </c>
      <c r="H71">
        <f t="shared" si="5"/>
        <v>957</v>
      </c>
    </row>
    <row r="72" spans="1:8" x14ac:dyDescent="0.25">
      <c r="A72" t="s">
        <v>2435</v>
      </c>
      <c r="B72" t="s">
        <v>2439</v>
      </c>
      <c r="C72" s="1" t="s">
        <v>2440</v>
      </c>
      <c r="D72" t="s">
        <v>101</v>
      </c>
      <c r="E72" t="str">
        <f t="shared" si="3"/>
        <v>重新激活+64827903+李刚</v>
      </c>
      <c r="F72" t="str">
        <f t="shared" si="4"/>
        <v>Ren Fei</v>
      </c>
      <c r="G72" t="str">
        <f>VLOOKUP(F72,'Replier List'!A:B,2,0)</f>
        <v>EE</v>
      </c>
      <c r="H72">
        <f t="shared" si="5"/>
        <v>991</v>
      </c>
    </row>
    <row r="73" spans="1:8" x14ac:dyDescent="0.25">
      <c r="A73" t="s">
        <v>2435</v>
      </c>
      <c r="B73" t="s">
        <v>2441</v>
      </c>
      <c r="C73" s="1" t="s">
        <v>2442</v>
      </c>
      <c r="D73" t="s">
        <v>552</v>
      </c>
      <c r="E73" t="str">
        <f t="shared" si="3"/>
        <v>重新激活_64792690__电气_淄博宝通_王大为</v>
      </c>
      <c r="F73" t="str">
        <f t="shared" si="4"/>
        <v>Ren Fei</v>
      </c>
      <c r="G73" t="str">
        <f>VLOOKUP(F73,'Replier List'!A:B,2,0)</f>
        <v>EE</v>
      </c>
      <c r="H73">
        <f t="shared" si="5"/>
        <v>992</v>
      </c>
    </row>
    <row r="74" spans="1:8" x14ac:dyDescent="0.25">
      <c r="A74" t="s">
        <v>2435</v>
      </c>
      <c r="B74" t="s">
        <v>2436</v>
      </c>
      <c r="C74" s="1" t="s">
        <v>1333</v>
      </c>
      <c r="D74" t="s">
        <v>197</v>
      </c>
      <c r="E74" t="str">
        <f t="shared" si="3"/>
        <v>重新激活-64842959-李刚</v>
      </c>
      <c r="F74" t="str">
        <f t="shared" si="4"/>
        <v>Ren Fei</v>
      </c>
      <c r="G74" t="str">
        <f>VLOOKUP(F74,'Replier List'!A:B,2,0)</f>
        <v>EE</v>
      </c>
      <c r="H74">
        <f t="shared" si="5"/>
        <v>994</v>
      </c>
    </row>
    <row r="75" spans="1:8" x14ac:dyDescent="0.25">
      <c r="A75" t="s">
        <v>2435</v>
      </c>
      <c r="B75" t="s">
        <v>2443</v>
      </c>
      <c r="C75" s="1" t="s">
        <v>1361</v>
      </c>
      <c r="D75" t="s">
        <v>330</v>
      </c>
      <c r="E75" t="str">
        <f t="shared" si="3"/>
        <v>激活--64838133案例--王大为</v>
      </c>
      <c r="F75" t="str">
        <f t="shared" si="4"/>
        <v>Ren Fei</v>
      </c>
      <c r="G75" t="str">
        <f>VLOOKUP(F75,'Replier List'!A:B,2,0)</f>
        <v>EE</v>
      </c>
      <c r="H75">
        <f t="shared" si="5"/>
        <v>995</v>
      </c>
    </row>
    <row r="76" spans="1:8" x14ac:dyDescent="0.25">
      <c r="A76" t="s">
        <v>2435</v>
      </c>
      <c r="B76" t="s">
        <v>2444</v>
      </c>
      <c r="C76" s="1" t="s">
        <v>2445</v>
      </c>
      <c r="D76" t="s">
        <v>552</v>
      </c>
      <c r="E76" t="str">
        <f t="shared" si="3"/>
        <v>重新激活_64792690__电气_淄博宝通</v>
      </c>
      <c r="F76" t="str">
        <f t="shared" si="4"/>
        <v>Ren Fei</v>
      </c>
      <c r="G76" t="str">
        <f>VLOOKUP(F76,'Replier List'!A:B,2,0)</f>
        <v>EE</v>
      </c>
      <c r="H76">
        <f t="shared" si="5"/>
        <v>1043</v>
      </c>
    </row>
    <row r="77" spans="1:8" x14ac:dyDescent="0.25">
      <c r="A77" t="s">
        <v>2435</v>
      </c>
      <c r="B77" t="s">
        <v>2446</v>
      </c>
      <c r="C77" s="1" t="s">
        <v>2028</v>
      </c>
      <c r="D77" t="s">
        <v>330</v>
      </c>
      <c r="E77" t="str">
        <f t="shared" si="3"/>
        <v>案例编号：64859561 车架号码：LH83538 需要重新激活！</v>
      </c>
      <c r="F77" t="str">
        <f t="shared" si="4"/>
        <v>Ren Fei</v>
      </c>
      <c r="G77" t="str">
        <f>VLOOKUP(F77,'Replier List'!A:B,2,0)</f>
        <v>EE</v>
      </c>
      <c r="H77">
        <f t="shared" si="5"/>
        <v>1044</v>
      </c>
    </row>
    <row r="78" spans="1:8" x14ac:dyDescent="0.25">
      <c r="A78" t="s">
        <v>2435</v>
      </c>
      <c r="B78" t="s">
        <v>2447</v>
      </c>
      <c r="C78" s="1" t="s">
        <v>1529</v>
      </c>
      <c r="D78" t="s">
        <v>904</v>
      </c>
      <c r="E78" t="str">
        <f t="shared" si="3"/>
        <v>重新激活_63819698_魏云骞</v>
      </c>
      <c r="F78" t="str">
        <f t="shared" si="4"/>
        <v>Ren Fei</v>
      </c>
      <c r="G78" t="str">
        <f>VLOOKUP(F78,'Replier List'!A:B,2,0)</f>
        <v>EE</v>
      </c>
      <c r="H78">
        <f t="shared" si="5"/>
        <v>1056</v>
      </c>
    </row>
    <row r="79" spans="1:8" x14ac:dyDescent="0.25">
      <c r="A79" t="s">
        <v>2176</v>
      </c>
      <c r="B79" t="s">
        <v>2484</v>
      </c>
      <c r="C79" s="1" t="s">
        <v>2485</v>
      </c>
      <c r="D79" t="s">
        <v>265</v>
      </c>
      <c r="E79" t="str">
        <f t="shared" si="3"/>
        <v>重新激活-64071597-谭鲁男</v>
      </c>
      <c r="F79" t="str">
        <f t="shared" si="4"/>
        <v>Liu Luno</v>
      </c>
      <c r="G79" t="str">
        <f>VLOOKUP(F79,'Replier List'!A:B,2,0)</f>
        <v>DT</v>
      </c>
      <c r="H79">
        <f t="shared" si="5"/>
        <v>572</v>
      </c>
    </row>
    <row r="80" spans="1:8" x14ac:dyDescent="0.25">
      <c r="A80" t="s">
        <v>2176</v>
      </c>
      <c r="B80" t="s">
        <v>2486</v>
      </c>
      <c r="C80" s="1" t="s">
        <v>983</v>
      </c>
      <c r="D80" t="s">
        <v>51</v>
      </c>
      <c r="E80" t="str">
        <f t="shared" si="3"/>
        <v>重新激活PUMA：64780863</v>
      </c>
      <c r="F80" t="str">
        <f t="shared" si="4"/>
        <v>Liu Luno</v>
      </c>
      <c r="G80" t="str">
        <f>VLOOKUP(F80,'Replier List'!A:B,2,0)</f>
        <v>DT</v>
      </c>
      <c r="H80">
        <f t="shared" si="5"/>
        <v>590</v>
      </c>
    </row>
    <row r="81" spans="1:8" x14ac:dyDescent="0.25">
      <c r="A81" t="s">
        <v>2435</v>
      </c>
      <c r="B81" t="s">
        <v>2487</v>
      </c>
      <c r="C81" s="1" t="s">
        <v>2488</v>
      </c>
      <c r="D81" t="s">
        <v>552</v>
      </c>
      <c r="E81" t="str">
        <f t="shared" si="3"/>
        <v>重新激活_64846148__电气_淄博宝通</v>
      </c>
      <c r="F81" t="str">
        <f t="shared" si="4"/>
        <v>Ren Fei</v>
      </c>
      <c r="G81" t="str">
        <f>VLOOKUP(F81,'Replier List'!A:B,2,0)</f>
        <v>EE</v>
      </c>
      <c r="H81">
        <f t="shared" si="5"/>
        <v>643</v>
      </c>
    </row>
    <row r="82" spans="1:8" x14ac:dyDescent="0.25">
      <c r="A82" t="s">
        <v>2178</v>
      </c>
      <c r="B82" t="s">
        <v>2489</v>
      </c>
      <c r="C82" s="1" t="s">
        <v>947</v>
      </c>
      <c r="D82" t="s">
        <v>388</v>
      </c>
      <c r="E82" t="str">
        <f t="shared" si="3"/>
        <v>64792979申请激活</v>
      </c>
      <c r="F82" t="str">
        <f t="shared" si="4"/>
        <v>Zheng Annamaria</v>
      </c>
      <c r="G82" t="str">
        <f>VLOOKUP(F82,'Replier List'!A:B,2,0)</f>
        <v>TT</v>
      </c>
      <c r="H82">
        <f t="shared" si="5"/>
        <v>654</v>
      </c>
    </row>
    <row r="83" spans="1:8" x14ac:dyDescent="0.25">
      <c r="A83" t="s">
        <v>2176</v>
      </c>
      <c r="B83" t="s">
        <v>2490</v>
      </c>
      <c r="C83" s="1" t="s">
        <v>2491</v>
      </c>
      <c r="D83" t="s">
        <v>904</v>
      </c>
      <c r="E83" t="str">
        <f t="shared" si="3"/>
        <v>重新激活-64859146-李文豪</v>
      </c>
      <c r="F83" t="str">
        <f t="shared" si="4"/>
        <v>Liu Luno</v>
      </c>
      <c r="G83" t="str">
        <f>VLOOKUP(F83,'Replier List'!A:B,2,0)</f>
        <v>DT</v>
      </c>
      <c r="H83">
        <f t="shared" si="5"/>
        <v>659</v>
      </c>
    </row>
    <row r="84" spans="1:8" x14ac:dyDescent="0.25">
      <c r="A84" t="s">
        <v>2435</v>
      </c>
      <c r="B84" t="s">
        <v>2492</v>
      </c>
      <c r="C84" s="1" t="s">
        <v>2493</v>
      </c>
      <c r="D84" t="s">
        <v>183</v>
      </c>
      <c r="E84" t="str">
        <f t="shared" si="3"/>
        <v>案例激活_64832308_王大为</v>
      </c>
      <c r="F84" t="str">
        <f t="shared" si="4"/>
        <v>Ren Fei</v>
      </c>
      <c r="G84" t="str">
        <f>VLOOKUP(F84,'Replier List'!A:B,2,0)</f>
        <v>EE</v>
      </c>
      <c r="H84">
        <f t="shared" si="5"/>
        <v>660</v>
      </c>
    </row>
    <row r="85" spans="1:8" x14ac:dyDescent="0.25">
      <c r="A85" t="s">
        <v>2176</v>
      </c>
      <c r="B85" t="s">
        <v>2494</v>
      </c>
      <c r="C85" s="1" t="s">
        <v>2495</v>
      </c>
      <c r="D85" t="s">
        <v>176</v>
      </c>
      <c r="E85" t="str">
        <f t="shared" si="3"/>
        <v>重新激活__64659703-刘隽砚</v>
      </c>
      <c r="F85" t="str">
        <f t="shared" si="4"/>
        <v>Liu Luno</v>
      </c>
      <c r="G85" t="str">
        <f>VLOOKUP(F85,'Replier List'!A:B,2,0)</f>
        <v>DT</v>
      </c>
      <c r="H85">
        <f t="shared" si="5"/>
        <v>795</v>
      </c>
    </row>
    <row r="86" spans="1:8" x14ac:dyDescent="0.25">
      <c r="A86" t="s">
        <v>2435</v>
      </c>
      <c r="B86" t="s">
        <v>2496</v>
      </c>
      <c r="C86" s="1" t="s">
        <v>2497</v>
      </c>
      <c r="D86" t="s">
        <v>552</v>
      </c>
      <c r="E86" t="str">
        <f t="shared" si="3"/>
        <v>Puma 案例 64674190 申请激活案例</v>
      </c>
      <c r="F86" t="str">
        <f t="shared" si="4"/>
        <v>Ren Fei</v>
      </c>
      <c r="G86" t="str">
        <f>VLOOKUP(F86,'Replier List'!A:B,2,0)</f>
        <v>EE</v>
      </c>
      <c r="H86">
        <f t="shared" si="5"/>
        <v>860</v>
      </c>
    </row>
    <row r="87" spans="1:8" x14ac:dyDescent="0.25">
      <c r="A87" t="s">
        <v>2184</v>
      </c>
      <c r="B87" t="s">
        <v>2498</v>
      </c>
      <c r="C87" s="1" t="s">
        <v>2499</v>
      </c>
      <c r="D87" t="s">
        <v>176</v>
      </c>
      <c r="E87" t="str">
        <f t="shared" si="3"/>
        <v>重新激活▁64870717▁舒涌程</v>
      </c>
      <c r="F87" t="str">
        <f t="shared" si="4"/>
        <v>Lu Sandy</v>
      </c>
      <c r="G87" t="e">
        <f>VLOOKUP(F87,'Replier List'!A:B,2,0)</f>
        <v>#N/A</v>
      </c>
      <c r="H87">
        <f t="shared" si="5"/>
        <v>899</v>
      </c>
    </row>
    <row r="88" spans="1:8" x14ac:dyDescent="0.25">
      <c r="A88" t="s">
        <v>2176</v>
      </c>
      <c r="B88" t="s">
        <v>2500</v>
      </c>
      <c r="C88" s="1" t="s">
        <v>973</v>
      </c>
      <c r="D88" t="s">
        <v>98</v>
      </c>
      <c r="E88" t="str">
        <f t="shared" si="3"/>
        <v>重新激活_64852753_底盘_江阴宝诚</v>
      </c>
      <c r="F88" t="str">
        <f t="shared" si="4"/>
        <v>Liu Luno</v>
      </c>
      <c r="G88" t="str">
        <f>VLOOKUP(F88,'Replier List'!A:B,2,0)</f>
        <v>DT</v>
      </c>
      <c r="H88">
        <f t="shared" si="5"/>
        <v>934</v>
      </c>
    </row>
    <row r="89" spans="1:8" x14ac:dyDescent="0.25">
      <c r="A89" t="s">
        <v>2184</v>
      </c>
      <c r="B89" t="s">
        <v>2501</v>
      </c>
      <c r="C89" s="1" t="s">
        <v>2502</v>
      </c>
      <c r="D89" t="s">
        <v>176</v>
      </c>
      <c r="E89" t="str">
        <f t="shared" si="3"/>
        <v>重新激活 64857114 马天驰</v>
      </c>
      <c r="F89" t="str">
        <f t="shared" si="4"/>
        <v>Lu Sandy</v>
      </c>
      <c r="G89" t="e">
        <f>VLOOKUP(F89,'Replier List'!A:B,2,0)</f>
        <v>#N/A</v>
      </c>
      <c r="H89">
        <f t="shared" si="5"/>
        <v>962</v>
      </c>
    </row>
    <row r="90" spans="1:8" x14ac:dyDescent="0.25">
      <c r="A90" t="s">
        <v>2176</v>
      </c>
      <c r="B90" t="s">
        <v>2503</v>
      </c>
      <c r="C90" t="s">
        <v>2504</v>
      </c>
      <c r="D90" t="s">
        <v>104</v>
      </c>
      <c r="E90" t="str">
        <f t="shared" si="3"/>
        <v>重新激活_64858858_杨磊</v>
      </c>
      <c r="F90" t="str">
        <f t="shared" si="4"/>
        <v>Liu Luno</v>
      </c>
      <c r="G90" t="str">
        <f>VLOOKUP(F90,'Replier List'!A:B,2,0)</f>
        <v>DT</v>
      </c>
      <c r="H90">
        <f t="shared" si="5"/>
        <v>963</v>
      </c>
    </row>
    <row r="91" spans="1:8" x14ac:dyDescent="0.25">
      <c r="A91" t="s">
        <v>2435</v>
      </c>
      <c r="B91" t="s">
        <v>2505</v>
      </c>
      <c r="C91" t="s">
        <v>2506</v>
      </c>
      <c r="D91" t="s">
        <v>101</v>
      </c>
      <c r="E91" t="str">
        <f t="shared" si="3"/>
        <v>重新激活-丛慧峰-64847178</v>
      </c>
      <c r="F91" t="str">
        <f t="shared" si="4"/>
        <v>Ren Fei</v>
      </c>
      <c r="G91" t="str">
        <f>VLOOKUP(F91,'Replier List'!A:B,2,0)</f>
        <v>EE</v>
      </c>
      <c r="H91">
        <f t="shared" si="5"/>
        <v>966</v>
      </c>
    </row>
    <row r="92" spans="1:8" x14ac:dyDescent="0.25">
      <c r="A92" t="s">
        <v>2435</v>
      </c>
      <c r="B92" t="s">
        <v>2507</v>
      </c>
      <c r="C92" t="s">
        <v>2508</v>
      </c>
      <c r="D92" t="s">
        <v>552</v>
      </c>
      <c r="E92" t="str">
        <f t="shared" si="3"/>
        <v>重新激活案例 64867887 向保林</v>
      </c>
      <c r="F92" t="str">
        <f t="shared" si="4"/>
        <v>Ren Fei</v>
      </c>
      <c r="G92" t="str">
        <f>VLOOKUP(F92,'Replier List'!A:B,2,0)</f>
        <v>EE</v>
      </c>
      <c r="H92">
        <f t="shared" si="5"/>
        <v>1020</v>
      </c>
    </row>
    <row r="93" spans="1:8" x14ac:dyDescent="0.25">
      <c r="A93" t="s">
        <v>2435</v>
      </c>
      <c r="B93" t="s">
        <v>2509</v>
      </c>
      <c r="C93" t="s">
        <v>2476</v>
      </c>
      <c r="D93" t="s">
        <v>552</v>
      </c>
      <c r="E93" t="str">
        <f t="shared" si="3"/>
        <v>重新激活64854896刘浩</v>
      </c>
      <c r="F93" t="str">
        <f t="shared" si="4"/>
        <v>Ren Fei</v>
      </c>
      <c r="G93" t="str">
        <f>VLOOKUP(F93,'Replier List'!A:B,2,0)</f>
        <v>EE</v>
      </c>
      <c r="H93">
        <f t="shared" si="5"/>
        <v>1029</v>
      </c>
    </row>
    <row r="94" spans="1:8" x14ac:dyDescent="0.25">
      <c r="A94" t="s">
        <v>2435</v>
      </c>
      <c r="B94" t="s">
        <v>2510</v>
      </c>
      <c r="C94" t="s">
        <v>2511</v>
      </c>
      <c r="D94" t="s">
        <v>552</v>
      </c>
      <c r="E94" t="str">
        <f t="shared" si="3"/>
        <v>激活案例64258180 杨立伟老师</v>
      </c>
      <c r="F94" t="str">
        <f t="shared" si="4"/>
        <v>Ren Fei</v>
      </c>
      <c r="G94" t="str">
        <f>VLOOKUP(F94,'Replier List'!A:B,2,0)</f>
        <v>EE</v>
      </c>
      <c r="H94">
        <f t="shared" si="5"/>
        <v>1031</v>
      </c>
    </row>
    <row r="95" spans="1:8" x14ac:dyDescent="0.25">
      <c r="A95" t="s">
        <v>2178</v>
      </c>
      <c r="B95" t="s">
        <v>2512</v>
      </c>
      <c r="C95" s="1" t="s">
        <v>2154</v>
      </c>
      <c r="D95" t="s">
        <v>107</v>
      </c>
      <c r="E95" t="str">
        <f t="shared" si="3"/>
        <v>重新激活_64559250_TTS</v>
      </c>
      <c r="F95" t="str">
        <f t="shared" si="4"/>
        <v>Zheng Annamaria</v>
      </c>
      <c r="G95" t="str">
        <f>VLOOKUP(F95,'Replier List'!A:B,2,0)</f>
        <v>TT</v>
      </c>
      <c r="H95">
        <f t="shared" si="5"/>
        <v>1069</v>
      </c>
    </row>
    <row r="96" spans="1:8" x14ac:dyDescent="0.25">
      <c r="A96" t="s">
        <v>2435</v>
      </c>
      <c r="B96" t="s">
        <v>2513</v>
      </c>
      <c r="C96" s="1" t="s">
        <v>2514</v>
      </c>
      <c r="D96" t="s">
        <v>552</v>
      </c>
      <c r="E96" t="str">
        <f t="shared" si="3"/>
        <v>重新激活_64850402_王大为</v>
      </c>
      <c r="F96" t="str">
        <f t="shared" si="4"/>
        <v>Ren Fei</v>
      </c>
      <c r="G96" t="str">
        <f>VLOOKUP(F96,'Replier List'!A:B,2,0)</f>
        <v>EE</v>
      </c>
      <c r="H96">
        <f t="shared" si="5"/>
        <v>1085</v>
      </c>
    </row>
    <row r="97" spans="1:8" x14ac:dyDescent="0.25">
      <c r="A97" t="s">
        <v>2528</v>
      </c>
      <c r="B97" t="s">
        <v>2529</v>
      </c>
      <c r="C97" s="1" t="s">
        <v>2530</v>
      </c>
      <c r="D97" t="s">
        <v>708</v>
      </c>
      <c r="E97" t="str">
        <f t="shared" si="3"/>
        <v>案例激活-64867961-车身-邢台宝鹏</v>
      </c>
      <c r="F97" t="str">
        <f t="shared" si="4"/>
        <v>You Marshal</v>
      </c>
      <c r="G97" t="str">
        <f>VLOOKUP(F97,'Replier List'!A:B,2,0)</f>
        <v>EE</v>
      </c>
      <c r="H97">
        <f t="shared" si="5"/>
        <v>626</v>
      </c>
    </row>
    <row r="98" spans="1:8" x14ac:dyDescent="0.25">
      <c r="A98" t="s">
        <v>2528</v>
      </c>
      <c r="B98" t="s">
        <v>2531</v>
      </c>
      <c r="C98" s="1" t="s">
        <v>1775</v>
      </c>
      <c r="D98" t="s">
        <v>552</v>
      </c>
      <c r="E98" t="str">
        <f t="shared" si="3"/>
        <v>案例激活-64682894-游国军</v>
      </c>
      <c r="F98" t="str">
        <f t="shared" si="4"/>
        <v>You Marshal</v>
      </c>
      <c r="G98" t="str">
        <f>VLOOKUP(F98,'Replier List'!A:B,2,0)</f>
        <v>EE</v>
      </c>
      <c r="H98">
        <f t="shared" si="5"/>
        <v>962</v>
      </c>
    </row>
    <row r="99" spans="1:8" x14ac:dyDescent="0.25">
      <c r="A99" t="s">
        <v>2179</v>
      </c>
      <c r="B99" t="s">
        <v>2540</v>
      </c>
      <c r="C99" s="1" t="s">
        <v>2541</v>
      </c>
      <c r="D99" t="s">
        <v>388</v>
      </c>
      <c r="E99" t="str">
        <f t="shared" si="3"/>
        <v>重新激活_64449245_李文豪</v>
      </c>
      <c r="F99" t="str">
        <f t="shared" si="4"/>
        <v>Jin Mingjun</v>
      </c>
      <c r="G99" t="str">
        <f>VLOOKUP(F99,'Replier List'!A:B,2,0)</f>
        <v>DT</v>
      </c>
      <c r="H99">
        <f t="shared" si="5"/>
        <v>674</v>
      </c>
    </row>
    <row r="100" spans="1:8" x14ac:dyDescent="0.25">
      <c r="A100" t="s">
        <v>2179</v>
      </c>
      <c r="B100" t="s">
        <v>2542</v>
      </c>
      <c r="C100" s="1" t="s">
        <v>2543</v>
      </c>
      <c r="D100" t="s">
        <v>104</v>
      </c>
      <c r="E100" t="str">
        <f t="shared" si="3"/>
        <v>重新激活_64689278_寇祖涛</v>
      </c>
      <c r="F100" t="str">
        <f t="shared" si="4"/>
        <v>Jin Mingjun</v>
      </c>
      <c r="G100" t="str">
        <f>VLOOKUP(F100,'Replier List'!A:B,2,0)</f>
        <v>DT</v>
      </c>
      <c r="H100">
        <f t="shared" si="5"/>
        <v>677</v>
      </c>
    </row>
    <row r="101" spans="1:8" x14ac:dyDescent="0.25">
      <c r="A101" t="s">
        <v>2435</v>
      </c>
      <c r="B101" t="s">
        <v>2544</v>
      </c>
      <c r="C101" s="1" t="s">
        <v>2111</v>
      </c>
      <c r="D101" t="s">
        <v>552</v>
      </c>
      <c r="E101" t="str">
        <f t="shared" si="3"/>
        <v>重新激活-64861512-任飞</v>
      </c>
      <c r="F101" t="str">
        <f t="shared" si="4"/>
        <v>Ren Fei</v>
      </c>
      <c r="G101" t="str">
        <f>VLOOKUP(F101,'Replier List'!A:B,2,0)</f>
        <v>EE</v>
      </c>
      <c r="H101">
        <f t="shared" si="5"/>
        <v>982</v>
      </c>
    </row>
    <row r="102" spans="1:8" x14ac:dyDescent="0.25">
      <c r="A102" t="s">
        <v>2435</v>
      </c>
      <c r="B102" t="s">
        <v>2545</v>
      </c>
      <c r="C102" s="1" t="s">
        <v>2109</v>
      </c>
      <c r="D102" t="s">
        <v>51</v>
      </c>
      <c r="E102" t="str">
        <f t="shared" si="3"/>
        <v>重新激活_64838634_李刚</v>
      </c>
      <c r="F102" t="str">
        <f t="shared" si="4"/>
        <v>Ren Fei</v>
      </c>
      <c r="G102" t="str">
        <f>VLOOKUP(F102,'Replier List'!A:B,2,0)</f>
        <v>EE</v>
      </c>
      <c r="H102">
        <f t="shared" si="5"/>
        <v>983</v>
      </c>
    </row>
    <row r="103" spans="1:8" x14ac:dyDescent="0.25">
      <c r="A103" t="s">
        <v>2528</v>
      </c>
      <c r="B103" t="s">
        <v>2546</v>
      </c>
      <c r="C103" s="1" t="s">
        <v>2547</v>
      </c>
      <c r="D103" t="s">
        <v>93</v>
      </c>
      <c r="E103" t="str">
        <f t="shared" si="3"/>
        <v xml:space="preserve"> 重新激活-64871706-邢斌</v>
      </c>
      <c r="F103" t="str">
        <f t="shared" si="4"/>
        <v>You Marshal</v>
      </c>
      <c r="G103" t="str">
        <f>VLOOKUP(F103,'Replier List'!A:B,2,0)</f>
        <v>EE</v>
      </c>
      <c r="H103">
        <f t="shared" si="5"/>
        <v>1079</v>
      </c>
    </row>
    <row r="104" spans="1:8" x14ac:dyDescent="0.25">
      <c r="C104" s="1"/>
    </row>
    <row r="105" spans="1:8" x14ac:dyDescent="0.25">
      <c r="C105" s="1"/>
    </row>
    <row r="106" spans="1:8" x14ac:dyDescent="0.25">
      <c r="C106" s="1"/>
    </row>
    <row r="107" spans="1:8" x14ac:dyDescent="0.25">
      <c r="C107" s="1"/>
    </row>
    <row r="108" spans="1:8" x14ac:dyDescent="0.25">
      <c r="C108" s="1"/>
    </row>
    <row r="109" spans="1:8" x14ac:dyDescent="0.25">
      <c r="C109" s="1"/>
    </row>
    <row r="110" spans="1:8" x14ac:dyDescent="0.25">
      <c r="C110" s="1"/>
    </row>
    <row r="111" spans="1:8" x14ac:dyDescent="0.25">
      <c r="C111" s="1"/>
    </row>
    <row r="112" spans="1:8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workbookViewId="0">
      <selection activeCell="F3" sqref="F3"/>
    </sheetView>
  </sheetViews>
  <sheetFormatPr defaultRowHeight="15" x14ac:dyDescent="0.25"/>
  <cols>
    <col min="1" max="1" width="22.140625" bestFit="1" customWidth="1"/>
    <col min="2" max="2" width="75.28515625" bestFit="1" customWidth="1"/>
    <col min="3" max="3" width="13.5703125" bestFit="1" customWidth="1"/>
    <col min="4" max="4" width="7.85546875" customWidth="1"/>
    <col min="5" max="5" width="17.85546875" customWidth="1"/>
    <col min="6" max="6" width="36.140625" bestFit="1" customWidth="1"/>
    <col min="7" max="7" width="71.28515625" bestFit="1" customWidth="1"/>
    <col min="9" max="9" width="16" customWidth="1"/>
    <col min="10" max="10" width="18.7109375" customWidth="1"/>
    <col min="11" max="14" width="15" customWidth="1"/>
    <col min="15" max="15" width="12" bestFit="1" customWidth="1"/>
    <col min="16" max="16" width="11.42578125" bestFit="1" customWidth="1"/>
    <col min="17" max="17" width="19.85546875" customWidth="1"/>
    <col min="18" max="18" width="14.5703125" bestFit="1" customWidth="1"/>
    <col min="19" max="19" width="14.85546875" customWidth="1"/>
    <col min="20" max="20" width="14.5703125" bestFit="1" customWidth="1"/>
    <col min="21" max="21" width="19.140625" customWidth="1"/>
  </cols>
  <sheetData>
    <row r="1" spans="1:2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G1" t="s">
        <v>447</v>
      </c>
      <c r="H1" t="s">
        <v>1</v>
      </c>
      <c r="I1" t="s">
        <v>463</v>
      </c>
      <c r="J1" t="s">
        <v>471</v>
      </c>
      <c r="K1" t="s">
        <v>477</v>
      </c>
      <c r="L1" s="3" t="s">
        <v>478</v>
      </c>
      <c r="M1" s="3" t="s">
        <v>491</v>
      </c>
      <c r="N1" s="3" t="s">
        <v>492</v>
      </c>
      <c r="O1" t="s">
        <v>472</v>
      </c>
      <c r="P1" t="s">
        <v>473</v>
      </c>
      <c r="Q1" s="3" t="s">
        <v>476</v>
      </c>
      <c r="S1" s="3" t="s">
        <v>1</v>
      </c>
      <c r="T1" s="3" t="s">
        <v>482</v>
      </c>
    </row>
    <row r="2" spans="1:21" x14ac:dyDescent="0.25">
      <c r="A2" t="s">
        <v>19</v>
      </c>
      <c r="B2" t="s">
        <v>20</v>
      </c>
      <c r="C2" t="s">
        <v>21</v>
      </c>
      <c r="D2" t="s">
        <v>22</v>
      </c>
      <c r="E2">
        <v>1</v>
      </c>
      <c r="F2" t="s">
        <v>558</v>
      </c>
      <c r="G2" t="str">
        <f t="shared" ref="G2:G33" si="0">RIGHT(B2,LEN(B2)-4)</f>
        <v xml:space="preserve"> 重新激活-63236063-变速箱-云南宝悦</v>
      </c>
      <c r="H2" t="e">
        <f>VLOOKUP(G2,'CW11 Reply'!$F$1:$H$82,3,0)</f>
        <v>#REF!</v>
      </c>
      <c r="I2">
        <f t="shared" ref="I2:I33" si="1">IF(RIGHT(C2,2)="PM", (MID(C2,(FIND(":",C2)-2),2)+12)*60+MID(C2,(FIND(":",C2)+1),2),MID(C2,(FIND(":",C2)-2),2)*60+MID(C2,(FIND(":",C2)+1),2))</f>
        <v>1096</v>
      </c>
      <c r="J2">
        <f>VLOOKUP(G2,'CW11 Reply'!$F$1:$I$85,4,0)</f>
        <v>485</v>
      </c>
      <c r="K2">
        <f>J2-I2</f>
        <v>-611</v>
      </c>
      <c r="L2" t="s">
        <v>480</v>
      </c>
      <c r="M2">
        <f>IF(L2="NA","NA",IF(L2&lt;=30,1,0))</f>
        <v>0</v>
      </c>
      <c r="N2">
        <v>829</v>
      </c>
      <c r="O2" t="str">
        <f t="shared" ref="O2:O33" si="2">IFERROR(IF(FIND("激活",B2),"Re",0)," ")</f>
        <v>Re</v>
      </c>
      <c r="Q2" t="str">
        <f>IF(O2="Re","Re",IF(P2="Attach","Attach","Ge"))</f>
        <v>Re</v>
      </c>
      <c r="S2" t="s">
        <v>3</v>
      </c>
      <c r="T2">
        <f>COUNTIF($H$2:$H$108,S2)</f>
        <v>7</v>
      </c>
    </row>
    <row r="3" spans="1:21" x14ac:dyDescent="0.25">
      <c r="A3" t="s">
        <v>19</v>
      </c>
      <c r="B3" t="s">
        <v>23</v>
      </c>
      <c r="C3" t="s">
        <v>24</v>
      </c>
      <c r="D3" t="s">
        <v>25</v>
      </c>
      <c r="E3">
        <v>1</v>
      </c>
      <c r="F3" t="s">
        <v>588</v>
      </c>
      <c r="G3" t="str">
        <f t="shared" si="0"/>
        <v>案例激活</v>
      </c>
      <c r="H3" t="e">
        <f>VLOOKUP(G3,'CW11 Reply'!$F$1:$H$82,3,0)</f>
        <v>#REF!</v>
      </c>
      <c r="I3">
        <f t="shared" si="1"/>
        <v>1023</v>
      </c>
      <c r="J3">
        <f>VLOOKUP(G3,'CW11 Reply'!$F$1:$I$85,4,0)</f>
        <v>1033</v>
      </c>
      <c r="K3">
        <f t="shared" ref="K3:K66" si="3">J3-I3</f>
        <v>10</v>
      </c>
      <c r="L3">
        <f>IFERROR(IF(K3&lt;0, K3+1440,K3),"NA")</f>
        <v>10</v>
      </c>
      <c r="M3">
        <f t="shared" ref="M3:M66" si="4">IF(L3="NA","NA",IF(L3&lt;=30,1,0))</f>
        <v>1</v>
      </c>
      <c r="N3">
        <f t="shared" ref="N3:N65" si="5">IF(L3="NA","NA",IF(L3&gt;540,1,0))</f>
        <v>0</v>
      </c>
      <c r="O3" t="str">
        <f t="shared" si="2"/>
        <v>Re</v>
      </c>
      <c r="P3" t="s">
        <v>480</v>
      </c>
      <c r="Q3" t="str">
        <f t="shared" ref="Q3:Q66" si="6">IF(O3="Re","Re",IF(P3="Attach","Attach","Ge"))</f>
        <v>Re</v>
      </c>
      <c r="S3" t="s">
        <v>6</v>
      </c>
      <c r="T3">
        <f t="shared" ref="T3:T5" si="7">COUNTIF($H$2:$H$108,S3)</f>
        <v>5</v>
      </c>
    </row>
    <row r="4" spans="1:21" x14ac:dyDescent="0.25">
      <c r="A4" t="s">
        <v>19</v>
      </c>
      <c r="B4" t="s">
        <v>26</v>
      </c>
      <c r="C4" t="s">
        <v>27</v>
      </c>
      <c r="D4" t="s">
        <v>22</v>
      </c>
      <c r="G4" t="str">
        <f t="shared" si="0"/>
        <v>重新激活_63008456_杨琪</v>
      </c>
      <c r="H4" t="s">
        <v>6</v>
      </c>
      <c r="I4">
        <f t="shared" si="1"/>
        <v>1005</v>
      </c>
      <c r="J4" t="e">
        <f>VLOOKUP(G4,'CW11 Reply'!$F$1:$I$85,4,0)</f>
        <v>#N/A</v>
      </c>
      <c r="K4" t="e">
        <f t="shared" si="3"/>
        <v>#N/A</v>
      </c>
      <c r="L4" t="str">
        <f>IFERROR(IF(K4&lt;0, K4+1440,K4),"NA")</f>
        <v>NA</v>
      </c>
      <c r="M4" t="str">
        <f t="shared" si="4"/>
        <v>NA</v>
      </c>
      <c r="N4" t="str">
        <f t="shared" si="5"/>
        <v>NA</v>
      </c>
      <c r="O4" t="str">
        <f t="shared" si="2"/>
        <v>Re</v>
      </c>
      <c r="P4" t="s">
        <v>480</v>
      </c>
      <c r="Q4" t="str">
        <f t="shared" si="6"/>
        <v>Re</v>
      </c>
      <c r="S4" t="s">
        <v>9</v>
      </c>
      <c r="T4">
        <f t="shared" si="7"/>
        <v>8</v>
      </c>
    </row>
    <row r="5" spans="1:21" x14ac:dyDescent="0.25">
      <c r="A5" t="s">
        <v>19</v>
      </c>
      <c r="B5" t="s">
        <v>28</v>
      </c>
      <c r="C5" t="s">
        <v>29</v>
      </c>
      <c r="D5" t="s">
        <v>25</v>
      </c>
      <c r="E5">
        <v>1</v>
      </c>
      <c r="F5" t="s">
        <v>587</v>
      </c>
      <c r="G5" t="str">
        <f t="shared" si="0"/>
        <v>TC件更换确认</v>
      </c>
      <c r="H5" t="s">
        <v>3</v>
      </c>
      <c r="I5">
        <f t="shared" si="1"/>
        <v>990</v>
      </c>
      <c r="J5" t="e">
        <f>VLOOKUP(G5,'CW11 Reply'!$F$1:$I$85,4,0)</f>
        <v>#N/A</v>
      </c>
      <c r="K5" t="e">
        <f t="shared" si="3"/>
        <v>#N/A</v>
      </c>
      <c r="L5" t="str">
        <f t="shared" ref="L5:L68" si="8">IFERROR(IF(K5&lt;0, K5+1440,K5),"NA")</f>
        <v>NA</v>
      </c>
      <c r="M5" t="str">
        <f t="shared" si="4"/>
        <v>NA</v>
      </c>
      <c r="N5" t="str">
        <f t="shared" si="5"/>
        <v>NA</v>
      </c>
      <c r="O5" t="str">
        <f t="shared" si="2"/>
        <v xml:space="preserve"> </v>
      </c>
      <c r="P5" t="str">
        <f>IFERROR(IF(FIND("MB",D5),"Attach",0)," ")</f>
        <v xml:space="preserve"> </v>
      </c>
      <c r="Q5" t="str">
        <f t="shared" si="6"/>
        <v>Ge</v>
      </c>
      <c r="S5" t="s">
        <v>12</v>
      </c>
      <c r="T5">
        <f t="shared" si="7"/>
        <v>6</v>
      </c>
    </row>
    <row r="6" spans="1:21" x14ac:dyDescent="0.25">
      <c r="A6" t="s">
        <v>19</v>
      </c>
      <c r="B6" t="s">
        <v>30</v>
      </c>
      <c r="C6" t="s">
        <v>31</v>
      </c>
      <c r="D6" t="s">
        <v>32</v>
      </c>
      <c r="E6">
        <v>1</v>
      </c>
      <c r="F6" t="s">
        <v>586</v>
      </c>
      <c r="G6" t="str">
        <f t="shared" si="0"/>
        <v>PUAM案例63127079--驱动系统</v>
      </c>
      <c r="H6" t="s">
        <v>3</v>
      </c>
      <c r="I6">
        <f t="shared" si="1"/>
        <v>986</v>
      </c>
      <c r="J6" t="e">
        <f>VLOOKUP(G6,'CW11 Reply'!$F$1:$I$85,4,0)</f>
        <v>#N/A</v>
      </c>
      <c r="K6" t="e">
        <f t="shared" si="3"/>
        <v>#N/A</v>
      </c>
      <c r="L6" t="str">
        <f t="shared" si="8"/>
        <v>NA</v>
      </c>
      <c r="M6" t="str">
        <f t="shared" si="4"/>
        <v>NA</v>
      </c>
      <c r="N6" t="str">
        <f t="shared" si="5"/>
        <v>NA</v>
      </c>
      <c r="O6" t="str">
        <f t="shared" si="2"/>
        <v xml:space="preserve"> </v>
      </c>
      <c r="P6" t="str">
        <f>IFERROR(IF(FIND("MB",D6),"Attach",0)," ")</f>
        <v xml:space="preserve"> </v>
      </c>
      <c r="Q6" t="str">
        <f t="shared" si="6"/>
        <v>Ge</v>
      </c>
    </row>
    <row r="7" spans="1:21" x14ac:dyDescent="0.25">
      <c r="A7" t="s">
        <v>19</v>
      </c>
      <c r="B7" t="s">
        <v>33</v>
      </c>
      <c r="C7" t="s">
        <v>34</v>
      </c>
      <c r="D7" t="s">
        <v>35</v>
      </c>
      <c r="G7" t="str">
        <f t="shared" si="0"/>
        <v>重新激活案例：63125167-徐方超</v>
      </c>
      <c r="H7" t="s">
        <v>6</v>
      </c>
      <c r="I7">
        <f t="shared" si="1"/>
        <v>977</v>
      </c>
      <c r="J7" t="e">
        <f>VLOOKUP(G7,'CW11 Reply'!$F$1:$I$85,4,0)</f>
        <v>#N/A</v>
      </c>
      <c r="K7" t="e">
        <f t="shared" si="3"/>
        <v>#N/A</v>
      </c>
      <c r="L7" t="str">
        <f t="shared" si="8"/>
        <v>NA</v>
      </c>
      <c r="M7" t="str">
        <f t="shared" si="4"/>
        <v>NA</v>
      </c>
      <c r="N7" t="str">
        <f t="shared" si="5"/>
        <v>NA</v>
      </c>
      <c r="O7" t="str">
        <f t="shared" si="2"/>
        <v>Re</v>
      </c>
      <c r="P7" t="s">
        <v>480</v>
      </c>
      <c r="Q7" t="str">
        <f t="shared" si="6"/>
        <v>Re</v>
      </c>
      <c r="S7" s="3" t="s">
        <v>476</v>
      </c>
      <c r="T7" s="3" t="s">
        <v>482</v>
      </c>
    </row>
    <row r="8" spans="1:21" x14ac:dyDescent="0.25">
      <c r="A8" t="s">
        <v>19</v>
      </c>
      <c r="B8" t="s">
        <v>36</v>
      </c>
      <c r="C8" t="s">
        <v>37</v>
      </c>
      <c r="D8" t="s">
        <v>38</v>
      </c>
      <c r="G8" t="str">
        <f t="shared" si="0"/>
        <v>重新激活-63092245-孙成研</v>
      </c>
      <c r="H8" t="e">
        <f>VLOOKUP(G8,'CW11 Reply'!$F$1:$H$82,3,0)</f>
        <v>#REF!</v>
      </c>
      <c r="I8">
        <f t="shared" si="1"/>
        <v>968</v>
      </c>
      <c r="J8">
        <f>VLOOKUP(G8,'CW11 Reply'!$F$1:$I$85,4,0)</f>
        <v>975</v>
      </c>
      <c r="K8">
        <f t="shared" si="3"/>
        <v>7</v>
      </c>
      <c r="L8">
        <f t="shared" si="8"/>
        <v>7</v>
      </c>
      <c r="M8">
        <f t="shared" si="4"/>
        <v>1</v>
      </c>
      <c r="N8">
        <f t="shared" si="5"/>
        <v>0</v>
      </c>
      <c r="O8" t="str">
        <f t="shared" si="2"/>
        <v>Re</v>
      </c>
      <c r="P8" t="s">
        <v>480</v>
      </c>
      <c r="Q8" t="str">
        <f t="shared" si="6"/>
        <v>Re</v>
      </c>
      <c r="S8" t="s">
        <v>474</v>
      </c>
      <c r="T8">
        <f>COUNTIF($Q$2:$Q$108,S8)</f>
        <v>76</v>
      </c>
    </row>
    <row r="9" spans="1:21" x14ac:dyDescent="0.25">
      <c r="A9" t="s">
        <v>19</v>
      </c>
      <c r="B9" t="s">
        <v>39</v>
      </c>
      <c r="C9" t="s">
        <v>40</v>
      </c>
      <c r="D9" t="s">
        <v>38</v>
      </c>
      <c r="E9">
        <v>1</v>
      </c>
      <c r="F9" t="s">
        <v>585</v>
      </c>
      <c r="G9" t="str">
        <f t="shared" si="0"/>
        <v>PUMA案例重新打开申请</v>
      </c>
      <c r="H9" t="e">
        <f>VLOOKUP(G9,'CW11 Reply'!$F$1:$H$82,3,0)</f>
        <v>#REF!</v>
      </c>
      <c r="I9">
        <f t="shared" si="1"/>
        <v>960</v>
      </c>
      <c r="J9">
        <f>VLOOKUP(G9,'CW11 Reply'!$F$1:$I$85,4,0)</f>
        <v>974</v>
      </c>
      <c r="K9">
        <f t="shared" si="3"/>
        <v>14</v>
      </c>
      <c r="L9">
        <f t="shared" si="8"/>
        <v>14</v>
      </c>
      <c r="M9">
        <f t="shared" si="4"/>
        <v>1</v>
      </c>
      <c r="N9">
        <f t="shared" si="5"/>
        <v>0</v>
      </c>
      <c r="O9" t="str">
        <f t="shared" si="2"/>
        <v xml:space="preserve"> </v>
      </c>
      <c r="P9" t="str">
        <f>IFERROR(IF(FIND("MB",D9),"Attach",0)," ")</f>
        <v xml:space="preserve"> </v>
      </c>
      <c r="Q9" t="str">
        <f t="shared" si="6"/>
        <v>Ge</v>
      </c>
      <c r="S9" t="s">
        <v>479</v>
      </c>
      <c r="T9">
        <f t="shared" ref="T9:T10" si="9">COUNTIF($Q$2:$Q$108,S9)</f>
        <v>20</v>
      </c>
    </row>
    <row r="10" spans="1:21" x14ac:dyDescent="0.25">
      <c r="A10" t="s">
        <v>19</v>
      </c>
      <c r="B10" t="s">
        <v>41</v>
      </c>
      <c r="C10" t="s">
        <v>42</v>
      </c>
      <c r="D10" t="s">
        <v>35</v>
      </c>
      <c r="G10" t="str">
        <f t="shared" si="0"/>
        <v>重新激活_63087713_杨波</v>
      </c>
      <c r="H10" t="e">
        <f>VLOOKUP(G10,'CW11 Reply'!$F$1:$H$82,3,0)</f>
        <v>#REF!</v>
      </c>
      <c r="I10">
        <f t="shared" si="1"/>
        <v>942</v>
      </c>
      <c r="J10">
        <f>VLOOKUP(G10,'CW11 Reply'!$F$1:$I$85,4,0)</f>
        <v>973</v>
      </c>
      <c r="K10">
        <f t="shared" si="3"/>
        <v>31</v>
      </c>
      <c r="L10">
        <f t="shared" si="8"/>
        <v>31</v>
      </c>
      <c r="M10">
        <f t="shared" si="4"/>
        <v>0</v>
      </c>
      <c r="N10">
        <f t="shared" si="5"/>
        <v>0</v>
      </c>
      <c r="O10" t="str">
        <f t="shared" si="2"/>
        <v>Re</v>
      </c>
      <c r="P10" t="s">
        <v>480</v>
      </c>
      <c r="Q10" t="str">
        <f t="shared" si="6"/>
        <v>Re</v>
      </c>
      <c r="S10" t="s">
        <v>475</v>
      </c>
      <c r="T10">
        <f t="shared" si="9"/>
        <v>11</v>
      </c>
    </row>
    <row r="11" spans="1:21" x14ac:dyDescent="0.25">
      <c r="A11" t="s">
        <v>19</v>
      </c>
      <c r="B11" t="s">
        <v>43</v>
      </c>
      <c r="C11" t="s">
        <v>44</v>
      </c>
      <c r="D11" t="s">
        <v>45</v>
      </c>
      <c r="E11">
        <v>1</v>
      </c>
      <c r="F11" t="s">
        <v>581</v>
      </c>
      <c r="G11" t="str">
        <f t="shared" si="0"/>
        <v>puma:63250656案例视频</v>
      </c>
      <c r="H11" t="e">
        <f>VLOOKUP(G11,'CW11 Reply'!$F$1:$H$82,3,0)</f>
        <v>#REF!</v>
      </c>
      <c r="I11">
        <f t="shared" si="1"/>
        <v>925</v>
      </c>
      <c r="J11">
        <f>VLOOKUP(G11,'CW11 Reply'!$F$1:$I$85,4,0)</f>
        <v>973</v>
      </c>
      <c r="K11">
        <f t="shared" si="3"/>
        <v>48</v>
      </c>
      <c r="L11">
        <f t="shared" si="8"/>
        <v>48</v>
      </c>
      <c r="M11">
        <f t="shared" si="4"/>
        <v>0</v>
      </c>
      <c r="N11">
        <f t="shared" si="5"/>
        <v>0</v>
      </c>
      <c r="O11" t="str">
        <f t="shared" si="2"/>
        <v xml:space="preserve"> </v>
      </c>
      <c r="P11" t="str">
        <f>IFERROR(IF(FIND("MB",D11),"Attach",0)," ")</f>
        <v>Attach</v>
      </c>
      <c r="Q11" t="str">
        <f t="shared" si="6"/>
        <v>Attach</v>
      </c>
    </row>
    <row r="12" spans="1:21" x14ac:dyDescent="0.25">
      <c r="A12" t="s">
        <v>19</v>
      </c>
      <c r="B12" t="s">
        <v>46</v>
      </c>
      <c r="C12" t="s">
        <v>47</v>
      </c>
      <c r="D12" t="s">
        <v>48</v>
      </c>
      <c r="G12" t="str">
        <f t="shared" si="0"/>
        <v>重新激活_63211483_候宇</v>
      </c>
      <c r="H12" t="s">
        <v>9</v>
      </c>
      <c r="I12">
        <f t="shared" si="1"/>
        <v>900</v>
      </c>
      <c r="J12" t="e">
        <f>VLOOKUP(G12,'CW11 Reply'!$F$1:$I$85,4,0)</f>
        <v>#N/A</v>
      </c>
      <c r="K12" t="e">
        <f t="shared" si="3"/>
        <v>#N/A</v>
      </c>
      <c r="L12" t="str">
        <f t="shared" si="8"/>
        <v>NA</v>
      </c>
      <c r="M12" t="str">
        <f t="shared" si="4"/>
        <v>NA</v>
      </c>
      <c r="N12" t="str">
        <f t="shared" si="5"/>
        <v>NA</v>
      </c>
      <c r="O12" t="str">
        <f t="shared" si="2"/>
        <v>Re</v>
      </c>
      <c r="P12" t="s">
        <v>480</v>
      </c>
      <c r="Q12" t="str">
        <f t="shared" si="6"/>
        <v>Re</v>
      </c>
      <c r="S12" t="s">
        <v>1</v>
      </c>
      <c r="T12" s="3" t="s">
        <v>482</v>
      </c>
      <c r="U12" s="3" t="s">
        <v>478</v>
      </c>
    </row>
    <row r="13" spans="1:21" x14ac:dyDescent="0.25">
      <c r="A13" t="s">
        <v>19</v>
      </c>
      <c r="B13" t="s">
        <v>49</v>
      </c>
      <c r="C13" t="s">
        <v>50</v>
      </c>
      <c r="D13" t="s">
        <v>51</v>
      </c>
      <c r="E13">
        <v>1</v>
      </c>
      <c r="F13" t="s">
        <v>567</v>
      </c>
      <c r="G13" t="str">
        <f t="shared" si="0"/>
        <v>重新激活-63236090-电气系统——杭州和诚之宝</v>
      </c>
      <c r="H13" t="s">
        <v>9</v>
      </c>
      <c r="I13">
        <f t="shared" si="1"/>
        <v>872</v>
      </c>
      <c r="J13" t="e">
        <f>VLOOKUP(G13,'CW11 Reply'!$F$1:$I$85,4,0)</f>
        <v>#N/A</v>
      </c>
      <c r="K13" t="e">
        <f t="shared" si="3"/>
        <v>#N/A</v>
      </c>
      <c r="L13" t="str">
        <f t="shared" si="8"/>
        <v>NA</v>
      </c>
      <c r="M13" t="str">
        <f t="shared" si="4"/>
        <v>NA</v>
      </c>
      <c r="N13" t="str">
        <f t="shared" si="5"/>
        <v>NA</v>
      </c>
      <c r="O13" t="str">
        <f t="shared" si="2"/>
        <v>Re</v>
      </c>
      <c r="P13" t="s">
        <v>480</v>
      </c>
      <c r="Q13" t="str">
        <f t="shared" si="6"/>
        <v>Re</v>
      </c>
      <c r="S13" t="s">
        <v>3</v>
      </c>
      <c r="T13">
        <f>COUNTIF($H$2:$H$108,S13)</f>
        <v>7</v>
      </c>
      <c r="U13">
        <v>59</v>
      </c>
    </row>
    <row r="14" spans="1:21" x14ac:dyDescent="0.25">
      <c r="A14" t="s">
        <v>19</v>
      </c>
      <c r="B14" t="s">
        <v>52</v>
      </c>
      <c r="C14" t="s">
        <v>53</v>
      </c>
      <c r="D14" t="s">
        <v>48</v>
      </c>
      <c r="G14" t="str">
        <f t="shared" si="0"/>
        <v>重新激活_ 63131310 _ 李文杰</v>
      </c>
      <c r="H14" t="e">
        <f>VLOOKUP(G14,'CW11 Reply'!$F$1:$H$82,3,0)</f>
        <v>#REF!</v>
      </c>
      <c r="I14">
        <f t="shared" si="1"/>
        <v>865</v>
      </c>
      <c r="J14">
        <f>VLOOKUP(G14,'CW11 Reply'!$F$1:$I$85,4,0)</f>
        <v>915</v>
      </c>
      <c r="K14">
        <f t="shared" si="3"/>
        <v>50</v>
      </c>
      <c r="L14">
        <f t="shared" si="8"/>
        <v>50</v>
      </c>
      <c r="M14">
        <f t="shared" si="4"/>
        <v>0</v>
      </c>
      <c r="N14">
        <f t="shared" si="5"/>
        <v>0</v>
      </c>
      <c r="O14" t="str">
        <f t="shared" si="2"/>
        <v>Re</v>
      </c>
      <c r="P14" t="s">
        <v>480</v>
      </c>
      <c r="Q14" t="str">
        <f t="shared" si="6"/>
        <v>Re</v>
      </c>
      <c r="S14" t="s">
        <v>6</v>
      </c>
      <c r="T14">
        <f t="shared" ref="T14:T16" si="10">COUNTIF($H$2:$H$108,S14)</f>
        <v>5</v>
      </c>
      <c r="U14">
        <v>87</v>
      </c>
    </row>
    <row r="15" spans="1:21" x14ac:dyDescent="0.25">
      <c r="A15" t="s">
        <v>19</v>
      </c>
      <c r="B15" t="s">
        <v>54</v>
      </c>
      <c r="C15" t="s">
        <v>55</v>
      </c>
      <c r="D15" t="s">
        <v>56</v>
      </c>
      <c r="E15">
        <v>1</v>
      </c>
      <c r="F15" t="s">
        <v>559</v>
      </c>
      <c r="G15" t="str">
        <f t="shared" si="0"/>
        <v>案例激活--63235234--底盘--福州中宝</v>
      </c>
      <c r="H15" t="s">
        <v>6</v>
      </c>
      <c r="I15">
        <f t="shared" si="1"/>
        <v>844</v>
      </c>
      <c r="J15" t="e">
        <f>VLOOKUP(G15,'CW11 Reply'!$F$1:$I$85,4,0)</f>
        <v>#N/A</v>
      </c>
      <c r="K15" t="e">
        <f t="shared" si="3"/>
        <v>#N/A</v>
      </c>
      <c r="L15" t="str">
        <f t="shared" si="8"/>
        <v>NA</v>
      </c>
      <c r="M15" t="str">
        <f t="shared" si="4"/>
        <v>NA</v>
      </c>
      <c r="N15" t="str">
        <f t="shared" si="5"/>
        <v>NA</v>
      </c>
      <c r="O15" t="str">
        <f t="shared" si="2"/>
        <v>Re</v>
      </c>
      <c r="P15" t="s">
        <v>480</v>
      </c>
      <c r="Q15" t="str">
        <f t="shared" si="6"/>
        <v>Re</v>
      </c>
      <c r="S15" t="s">
        <v>9</v>
      </c>
      <c r="T15">
        <f t="shared" si="10"/>
        <v>8</v>
      </c>
      <c r="U15">
        <v>54</v>
      </c>
    </row>
    <row r="16" spans="1:21" x14ac:dyDescent="0.25">
      <c r="A16" t="s">
        <v>19</v>
      </c>
      <c r="B16" t="s">
        <v>57</v>
      </c>
      <c r="C16" t="s">
        <v>58</v>
      </c>
      <c r="D16" t="s">
        <v>59</v>
      </c>
      <c r="G16" t="str">
        <f t="shared" si="0"/>
        <v>重新激活63045436曲作奇</v>
      </c>
      <c r="H16" t="s">
        <v>9</v>
      </c>
      <c r="I16">
        <f t="shared" si="1"/>
        <v>800</v>
      </c>
      <c r="J16" t="e">
        <f>VLOOKUP(G16,'CW11 Reply'!$F$1:$I$85,4,0)</f>
        <v>#N/A</v>
      </c>
      <c r="K16" t="e">
        <f t="shared" si="3"/>
        <v>#N/A</v>
      </c>
      <c r="L16" t="str">
        <f t="shared" si="8"/>
        <v>NA</v>
      </c>
      <c r="M16" t="str">
        <f t="shared" si="4"/>
        <v>NA</v>
      </c>
      <c r="N16" t="str">
        <f t="shared" si="5"/>
        <v>NA</v>
      </c>
      <c r="O16" t="str">
        <f t="shared" si="2"/>
        <v>Re</v>
      </c>
      <c r="P16" t="s">
        <v>480</v>
      </c>
      <c r="Q16" t="str">
        <f t="shared" si="6"/>
        <v>Re</v>
      </c>
      <c r="S16" t="s">
        <v>12</v>
      </c>
      <c r="T16">
        <f t="shared" si="10"/>
        <v>6</v>
      </c>
      <c r="U16">
        <v>461</v>
      </c>
    </row>
    <row r="17" spans="1:21" x14ac:dyDescent="0.25">
      <c r="A17" t="s">
        <v>19</v>
      </c>
      <c r="B17" t="s">
        <v>60</v>
      </c>
      <c r="C17" t="s">
        <v>61</v>
      </c>
      <c r="D17" t="s">
        <v>32</v>
      </c>
      <c r="E17">
        <v>1</v>
      </c>
      <c r="F17" t="s">
        <v>560</v>
      </c>
      <c r="G17" t="str">
        <f t="shared" si="0"/>
        <v>激活_632231996_车身_合肥宝泓（39990）</v>
      </c>
      <c r="H17" t="s">
        <v>9</v>
      </c>
      <c r="I17">
        <f t="shared" si="1"/>
        <v>785</v>
      </c>
      <c r="J17" t="e">
        <f>VLOOKUP(G17,'CW11 Reply'!$F$1:$I$85,4,0)</f>
        <v>#N/A</v>
      </c>
      <c r="K17" t="e">
        <f t="shared" si="3"/>
        <v>#N/A</v>
      </c>
      <c r="L17" t="str">
        <f t="shared" si="8"/>
        <v>NA</v>
      </c>
      <c r="M17" t="str">
        <f t="shared" si="4"/>
        <v>NA</v>
      </c>
      <c r="N17" t="str">
        <f t="shared" si="5"/>
        <v>NA</v>
      </c>
      <c r="O17" t="str">
        <f t="shared" si="2"/>
        <v>Re</v>
      </c>
      <c r="P17" t="s">
        <v>480</v>
      </c>
      <c r="Q17" t="str">
        <f t="shared" si="6"/>
        <v>Re</v>
      </c>
      <c r="S17" t="s">
        <v>488</v>
      </c>
      <c r="T17">
        <f>SUM(T13:T16)</f>
        <v>26</v>
      </c>
      <c r="U17">
        <v>109</v>
      </c>
    </row>
    <row r="18" spans="1:21" x14ac:dyDescent="0.25">
      <c r="A18" t="s">
        <v>19</v>
      </c>
      <c r="B18" t="s">
        <v>62</v>
      </c>
      <c r="C18" t="s">
        <v>464</v>
      </c>
      <c r="D18" t="s">
        <v>51</v>
      </c>
      <c r="G18" t="str">
        <f t="shared" si="0"/>
        <v>升级_63147499_驱动系统_东莞骅宝</v>
      </c>
      <c r="H18" t="s">
        <v>3</v>
      </c>
      <c r="I18">
        <f t="shared" si="1"/>
        <v>774</v>
      </c>
      <c r="J18" t="e">
        <f>VLOOKUP(G18,'CW11 Reply'!$F$1:$I$85,4,0)</f>
        <v>#N/A</v>
      </c>
      <c r="K18" t="e">
        <f t="shared" si="3"/>
        <v>#N/A</v>
      </c>
      <c r="L18" t="str">
        <f t="shared" si="8"/>
        <v>NA</v>
      </c>
      <c r="M18" t="str">
        <f t="shared" si="4"/>
        <v>NA</v>
      </c>
      <c r="N18" t="str">
        <f t="shared" si="5"/>
        <v>NA</v>
      </c>
      <c r="O18" t="str">
        <f t="shared" si="2"/>
        <v xml:space="preserve"> </v>
      </c>
      <c r="P18" t="str">
        <f>IFERROR(IF(FIND("MB",D18),"Attach",0)," ")</f>
        <v xml:space="preserve"> </v>
      </c>
      <c r="Q18" t="str">
        <f t="shared" si="6"/>
        <v>Ge</v>
      </c>
    </row>
    <row r="19" spans="1:21" x14ac:dyDescent="0.25">
      <c r="A19" t="s">
        <v>19</v>
      </c>
      <c r="B19" t="s">
        <v>63</v>
      </c>
      <c r="C19" t="s">
        <v>64</v>
      </c>
      <c r="D19" t="s">
        <v>65</v>
      </c>
      <c r="G19" t="str">
        <f t="shared" si="0"/>
        <v>63121868重新激活-63121868-侯宇</v>
      </c>
      <c r="H19" t="s">
        <v>9</v>
      </c>
      <c r="I19">
        <f t="shared" si="1"/>
        <v>659</v>
      </c>
      <c r="J19" t="e">
        <f>VLOOKUP(G19,'CW11 Reply'!$F$1:$I$85,4,0)</f>
        <v>#N/A</v>
      </c>
      <c r="K19" t="e">
        <f t="shared" si="3"/>
        <v>#N/A</v>
      </c>
      <c r="L19" t="str">
        <f t="shared" si="8"/>
        <v>NA</v>
      </c>
      <c r="M19" t="str">
        <f t="shared" si="4"/>
        <v>NA</v>
      </c>
      <c r="N19" t="str">
        <f t="shared" si="5"/>
        <v>NA</v>
      </c>
      <c r="O19" t="str">
        <f t="shared" si="2"/>
        <v>Re</v>
      </c>
      <c r="P19" t="s">
        <v>480</v>
      </c>
      <c r="Q19" t="str">
        <f t="shared" si="6"/>
        <v>Re</v>
      </c>
    </row>
    <row r="20" spans="1:21" x14ac:dyDescent="0.25">
      <c r="A20" t="s">
        <v>19</v>
      </c>
      <c r="B20" t="s">
        <v>66</v>
      </c>
      <c r="C20" t="s">
        <v>67</v>
      </c>
      <c r="D20" t="s">
        <v>59</v>
      </c>
      <c r="E20">
        <v>1</v>
      </c>
      <c r="F20" t="s">
        <v>561</v>
      </c>
      <c r="G20" t="str">
        <f t="shared" si="0"/>
        <v>重新激活-62946003-车身-义乌泓宝行</v>
      </c>
      <c r="H20" t="s">
        <v>3</v>
      </c>
      <c r="I20">
        <f t="shared" si="1"/>
        <v>642</v>
      </c>
      <c r="J20" t="e">
        <f>VLOOKUP(G20,'CW11 Reply'!$F$1:$I$85,4,0)</f>
        <v>#N/A</v>
      </c>
      <c r="K20" t="e">
        <f t="shared" si="3"/>
        <v>#N/A</v>
      </c>
      <c r="L20" t="str">
        <f t="shared" si="8"/>
        <v>NA</v>
      </c>
      <c r="M20" t="str">
        <f t="shared" si="4"/>
        <v>NA</v>
      </c>
      <c r="N20" t="str">
        <f t="shared" si="5"/>
        <v>NA</v>
      </c>
      <c r="O20" t="str">
        <f t="shared" si="2"/>
        <v>Re</v>
      </c>
      <c r="P20" t="s">
        <v>480</v>
      </c>
      <c r="Q20" t="str">
        <f t="shared" si="6"/>
        <v>Re</v>
      </c>
    </row>
    <row r="21" spans="1:21" x14ac:dyDescent="0.25">
      <c r="A21" t="s">
        <v>19</v>
      </c>
      <c r="B21" t="s">
        <v>68</v>
      </c>
      <c r="C21" t="s">
        <v>69</v>
      </c>
      <c r="D21" t="s">
        <v>70</v>
      </c>
      <c r="G21" t="str">
        <f t="shared" si="0"/>
        <v>案例激活_63236450_Zhaoxian Chu</v>
      </c>
      <c r="H21" t="s">
        <v>12</v>
      </c>
      <c r="I21">
        <f t="shared" si="1"/>
        <v>620</v>
      </c>
      <c r="J21" t="e">
        <f>VLOOKUP(G21,'CW11 Reply'!$F$1:$I$85,4,0)</f>
        <v>#N/A</v>
      </c>
      <c r="K21" t="e">
        <f t="shared" si="3"/>
        <v>#N/A</v>
      </c>
      <c r="L21" t="str">
        <f t="shared" si="8"/>
        <v>NA</v>
      </c>
      <c r="M21" t="str">
        <f t="shared" si="4"/>
        <v>NA</v>
      </c>
      <c r="N21" t="str">
        <f t="shared" si="5"/>
        <v>NA</v>
      </c>
      <c r="O21" t="str">
        <f t="shared" si="2"/>
        <v>Re</v>
      </c>
      <c r="P21" t="s">
        <v>480</v>
      </c>
      <c r="Q21" t="str">
        <f t="shared" si="6"/>
        <v>Re</v>
      </c>
    </row>
    <row r="22" spans="1:21" x14ac:dyDescent="0.25">
      <c r="A22" t="s">
        <v>19</v>
      </c>
      <c r="B22" t="s">
        <v>71</v>
      </c>
      <c r="C22" t="s">
        <v>72</v>
      </c>
      <c r="D22" t="s">
        <v>35</v>
      </c>
      <c r="E22" s="6">
        <v>0</v>
      </c>
      <c r="F22" s="6" t="s">
        <v>584</v>
      </c>
      <c r="G22" t="str">
        <f t="shared" si="0"/>
        <v>重新激活_63183502_TTS</v>
      </c>
      <c r="H22" t="s">
        <v>12</v>
      </c>
      <c r="I22">
        <f t="shared" si="1"/>
        <v>608</v>
      </c>
      <c r="J22" t="e">
        <f>VLOOKUP(G22,'CW11 Reply'!$F$1:$I$85,4,0)</f>
        <v>#N/A</v>
      </c>
      <c r="K22" t="e">
        <f t="shared" si="3"/>
        <v>#N/A</v>
      </c>
      <c r="L22" t="str">
        <f t="shared" si="8"/>
        <v>NA</v>
      </c>
      <c r="M22" t="str">
        <f t="shared" si="4"/>
        <v>NA</v>
      </c>
      <c r="N22" t="str">
        <f t="shared" si="5"/>
        <v>NA</v>
      </c>
      <c r="O22" t="str">
        <f t="shared" si="2"/>
        <v>Re</v>
      </c>
      <c r="P22" t="s">
        <v>480</v>
      </c>
      <c r="Q22" t="str">
        <f t="shared" si="6"/>
        <v>Re</v>
      </c>
    </row>
    <row r="23" spans="1:21" x14ac:dyDescent="0.25">
      <c r="A23" t="s">
        <v>19</v>
      </c>
      <c r="B23" t="s">
        <v>73</v>
      </c>
      <c r="C23" t="s">
        <v>74</v>
      </c>
      <c r="D23" t="s">
        <v>75</v>
      </c>
      <c r="E23">
        <v>0</v>
      </c>
      <c r="F23" t="s">
        <v>581</v>
      </c>
      <c r="G23" t="str">
        <f t="shared" si="0"/>
        <v>重新激活_案例编号_TTS63221824</v>
      </c>
      <c r="H23" t="s">
        <v>12</v>
      </c>
      <c r="I23">
        <f t="shared" si="1"/>
        <v>602</v>
      </c>
      <c r="J23" t="e">
        <f>VLOOKUP(G23,'CW11 Reply'!$F$1:$I$85,4,0)</f>
        <v>#N/A</v>
      </c>
      <c r="K23" t="e">
        <f t="shared" si="3"/>
        <v>#N/A</v>
      </c>
      <c r="L23" t="str">
        <f t="shared" si="8"/>
        <v>NA</v>
      </c>
      <c r="M23" t="str">
        <f t="shared" si="4"/>
        <v>NA</v>
      </c>
      <c r="N23" t="str">
        <f t="shared" si="5"/>
        <v>NA</v>
      </c>
      <c r="O23" t="str">
        <f t="shared" si="2"/>
        <v>Re</v>
      </c>
      <c r="P23" t="s">
        <v>480</v>
      </c>
      <c r="Q23" t="str">
        <f t="shared" si="6"/>
        <v>Re</v>
      </c>
    </row>
    <row r="24" spans="1:21" x14ac:dyDescent="0.25">
      <c r="A24" t="s">
        <v>19</v>
      </c>
      <c r="B24" t="s">
        <v>76</v>
      </c>
      <c r="C24" t="s">
        <v>77</v>
      </c>
      <c r="D24" t="s">
        <v>78</v>
      </c>
      <c r="E24" s="6">
        <v>1</v>
      </c>
      <c r="F24" s="6" t="s">
        <v>583</v>
      </c>
      <c r="G24" t="str">
        <f t="shared" si="0"/>
        <v>CASE NO.63044782激活案例</v>
      </c>
      <c r="H24" t="s">
        <v>9</v>
      </c>
      <c r="I24">
        <f t="shared" si="1"/>
        <v>598</v>
      </c>
      <c r="J24" t="e">
        <f>VLOOKUP(G24,'CW11 Reply'!$F$1:$I$85,4,0)</f>
        <v>#N/A</v>
      </c>
      <c r="K24" t="e">
        <f t="shared" si="3"/>
        <v>#N/A</v>
      </c>
      <c r="L24" t="str">
        <f t="shared" si="8"/>
        <v>NA</v>
      </c>
      <c r="M24" t="str">
        <f t="shared" si="4"/>
        <v>NA</v>
      </c>
      <c r="N24" t="str">
        <f t="shared" si="5"/>
        <v>NA</v>
      </c>
      <c r="O24" t="str">
        <f t="shared" si="2"/>
        <v>Re</v>
      </c>
      <c r="P24" t="s">
        <v>480</v>
      </c>
      <c r="Q24" t="str">
        <f t="shared" si="6"/>
        <v>Re</v>
      </c>
    </row>
    <row r="25" spans="1:21" x14ac:dyDescent="0.25">
      <c r="A25" t="s">
        <v>19</v>
      </c>
      <c r="B25" t="s">
        <v>79</v>
      </c>
      <c r="C25" t="s">
        <v>80</v>
      </c>
      <c r="D25" t="s">
        <v>38</v>
      </c>
      <c r="E25" s="6">
        <v>0</v>
      </c>
      <c r="F25" s="6" t="s">
        <v>582</v>
      </c>
      <c r="G25" t="str">
        <f t="shared" si="0"/>
        <v>重新激活_63180631_TTS</v>
      </c>
      <c r="H25" t="s">
        <v>12</v>
      </c>
      <c r="I25">
        <f t="shared" si="1"/>
        <v>577</v>
      </c>
      <c r="J25" t="e">
        <f>VLOOKUP(G25,'CW11 Reply'!$F$1:$I$85,4,0)</f>
        <v>#N/A</v>
      </c>
      <c r="K25" t="e">
        <f t="shared" si="3"/>
        <v>#N/A</v>
      </c>
      <c r="L25" t="str">
        <f t="shared" si="8"/>
        <v>NA</v>
      </c>
      <c r="M25" t="str">
        <f t="shared" si="4"/>
        <v>NA</v>
      </c>
      <c r="N25" t="str">
        <f t="shared" si="5"/>
        <v>NA</v>
      </c>
      <c r="O25" t="str">
        <f t="shared" si="2"/>
        <v>Re</v>
      </c>
      <c r="P25" t="s">
        <v>480</v>
      </c>
      <c r="Q25" t="str">
        <f t="shared" si="6"/>
        <v>Re</v>
      </c>
    </row>
    <row r="26" spans="1:21" x14ac:dyDescent="0.25">
      <c r="A26" t="s">
        <v>19</v>
      </c>
      <c r="B26" t="s">
        <v>66</v>
      </c>
      <c r="C26" t="s">
        <v>81</v>
      </c>
      <c r="D26" t="s">
        <v>65</v>
      </c>
      <c r="E26" s="6">
        <v>1</v>
      </c>
      <c r="F26" s="6" t="s">
        <v>561</v>
      </c>
      <c r="G26" t="str">
        <f t="shared" si="0"/>
        <v>重新激活-62946003-车身-义乌泓宝行</v>
      </c>
      <c r="H26" t="s">
        <v>9</v>
      </c>
      <c r="I26">
        <f t="shared" si="1"/>
        <v>570</v>
      </c>
      <c r="J26" t="e">
        <f>VLOOKUP(G26,'CW11 Reply'!$F$1:$I$85,4,0)</f>
        <v>#N/A</v>
      </c>
      <c r="K26" t="e">
        <f t="shared" si="3"/>
        <v>#N/A</v>
      </c>
      <c r="L26" t="str">
        <f t="shared" si="8"/>
        <v>NA</v>
      </c>
      <c r="M26" t="str">
        <f t="shared" si="4"/>
        <v>NA</v>
      </c>
      <c r="N26" t="str">
        <f t="shared" si="5"/>
        <v>NA</v>
      </c>
      <c r="O26" t="str">
        <f t="shared" si="2"/>
        <v>Re</v>
      </c>
      <c r="P26" t="s">
        <v>480</v>
      </c>
      <c r="Q26" t="str">
        <f t="shared" si="6"/>
        <v>Re</v>
      </c>
    </row>
    <row r="27" spans="1:21" x14ac:dyDescent="0.25">
      <c r="A27" t="s">
        <v>19</v>
      </c>
      <c r="B27" t="s">
        <v>82</v>
      </c>
      <c r="C27" t="s">
        <v>83</v>
      </c>
      <c r="D27" t="s">
        <v>65</v>
      </c>
      <c r="G27" t="str">
        <f t="shared" si="0"/>
        <v>重新激活_63040327_侯宇</v>
      </c>
      <c r="H27" t="s">
        <v>9</v>
      </c>
      <c r="I27">
        <f t="shared" si="1"/>
        <v>558</v>
      </c>
      <c r="J27" t="e">
        <f>VLOOKUP(G27,'CW11 Reply'!$F$1:$I$85,4,0)</f>
        <v>#N/A</v>
      </c>
      <c r="K27" t="e">
        <f t="shared" si="3"/>
        <v>#N/A</v>
      </c>
      <c r="L27" t="str">
        <f t="shared" si="8"/>
        <v>NA</v>
      </c>
      <c r="M27" t="str">
        <f t="shared" si="4"/>
        <v>NA</v>
      </c>
      <c r="N27" t="str">
        <f t="shared" si="5"/>
        <v>NA</v>
      </c>
      <c r="O27" t="str">
        <f t="shared" si="2"/>
        <v>Re</v>
      </c>
      <c r="P27" t="s">
        <v>480</v>
      </c>
      <c r="Q27" t="str">
        <f t="shared" si="6"/>
        <v>Re</v>
      </c>
    </row>
    <row r="28" spans="1:21" x14ac:dyDescent="0.25">
      <c r="A28" t="s">
        <v>19</v>
      </c>
      <c r="B28" t="s">
        <v>84</v>
      </c>
      <c r="C28" t="s">
        <v>85</v>
      </c>
      <c r="D28" t="s">
        <v>86</v>
      </c>
      <c r="E28" s="6">
        <v>1</v>
      </c>
      <c r="F28" s="6" t="s">
        <v>581</v>
      </c>
      <c r="G28" t="str">
        <f t="shared" si="0"/>
        <v>puma:63249790案例附件照片</v>
      </c>
      <c r="H28" t="s">
        <v>6</v>
      </c>
      <c r="I28">
        <f t="shared" si="1"/>
        <v>555</v>
      </c>
      <c r="J28" t="e">
        <f>VLOOKUP(G28,'CW11 Reply'!$F$1:$I$85,4,0)</f>
        <v>#N/A</v>
      </c>
      <c r="K28" t="e">
        <f t="shared" si="3"/>
        <v>#N/A</v>
      </c>
      <c r="L28" t="str">
        <f t="shared" si="8"/>
        <v>NA</v>
      </c>
      <c r="M28" t="str">
        <f t="shared" si="4"/>
        <v>NA</v>
      </c>
      <c r="N28" t="str">
        <f t="shared" si="5"/>
        <v>NA</v>
      </c>
      <c r="O28" t="str">
        <f t="shared" si="2"/>
        <v xml:space="preserve"> </v>
      </c>
      <c r="P28" t="str">
        <f>IFERROR(IF(FIND("MB",D28),"Attach",0)," ")</f>
        <v>Attach</v>
      </c>
      <c r="Q28" t="str">
        <f t="shared" si="6"/>
        <v>Attach</v>
      </c>
    </row>
    <row r="29" spans="1:21" x14ac:dyDescent="0.25">
      <c r="A29" t="s">
        <v>19</v>
      </c>
      <c r="B29" t="s">
        <v>87</v>
      </c>
      <c r="C29" t="s">
        <v>88</v>
      </c>
      <c r="D29" t="s">
        <v>89</v>
      </c>
      <c r="E29" s="6">
        <v>1</v>
      </c>
      <c r="F29" s="6" t="s">
        <v>562</v>
      </c>
      <c r="G29" t="str">
        <f t="shared" si="0"/>
        <v>案例激活+MC84698+驱动系统+北京宝泽行</v>
      </c>
      <c r="H29" t="s">
        <v>3</v>
      </c>
      <c r="I29">
        <f t="shared" si="1"/>
        <v>553</v>
      </c>
      <c r="J29" t="e">
        <f>VLOOKUP(G29,'CW11 Reply'!$F$1:$I$85,4,0)</f>
        <v>#N/A</v>
      </c>
      <c r="K29" t="e">
        <f t="shared" si="3"/>
        <v>#N/A</v>
      </c>
      <c r="L29" t="str">
        <f t="shared" si="8"/>
        <v>NA</v>
      </c>
      <c r="M29" t="str">
        <f t="shared" si="4"/>
        <v>NA</v>
      </c>
      <c r="N29" t="str">
        <f t="shared" si="5"/>
        <v>NA</v>
      </c>
      <c r="O29" t="str">
        <f t="shared" si="2"/>
        <v>Re</v>
      </c>
      <c r="P29" t="s">
        <v>480</v>
      </c>
      <c r="Q29" t="str">
        <f t="shared" si="6"/>
        <v>Re</v>
      </c>
    </row>
    <row r="30" spans="1:21" x14ac:dyDescent="0.25">
      <c r="A30" t="s">
        <v>19</v>
      </c>
      <c r="B30" t="s">
        <v>112</v>
      </c>
      <c r="C30" t="s">
        <v>110</v>
      </c>
      <c r="D30" t="s">
        <v>111</v>
      </c>
      <c r="E30" s="6">
        <v>1</v>
      </c>
      <c r="F30" s="6" t="s">
        <v>563</v>
      </c>
      <c r="G30" t="str">
        <f t="shared" si="0"/>
        <v>重新激活_63049163_车身电器_广东粤宝</v>
      </c>
      <c r="H30" t="e">
        <f>VLOOKUP(G30,'CW11 Reply'!$F$1:$H$82,3,0)</f>
        <v>#REF!</v>
      </c>
      <c r="I30">
        <f t="shared" si="1"/>
        <v>1084</v>
      </c>
      <c r="J30">
        <f>VLOOKUP(G30,'CW11 Reply'!$F$1:$I$85,4,0)</f>
        <v>1092</v>
      </c>
      <c r="K30">
        <f t="shared" si="3"/>
        <v>8</v>
      </c>
      <c r="L30">
        <f t="shared" si="8"/>
        <v>8</v>
      </c>
      <c r="M30">
        <f t="shared" si="4"/>
        <v>1</v>
      </c>
      <c r="N30">
        <f t="shared" si="5"/>
        <v>0</v>
      </c>
      <c r="O30" t="str">
        <f t="shared" si="2"/>
        <v>Re</v>
      </c>
      <c r="P30" t="s">
        <v>480</v>
      </c>
      <c r="Q30" t="str">
        <f t="shared" si="6"/>
        <v>Re</v>
      </c>
    </row>
    <row r="31" spans="1:21" x14ac:dyDescent="0.25">
      <c r="A31" t="s">
        <v>19</v>
      </c>
      <c r="B31" t="s">
        <v>113</v>
      </c>
      <c r="C31" t="s">
        <v>114</v>
      </c>
      <c r="D31" t="s">
        <v>115</v>
      </c>
      <c r="G31" t="str">
        <f t="shared" si="0"/>
        <v>重新激活-63091972-李文杰</v>
      </c>
      <c r="H31" t="e">
        <f>VLOOKUP(G31,'CW11 Reply'!$F$1:$H$82,3,0)</f>
        <v>#REF!</v>
      </c>
      <c r="I31">
        <f t="shared" si="1"/>
        <v>1061</v>
      </c>
      <c r="J31">
        <f>VLOOKUP(G31,'CW11 Reply'!$F$1:$I$85,4,0)</f>
        <v>1075</v>
      </c>
      <c r="K31">
        <f t="shared" si="3"/>
        <v>14</v>
      </c>
      <c r="L31">
        <f t="shared" si="8"/>
        <v>14</v>
      </c>
      <c r="M31">
        <f t="shared" si="4"/>
        <v>1</v>
      </c>
      <c r="N31">
        <f t="shared" si="5"/>
        <v>0</v>
      </c>
      <c r="O31" t="str">
        <f t="shared" si="2"/>
        <v>Re</v>
      </c>
      <c r="P31" t="s">
        <v>480</v>
      </c>
      <c r="Q31" t="str">
        <f t="shared" si="6"/>
        <v>Re</v>
      </c>
    </row>
    <row r="32" spans="1:21" x14ac:dyDescent="0.25">
      <c r="A32" t="s">
        <v>19</v>
      </c>
      <c r="B32" t="s">
        <v>116</v>
      </c>
      <c r="C32" t="s">
        <v>117</v>
      </c>
      <c r="D32" t="s">
        <v>70</v>
      </c>
      <c r="E32" s="6">
        <v>0</v>
      </c>
      <c r="F32" s="6" t="s">
        <v>590</v>
      </c>
      <c r="G32" t="str">
        <f t="shared" si="0"/>
        <v>重新激活_63241734_TTS</v>
      </c>
      <c r="H32" t="e">
        <f>VLOOKUP(G32,'CW11 Reply'!$F$1:$H$82,3,0)</f>
        <v>#REF!</v>
      </c>
      <c r="I32">
        <f t="shared" si="1"/>
        <v>991</v>
      </c>
      <c r="J32">
        <f>VLOOKUP(G32,'CW11 Reply'!$F$1:$I$85,4,0)</f>
        <v>1025</v>
      </c>
      <c r="K32">
        <f t="shared" si="3"/>
        <v>34</v>
      </c>
      <c r="L32">
        <f t="shared" si="8"/>
        <v>34</v>
      </c>
      <c r="M32">
        <f t="shared" si="4"/>
        <v>0</v>
      </c>
      <c r="N32">
        <f t="shared" si="5"/>
        <v>0</v>
      </c>
      <c r="O32" t="str">
        <f t="shared" si="2"/>
        <v>Re</v>
      </c>
      <c r="P32" t="s">
        <v>480</v>
      </c>
      <c r="Q32" t="str">
        <f>IF(O32="Re","Re",IF(P32="Attach","Attach","Ge"))</f>
        <v>Re</v>
      </c>
    </row>
    <row r="33" spans="1:17" x14ac:dyDescent="0.25">
      <c r="A33" t="s">
        <v>19</v>
      </c>
      <c r="B33" t="s">
        <v>118</v>
      </c>
      <c r="C33" t="s">
        <v>119</v>
      </c>
      <c r="D33" t="s">
        <v>120</v>
      </c>
      <c r="E33" s="6">
        <v>1</v>
      </c>
      <c r="F33" s="6" t="s">
        <v>564</v>
      </c>
      <c r="G33" t="str">
        <f t="shared" si="0"/>
        <v>申请激活_63206535_底盘系统_富阳宝信</v>
      </c>
      <c r="H33" t="e">
        <f>VLOOKUP(G33,'CW11 Reply'!$F$1:$H$82,3,0)</f>
        <v>#REF!</v>
      </c>
      <c r="I33">
        <f t="shared" si="1"/>
        <v>955</v>
      </c>
      <c r="J33">
        <f>VLOOKUP(G33,'CW11 Reply'!$F$1:$I$85,4,0)</f>
        <v>958</v>
      </c>
      <c r="K33">
        <f t="shared" si="3"/>
        <v>3</v>
      </c>
      <c r="L33">
        <f t="shared" si="8"/>
        <v>3</v>
      </c>
      <c r="M33">
        <f t="shared" si="4"/>
        <v>1</v>
      </c>
      <c r="N33">
        <f t="shared" si="5"/>
        <v>0</v>
      </c>
      <c r="O33" t="str">
        <f t="shared" si="2"/>
        <v>Re</v>
      </c>
      <c r="P33" t="s">
        <v>480</v>
      </c>
      <c r="Q33" t="str">
        <f t="shared" si="6"/>
        <v>Re</v>
      </c>
    </row>
    <row r="34" spans="1:17" x14ac:dyDescent="0.25">
      <c r="A34" t="s">
        <v>19</v>
      </c>
      <c r="B34" t="s">
        <v>121</v>
      </c>
      <c r="C34" t="s">
        <v>122</v>
      </c>
      <c r="D34" t="s">
        <v>123</v>
      </c>
      <c r="E34" s="6">
        <v>1</v>
      </c>
      <c r="F34" s="6" t="s">
        <v>564</v>
      </c>
      <c r="G34" t="str">
        <f t="shared" ref="G34:G65" si="11">RIGHT(B34,LEN(B34)-4)</f>
        <v>申请激活_63220090_底盘系统_富阳宝信</v>
      </c>
      <c r="H34" t="e">
        <f>VLOOKUP(G34,'CW11 Reply'!$F$1:$H$82,3,0)</f>
        <v>#REF!</v>
      </c>
      <c r="I34">
        <f t="shared" ref="I34:I65" si="12">IF(RIGHT(C34,2)="PM", (MID(C34,(FIND(":",C34)-2),2)+12)*60+MID(C34,(FIND(":",C34)+1),2),MID(C34,(FIND(":",C34)-2),2)*60+MID(C34,(FIND(":",C34)+1),2))</f>
        <v>953</v>
      </c>
      <c r="J34">
        <f>VLOOKUP(G34,'CW11 Reply'!$F$1:$I$85,4,0)</f>
        <v>955</v>
      </c>
      <c r="K34">
        <f t="shared" si="3"/>
        <v>2</v>
      </c>
      <c r="L34">
        <f t="shared" si="8"/>
        <v>2</v>
      </c>
      <c r="M34">
        <f t="shared" si="4"/>
        <v>1</v>
      </c>
      <c r="N34">
        <f t="shared" si="5"/>
        <v>0</v>
      </c>
      <c r="O34" t="str">
        <f t="shared" ref="O34:O65" si="13">IFERROR(IF(FIND("激活",B34),"Re",0)," ")</f>
        <v>Re</v>
      </c>
      <c r="P34" t="s">
        <v>480</v>
      </c>
      <c r="Q34" t="str">
        <f t="shared" si="6"/>
        <v>Re</v>
      </c>
    </row>
    <row r="35" spans="1:17" ht="30" x14ac:dyDescent="0.25">
      <c r="A35" t="s">
        <v>19</v>
      </c>
      <c r="B35" t="s">
        <v>124</v>
      </c>
      <c r="C35" t="s">
        <v>125</v>
      </c>
      <c r="D35" t="s">
        <v>123</v>
      </c>
      <c r="E35" s="6">
        <v>1</v>
      </c>
      <c r="F35" s="6" t="s">
        <v>592</v>
      </c>
      <c r="G35" t="str">
        <f t="shared" si="11"/>
        <v>HUH 主机蓝牙问题咨询</v>
      </c>
      <c r="H35" t="e">
        <f>VLOOKUP(G35,'CW11 Reply'!$F$1:$H$82,3,0)</f>
        <v>#REF!</v>
      </c>
      <c r="I35">
        <f t="shared" si="12"/>
        <v>911</v>
      </c>
      <c r="J35">
        <f>VLOOKUP(G35,'CW11 Reply'!$F$1:$I$85,4,0)</f>
        <v>1011</v>
      </c>
      <c r="K35">
        <f t="shared" si="3"/>
        <v>100</v>
      </c>
      <c r="L35">
        <f t="shared" si="8"/>
        <v>100</v>
      </c>
      <c r="M35">
        <f t="shared" si="4"/>
        <v>0</v>
      </c>
      <c r="N35">
        <f t="shared" si="5"/>
        <v>0</v>
      </c>
      <c r="O35" t="str">
        <f t="shared" si="13"/>
        <v xml:space="preserve"> </v>
      </c>
      <c r="P35" t="str">
        <f>IFERROR(IF(FIND("MB",D35),"Attach",0)," ")</f>
        <v xml:space="preserve"> </v>
      </c>
      <c r="Q35" t="str">
        <f t="shared" si="6"/>
        <v>Ge</v>
      </c>
    </row>
    <row r="36" spans="1:17" x14ac:dyDescent="0.25">
      <c r="A36" t="s">
        <v>19</v>
      </c>
      <c r="B36" t="s">
        <v>126</v>
      </c>
      <c r="C36" t="s">
        <v>127</v>
      </c>
      <c r="D36" t="s">
        <v>123</v>
      </c>
      <c r="E36" s="6">
        <v>1</v>
      </c>
      <c r="F36" s="6" t="s">
        <v>564</v>
      </c>
      <c r="G36" t="str">
        <f t="shared" si="11"/>
        <v>申请激活_63147485_驱动系统_富阳宝信</v>
      </c>
      <c r="H36" t="e">
        <f>VLOOKUP(G36,'CW11 Reply'!$F$1:$H$82,3,0)</f>
        <v>#REF!</v>
      </c>
      <c r="I36">
        <f t="shared" si="12"/>
        <v>910</v>
      </c>
      <c r="J36">
        <f>VLOOKUP(G36,'CW11 Reply'!$F$1:$I$85,4,0)</f>
        <v>914</v>
      </c>
      <c r="K36">
        <f t="shared" si="3"/>
        <v>4</v>
      </c>
      <c r="L36">
        <f t="shared" si="8"/>
        <v>4</v>
      </c>
      <c r="M36">
        <f t="shared" si="4"/>
        <v>1</v>
      </c>
      <c r="N36">
        <f t="shared" si="5"/>
        <v>0</v>
      </c>
      <c r="O36" t="str">
        <f t="shared" si="13"/>
        <v>Re</v>
      </c>
      <c r="P36" t="s">
        <v>480</v>
      </c>
      <c r="Q36" t="str">
        <f t="shared" si="6"/>
        <v>Re</v>
      </c>
    </row>
    <row r="37" spans="1:17" x14ac:dyDescent="0.25">
      <c r="A37" t="s">
        <v>19</v>
      </c>
      <c r="B37" t="s">
        <v>128</v>
      </c>
      <c r="C37" t="s">
        <v>129</v>
      </c>
      <c r="D37" t="s">
        <v>45</v>
      </c>
      <c r="G37" t="str">
        <f t="shared" si="11"/>
        <v>附件63253108处理人未知</v>
      </c>
      <c r="H37" t="e">
        <f>VLOOKUP(G37,'CW11 Reply'!$F$1:$H$82,3,0)</f>
        <v>#REF!</v>
      </c>
      <c r="I37">
        <f t="shared" si="12"/>
        <v>893</v>
      </c>
      <c r="J37">
        <f>VLOOKUP(G37,'CW11 Reply'!$F$1:$I$85,4,0)</f>
        <v>916</v>
      </c>
      <c r="K37">
        <f t="shared" si="3"/>
        <v>23</v>
      </c>
      <c r="L37">
        <f t="shared" si="8"/>
        <v>23</v>
      </c>
      <c r="M37">
        <f t="shared" si="4"/>
        <v>1</v>
      </c>
      <c r="N37">
        <f t="shared" si="5"/>
        <v>0</v>
      </c>
      <c r="O37" t="str">
        <f t="shared" si="13"/>
        <v xml:space="preserve"> </v>
      </c>
      <c r="P37" t="str">
        <f>IFERROR(IF(FIND("MB",D37),"Attach",0)," ")</f>
        <v>Attach</v>
      </c>
      <c r="Q37" t="str">
        <f t="shared" si="6"/>
        <v>Attach</v>
      </c>
    </row>
    <row r="38" spans="1:17" x14ac:dyDescent="0.25">
      <c r="A38" t="s">
        <v>19</v>
      </c>
      <c r="B38" t="s">
        <v>130</v>
      </c>
      <c r="C38" t="s">
        <v>131</v>
      </c>
      <c r="D38" t="s">
        <v>120</v>
      </c>
      <c r="E38" s="6">
        <v>1</v>
      </c>
      <c r="F38" s="6" t="s">
        <v>565</v>
      </c>
      <c r="G38" t="str">
        <f t="shared" si="11"/>
        <v>重新激活 63225451 车身 如皋聚宝行</v>
      </c>
      <c r="H38" t="e">
        <f>VLOOKUP(G38,'CW11 Reply'!$F$1:$H$82,3,0)</f>
        <v>#REF!</v>
      </c>
      <c r="I38">
        <f t="shared" si="12"/>
        <v>891</v>
      </c>
      <c r="J38">
        <f>VLOOKUP(G38,'CW11 Reply'!$F$1:$I$85,4,0)</f>
        <v>580</v>
      </c>
      <c r="K38">
        <f t="shared" si="3"/>
        <v>-311</v>
      </c>
      <c r="L38">
        <f t="shared" si="8"/>
        <v>1129</v>
      </c>
      <c r="M38">
        <f t="shared" si="4"/>
        <v>0</v>
      </c>
      <c r="N38">
        <f t="shared" si="5"/>
        <v>1</v>
      </c>
      <c r="O38" t="str">
        <f t="shared" si="13"/>
        <v>Re</v>
      </c>
      <c r="P38" t="s">
        <v>480</v>
      </c>
      <c r="Q38" t="str">
        <f t="shared" si="6"/>
        <v>Re</v>
      </c>
    </row>
    <row r="39" spans="1:17" x14ac:dyDescent="0.25">
      <c r="A39" t="s">
        <v>19</v>
      </c>
      <c r="B39" t="s">
        <v>132</v>
      </c>
      <c r="C39" t="s">
        <v>133</v>
      </c>
      <c r="D39" t="s">
        <v>134</v>
      </c>
      <c r="G39" t="str">
        <f t="shared" si="11"/>
        <v>附件63252902处理人未知</v>
      </c>
      <c r="H39" t="e">
        <f>VLOOKUP(G39,'CW11 Reply'!$F$1:$H$82,3,0)</f>
        <v>#REF!</v>
      </c>
      <c r="I39">
        <f t="shared" si="12"/>
        <v>880</v>
      </c>
      <c r="J39">
        <f>VLOOKUP(G39,'CW11 Reply'!$F$1:$I$85,4,0)</f>
        <v>894</v>
      </c>
      <c r="K39">
        <f t="shared" si="3"/>
        <v>14</v>
      </c>
      <c r="L39">
        <f t="shared" si="8"/>
        <v>14</v>
      </c>
      <c r="M39">
        <f t="shared" si="4"/>
        <v>1</v>
      </c>
      <c r="N39">
        <f t="shared" si="5"/>
        <v>0</v>
      </c>
      <c r="O39" t="str">
        <f t="shared" si="13"/>
        <v xml:space="preserve"> </v>
      </c>
      <c r="P39" t="str">
        <f>IFERROR(IF(FIND("MB",D39),"Attach",0)," ")</f>
        <v>Attach</v>
      </c>
      <c r="Q39" t="str">
        <f t="shared" si="6"/>
        <v>Attach</v>
      </c>
    </row>
    <row r="40" spans="1:17" x14ac:dyDescent="0.25">
      <c r="A40" t="s">
        <v>19</v>
      </c>
      <c r="B40" t="s">
        <v>135</v>
      </c>
      <c r="C40" t="s">
        <v>136</v>
      </c>
      <c r="D40" t="s">
        <v>38</v>
      </c>
      <c r="G40" t="str">
        <f t="shared" si="11"/>
        <v>重新激活_63047174_侯宇</v>
      </c>
      <c r="H40" t="e">
        <f>VLOOKUP(G40,'CW11 Reply'!$F$1:$H$82,3,0)</f>
        <v>#REF!</v>
      </c>
      <c r="I40">
        <f t="shared" si="12"/>
        <v>871</v>
      </c>
      <c r="J40">
        <f>VLOOKUP(G40,'CW11 Reply'!$F$1:$I$85,4,0)</f>
        <v>880</v>
      </c>
      <c r="K40">
        <f t="shared" si="3"/>
        <v>9</v>
      </c>
      <c r="L40">
        <f t="shared" si="8"/>
        <v>9</v>
      </c>
      <c r="M40">
        <f t="shared" si="4"/>
        <v>1</v>
      </c>
      <c r="N40">
        <f t="shared" si="5"/>
        <v>0</v>
      </c>
      <c r="O40" t="str">
        <f t="shared" si="13"/>
        <v>Re</v>
      </c>
      <c r="P40" t="s">
        <v>480</v>
      </c>
      <c r="Q40" t="str">
        <f t="shared" si="6"/>
        <v>Re</v>
      </c>
    </row>
    <row r="41" spans="1:17" x14ac:dyDescent="0.25">
      <c r="A41" t="s">
        <v>19</v>
      </c>
      <c r="B41" t="s">
        <v>137</v>
      </c>
      <c r="C41" t="s">
        <v>138</v>
      </c>
      <c r="D41" t="s">
        <v>78</v>
      </c>
      <c r="E41">
        <v>1</v>
      </c>
      <c r="F41" s="6" t="s">
        <v>591</v>
      </c>
      <c r="G41" t="str">
        <f t="shared" si="11"/>
        <v>申请激活案例号63224076的案例号的PUMA</v>
      </c>
      <c r="H41" t="e">
        <f>VLOOKUP(G41,'CW11 Reply'!$F$1:$H$82,3,0)</f>
        <v>#REF!</v>
      </c>
      <c r="I41">
        <f t="shared" si="12"/>
        <v>866</v>
      </c>
      <c r="J41">
        <f>VLOOKUP(G41,'CW11 Reply'!$F$1:$I$85,4,0)</f>
        <v>870</v>
      </c>
      <c r="K41">
        <f t="shared" si="3"/>
        <v>4</v>
      </c>
      <c r="L41">
        <f t="shared" si="8"/>
        <v>4</v>
      </c>
      <c r="M41">
        <f t="shared" si="4"/>
        <v>1</v>
      </c>
      <c r="N41">
        <f t="shared" si="5"/>
        <v>0</v>
      </c>
      <c r="O41" t="str">
        <f t="shared" si="13"/>
        <v>Re</v>
      </c>
      <c r="P41" t="s">
        <v>480</v>
      </c>
      <c r="Q41" t="str">
        <f t="shared" si="6"/>
        <v>Re</v>
      </c>
    </row>
    <row r="42" spans="1:17" x14ac:dyDescent="0.25">
      <c r="A42" t="s">
        <v>19</v>
      </c>
      <c r="B42" t="s">
        <v>139</v>
      </c>
      <c r="C42" t="s">
        <v>140</v>
      </c>
      <c r="D42" t="s">
        <v>86</v>
      </c>
      <c r="E42">
        <v>1</v>
      </c>
      <c r="F42" t="s">
        <v>586</v>
      </c>
      <c r="G42" t="str">
        <f t="shared" si="11"/>
        <v>PUAM案例63127079驱动系统</v>
      </c>
      <c r="H42" t="s">
        <v>3</v>
      </c>
      <c r="I42">
        <f t="shared" si="12"/>
        <v>853</v>
      </c>
      <c r="J42" t="e">
        <f>VLOOKUP(G42,'CW11 Reply'!$F$1:$I$85,4,0)</f>
        <v>#N/A</v>
      </c>
      <c r="K42" t="e">
        <f t="shared" si="3"/>
        <v>#N/A</v>
      </c>
      <c r="L42" t="str">
        <f t="shared" si="8"/>
        <v>NA</v>
      </c>
      <c r="M42" t="str">
        <f t="shared" si="4"/>
        <v>NA</v>
      </c>
      <c r="N42" t="str">
        <f t="shared" si="5"/>
        <v>NA</v>
      </c>
      <c r="O42" t="str">
        <f t="shared" si="13"/>
        <v xml:space="preserve"> </v>
      </c>
      <c r="P42" t="str">
        <f>IFERROR(IF(FIND("MB",D42),"Attach",0)," ")</f>
        <v>Attach</v>
      </c>
      <c r="Q42" t="str">
        <f t="shared" si="6"/>
        <v>Attach</v>
      </c>
    </row>
    <row r="43" spans="1:17" x14ac:dyDescent="0.25">
      <c r="A43" t="s">
        <v>19</v>
      </c>
      <c r="B43" t="s">
        <v>141</v>
      </c>
      <c r="C43" t="s">
        <v>142</v>
      </c>
      <c r="D43" t="s">
        <v>32</v>
      </c>
      <c r="E43">
        <v>1</v>
      </c>
      <c r="F43" t="s">
        <v>566</v>
      </c>
      <c r="G43" t="str">
        <f t="shared" si="11"/>
        <v>重新激活__63125328__底盘_台州宝驿</v>
      </c>
      <c r="H43" t="e">
        <f>VLOOKUP(G43,'CW11 Reply'!$F$1:$H$82,3,0)</f>
        <v>#REF!</v>
      </c>
      <c r="I43">
        <f t="shared" si="12"/>
        <v>845</v>
      </c>
      <c r="J43">
        <f>VLOOKUP(G43,'CW11 Reply'!$F$1:$I$85,4,0)</f>
        <v>858</v>
      </c>
      <c r="K43">
        <f t="shared" si="3"/>
        <v>13</v>
      </c>
      <c r="L43">
        <f t="shared" si="8"/>
        <v>13</v>
      </c>
      <c r="M43">
        <f t="shared" si="4"/>
        <v>1</v>
      </c>
      <c r="N43">
        <f t="shared" si="5"/>
        <v>0</v>
      </c>
      <c r="O43" t="str">
        <f t="shared" si="13"/>
        <v>Re</v>
      </c>
      <c r="P43" t="s">
        <v>480</v>
      </c>
      <c r="Q43" t="str">
        <f t="shared" si="6"/>
        <v>Re</v>
      </c>
    </row>
    <row r="44" spans="1:17" x14ac:dyDescent="0.25">
      <c r="A44" t="s">
        <v>19</v>
      </c>
      <c r="B44" t="s">
        <v>143</v>
      </c>
      <c r="C44" t="s">
        <v>144</v>
      </c>
      <c r="D44" t="s">
        <v>111</v>
      </c>
      <c r="G44" t="str">
        <f t="shared" si="11"/>
        <v>重新激活-63207569-孙成研</v>
      </c>
      <c r="H44" t="e">
        <f>VLOOKUP(G44,'CW11 Reply'!$F$1:$H$82,3,0)</f>
        <v>#REF!</v>
      </c>
      <c r="I44">
        <f t="shared" si="12"/>
        <v>828</v>
      </c>
      <c r="J44">
        <f>VLOOKUP(G44,'CW11 Reply'!$F$1:$I$85,4,0)</f>
        <v>844</v>
      </c>
      <c r="K44">
        <f t="shared" si="3"/>
        <v>16</v>
      </c>
      <c r="L44">
        <f t="shared" si="8"/>
        <v>16</v>
      </c>
      <c r="M44">
        <f t="shared" si="4"/>
        <v>1</v>
      </c>
      <c r="N44">
        <f t="shared" si="5"/>
        <v>0</v>
      </c>
      <c r="O44" t="str">
        <f t="shared" si="13"/>
        <v>Re</v>
      </c>
      <c r="P44" t="s">
        <v>480</v>
      </c>
      <c r="Q44" t="str">
        <f t="shared" si="6"/>
        <v>Re</v>
      </c>
    </row>
    <row r="45" spans="1:17" x14ac:dyDescent="0.25">
      <c r="A45" t="s">
        <v>19</v>
      </c>
      <c r="B45" t="s">
        <v>116</v>
      </c>
      <c r="C45" t="s">
        <v>465</v>
      </c>
      <c r="D45" t="s">
        <v>123</v>
      </c>
      <c r="E45">
        <v>0</v>
      </c>
      <c r="F45" t="s">
        <v>590</v>
      </c>
      <c r="G45" t="str">
        <f t="shared" si="11"/>
        <v>重新激活_63241734_TTS</v>
      </c>
      <c r="H45" t="e">
        <f>VLOOKUP(G45,'CW11 Reply'!$F$1:$H$82,3,0)</f>
        <v>#REF!</v>
      </c>
      <c r="I45">
        <f t="shared" si="12"/>
        <v>747</v>
      </c>
      <c r="J45">
        <f>VLOOKUP(G45,'CW11 Reply'!$F$1:$I$85,4,0)</f>
        <v>1025</v>
      </c>
      <c r="K45">
        <f t="shared" si="3"/>
        <v>278</v>
      </c>
      <c r="L45">
        <f t="shared" si="8"/>
        <v>278</v>
      </c>
      <c r="M45">
        <f t="shared" si="4"/>
        <v>0</v>
      </c>
      <c r="N45">
        <f t="shared" si="5"/>
        <v>0</v>
      </c>
      <c r="O45" t="str">
        <f t="shared" si="13"/>
        <v>Re</v>
      </c>
      <c r="P45" t="s">
        <v>480</v>
      </c>
      <c r="Q45" t="str">
        <f t="shared" si="6"/>
        <v>Re</v>
      </c>
    </row>
    <row r="46" spans="1:17" x14ac:dyDescent="0.25">
      <c r="A46" t="s">
        <v>19</v>
      </c>
      <c r="B46" t="s">
        <v>145</v>
      </c>
      <c r="C46" t="s">
        <v>146</v>
      </c>
      <c r="D46" t="s">
        <v>70</v>
      </c>
      <c r="G46" t="str">
        <f t="shared" si="11"/>
        <v>重新激活_63182142_冯建全</v>
      </c>
      <c r="H46" t="e">
        <f>VLOOKUP(G46,'CW11 Reply'!$F$1:$H$82,3,0)</f>
        <v>#REF!</v>
      </c>
      <c r="I46">
        <f t="shared" si="12"/>
        <v>708</v>
      </c>
      <c r="J46">
        <f>VLOOKUP(G46,'CW11 Reply'!$F$1:$I$85,4,0)</f>
        <v>779</v>
      </c>
      <c r="K46">
        <f t="shared" si="3"/>
        <v>71</v>
      </c>
      <c r="L46">
        <f t="shared" si="8"/>
        <v>71</v>
      </c>
      <c r="M46">
        <f t="shared" si="4"/>
        <v>0</v>
      </c>
      <c r="N46">
        <f t="shared" si="5"/>
        <v>0</v>
      </c>
      <c r="O46" t="str">
        <f t="shared" si="13"/>
        <v>Re</v>
      </c>
      <c r="P46" t="s">
        <v>480</v>
      </c>
      <c r="Q46" t="str">
        <f t="shared" si="6"/>
        <v>Re</v>
      </c>
    </row>
    <row r="47" spans="1:17" x14ac:dyDescent="0.25">
      <c r="A47" t="s">
        <v>19</v>
      </c>
      <c r="B47" t="s">
        <v>147</v>
      </c>
      <c r="C47" t="s">
        <v>148</v>
      </c>
      <c r="D47" t="s">
        <v>134</v>
      </c>
      <c r="E47">
        <v>1</v>
      </c>
      <c r="F47" t="s">
        <v>581</v>
      </c>
      <c r="G47" t="str">
        <f t="shared" si="11"/>
        <v>puma:63252893案例视频和照片</v>
      </c>
      <c r="H47" t="e">
        <f>VLOOKUP(G47,'CW11 Reply'!$F$1:$H$82,3,0)</f>
        <v>#REF!</v>
      </c>
      <c r="I47">
        <f t="shared" si="12"/>
        <v>673</v>
      </c>
      <c r="J47">
        <f>VLOOKUP(G47,'CW11 Reply'!$F$1:$I$85,4,0)</f>
        <v>707</v>
      </c>
      <c r="K47">
        <f t="shared" si="3"/>
        <v>34</v>
      </c>
      <c r="L47">
        <f t="shared" si="8"/>
        <v>34</v>
      </c>
      <c r="M47">
        <f t="shared" si="4"/>
        <v>0</v>
      </c>
      <c r="N47">
        <f t="shared" si="5"/>
        <v>0</v>
      </c>
      <c r="O47" t="str">
        <f t="shared" si="13"/>
        <v xml:space="preserve"> </v>
      </c>
      <c r="P47" t="str">
        <f>IFERROR(IF(FIND("MB",D47),"Attach",0)," ")</f>
        <v>Attach</v>
      </c>
      <c r="Q47" t="str">
        <f t="shared" si="6"/>
        <v>Attach</v>
      </c>
    </row>
    <row r="48" spans="1:17" x14ac:dyDescent="0.25">
      <c r="A48" t="s">
        <v>19</v>
      </c>
      <c r="B48" t="s">
        <v>149</v>
      </c>
      <c r="C48" t="s">
        <v>150</v>
      </c>
      <c r="D48" t="s">
        <v>123</v>
      </c>
      <c r="E48">
        <v>1</v>
      </c>
      <c r="F48" t="s">
        <v>589</v>
      </c>
      <c r="G48" t="str">
        <f t="shared" si="11"/>
        <v>商德宝TTS-63250748重新激活</v>
      </c>
      <c r="H48" t="e">
        <f>VLOOKUP(G48,'CW11 Reply'!$F$1:$H$82,3,0)</f>
        <v>#REF!</v>
      </c>
      <c r="I48">
        <f t="shared" si="12"/>
        <v>660</v>
      </c>
      <c r="J48">
        <f>VLOOKUP(G48,'CW11 Reply'!$F$1:$I$85,4,0)</f>
        <v>886</v>
      </c>
      <c r="K48">
        <f t="shared" si="3"/>
        <v>226</v>
      </c>
      <c r="L48">
        <f t="shared" si="8"/>
        <v>226</v>
      </c>
      <c r="M48">
        <f t="shared" si="4"/>
        <v>0</v>
      </c>
      <c r="N48">
        <f t="shared" si="5"/>
        <v>0</v>
      </c>
      <c r="O48" t="str">
        <f t="shared" si="13"/>
        <v>Re</v>
      </c>
      <c r="P48" t="s">
        <v>480</v>
      </c>
      <c r="Q48" t="str">
        <f t="shared" si="6"/>
        <v>Re</v>
      </c>
    </row>
    <row r="49" spans="1:17" x14ac:dyDescent="0.25">
      <c r="A49" t="s">
        <v>19</v>
      </c>
      <c r="B49" t="s">
        <v>151</v>
      </c>
      <c r="C49" t="s">
        <v>152</v>
      </c>
      <c r="D49" t="s">
        <v>35</v>
      </c>
      <c r="G49" t="str">
        <f t="shared" si="11"/>
        <v>重新激活-63239275-杨波</v>
      </c>
      <c r="H49" t="e">
        <f>VLOOKUP(G49,'CW11 Reply'!$F$1:$H$82,3,0)</f>
        <v>#REF!</v>
      </c>
      <c r="I49">
        <f t="shared" si="12"/>
        <v>654</v>
      </c>
      <c r="J49">
        <f>VLOOKUP(G49,'CW11 Reply'!$F$1:$I$85,4,0)</f>
        <v>671</v>
      </c>
      <c r="K49">
        <f t="shared" si="3"/>
        <v>17</v>
      </c>
      <c r="L49">
        <f t="shared" si="8"/>
        <v>17</v>
      </c>
      <c r="M49">
        <f t="shared" si="4"/>
        <v>1</v>
      </c>
      <c r="N49">
        <f t="shared" si="5"/>
        <v>0</v>
      </c>
      <c r="O49" t="str">
        <f t="shared" si="13"/>
        <v>Re</v>
      </c>
      <c r="P49" t="s">
        <v>480</v>
      </c>
      <c r="Q49" t="str">
        <f t="shared" si="6"/>
        <v>Re</v>
      </c>
    </row>
    <row r="50" spans="1:17" x14ac:dyDescent="0.25">
      <c r="A50" t="s">
        <v>19</v>
      </c>
      <c r="B50" t="s">
        <v>153</v>
      </c>
      <c r="C50" t="s">
        <v>154</v>
      </c>
      <c r="D50" t="s">
        <v>155</v>
      </c>
      <c r="E50">
        <v>0</v>
      </c>
      <c r="G50" t="str">
        <f t="shared" si="11"/>
        <v>信息反馈_上海宝诚申江</v>
      </c>
      <c r="H50" t="e">
        <f>VLOOKUP(G50,'CW11 Reply'!$F$1:$H$82,3,0)</f>
        <v>#REF!</v>
      </c>
      <c r="I50">
        <f t="shared" si="12"/>
        <v>624</v>
      </c>
      <c r="J50">
        <f>VLOOKUP(G50,'CW11 Reply'!$F$1:$I$85,4,0)</f>
        <v>646</v>
      </c>
      <c r="K50">
        <f t="shared" si="3"/>
        <v>22</v>
      </c>
      <c r="L50">
        <f t="shared" si="8"/>
        <v>22</v>
      </c>
      <c r="M50">
        <f t="shared" si="4"/>
        <v>1</v>
      </c>
      <c r="N50">
        <f t="shared" si="5"/>
        <v>0</v>
      </c>
      <c r="O50" t="str">
        <f t="shared" si="13"/>
        <v xml:space="preserve"> </v>
      </c>
      <c r="P50" t="str">
        <f>IFERROR(IF(FIND("MB",D50),"Attach",0)," ")</f>
        <v xml:space="preserve"> </v>
      </c>
      <c r="Q50" t="str">
        <f t="shared" si="6"/>
        <v>Ge</v>
      </c>
    </row>
    <row r="51" spans="1:17" x14ac:dyDescent="0.25">
      <c r="A51" t="s">
        <v>19</v>
      </c>
      <c r="B51" t="s">
        <v>156</v>
      </c>
      <c r="C51" t="s">
        <v>157</v>
      </c>
      <c r="D51" t="s">
        <v>32</v>
      </c>
      <c r="G51" t="str">
        <f t="shared" si="11"/>
        <v>重新激活-63206746-马天驰</v>
      </c>
      <c r="H51" t="e">
        <f>VLOOKUP(G51,'CW11 Reply'!$F$1:$H$82,3,0)</f>
        <v>#REF!</v>
      </c>
      <c r="I51">
        <f t="shared" si="12"/>
        <v>603</v>
      </c>
      <c r="J51">
        <f>VLOOKUP(G51,'CW11 Reply'!$F$1:$I$85,4,0)</f>
        <v>613</v>
      </c>
      <c r="K51">
        <f t="shared" si="3"/>
        <v>10</v>
      </c>
      <c r="L51">
        <f t="shared" si="8"/>
        <v>10</v>
      </c>
      <c r="M51">
        <f t="shared" si="4"/>
        <v>1</v>
      </c>
      <c r="N51">
        <f t="shared" si="5"/>
        <v>0</v>
      </c>
      <c r="O51" t="str">
        <f t="shared" si="13"/>
        <v>Re</v>
      </c>
      <c r="P51" t="s">
        <v>480</v>
      </c>
      <c r="Q51" t="str">
        <f t="shared" si="6"/>
        <v>Re</v>
      </c>
    </row>
    <row r="52" spans="1:17" x14ac:dyDescent="0.25">
      <c r="A52" t="s">
        <v>19</v>
      </c>
      <c r="B52" t="s">
        <v>158</v>
      </c>
      <c r="C52" t="s">
        <v>159</v>
      </c>
      <c r="D52" t="s">
        <v>160</v>
      </c>
      <c r="G52" t="str">
        <f t="shared" si="11"/>
        <v>重新激活_63233435_杨波</v>
      </c>
      <c r="H52" t="e">
        <f>VLOOKUP(G52,'CW11 Reply'!$F$1:$H$82,3,0)</f>
        <v>#REF!</v>
      </c>
      <c r="I52">
        <f t="shared" si="12"/>
        <v>581</v>
      </c>
      <c r="J52">
        <f>VLOOKUP(G52,'CW11 Reply'!$F$1:$I$85,4,0)</f>
        <v>584</v>
      </c>
      <c r="K52">
        <f t="shared" si="3"/>
        <v>3</v>
      </c>
      <c r="L52">
        <f t="shared" si="8"/>
        <v>3</v>
      </c>
      <c r="M52">
        <f t="shared" si="4"/>
        <v>1</v>
      </c>
      <c r="N52">
        <f t="shared" si="5"/>
        <v>0</v>
      </c>
      <c r="O52" t="str">
        <f t="shared" si="13"/>
        <v>Re</v>
      </c>
      <c r="P52" t="s">
        <v>480</v>
      </c>
      <c r="Q52" t="str">
        <f t="shared" si="6"/>
        <v>Re</v>
      </c>
    </row>
    <row r="53" spans="1:17" x14ac:dyDescent="0.25">
      <c r="A53" t="s">
        <v>19</v>
      </c>
      <c r="B53" t="s">
        <v>161</v>
      </c>
      <c r="C53" t="s">
        <v>162</v>
      </c>
      <c r="D53" t="s">
        <v>160</v>
      </c>
      <c r="G53" t="str">
        <f t="shared" si="11"/>
        <v>重新激活_63191483_史维</v>
      </c>
      <c r="H53" t="e">
        <f>VLOOKUP(G53,'CW11 Reply'!$F$1:$H$82,3,0)</f>
        <v>#REF!</v>
      </c>
      <c r="I53">
        <f t="shared" si="12"/>
        <v>553</v>
      </c>
      <c r="J53">
        <f>VLOOKUP(G53,'CW11 Reply'!$F$1:$I$85,4,0)</f>
        <v>583</v>
      </c>
      <c r="K53">
        <f t="shared" si="3"/>
        <v>30</v>
      </c>
      <c r="L53">
        <f t="shared" si="8"/>
        <v>30</v>
      </c>
      <c r="M53">
        <f t="shared" si="4"/>
        <v>1</v>
      </c>
      <c r="N53">
        <f t="shared" si="5"/>
        <v>0</v>
      </c>
      <c r="O53" t="str">
        <f t="shared" si="13"/>
        <v>Re</v>
      </c>
      <c r="P53" t="s">
        <v>480</v>
      </c>
      <c r="Q53" t="str">
        <f t="shared" si="6"/>
        <v>Re</v>
      </c>
    </row>
    <row r="54" spans="1:17" x14ac:dyDescent="0.25">
      <c r="A54" t="s">
        <v>19</v>
      </c>
      <c r="B54" t="s">
        <v>163</v>
      </c>
      <c r="C54" t="s">
        <v>164</v>
      </c>
      <c r="D54" t="s">
        <v>38</v>
      </c>
      <c r="G54" t="str">
        <f t="shared" si="11"/>
        <v>重新激活-63148178-冯建全</v>
      </c>
      <c r="H54" t="e">
        <f>VLOOKUP(G54,'CW11 Reply'!$F$1:$H$82,3,0)</f>
        <v>#REF!</v>
      </c>
      <c r="I54">
        <f t="shared" si="12"/>
        <v>541</v>
      </c>
      <c r="J54">
        <f>VLOOKUP(G54,'CW11 Reply'!$F$1:$I$85,4,0)</f>
        <v>576</v>
      </c>
      <c r="K54">
        <f t="shared" si="3"/>
        <v>35</v>
      </c>
      <c r="L54">
        <f t="shared" si="8"/>
        <v>35</v>
      </c>
      <c r="M54">
        <f t="shared" si="4"/>
        <v>0</v>
      </c>
      <c r="N54">
        <f t="shared" si="5"/>
        <v>0</v>
      </c>
      <c r="O54" t="str">
        <f t="shared" si="13"/>
        <v>Re</v>
      </c>
      <c r="P54" t="s">
        <v>480</v>
      </c>
      <c r="Q54" t="str">
        <f t="shared" si="6"/>
        <v>Re</v>
      </c>
    </row>
    <row r="55" spans="1:17" x14ac:dyDescent="0.25">
      <c r="A55" t="s">
        <v>19</v>
      </c>
      <c r="B55" t="s">
        <v>225</v>
      </c>
      <c r="C55" t="s">
        <v>226</v>
      </c>
      <c r="D55" t="s">
        <v>160</v>
      </c>
      <c r="E55">
        <v>0</v>
      </c>
      <c r="F55" t="s">
        <v>596</v>
      </c>
      <c r="G55" t="str">
        <f t="shared" si="11"/>
        <v>重新激活 63222117TTS, 谢谢！</v>
      </c>
      <c r="H55" t="e">
        <f>VLOOKUP(G55,'CW11 Reply'!$F$1:$H$82,3,0)</f>
        <v>#REF!</v>
      </c>
      <c r="I55">
        <f t="shared" si="12"/>
        <v>1073</v>
      </c>
      <c r="J55">
        <f>VLOOKUP(G55,'CW11 Reply'!$F$1:$I$85,4,0)</f>
        <v>1081</v>
      </c>
      <c r="K55">
        <f t="shared" si="3"/>
        <v>8</v>
      </c>
      <c r="L55">
        <f t="shared" si="8"/>
        <v>8</v>
      </c>
      <c r="M55">
        <f t="shared" si="4"/>
        <v>1</v>
      </c>
      <c r="N55">
        <f t="shared" si="5"/>
        <v>0</v>
      </c>
      <c r="O55" t="str">
        <f t="shared" si="13"/>
        <v>Re</v>
      </c>
      <c r="P55" t="s">
        <v>480</v>
      </c>
      <c r="Q55" t="str">
        <f t="shared" si="6"/>
        <v>Re</v>
      </c>
    </row>
    <row r="56" spans="1:17" x14ac:dyDescent="0.25">
      <c r="A56" t="s">
        <v>19</v>
      </c>
      <c r="B56" t="s">
        <v>227</v>
      </c>
      <c r="C56" t="s">
        <v>228</v>
      </c>
      <c r="D56" t="s">
        <v>229</v>
      </c>
      <c r="E56">
        <v>1</v>
      </c>
      <c r="F56" t="s">
        <v>568</v>
      </c>
      <c r="G56" t="str">
        <f t="shared" si="11"/>
        <v>重新激活-63155015-车身-南京鹰之翼</v>
      </c>
      <c r="H56" t="e">
        <f>VLOOKUP(G56,'CW11 Reply'!$F$1:$H$82,3,0)</f>
        <v>#REF!</v>
      </c>
      <c r="I56">
        <f t="shared" si="12"/>
        <v>1032</v>
      </c>
      <c r="J56">
        <f>VLOOKUP(G56,'CW11 Reply'!$F$1:$I$85,4,0)</f>
        <v>1045</v>
      </c>
      <c r="K56">
        <f t="shared" si="3"/>
        <v>13</v>
      </c>
      <c r="L56">
        <f t="shared" si="8"/>
        <v>13</v>
      </c>
      <c r="M56">
        <f t="shared" si="4"/>
        <v>1</v>
      </c>
      <c r="N56">
        <f t="shared" si="5"/>
        <v>0</v>
      </c>
      <c r="O56" t="str">
        <f t="shared" si="13"/>
        <v>Re</v>
      </c>
      <c r="P56" t="s">
        <v>480</v>
      </c>
      <c r="Q56" t="str">
        <f t="shared" si="6"/>
        <v>Re</v>
      </c>
    </row>
    <row r="57" spans="1:17" x14ac:dyDescent="0.25">
      <c r="A57" t="s">
        <v>19</v>
      </c>
      <c r="B57" t="s">
        <v>230</v>
      </c>
      <c r="C57" t="s">
        <v>231</v>
      </c>
      <c r="D57" t="s">
        <v>160</v>
      </c>
      <c r="E57">
        <v>1</v>
      </c>
      <c r="F57" t="s">
        <v>569</v>
      </c>
      <c r="G57" t="str">
        <f t="shared" si="11"/>
        <v>重新激活_63236405_驱动_苏州宝景</v>
      </c>
      <c r="H57" t="e">
        <f>VLOOKUP(G57,'CW11 Reply'!$F$1:$H$82,3,0)</f>
        <v>#REF!</v>
      </c>
      <c r="I57">
        <f t="shared" si="12"/>
        <v>998</v>
      </c>
      <c r="J57">
        <f>VLOOKUP(G57,'CW11 Reply'!$F$1:$I$85,4,0)</f>
        <v>1027</v>
      </c>
      <c r="K57">
        <f t="shared" si="3"/>
        <v>29</v>
      </c>
      <c r="L57">
        <f t="shared" si="8"/>
        <v>29</v>
      </c>
      <c r="M57">
        <f t="shared" si="4"/>
        <v>1</v>
      </c>
      <c r="N57">
        <f t="shared" si="5"/>
        <v>0</v>
      </c>
      <c r="O57" t="str">
        <f t="shared" si="13"/>
        <v>Re</v>
      </c>
      <c r="P57" t="s">
        <v>480</v>
      </c>
      <c r="Q57" t="str">
        <f t="shared" si="6"/>
        <v>Re</v>
      </c>
    </row>
    <row r="58" spans="1:17" x14ac:dyDescent="0.25">
      <c r="A58" t="s">
        <v>19</v>
      </c>
      <c r="B58" t="s">
        <v>232</v>
      </c>
      <c r="C58" t="s">
        <v>233</v>
      </c>
      <c r="D58" t="s">
        <v>234</v>
      </c>
      <c r="E58">
        <v>1</v>
      </c>
      <c r="F58" t="s">
        <v>570</v>
      </c>
      <c r="G58" t="str">
        <f t="shared" si="11"/>
        <v>重新激活_63232145_驱动系统_泸州宝源</v>
      </c>
      <c r="H58" t="e">
        <f>VLOOKUP(G58,'CW11 Reply'!$F$1:$H$82,3,0)</f>
        <v>#REF!</v>
      </c>
      <c r="I58">
        <f t="shared" si="12"/>
        <v>935</v>
      </c>
      <c r="J58">
        <f>VLOOKUP(G58,'CW11 Reply'!$F$1:$I$85,4,0)</f>
        <v>939</v>
      </c>
      <c r="K58">
        <f t="shared" si="3"/>
        <v>4</v>
      </c>
      <c r="L58">
        <f t="shared" si="8"/>
        <v>4</v>
      </c>
      <c r="M58">
        <f t="shared" si="4"/>
        <v>1</v>
      </c>
      <c r="N58">
        <f t="shared" si="5"/>
        <v>0</v>
      </c>
      <c r="O58" t="str">
        <f t="shared" si="13"/>
        <v>Re</v>
      </c>
      <c r="P58" t="s">
        <v>480</v>
      </c>
      <c r="Q58" t="str">
        <f t="shared" si="6"/>
        <v>Re</v>
      </c>
    </row>
    <row r="59" spans="1:17" x14ac:dyDescent="0.25">
      <c r="A59" t="s">
        <v>19</v>
      </c>
      <c r="B59" t="s">
        <v>235</v>
      </c>
      <c r="C59" t="s">
        <v>236</v>
      </c>
      <c r="D59" t="s">
        <v>237</v>
      </c>
      <c r="G59" t="str">
        <f t="shared" si="11"/>
        <v>附件：63256440处理人未知</v>
      </c>
      <c r="H59" t="e">
        <f>VLOOKUP(G59,'CW11 Reply'!$F$1:$H$82,3,0)</f>
        <v>#REF!</v>
      </c>
      <c r="I59">
        <f t="shared" si="12"/>
        <v>809</v>
      </c>
      <c r="J59">
        <f>VLOOKUP(G59,'CW11 Reply'!$F$1:$I$85,4,0)</f>
        <v>872</v>
      </c>
      <c r="K59">
        <f t="shared" si="3"/>
        <v>63</v>
      </c>
      <c r="L59">
        <f t="shared" si="8"/>
        <v>63</v>
      </c>
      <c r="M59">
        <f t="shared" si="4"/>
        <v>0</v>
      </c>
      <c r="N59">
        <f t="shared" si="5"/>
        <v>0</v>
      </c>
      <c r="O59" t="str">
        <f t="shared" si="13"/>
        <v xml:space="preserve"> </v>
      </c>
      <c r="P59" t="str">
        <f>IFERROR(IF(FIND("MB",D59),"Attach",0)," ")</f>
        <v>Attach</v>
      </c>
      <c r="Q59" t="str">
        <f t="shared" si="6"/>
        <v>Attach</v>
      </c>
    </row>
    <row r="60" spans="1:17" x14ac:dyDescent="0.25">
      <c r="A60" t="s">
        <v>19</v>
      </c>
      <c r="B60" t="s">
        <v>238</v>
      </c>
      <c r="C60" t="s">
        <v>239</v>
      </c>
      <c r="D60" t="s">
        <v>240</v>
      </c>
      <c r="G60" t="str">
        <f t="shared" si="11"/>
        <v>重新激活_63236650_侯宇</v>
      </c>
      <c r="H60" t="e">
        <f>VLOOKUP(G60,'CW11 Reply'!$F$1:$H$82,3,0)</f>
        <v>#REF!</v>
      </c>
      <c r="I60">
        <f t="shared" si="12"/>
        <v>783</v>
      </c>
      <c r="J60">
        <f>VLOOKUP(G60,'CW11 Reply'!$F$1:$I$85,4,0)</f>
        <v>797</v>
      </c>
      <c r="K60">
        <f t="shared" si="3"/>
        <v>14</v>
      </c>
      <c r="L60">
        <f t="shared" si="8"/>
        <v>14</v>
      </c>
      <c r="M60">
        <f t="shared" si="4"/>
        <v>1</v>
      </c>
      <c r="N60">
        <f t="shared" si="5"/>
        <v>0</v>
      </c>
      <c r="O60" t="str">
        <f t="shared" si="13"/>
        <v>Re</v>
      </c>
      <c r="P60" t="s">
        <v>480</v>
      </c>
      <c r="Q60" t="str">
        <f t="shared" si="6"/>
        <v>Re</v>
      </c>
    </row>
    <row r="61" spans="1:17" x14ac:dyDescent="0.25">
      <c r="A61" t="s">
        <v>19</v>
      </c>
      <c r="B61" t="s">
        <v>241</v>
      </c>
      <c r="C61" t="s">
        <v>466</v>
      </c>
      <c r="D61" t="s">
        <v>86</v>
      </c>
      <c r="G61" t="str">
        <f t="shared" si="11"/>
        <v>附件_63256375_杨波</v>
      </c>
      <c r="H61" t="e">
        <f>VLOOKUP(G61,'CW11 Reply'!$F$1:$H$82,3,0)</f>
        <v>#REF!</v>
      </c>
      <c r="I61">
        <f t="shared" si="12"/>
        <v>764</v>
      </c>
      <c r="J61">
        <f>VLOOKUP(G61,'CW11 Reply'!$F$1:$I$85,4,0)</f>
        <v>767</v>
      </c>
      <c r="K61">
        <f t="shared" si="3"/>
        <v>3</v>
      </c>
      <c r="L61">
        <f t="shared" si="8"/>
        <v>3</v>
      </c>
      <c r="M61">
        <f t="shared" si="4"/>
        <v>1</v>
      </c>
      <c r="N61">
        <f t="shared" si="5"/>
        <v>0</v>
      </c>
      <c r="O61" t="str">
        <f t="shared" si="13"/>
        <v xml:space="preserve"> </v>
      </c>
      <c r="P61" t="str">
        <f>IFERROR(IF(FIND("MB",D61),"Attach",0)," ")</f>
        <v>Attach</v>
      </c>
      <c r="Q61" t="str">
        <f t="shared" si="6"/>
        <v>Attach</v>
      </c>
    </row>
    <row r="62" spans="1:17" x14ac:dyDescent="0.25">
      <c r="A62" t="s">
        <v>19</v>
      </c>
      <c r="B62" t="s">
        <v>242</v>
      </c>
      <c r="C62" t="s">
        <v>467</v>
      </c>
      <c r="D62" t="s">
        <v>111</v>
      </c>
      <c r="E62">
        <v>1</v>
      </c>
      <c r="F62" t="s">
        <v>571</v>
      </c>
      <c r="G62" t="str">
        <f t="shared" si="11"/>
        <v>重新激活-63236245-驱动-宁波宝恒</v>
      </c>
      <c r="H62" t="e">
        <f>VLOOKUP(G62,'CW11 Reply'!$F$1:$H$82,3,0)</f>
        <v>#REF!</v>
      </c>
      <c r="I62">
        <f t="shared" si="12"/>
        <v>759</v>
      </c>
      <c r="J62">
        <f>VLOOKUP(G62,'CW11 Reply'!$F$1:$I$85,4,0)</f>
        <v>768</v>
      </c>
      <c r="K62">
        <f t="shared" si="3"/>
        <v>9</v>
      </c>
      <c r="L62">
        <f t="shared" si="8"/>
        <v>9</v>
      </c>
      <c r="M62">
        <f t="shared" si="4"/>
        <v>1</v>
      </c>
      <c r="N62">
        <f t="shared" si="5"/>
        <v>0</v>
      </c>
      <c r="O62" t="str">
        <f t="shared" si="13"/>
        <v>Re</v>
      </c>
      <c r="P62" t="s">
        <v>480</v>
      </c>
      <c r="Q62" t="str">
        <f t="shared" si="6"/>
        <v>Re</v>
      </c>
    </row>
    <row r="63" spans="1:17" x14ac:dyDescent="0.25">
      <c r="A63" t="s">
        <v>19</v>
      </c>
      <c r="B63" t="s">
        <v>243</v>
      </c>
      <c r="C63" t="s">
        <v>244</v>
      </c>
      <c r="D63" t="s">
        <v>38</v>
      </c>
      <c r="E63">
        <v>1</v>
      </c>
      <c r="F63" t="s">
        <v>572</v>
      </c>
      <c r="G63" t="str">
        <f t="shared" si="11"/>
        <v>申请重新激活6318 6010动力_杭州宝荣</v>
      </c>
      <c r="H63" t="e">
        <f>VLOOKUP(G63,'CW11 Reply'!$F$1:$H$82,3,0)</f>
        <v>#REF!</v>
      </c>
      <c r="I63">
        <f t="shared" si="12"/>
        <v>653</v>
      </c>
      <c r="J63">
        <f>VLOOKUP(G63,'CW11 Reply'!$F$1:$I$85,4,0)</f>
        <v>656</v>
      </c>
      <c r="K63">
        <f t="shared" si="3"/>
        <v>3</v>
      </c>
      <c r="L63">
        <f t="shared" si="8"/>
        <v>3</v>
      </c>
      <c r="M63">
        <f t="shared" si="4"/>
        <v>1</v>
      </c>
      <c r="N63">
        <f t="shared" si="5"/>
        <v>0</v>
      </c>
      <c r="O63" t="str">
        <f t="shared" si="13"/>
        <v>Re</v>
      </c>
      <c r="P63" t="s">
        <v>480</v>
      </c>
      <c r="Q63" t="str">
        <f t="shared" si="6"/>
        <v>Re</v>
      </c>
    </row>
    <row r="64" spans="1:17" x14ac:dyDescent="0.25">
      <c r="A64" t="s">
        <v>19</v>
      </c>
      <c r="B64" t="s">
        <v>245</v>
      </c>
      <c r="C64" t="s">
        <v>246</v>
      </c>
      <c r="D64" t="s">
        <v>160</v>
      </c>
      <c r="G64" t="str">
        <f t="shared" si="11"/>
        <v>重新激活-62858784-向保林</v>
      </c>
      <c r="H64" t="e">
        <f>VLOOKUP(G64,'CW11 Reply'!$F$1:$H$82,3,0)</f>
        <v>#REF!</v>
      </c>
      <c r="I64">
        <f t="shared" si="12"/>
        <v>614</v>
      </c>
      <c r="J64">
        <f>VLOOKUP(G64,'CW11 Reply'!$F$1:$I$85,4,0)</f>
        <v>622</v>
      </c>
      <c r="K64">
        <f t="shared" si="3"/>
        <v>8</v>
      </c>
      <c r="L64">
        <f t="shared" si="8"/>
        <v>8</v>
      </c>
      <c r="M64">
        <f t="shared" si="4"/>
        <v>1</v>
      </c>
      <c r="N64">
        <f t="shared" si="5"/>
        <v>0</v>
      </c>
      <c r="O64" t="str">
        <f t="shared" si="13"/>
        <v>Re</v>
      </c>
      <c r="P64" t="s">
        <v>480</v>
      </c>
      <c r="Q64" t="str">
        <f t="shared" si="6"/>
        <v>Re</v>
      </c>
    </row>
    <row r="65" spans="1:17" x14ac:dyDescent="0.25">
      <c r="A65" t="s">
        <v>19</v>
      </c>
      <c r="B65" t="s">
        <v>247</v>
      </c>
      <c r="C65" t="s">
        <v>248</v>
      </c>
      <c r="D65" t="s">
        <v>249</v>
      </c>
      <c r="E65">
        <v>1</v>
      </c>
      <c r="F65" t="s">
        <v>595</v>
      </c>
      <c r="G65" t="str">
        <f t="shared" si="11"/>
        <v>G169177前档玻璃开裂</v>
      </c>
      <c r="H65" t="e">
        <f>VLOOKUP(G65,'CW11 Reply'!$F$1:$H$82,3,0)</f>
        <v>#REF!</v>
      </c>
      <c r="I65">
        <f t="shared" si="12"/>
        <v>593</v>
      </c>
      <c r="J65">
        <f>VLOOKUP(G65,'CW11 Reply'!$F$1:$I$85,4,0)</f>
        <v>914</v>
      </c>
      <c r="K65">
        <f t="shared" si="3"/>
        <v>321</v>
      </c>
      <c r="L65">
        <f t="shared" si="8"/>
        <v>321</v>
      </c>
      <c r="M65">
        <f t="shared" si="4"/>
        <v>0</v>
      </c>
      <c r="N65">
        <f t="shared" si="5"/>
        <v>0</v>
      </c>
      <c r="O65" t="str">
        <f t="shared" si="13"/>
        <v xml:space="preserve"> </v>
      </c>
      <c r="P65" t="str">
        <f>IFERROR(IF(FIND("MB",D65),"Attach",0)," ")</f>
        <v xml:space="preserve"> </v>
      </c>
      <c r="Q65" t="str">
        <f t="shared" si="6"/>
        <v>Ge</v>
      </c>
    </row>
    <row r="66" spans="1:17" x14ac:dyDescent="0.25">
      <c r="A66" t="s">
        <v>19</v>
      </c>
      <c r="B66" t="s">
        <v>250</v>
      </c>
      <c r="C66" t="s">
        <v>251</v>
      </c>
      <c r="D66" t="s">
        <v>237</v>
      </c>
      <c r="G66" t="str">
        <f t="shared" ref="G66:G97" si="14">RIGHT(B66,LEN(B66)-4)</f>
        <v>编程报告_63249646_曲作奇</v>
      </c>
      <c r="H66" t="e">
        <f>VLOOKUP(G66,'CW11 Reply'!$F$1:$H$82,3,0)</f>
        <v>#REF!</v>
      </c>
      <c r="I66">
        <f t="shared" ref="I66:I81" si="15">IF(RIGHT(C66,2)="PM", (MID(C66,(FIND(":",C66)-2),2)+12)*60+MID(C66,(FIND(":",C66)+1),2),MID(C66,(FIND(":",C66)-2),2)*60+MID(C66,(FIND(":",C66)+1),2))</f>
        <v>579</v>
      </c>
      <c r="J66">
        <f>VLOOKUP(G66,'CW11 Reply'!$F$1:$I$85,4,0)</f>
        <v>880</v>
      </c>
      <c r="K66">
        <f t="shared" si="3"/>
        <v>301</v>
      </c>
      <c r="L66">
        <f t="shared" si="8"/>
        <v>301</v>
      </c>
      <c r="M66">
        <f t="shared" si="4"/>
        <v>0</v>
      </c>
      <c r="N66">
        <f t="shared" ref="N66:N108" si="16">IF(L66="NA","NA",IF(L66&gt;540,1,0))</f>
        <v>0</v>
      </c>
      <c r="O66" t="str">
        <f t="shared" ref="O66:O97" si="17">IFERROR(IF(FIND("激活",B66),"Re",0)," ")</f>
        <v xml:space="preserve"> </v>
      </c>
      <c r="P66" t="str">
        <f>IFERROR(IF(FIND("MB",D66),"Attach",0)," ")</f>
        <v>Attach</v>
      </c>
      <c r="Q66" t="str">
        <f t="shared" si="6"/>
        <v>Attach</v>
      </c>
    </row>
    <row r="67" spans="1:17" x14ac:dyDescent="0.25">
      <c r="A67" t="s">
        <v>19</v>
      </c>
      <c r="B67" t="s">
        <v>252</v>
      </c>
      <c r="C67" t="s">
        <v>253</v>
      </c>
      <c r="D67" t="s">
        <v>115</v>
      </c>
      <c r="E67">
        <v>1</v>
      </c>
      <c r="F67" t="s">
        <v>594</v>
      </c>
      <c r="G67" t="str">
        <f t="shared" si="14"/>
        <v>重新激活-TC案例编号:63208580 -CSC problem</v>
      </c>
      <c r="H67" t="e">
        <f>VLOOKUP(G67,'CW11 Reply'!$F$1:$H$82,3,0)</f>
        <v>#REF!</v>
      </c>
      <c r="I67">
        <f t="shared" si="15"/>
        <v>551</v>
      </c>
      <c r="J67">
        <f>VLOOKUP(G67,'CW11 Reply'!$F$1:$I$85,4,0)</f>
        <v>878</v>
      </c>
      <c r="K67">
        <f t="shared" ref="K67:K108" si="18">J67-I67</f>
        <v>327</v>
      </c>
      <c r="L67">
        <f t="shared" si="8"/>
        <v>327</v>
      </c>
      <c r="M67">
        <f t="shared" ref="M67:M108" si="19">IF(L67="NA","NA",IF(L67&lt;=30,1,0))</f>
        <v>0</v>
      </c>
      <c r="N67">
        <f t="shared" si="16"/>
        <v>0</v>
      </c>
      <c r="O67" t="str">
        <f t="shared" si="17"/>
        <v>Re</v>
      </c>
      <c r="P67" t="s">
        <v>480</v>
      </c>
      <c r="Q67" t="str">
        <f t="shared" ref="Q67:Q108" si="20">IF(O67="Re","Re",IF(P67="Attach","Attach","Ge"))</f>
        <v>Re</v>
      </c>
    </row>
    <row r="68" spans="1:17" x14ac:dyDescent="0.25">
      <c r="A68" t="s">
        <v>19</v>
      </c>
      <c r="B68" t="s">
        <v>254</v>
      </c>
      <c r="C68" t="s">
        <v>255</v>
      </c>
      <c r="D68" t="s">
        <v>160</v>
      </c>
      <c r="E68">
        <v>1</v>
      </c>
      <c r="F68" t="s">
        <v>593</v>
      </c>
      <c r="G68" t="str">
        <f t="shared" si="14"/>
        <v>现在车辆到店申请从新激活案例：63221522，</v>
      </c>
      <c r="H68" t="e">
        <f>VLOOKUP(G68,'CW11 Reply'!$F$1:$H$82,3,0)</f>
        <v>#REF!</v>
      </c>
      <c r="I68">
        <f t="shared" si="15"/>
        <v>548</v>
      </c>
      <c r="J68">
        <f>VLOOKUP(G68,'CW11 Reply'!$F$1:$I$85,4,0)</f>
        <v>567</v>
      </c>
      <c r="K68">
        <f t="shared" si="18"/>
        <v>19</v>
      </c>
      <c r="L68">
        <f t="shared" si="8"/>
        <v>19</v>
      </c>
      <c r="M68">
        <f t="shared" si="19"/>
        <v>1</v>
      </c>
      <c r="N68">
        <f t="shared" si="16"/>
        <v>0</v>
      </c>
      <c r="O68" t="str">
        <f t="shared" si="17"/>
        <v>Re</v>
      </c>
      <c r="P68" t="s">
        <v>480</v>
      </c>
      <c r="Q68" t="str">
        <f t="shared" si="20"/>
        <v>Re</v>
      </c>
    </row>
    <row r="69" spans="1:17" x14ac:dyDescent="0.25">
      <c r="A69" t="s">
        <v>19</v>
      </c>
      <c r="B69" t="s">
        <v>289</v>
      </c>
      <c r="C69" t="s">
        <v>290</v>
      </c>
      <c r="D69" t="s">
        <v>291</v>
      </c>
      <c r="E69">
        <v>1</v>
      </c>
      <c r="F69" t="s">
        <v>600</v>
      </c>
      <c r="G69" t="str">
        <f t="shared" si="14"/>
        <v>更高一级的技术支持请求</v>
      </c>
      <c r="H69" t="e">
        <f>VLOOKUP(G69,'CW11 Reply'!$F$1:$H$82,3,0)</f>
        <v>#REF!</v>
      </c>
      <c r="I69">
        <f t="shared" si="15"/>
        <v>1023</v>
      </c>
      <c r="J69">
        <f>VLOOKUP(G69,'CW11 Reply'!$F$1:$I$85,4,0)</f>
        <v>1055</v>
      </c>
      <c r="K69">
        <f t="shared" si="18"/>
        <v>32</v>
      </c>
      <c r="L69">
        <f t="shared" ref="L69:L108" si="21">IFERROR(IF(K69&lt;0, K69+1440,K69),"NA")</f>
        <v>32</v>
      </c>
      <c r="M69">
        <f t="shared" si="19"/>
        <v>0</v>
      </c>
      <c r="N69">
        <f t="shared" si="16"/>
        <v>0</v>
      </c>
      <c r="O69" t="str">
        <f t="shared" si="17"/>
        <v xml:space="preserve"> </v>
      </c>
      <c r="P69" t="str">
        <f>IFERROR(IF(FIND("MB",D69),"Attach",0)," ")</f>
        <v>Attach</v>
      </c>
      <c r="Q69" t="str">
        <f t="shared" si="20"/>
        <v>Attach</v>
      </c>
    </row>
    <row r="70" spans="1:17" x14ac:dyDescent="0.25">
      <c r="A70" t="s">
        <v>19</v>
      </c>
      <c r="B70" t="s">
        <v>292</v>
      </c>
      <c r="C70" t="s">
        <v>293</v>
      </c>
      <c r="D70" t="s">
        <v>294</v>
      </c>
      <c r="G70" t="str">
        <f t="shared" si="14"/>
        <v>重新激活_案例号63216405_技术部案例处理人侯宇老师</v>
      </c>
      <c r="H70" t="e">
        <f>VLOOKUP(G70,'CW11 Reply'!$F$1:$H$82,3,0)</f>
        <v>#REF!</v>
      </c>
      <c r="I70">
        <f t="shared" si="15"/>
        <v>936</v>
      </c>
      <c r="J70">
        <f>VLOOKUP(G70,'CW11 Reply'!$F$1:$I$85,4,0)</f>
        <v>940</v>
      </c>
      <c r="K70">
        <f t="shared" si="18"/>
        <v>4</v>
      </c>
      <c r="L70">
        <f t="shared" si="21"/>
        <v>4</v>
      </c>
      <c r="M70">
        <f t="shared" si="19"/>
        <v>1</v>
      </c>
      <c r="N70">
        <f t="shared" si="16"/>
        <v>0</v>
      </c>
      <c r="O70" t="str">
        <f t="shared" si="17"/>
        <v>Re</v>
      </c>
      <c r="P70" t="s">
        <v>480</v>
      </c>
      <c r="Q70" t="str">
        <f t="shared" si="20"/>
        <v>Re</v>
      </c>
    </row>
    <row r="71" spans="1:17" x14ac:dyDescent="0.25">
      <c r="A71" t="s">
        <v>19</v>
      </c>
      <c r="B71" t="s">
        <v>295</v>
      </c>
      <c r="C71" t="s">
        <v>296</v>
      </c>
      <c r="D71" t="s">
        <v>297</v>
      </c>
      <c r="E71">
        <v>1</v>
      </c>
      <c r="F71" t="s">
        <v>573</v>
      </c>
      <c r="G71" t="str">
        <f t="shared" si="14"/>
        <v>文件-63260702-驱动-茂名宝捷</v>
      </c>
      <c r="H71" t="s">
        <v>3</v>
      </c>
      <c r="I71">
        <f t="shared" si="15"/>
        <v>917</v>
      </c>
      <c r="J71" t="e">
        <f>VLOOKUP(G71,'CW11 Reply'!$F$1:$I$85,4,0)</f>
        <v>#N/A</v>
      </c>
      <c r="K71" t="e">
        <f t="shared" si="18"/>
        <v>#N/A</v>
      </c>
      <c r="L71" t="str">
        <f t="shared" si="21"/>
        <v>NA</v>
      </c>
      <c r="M71" t="str">
        <f t="shared" si="19"/>
        <v>NA</v>
      </c>
      <c r="N71" t="str">
        <f t="shared" si="16"/>
        <v>NA</v>
      </c>
      <c r="O71" t="str">
        <f t="shared" si="17"/>
        <v xml:space="preserve"> </v>
      </c>
      <c r="P71" t="str">
        <f>IFERROR(IF(FIND("MB",D71),"Attach",0)," ")</f>
        <v>Attach</v>
      </c>
      <c r="Q71" t="str">
        <f t="shared" si="20"/>
        <v>Attach</v>
      </c>
    </row>
    <row r="72" spans="1:17" x14ac:dyDescent="0.25">
      <c r="A72" t="s">
        <v>19</v>
      </c>
      <c r="B72" t="s">
        <v>298</v>
      </c>
      <c r="C72" t="s">
        <v>299</v>
      </c>
      <c r="D72" t="s">
        <v>25</v>
      </c>
      <c r="E72">
        <v>1</v>
      </c>
      <c r="F72" t="s">
        <v>574</v>
      </c>
      <c r="G72" t="str">
        <f t="shared" si="14"/>
        <v>重新激活_63249620_驱动系统_枣庄宝景</v>
      </c>
      <c r="H72" t="e">
        <f>VLOOKUP(G72,'CW11 Reply'!$F$1:$H$82,3,0)</f>
        <v>#REF!</v>
      </c>
      <c r="I72">
        <f t="shared" si="15"/>
        <v>834</v>
      </c>
      <c r="J72">
        <f>VLOOKUP(G72,'CW11 Reply'!$F$1:$I$85,4,0)</f>
        <v>968</v>
      </c>
      <c r="K72">
        <f t="shared" si="18"/>
        <v>134</v>
      </c>
      <c r="L72">
        <f t="shared" si="21"/>
        <v>134</v>
      </c>
      <c r="M72">
        <f t="shared" si="19"/>
        <v>0</v>
      </c>
      <c r="N72">
        <f t="shared" si="16"/>
        <v>0</v>
      </c>
      <c r="O72" t="str">
        <f t="shared" si="17"/>
        <v>Re</v>
      </c>
      <c r="P72" t="s">
        <v>480</v>
      </c>
      <c r="Q72" t="str">
        <f t="shared" si="20"/>
        <v>Re</v>
      </c>
    </row>
    <row r="73" spans="1:17" x14ac:dyDescent="0.25">
      <c r="A73" t="s">
        <v>19</v>
      </c>
      <c r="B73" t="s">
        <v>300</v>
      </c>
      <c r="C73" t="s">
        <v>468</v>
      </c>
      <c r="D73" t="s">
        <v>111</v>
      </c>
      <c r="G73" t="str">
        <f t="shared" si="14"/>
        <v>激活_案例63204622_驾驶辅助系统报警_曲作奇</v>
      </c>
      <c r="H73" t="e">
        <f>VLOOKUP(G73,'CW11 Reply'!$F$1:$H$82,3,0)</f>
        <v>#REF!</v>
      </c>
      <c r="I73">
        <f t="shared" si="15"/>
        <v>774</v>
      </c>
      <c r="J73">
        <f>VLOOKUP(G73,'CW11 Reply'!$F$1:$I$85,4,0)</f>
        <v>780</v>
      </c>
      <c r="K73">
        <f t="shared" si="18"/>
        <v>6</v>
      </c>
      <c r="L73">
        <f t="shared" si="21"/>
        <v>6</v>
      </c>
      <c r="M73">
        <f t="shared" si="19"/>
        <v>1</v>
      </c>
      <c r="N73">
        <f t="shared" si="16"/>
        <v>0</v>
      </c>
      <c r="O73" t="str">
        <f t="shared" si="17"/>
        <v>Re</v>
      </c>
      <c r="P73" t="s">
        <v>480</v>
      </c>
      <c r="Q73" t="str">
        <f t="shared" si="20"/>
        <v>Re</v>
      </c>
    </row>
    <row r="74" spans="1:17" x14ac:dyDescent="0.25">
      <c r="A74" t="s">
        <v>19</v>
      </c>
      <c r="B74" t="s">
        <v>301</v>
      </c>
      <c r="C74" t="s">
        <v>469</v>
      </c>
      <c r="D74" t="s">
        <v>75</v>
      </c>
      <c r="E74">
        <v>0</v>
      </c>
      <c r="F74" t="s">
        <v>599</v>
      </c>
      <c r="G74" t="str">
        <f t="shared" si="14"/>
        <v>重新激活-案例63159447-TTS</v>
      </c>
      <c r="H74" t="e">
        <f>VLOOKUP(G74,'CW11 Reply'!$F$1:$H$82,3,0)</f>
        <v>#REF!</v>
      </c>
      <c r="I74">
        <f t="shared" si="15"/>
        <v>755</v>
      </c>
      <c r="J74">
        <f>VLOOKUP(G74,'CW11 Reply'!$F$1:$I$85,4,0)</f>
        <v>788</v>
      </c>
      <c r="K74">
        <f t="shared" si="18"/>
        <v>33</v>
      </c>
      <c r="L74">
        <f t="shared" si="21"/>
        <v>33</v>
      </c>
      <c r="M74">
        <f t="shared" si="19"/>
        <v>0</v>
      </c>
      <c r="N74">
        <f t="shared" si="16"/>
        <v>0</v>
      </c>
      <c r="O74" t="str">
        <f t="shared" si="17"/>
        <v>Re</v>
      </c>
      <c r="P74" t="s">
        <v>480</v>
      </c>
      <c r="Q74" t="str">
        <f t="shared" si="20"/>
        <v>Re</v>
      </c>
    </row>
    <row r="75" spans="1:17" x14ac:dyDescent="0.25">
      <c r="A75" t="s">
        <v>19</v>
      </c>
      <c r="B75" t="s">
        <v>302</v>
      </c>
      <c r="C75" t="s">
        <v>470</v>
      </c>
      <c r="D75" t="s">
        <v>160</v>
      </c>
      <c r="E75">
        <v>1</v>
      </c>
      <c r="F75" t="s">
        <v>598</v>
      </c>
      <c r="G75" t="str">
        <f t="shared" si="14"/>
        <v>案例编号63216405，车架号MD35677 申请开通</v>
      </c>
      <c r="H75" t="e">
        <f>VLOOKUP(G75,'CW11 Reply'!$F$1:$H$82,3,0)</f>
        <v>#REF!</v>
      </c>
      <c r="I75">
        <f t="shared" si="15"/>
        <v>736</v>
      </c>
      <c r="J75">
        <f>VLOOKUP(G75,'CW11 Reply'!$F$1:$I$85,4,0)</f>
        <v>919</v>
      </c>
      <c r="K75">
        <f t="shared" si="18"/>
        <v>183</v>
      </c>
      <c r="L75">
        <f t="shared" si="21"/>
        <v>183</v>
      </c>
      <c r="M75">
        <f t="shared" si="19"/>
        <v>0</v>
      </c>
      <c r="N75">
        <f t="shared" si="16"/>
        <v>0</v>
      </c>
      <c r="O75" t="str">
        <f t="shared" si="17"/>
        <v xml:space="preserve"> </v>
      </c>
      <c r="P75" t="str">
        <f>IFERROR(IF(FIND("MB",D75),"Attach",0)," ")</f>
        <v xml:space="preserve"> </v>
      </c>
      <c r="Q75" t="str">
        <f t="shared" si="20"/>
        <v>Ge</v>
      </c>
    </row>
    <row r="76" spans="1:17" x14ac:dyDescent="0.25">
      <c r="A76" t="s">
        <v>19</v>
      </c>
      <c r="B76" t="s">
        <v>303</v>
      </c>
      <c r="C76" t="s">
        <v>304</v>
      </c>
      <c r="D76" t="s">
        <v>38</v>
      </c>
      <c r="G76" t="str">
        <f t="shared" si="14"/>
        <v>重新激活_63206979_阎广宇</v>
      </c>
      <c r="H76" t="e">
        <f>VLOOKUP(G76,'CW11 Reply'!$F$1:$H$82,3,0)</f>
        <v>#REF!</v>
      </c>
      <c r="I76">
        <f t="shared" si="15"/>
        <v>709</v>
      </c>
      <c r="J76">
        <f>VLOOKUP(G76,'CW11 Reply'!$F$1:$I$85,4,0)</f>
        <v>802</v>
      </c>
      <c r="K76">
        <f t="shared" si="18"/>
        <v>93</v>
      </c>
      <c r="L76">
        <f t="shared" si="21"/>
        <v>93</v>
      </c>
      <c r="M76">
        <f t="shared" si="19"/>
        <v>0</v>
      </c>
      <c r="N76">
        <f t="shared" si="16"/>
        <v>0</v>
      </c>
      <c r="O76" t="str">
        <f t="shared" si="17"/>
        <v>Re</v>
      </c>
      <c r="P76" t="s">
        <v>480</v>
      </c>
      <c r="Q76" t="str">
        <f t="shared" si="20"/>
        <v>Re</v>
      </c>
    </row>
    <row r="77" spans="1:17" x14ac:dyDescent="0.25">
      <c r="A77" t="s">
        <v>19</v>
      </c>
      <c r="B77" t="s">
        <v>305</v>
      </c>
      <c r="C77" t="s">
        <v>306</v>
      </c>
      <c r="D77" t="s">
        <v>307</v>
      </c>
      <c r="G77" t="str">
        <f t="shared" si="14"/>
        <v>附件_63256696_高永远</v>
      </c>
      <c r="H77" t="e">
        <f>VLOOKUP(G77,'CW11 Reply'!$F$1:$H$82,3,0)</f>
        <v>#REF!</v>
      </c>
      <c r="I77">
        <f t="shared" si="15"/>
        <v>708</v>
      </c>
      <c r="J77">
        <f>VLOOKUP(G77,'CW11 Reply'!$F$1:$I$85,4,0)</f>
        <v>762</v>
      </c>
      <c r="K77">
        <f t="shared" si="18"/>
        <v>54</v>
      </c>
      <c r="L77">
        <f t="shared" si="21"/>
        <v>54</v>
      </c>
      <c r="M77">
        <f t="shared" si="19"/>
        <v>0</v>
      </c>
      <c r="N77">
        <f t="shared" si="16"/>
        <v>0</v>
      </c>
      <c r="O77" t="str">
        <f t="shared" si="17"/>
        <v xml:space="preserve"> </v>
      </c>
      <c r="P77" t="str">
        <f t="shared" ref="P77:P78" si="22">IFERROR(IF(FIND("MB",D77),"Attach",0)," ")</f>
        <v>Attach</v>
      </c>
      <c r="Q77" t="str">
        <f t="shared" si="20"/>
        <v>Attach</v>
      </c>
    </row>
    <row r="78" spans="1:17" x14ac:dyDescent="0.25">
      <c r="A78" t="s">
        <v>19</v>
      </c>
      <c r="B78" t="s">
        <v>308</v>
      </c>
      <c r="C78" t="s">
        <v>309</v>
      </c>
      <c r="D78" t="s">
        <v>310</v>
      </c>
      <c r="E78">
        <v>1</v>
      </c>
      <c r="F78" t="s">
        <v>597</v>
      </c>
      <c r="G78" t="str">
        <f t="shared" si="14"/>
        <v xml:space="preserve">解锁puma：电气组 游国军老师  案例号：63227008  </v>
      </c>
      <c r="H78" t="e">
        <f>VLOOKUP(G78,'CW11 Reply'!$F$1:$H$82,3,0)</f>
        <v>#REF!</v>
      </c>
      <c r="I78">
        <f t="shared" si="15"/>
        <v>668</v>
      </c>
      <c r="J78">
        <f>VLOOKUP(G78,'CW11 Reply'!$F$1:$I$85,4,0)</f>
        <v>804</v>
      </c>
      <c r="K78">
        <f t="shared" si="18"/>
        <v>136</v>
      </c>
      <c r="L78">
        <f t="shared" si="21"/>
        <v>136</v>
      </c>
      <c r="M78">
        <f t="shared" si="19"/>
        <v>0</v>
      </c>
      <c r="N78">
        <f t="shared" si="16"/>
        <v>0</v>
      </c>
      <c r="O78" t="str">
        <f t="shared" si="17"/>
        <v xml:space="preserve"> </v>
      </c>
      <c r="P78" t="str">
        <f t="shared" si="22"/>
        <v xml:space="preserve"> </v>
      </c>
      <c r="Q78" t="str">
        <f t="shared" si="20"/>
        <v>Ge</v>
      </c>
    </row>
    <row r="79" spans="1:17" x14ac:dyDescent="0.25">
      <c r="A79" t="s">
        <v>19</v>
      </c>
      <c r="B79" t="s">
        <v>311</v>
      </c>
      <c r="C79" t="s">
        <v>312</v>
      </c>
      <c r="D79" t="s">
        <v>32</v>
      </c>
      <c r="G79" t="str">
        <f t="shared" si="14"/>
        <v>重新激活-63245852 王大为</v>
      </c>
      <c r="H79" t="e">
        <f>VLOOKUP(G79,'CW11 Reply'!$F$1:$H$82,3,0)</f>
        <v>#REF!</v>
      </c>
      <c r="I79">
        <f t="shared" si="15"/>
        <v>601</v>
      </c>
      <c r="J79">
        <f>VLOOKUP(G79,'CW11 Reply'!$F$1:$I$85,4,0)</f>
        <v>604</v>
      </c>
      <c r="K79">
        <f t="shared" si="18"/>
        <v>3</v>
      </c>
      <c r="L79">
        <f t="shared" si="21"/>
        <v>3</v>
      </c>
      <c r="M79">
        <f t="shared" si="19"/>
        <v>1</v>
      </c>
      <c r="N79">
        <f t="shared" si="16"/>
        <v>0</v>
      </c>
      <c r="O79" t="str">
        <f t="shared" si="17"/>
        <v>Re</v>
      </c>
      <c r="P79" t="s">
        <v>480</v>
      </c>
      <c r="Q79" t="str">
        <f t="shared" si="20"/>
        <v>Re</v>
      </c>
    </row>
    <row r="80" spans="1:17" x14ac:dyDescent="0.25">
      <c r="A80" t="s">
        <v>19</v>
      </c>
      <c r="B80" t="s">
        <v>313</v>
      </c>
      <c r="C80" t="s">
        <v>314</v>
      </c>
      <c r="D80" t="s">
        <v>123</v>
      </c>
      <c r="E80">
        <v>1</v>
      </c>
      <c r="F80" t="s">
        <v>575</v>
      </c>
      <c r="G80" t="str">
        <f t="shared" si="14"/>
        <v>激活案例-63200245-驱动系统-邯郸市宝和</v>
      </c>
      <c r="H80" t="e">
        <f>VLOOKUP(G80,'CW11 Reply'!$F$1:$H$82,3,0)</f>
        <v>#REF!</v>
      </c>
      <c r="I80">
        <f t="shared" si="15"/>
        <v>558</v>
      </c>
      <c r="J80">
        <f>VLOOKUP(G80,'CW11 Reply'!$F$1:$I$85,4,0)</f>
        <v>611</v>
      </c>
      <c r="K80">
        <f t="shared" si="18"/>
        <v>53</v>
      </c>
      <c r="L80">
        <f t="shared" si="21"/>
        <v>53</v>
      </c>
      <c r="M80">
        <f t="shared" si="19"/>
        <v>0</v>
      </c>
      <c r="N80">
        <f t="shared" si="16"/>
        <v>0</v>
      </c>
      <c r="O80" t="str">
        <f t="shared" si="17"/>
        <v>Re</v>
      </c>
      <c r="P80" t="s">
        <v>480</v>
      </c>
      <c r="Q80" t="str">
        <f t="shared" si="20"/>
        <v>Re</v>
      </c>
    </row>
    <row r="81" spans="1:17" x14ac:dyDescent="0.25">
      <c r="A81" t="s">
        <v>19</v>
      </c>
      <c r="B81" t="s">
        <v>315</v>
      </c>
      <c r="C81" t="s">
        <v>316</v>
      </c>
      <c r="D81" t="s">
        <v>120</v>
      </c>
      <c r="E81">
        <v>1</v>
      </c>
      <c r="F81" t="s">
        <v>578</v>
      </c>
      <c r="G81" t="str">
        <f t="shared" si="14"/>
        <v>重新激活案例，案例号63119269，东南区，传动系统，东阳宝利丰36434</v>
      </c>
      <c r="H81" t="e">
        <f>VLOOKUP(G81,'CW11 Reply'!$F$1:$H$82,3,0)</f>
        <v>#REF!</v>
      </c>
      <c r="I81">
        <f t="shared" si="15"/>
        <v>519</v>
      </c>
      <c r="J81">
        <f>VLOOKUP(G81,'CW11 Reply'!$F$1:$I$85,4,0)</f>
        <v>538</v>
      </c>
      <c r="K81">
        <f t="shared" si="18"/>
        <v>19</v>
      </c>
      <c r="L81">
        <f t="shared" si="21"/>
        <v>19</v>
      </c>
      <c r="M81">
        <f t="shared" si="19"/>
        <v>1</v>
      </c>
      <c r="N81">
        <f t="shared" si="16"/>
        <v>0</v>
      </c>
      <c r="O81" t="str">
        <f t="shared" si="17"/>
        <v>Re</v>
      </c>
      <c r="P81" t="s">
        <v>480</v>
      </c>
      <c r="Q81" t="str">
        <f t="shared" si="20"/>
        <v>Re</v>
      </c>
    </row>
    <row r="82" spans="1:17" x14ac:dyDescent="0.25">
      <c r="A82" t="s">
        <v>19</v>
      </c>
      <c r="B82" t="s">
        <v>342</v>
      </c>
      <c r="C82" t="s">
        <v>409</v>
      </c>
      <c r="D82" t="s">
        <v>310</v>
      </c>
      <c r="E82">
        <v>1</v>
      </c>
      <c r="F82" t="s">
        <v>604</v>
      </c>
      <c r="G82" t="str">
        <f t="shared" si="14"/>
        <v>案件编号：63204613  申请激活</v>
      </c>
      <c r="H82" t="e">
        <f>VLOOKUP(G82,'CW11 Reply'!$F$1:$H$82,3,0)</f>
        <v>#REF!</v>
      </c>
      <c r="I82">
        <f>MID(C82,(FIND(":",C82)-2),2)*60+MID(C82,(FIND(":",C82)+1),2)</f>
        <v>1084</v>
      </c>
      <c r="J82">
        <f>VLOOKUP(G82,'CW11 Reply'!$F$1:$I$85,4,0)</f>
        <v>1087</v>
      </c>
      <c r="K82">
        <f t="shared" si="18"/>
        <v>3</v>
      </c>
      <c r="L82">
        <f t="shared" si="21"/>
        <v>3</v>
      </c>
      <c r="M82">
        <f t="shared" si="19"/>
        <v>1</v>
      </c>
      <c r="N82">
        <f t="shared" si="16"/>
        <v>0</v>
      </c>
      <c r="O82" t="str">
        <f t="shared" si="17"/>
        <v>Re</v>
      </c>
      <c r="P82" t="s">
        <v>480</v>
      </c>
      <c r="Q82" t="str">
        <f t="shared" si="20"/>
        <v>Re</v>
      </c>
    </row>
    <row r="83" spans="1:17" x14ac:dyDescent="0.25">
      <c r="A83" t="s">
        <v>19</v>
      </c>
      <c r="B83" t="s">
        <v>343</v>
      </c>
      <c r="C83" t="s">
        <v>408</v>
      </c>
      <c r="D83" t="s">
        <v>344</v>
      </c>
      <c r="G83" t="str">
        <f t="shared" si="14"/>
        <v>重新激活_63059023_徐琨</v>
      </c>
      <c r="H83" t="e">
        <f>VLOOKUP(G83,'CW11 Reply'!$F$1:$H$82,3,0)</f>
        <v>#REF!</v>
      </c>
      <c r="I83">
        <f t="shared" ref="I83:I108" si="23">MID(C83,(FIND(":",C83)-2),2)*60+MID(C83,(FIND(":",C83)+1),2)</f>
        <v>1057</v>
      </c>
      <c r="J83">
        <f>VLOOKUP(G83,'CW11 Reply'!$F$1:$I$85,4,0)</f>
        <v>1061</v>
      </c>
      <c r="K83">
        <f t="shared" si="18"/>
        <v>4</v>
      </c>
      <c r="L83">
        <f t="shared" si="21"/>
        <v>4</v>
      </c>
      <c r="M83">
        <f t="shared" si="19"/>
        <v>1</v>
      </c>
      <c r="N83">
        <f t="shared" si="16"/>
        <v>0</v>
      </c>
      <c r="O83" t="str">
        <f t="shared" si="17"/>
        <v>Re</v>
      </c>
      <c r="P83" t="s">
        <v>480</v>
      </c>
      <c r="Q83" t="str">
        <f t="shared" si="20"/>
        <v>Re</v>
      </c>
    </row>
    <row r="84" spans="1:17" x14ac:dyDescent="0.25">
      <c r="A84" t="s">
        <v>19</v>
      </c>
      <c r="B84" t="s">
        <v>345</v>
      </c>
      <c r="C84" t="s">
        <v>407</v>
      </c>
      <c r="D84" t="s">
        <v>45</v>
      </c>
      <c r="E84">
        <v>1</v>
      </c>
      <c r="F84" t="s">
        <v>603</v>
      </c>
      <c r="G84" t="str">
        <f t="shared" si="14"/>
        <v>附件_63263704</v>
      </c>
      <c r="H84" t="e">
        <f>VLOOKUP(G84,'CW11 Reply'!$F$1:$H$82,3,0)</f>
        <v>#REF!</v>
      </c>
      <c r="I84">
        <f t="shared" si="23"/>
        <v>974</v>
      </c>
      <c r="J84">
        <f>VLOOKUP(G84,'CW11 Reply'!$F$1:$I$85,4,0)</f>
        <v>999</v>
      </c>
      <c r="K84">
        <f t="shared" si="18"/>
        <v>25</v>
      </c>
      <c r="L84">
        <f t="shared" si="21"/>
        <v>25</v>
      </c>
      <c r="M84">
        <f t="shared" si="19"/>
        <v>1</v>
      </c>
      <c r="N84">
        <f t="shared" si="16"/>
        <v>0</v>
      </c>
      <c r="O84" t="str">
        <f t="shared" si="17"/>
        <v xml:space="preserve"> </v>
      </c>
      <c r="P84" t="str">
        <f t="shared" ref="P84:P86" si="24">IFERROR(IF(FIND("MB",D84),"Attach",0)," ")</f>
        <v>Attach</v>
      </c>
      <c r="Q84" t="str">
        <f t="shared" si="20"/>
        <v>Attach</v>
      </c>
    </row>
    <row r="85" spans="1:17" x14ac:dyDescent="0.25">
      <c r="A85" t="s">
        <v>19</v>
      </c>
      <c r="B85" t="s">
        <v>346</v>
      </c>
      <c r="C85" t="s">
        <v>406</v>
      </c>
      <c r="D85" t="s">
        <v>134</v>
      </c>
      <c r="E85">
        <v>1</v>
      </c>
      <c r="F85" t="s">
        <v>602</v>
      </c>
      <c r="G85" t="str">
        <f t="shared" si="14"/>
        <v>附件-63263687-Brake advance alarm-附件无法上传</v>
      </c>
      <c r="H85" t="e">
        <f>VLOOKUP(G85,'CW11 Reply'!$F$1:$H$82,3,0)</f>
        <v>#REF!</v>
      </c>
      <c r="I85">
        <f t="shared" si="23"/>
        <v>957</v>
      </c>
      <c r="J85">
        <f>VLOOKUP(G85,'CW11 Reply'!$F$1:$I$85,4,0)</f>
        <v>990</v>
      </c>
      <c r="K85">
        <f t="shared" si="18"/>
        <v>33</v>
      </c>
      <c r="L85">
        <f t="shared" si="21"/>
        <v>33</v>
      </c>
      <c r="M85">
        <f t="shared" si="19"/>
        <v>0</v>
      </c>
      <c r="N85">
        <f t="shared" si="16"/>
        <v>0</v>
      </c>
      <c r="O85" t="str">
        <f t="shared" si="17"/>
        <v xml:space="preserve"> </v>
      </c>
      <c r="P85" t="str">
        <f t="shared" si="24"/>
        <v>Attach</v>
      </c>
      <c r="Q85" t="str">
        <f t="shared" si="20"/>
        <v>Attach</v>
      </c>
    </row>
    <row r="86" spans="1:17" x14ac:dyDescent="0.25">
      <c r="A86" t="s">
        <v>19</v>
      </c>
      <c r="B86" t="s">
        <v>347</v>
      </c>
      <c r="C86" t="s">
        <v>405</v>
      </c>
      <c r="D86" t="s">
        <v>348</v>
      </c>
      <c r="G86" t="str">
        <f t="shared" si="14"/>
        <v>附件_63262924_游国军</v>
      </c>
      <c r="H86" t="e">
        <f>VLOOKUP(G86,'CW11 Reply'!$F$1:$H$82,3,0)</f>
        <v>#REF!</v>
      </c>
      <c r="I86">
        <f t="shared" si="23"/>
        <v>896</v>
      </c>
      <c r="J86">
        <f>VLOOKUP(G86,'CW11 Reply'!$F$1:$I$85,4,0)</f>
        <v>917</v>
      </c>
      <c r="K86">
        <f t="shared" si="18"/>
        <v>21</v>
      </c>
      <c r="L86">
        <f t="shared" si="21"/>
        <v>21</v>
      </c>
      <c r="M86">
        <f t="shared" si="19"/>
        <v>1</v>
      </c>
      <c r="N86">
        <f t="shared" si="16"/>
        <v>0</v>
      </c>
      <c r="O86" t="str">
        <f t="shared" si="17"/>
        <v xml:space="preserve"> </v>
      </c>
      <c r="P86" t="str">
        <f t="shared" si="24"/>
        <v>Attach</v>
      </c>
      <c r="Q86" t="str">
        <f t="shared" si="20"/>
        <v>Attach</v>
      </c>
    </row>
    <row r="87" spans="1:17" x14ac:dyDescent="0.25">
      <c r="A87" t="s">
        <v>19</v>
      </c>
      <c r="B87" t="s">
        <v>349</v>
      </c>
      <c r="C87" t="s">
        <v>404</v>
      </c>
      <c r="D87" t="s">
        <v>234</v>
      </c>
      <c r="E87">
        <v>1</v>
      </c>
      <c r="F87" t="s">
        <v>601</v>
      </c>
      <c r="G87" t="str">
        <f t="shared" si="14"/>
        <v>重新激活-案例编号-63247480 主题：61-2673 Cable set electric parking brake</v>
      </c>
      <c r="H87" t="e">
        <f>VLOOKUP(G87,'CW11 Reply'!$F$1:$H$82,3,0)</f>
        <v>#REF!</v>
      </c>
      <c r="I87">
        <f t="shared" si="23"/>
        <v>811</v>
      </c>
      <c r="J87">
        <f>VLOOKUP(G87,'CW11 Reply'!$F$1:$I$85,4,0)</f>
        <v>993</v>
      </c>
      <c r="K87">
        <f t="shared" si="18"/>
        <v>182</v>
      </c>
      <c r="L87">
        <f t="shared" si="21"/>
        <v>182</v>
      </c>
      <c r="M87">
        <f t="shared" si="19"/>
        <v>0</v>
      </c>
      <c r="N87">
        <f t="shared" si="16"/>
        <v>0</v>
      </c>
      <c r="O87" t="str">
        <f t="shared" si="17"/>
        <v>Re</v>
      </c>
      <c r="P87" t="s">
        <v>480</v>
      </c>
      <c r="Q87" t="str">
        <f t="shared" si="20"/>
        <v>Re</v>
      </c>
    </row>
    <row r="88" spans="1:17" x14ac:dyDescent="0.25">
      <c r="A88" t="s">
        <v>19</v>
      </c>
      <c r="B88" t="s">
        <v>350</v>
      </c>
      <c r="C88" t="s">
        <v>403</v>
      </c>
      <c r="D88" t="s">
        <v>25</v>
      </c>
      <c r="G88" t="str">
        <f t="shared" si="14"/>
        <v>重新激活  63148470  高永远</v>
      </c>
      <c r="H88" t="e">
        <f>VLOOKUP(G88,'CW11 Reply'!$F$1:$H$82,3,0)</f>
        <v>#REF!</v>
      </c>
      <c r="I88">
        <f t="shared" si="23"/>
        <v>775</v>
      </c>
      <c r="J88">
        <f>VLOOKUP(G88,'CW11 Reply'!$F$1:$I$85,4,0)</f>
        <v>817</v>
      </c>
      <c r="K88">
        <f t="shared" si="18"/>
        <v>42</v>
      </c>
      <c r="L88">
        <f t="shared" si="21"/>
        <v>42</v>
      </c>
      <c r="M88">
        <f t="shared" si="19"/>
        <v>0</v>
      </c>
      <c r="N88">
        <f t="shared" si="16"/>
        <v>0</v>
      </c>
      <c r="O88" t="str">
        <f t="shared" si="17"/>
        <v>Re</v>
      </c>
      <c r="P88" t="s">
        <v>480</v>
      </c>
      <c r="Q88" t="str">
        <f t="shared" si="20"/>
        <v>Re</v>
      </c>
    </row>
    <row r="89" spans="1:17" x14ac:dyDescent="0.25">
      <c r="A89" t="s">
        <v>19</v>
      </c>
      <c r="B89" t="s">
        <v>351</v>
      </c>
      <c r="C89" t="s">
        <v>402</v>
      </c>
      <c r="D89" t="s">
        <v>70</v>
      </c>
      <c r="G89" t="str">
        <f t="shared" si="14"/>
        <v>重新激活 63213672 李文杰</v>
      </c>
      <c r="H89" t="e">
        <f>VLOOKUP(G89,'CW11 Reply'!$F$1:$H$82,3,0)</f>
        <v>#REF!</v>
      </c>
      <c r="I89">
        <f t="shared" si="23"/>
        <v>598</v>
      </c>
      <c r="J89">
        <f>VLOOKUP(G89,'CW11 Reply'!$F$1:$I$85,4,0)</f>
        <v>604</v>
      </c>
      <c r="K89">
        <f t="shared" si="18"/>
        <v>6</v>
      </c>
      <c r="L89">
        <f t="shared" si="21"/>
        <v>6</v>
      </c>
      <c r="M89">
        <f t="shared" si="19"/>
        <v>1</v>
      </c>
      <c r="N89">
        <f t="shared" si="16"/>
        <v>0</v>
      </c>
      <c r="O89" t="str">
        <f t="shared" si="17"/>
        <v>Re</v>
      </c>
      <c r="P89" t="s">
        <v>480</v>
      </c>
      <c r="Q89" t="str">
        <f t="shared" si="20"/>
        <v>Re</v>
      </c>
    </row>
    <row r="90" spans="1:17" x14ac:dyDescent="0.25">
      <c r="A90" t="s">
        <v>19</v>
      </c>
      <c r="B90" t="s">
        <v>352</v>
      </c>
      <c r="C90" t="s">
        <v>401</v>
      </c>
      <c r="D90" t="s">
        <v>160</v>
      </c>
      <c r="E90">
        <v>1</v>
      </c>
      <c r="F90" t="s">
        <v>576</v>
      </c>
      <c r="G90" t="str">
        <f t="shared" si="14"/>
        <v>案例激活-63221750-电器系统-北京盈之宝</v>
      </c>
      <c r="H90" t="e">
        <f>VLOOKUP(G90,'CW11 Reply'!$F$1:$H$82,3,0)</f>
        <v>#REF!</v>
      </c>
      <c r="I90">
        <f t="shared" si="23"/>
        <v>580</v>
      </c>
      <c r="J90">
        <f>VLOOKUP(G90,'CW11 Reply'!$F$1:$I$85,4,0)</f>
        <v>602</v>
      </c>
      <c r="K90">
        <f t="shared" si="18"/>
        <v>22</v>
      </c>
      <c r="L90">
        <f t="shared" si="21"/>
        <v>22</v>
      </c>
      <c r="M90">
        <f t="shared" si="19"/>
        <v>1</v>
      </c>
      <c r="N90">
        <f t="shared" si="16"/>
        <v>0</v>
      </c>
      <c r="O90" t="str">
        <f t="shared" si="17"/>
        <v>Re</v>
      </c>
      <c r="P90" t="s">
        <v>480</v>
      </c>
      <c r="Q90" t="str">
        <f t="shared" si="20"/>
        <v>Re</v>
      </c>
    </row>
    <row r="91" spans="1:17" x14ac:dyDescent="0.25">
      <c r="A91" t="s">
        <v>19</v>
      </c>
      <c r="B91" t="s">
        <v>353</v>
      </c>
      <c r="C91" t="s">
        <v>400</v>
      </c>
      <c r="D91" t="s">
        <v>32</v>
      </c>
      <c r="E91">
        <v>1</v>
      </c>
      <c r="F91" t="s">
        <v>577</v>
      </c>
      <c r="G91" t="str">
        <f t="shared" si="14"/>
        <v>重新激活-63108573-车身-上海上德宝骏</v>
      </c>
      <c r="H91" t="e">
        <f>VLOOKUP(G91,'CW11 Reply'!$F$1:$H$82,3,0)</f>
        <v>#REF!</v>
      </c>
      <c r="I91">
        <f t="shared" si="23"/>
        <v>577</v>
      </c>
      <c r="J91">
        <f>VLOOKUP(G91,'CW11 Reply'!$F$1:$I$85,4,0)</f>
        <v>600</v>
      </c>
      <c r="K91">
        <f t="shared" si="18"/>
        <v>23</v>
      </c>
      <c r="L91">
        <f t="shared" si="21"/>
        <v>23</v>
      </c>
      <c r="M91">
        <f t="shared" si="19"/>
        <v>1</v>
      </c>
      <c r="N91">
        <f t="shared" si="16"/>
        <v>0</v>
      </c>
      <c r="O91" t="str">
        <f t="shared" si="17"/>
        <v>Re</v>
      </c>
      <c r="P91" t="s">
        <v>480</v>
      </c>
      <c r="Q91" t="str">
        <f t="shared" si="20"/>
        <v>Re</v>
      </c>
    </row>
    <row r="92" spans="1:17" x14ac:dyDescent="0.25">
      <c r="A92" t="s">
        <v>19</v>
      </c>
      <c r="B92" t="s">
        <v>354</v>
      </c>
      <c r="C92" t="s">
        <v>399</v>
      </c>
      <c r="D92" t="s">
        <v>123</v>
      </c>
      <c r="G92" t="str">
        <f t="shared" si="14"/>
        <v>重新激活_63231976_史维</v>
      </c>
      <c r="H92" t="e">
        <f>VLOOKUP(G92,'CW11 Reply'!$F$1:$H$82,3,0)</f>
        <v>#REF!</v>
      </c>
      <c r="I92">
        <f t="shared" si="23"/>
        <v>551</v>
      </c>
      <c r="J92">
        <f>VLOOKUP(G92,'CW11 Reply'!$F$1:$I$85,4,0)</f>
        <v>583</v>
      </c>
      <c r="K92">
        <f t="shared" si="18"/>
        <v>32</v>
      </c>
      <c r="L92">
        <f t="shared" si="21"/>
        <v>32</v>
      </c>
      <c r="M92">
        <f t="shared" si="19"/>
        <v>0</v>
      </c>
      <c r="N92">
        <f t="shared" si="16"/>
        <v>0</v>
      </c>
      <c r="O92" t="str">
        <f t="shared" si="17"/>
        <v>Re</v>
      </c>
      <c r="P92" t="s">
        <v>480</v>
      </c>
      <c r="Q92" t="str">
        <f t="shared" si="20"/>
        <v>Re</v>
      </c>
    </row>
    <row r="93" spans="1:17" x14ac:dyDescent="0.25">
      <c r="A93" t="s">
        <v>19</v>
      </c>
      <c r="B93" t="s">
        <v>355</v>
      </c>
      <c r="C93" t="s">
        <v>356</v>
      </c>
      <c r="D93" t="s">
        <v>120</v>
      </c>
      <c r="G93" t="str">
        <f t="shared" si="14"/>
        <v>重新激活--63225068--Zhaoxian Chu TTS</v>
      </c>
      <c r="H93" t="s">
        <v>12</v>
      </c>
      <c r="I93">
        <f t="shared" si="23"/>
        <v>879</v>
      </c>
      <c r="J93">
        <f>VLOOKUP(G93,'CW11 Reply'!$F$1:$I$85,4,0)</f>
        <v>537</v>
      </c>
      <c r="K93">
        <f t="shared" si="18"/>
        <v>-342</v>
      </c>
      <c r="L93">
        <f t="shared" si="21"/>
        <v>1098</v>
      </c>
      <c r="M93">
        <f t="shared" si="19"/>
        <v>0</v>
      </c>
      <c r="N93">
        <f t="shared" si="16"/>
        <v>1</v>
      </c>
      <c r="O93" t="str">
        <f t="shared" si="17"/>
        <v>Re</v>
      </c>
      <c r="P93" t="s">
        <v>480</v>
      </c>
      <c r="Q93" t="str">
        <f t="shared" si="20"/>
        <v>Re</v>
      </c>
    </row>
    <row r="94" spans="1:17" x14ac:dyDescent="0.25">
      <c r="A94" t="s">
        <v>19</v>
      </c>
      <c r="B94" t="s">
        <v>357</v>
      </c>
      <c r="C94" t="s">
        <v>358</v>
      </c>
      <c r="D94" t="s">
        <v>348</v>
      </c>
      <c r="E94">
        <v>1</v>
      </c>
      <c r="F94" t="s">
        <v>607</v>
      </c>
      <c r="G94" t="str">
        <f t="shared" si="14"/>
        <v>MJ04478新X1行驶400公里发动机报警机油压力低报警</v>
      </c>
      <c r="H94" t="e">
        <f>VLOOKUP(G94,'CW11 Reply'!$F$1:$H$82,3,0)</f>
        <v>#REF!</v>
      </c>
      <c r="I94">
        <f t="shared" si="23"/>
        <v>777</v>
      </c>
      <c r="J94">
        <f>VLOOKUP(G94,'CW11 Reply'!$F$1:$I$85,4,0)</f>
        <v>884</v>
      </c>
      <c r="K94">
        <f t="shared" si="18"/>
        <v>107</v>
      </c>
      <c r="L94">
        <f t="shared" si="21"/>
        <v>107</v>
      </c>
      <c r="M94">
        <f t="shared" si="19"/>
        <v>0</v>
      </c>
      <c r="N94">
        <f t="shared" si="16"/>
        <v>0</v>
      </c>
      <c r="O94" t="str">
        <f t="shared" si="17"/>
        <v xml:space="preserve"> </v>
      </c>
      <c r="P94" t="str">
        <f t="shared" ref="P94:P95" si="25">IFERROR(IF(FIND("MB",D94),"Attach",0)," ")</f>
        <v>Attach</v>
      </c>
      <c r="Q94" t="str">
        <f t="shared" si="20"/>
        <v>Attach</v>
      </c>
    </row>
    <row r="95" spans="1:17" x14ac:dyDescent="0.25">
      <c r="A95" t="s">
        <v>19</v>
      </c>
      <c r="B95" t="s">
        <v>359</v>
      </c>
      <c r="C95" t="s">
        <v>360</v>
      </c>
      <c r="D95" t="s">
        <v>45</v>
      </c>
      <c r="E95">
        <v>1</v>
      </c>
      <c r="F95" t="s">
        <v>606</v>
      </c>
      <c r="G95" t="str">
        <f t="shared" si="14"/>
        <v>驱动系统-TC:63265336-附件</v>
      </c>
      <c r="H95" t="e">
        <f>VLOOKUP(G95,'CW11 Reply'!$F$1:$H$82,3,0)</f>
        <v>#REF!</v>
      </c>
      <c r="I95">
        <f t="shared" si="23"/>
        <v>763</v>
      </c>
      <c r="J95">
        <f>VLOOKUP(G95,'CW11 Reply'!$F$1:$I$85,4,0)</f>
        <v>800</v>
      </c>
      <c r="K95">
        <f t="shared" si="18"/>
        <v>37</v>
      </c>
      <c r="L95">
        <f t="shared" si="21"/>
        <v>37</v>
      </c>
      <c r="M95">
        <f t="shared" si="19"/>
        <v>0</v>
      </c>
      <c r="N95">
        <f t="shared" si="16"/>
        <v>0</v>
      </c>
      <c r="O95" t="str">
        <f t="shared" si="17"/>
        <v xml:space="preserve"> </v>
      </c>
      <c r="P95" t="str">
        <f t="shared" si="25"/>
        <v>Attach</v>
      </c>
      <c r="Q95" t="str">
        <f t="shared" si="20"/>
        <v>Attach</v>
      </c>
    </row>
    <row r="96" spans="1:17" x14ac:dyDescent="0.25">
      <c r="A96" t="s">
        <v>19</v>
      </c>
      <c r="B96" t="s">
        <v>361</v>
      </c>
      <c r="C96" t="s">
        <v>362</v>
      </c>
      <c r="D96" t="s">
        <v>25</v>
      </c>
      <c r="E96">
        <v>0</v>
      </c>
      <c r="G96" t="str">
        <f t="shared" si="14"/>
        <v>重新激活_63249765_TTS</v>
      </c>
      <c r="H96" t="s">
        <v>12</v>
      </c>
      <c r="I96">
        <f t="shared" si="23"/>
        <v>662</v>
      </c>
      <c r="J96">
        <f>VLOOKUP(G96,'CW11 Reply'!$F$1:$I$85,4,0)</f>
        <v>533</v>
      </c>
      <c r="K96">
        <f t="shared" si="18"/>
        <v>-129</v>
      </c>
      <c r="L96">
        <f t="shared" si="21"/>
        <v>1311</v>
      </c>
      <c r="M96">
        <f t="shared" si="19"/>
        <v>0</v>
      </c>
      <c r="N96">
        <f t="shared" si="16"/>
        <v>1</v>
      </c>
      <c r="O96" t="str">
        <f t="shared" si="17"/>
        <v>Re</v>
      </c>
      <c r="P96" t="s">
        <v>480</v>
      </c>
      <c r="Q96" t="str">
        <f t="shared" si="20"/>
        <v>Re</v>
      </c>
    </row>
    <row r="97" spans="1:17" x14ac:dyDescent="0.25">
      <c r="A97" t="s">
        <v>19</v>
      </c>
      <c r="B97" t="s">
        <v>363</v>
      </c>
      <c r="C97" t="s">
        <v>364</v>
      </c>
      <c r="D97" t="s">
        <v>32</v>
      </c>
      <c r="G97" t="str">
        <f t="shared" si="14"/>
        <v>重新激活-63241794-高永远</v>
      </c>
      <c r="H97" t="e">
        <f>VLOOKUP(G97,'CW11 Reply'!$F$1:$H$82,3,0)</f>
        <v>#REF!</v>
      </c>
      <c r="I97">
        <f t="shared" si="23"/>
        <v>657</v>
      </c>
      <c r="J97">
        <f>VLOOKUP(G97,'CW11 Reply'!$F$1:$I$85,4,0)</f>
        <v>660</v>
      </c>
      <c r="K97">
        <f t="shared" si="18"/>
        <v>3</v>
      </c>
      <c r="L97">
        <f t="shared" si="21"/>
        <v>3</v>
      </c>
      <c r="M97">
        <f t="shared" si="19"/>
        <v>1</v>
      </c>
      <c r="N97">
        <f t="shared" si="16"/>
        <v>0</v>
      </c>
      <c r="O97" t="str">
        <f t="shared" si="17"/>
        <v>Re</v>
      </c>
      <c r="P97" t="s">
        <v>480</v>
      </c>
      <c r="Q97" t="str">
        <f t="shared" si="20"/>
        <v>Re</v>
      </c>
    </row>
    <row r="98" spans="1:17" x14ac:dyDescent="0.25">
      <c r="A98" t="s">
        <v>19</v>
      </c>
      <c r="B98" t="s">
        <v>365</v>
      </c>
      <c r="C98" t="s">
        <v>366</v>
      </c>
      <c r="D98" t="s">
        <v>111</v>
      </c>
      <c r="G98" t="str">
        <f t="shared" ref="G98:G108" si="26">RIGHT(B98,LEN(B98)-4)</f>
        <v>Fw:升级_63236147_电气系统_泉州晋宝</v>
      </c>
      <c r="H98" t="e">
        <f>VLOOKUP(G98,'CW11 Reply'!$F$1:$H$82,3,0)</f>
        <v>#REF!</v>
      </c>
      <c r="I98">
        <f t="shared" si="23"/>
        <v>630</v>
      </c>
      <c r="J98">
        <f>VLOOKUP(G98,'CW11 Reply'!$F$1:$I$85,4,0)</f>
        <v>643</v>
      </c>
      <c r="K98">
        <f t="shared" si="18"/>
        <v>13</v>
      </c>
      <c r="L98">
        <f t="shared" si="21"/>
        <v>13</v>
      </c>
      <c r="M98">
        <f t="shared" si="19"/>
        <v>1</v>
      </c>
      <c r="N98">
        <f t="shared" si="16"/>
        <v>0</v>
      </c>
      <c r="O98" t="str">
        <f t="shared" ref="O98:O108" si="27">IFERROR(IF(FIND("激活",B98),"Re",0)," ")</f>
        <v xml:space="preserve"> </v>
      </c>
      <c r="P98" t="str">
        <f t="shared" ref="P98:P100" si="28">IFERROR(IF(FIND("MB",D98),"Attach",0)," ")</f>
        <v xml:space="preserve"> </v>
      </c>
      <c r="Q98" t="str">
        <f t="shared" si="20"/>
        <v>Ge</v>
      </c>
    </row>
    <row r="99" spans="1:17" x14ac:dyDescent="0.25">
      <c r="A99" t="s">
        <v>19</v>
      </c>
      <c r="B99" t="s">
        <v>367</v>
      </c>
      <c r="C99" t="s">
        <v>368</v>
      </c>
      <c r="D99" t="s">
        <v>134</v>
      </c>
      <c r="E99">
        <v>1</v>
      </c>
      <c r="F99" t="s">
        <v>605</v>
      </c>
      <c r="G99" t="str">
        <f t="shared" si="26"/>
        <v>0L54235 NBT主机风扇噪音</v>
      </c>
      <c r="H99" t="e">
        <f>VLOOKUP(G99,'CW11 Reply'!$F$1:$H$82,3,0)</f>
        <v>#REF!</v>
      </c>
      <c r="I99">
        <f t="shared" si="23"/>
        <v>624</v>
      </c>
      <c r="J99">
        <f>VLOOKUP(G99,'CW11 Reply'!$F$1:$I$85,4,0)</f>
        <v>642</v>
      </c>
      <c r="K99">
        <f t="shared" si="18"/>
        <v>18</v>
      </c>
      <c r="L99">
        <f t="shared" si="21"/>
        <v>18</v>
      </c>
      <c r="M99">
        <f t="shared" si="19"/>
        <v>1</v>
      </c>
      <c r="N99">
        <f t="shared" si="16"/>
        <v>0</v>
      </c>
      <c r="O99" t="str">
        <f t="shared" si="27"/>
        <v xml:space="preserve"> </v>
      </c>
      <c r="P99" t="str">
        <f t="shared" si="28"/>
        <v>Attach</v>
      </c>
      <c r="Q99" t="str">
        <f t="shared" si="20"/>
        <v>Attach</v>
      </c>
    </row>
    <row r="100" spans="1:17" x14ac:dyDescent="0.25">
      <c r="A100" t="s">
        <v>19</v>
      </c>
      <c r="B100" t="s">
        <v>367</v>
      </c>
      <c r="C100" t="s">
        <v>369</v>
      </c>
      <c r="D100" t="s">
        <v>297</v>
      </c>
      <c r="E100">
        <v>1</v>
      </c>
      <c r="F100" t="s">
        <v>605</v>
      </c>
      <c r="G100" t="str">
        <f t="shared" si="26"/>
        <v>0L54235 NBT主机风扇噪音</v>
      </c>
      <c r="H100" t="e">
        <f>VLOOKUP(G100,'CW11 Reply'!$F$1:$H$82,3,0)</f>
        <v>#REF!</v>
      </c>
      <c r="I100">
        <f t="shared" si="23"/>
        <v>605</v>
      </c>
      <c r="J100">
        <f>VLOOKUP(G100,'CW11 Reply'!$F$1:$I$85,4,0)</f>
        <v>642</v>
      </c>
      <c r="K100">
        <f t="shared" si="18"/>
        <v>37</v>
      </c>
      <c r="L100">
        <f t="shared" si="21"/>
        <v>37</v>
      </c>
      <c r="M100">
        <f t="shared" si="19"/>
        <v>0</v>
      </c>
      <c r="N100">
        <f t="shared" si="16"/>
        <v>0</v>
      </c>
      <c r="O100" t="str">
        <f t="shared" si="27"/>
        <v xml:space="preserve"> </v>
      </c>
      <c r="P100" t="str">
        <f t="shared" si="28"/>
        <v>Attach</v>
      </c>
      <c r="Q100" t="str">
        <f t="shared" si="20"/>
        <v>Attach</v>
      </c>
    </row>
    <row r="101" spans="1:17" x14ac:dyDescent="0.25">
      <c r="A101" t="s">
        <v>19</v>
      </c>
      <c r="B101" t="s">
        <v>370</v>
      </c>
      <c r="C101" t="s">
        <v>371</v>
      </c>
      <c r="D101" t="s">
        <v>123</v>
      </c>
      <c r="G101" t="str">
        <f t="shared" si="26"/>
        <v>重新激活-63231598-史维</v>
      </c>
      <c r="H101" t="e">
        <f>VLOOKUP(G101,'CW11 Reply'!$F$1:$H$82,3,0)</f>
        <v>#REF!</v>
      </c>
      <c r="I101">
        <f t="shared" si="23"/>
        <v>560</v>
      </c>
      <c r="J101">
        <f>VLOOKUP(G101,'CW11 Reply'!$F$1:$I$85,4,0)</f>
        <v>684</v>
      </c>
      <c r="K101">
        <f t="shared" si="18"/>
        <v>124</v>
      </c>
      <c r="L101">
        <f t="shared" si="21"/>
        <v>124</v>
      </c>
      <c r="M101">
        <f t="shared" si="19"/>
        <v>0</v>
      </c>
      <c r="N101">
        <f t="shared" si="16"/>
        <v>0</v>
      </c>
      <c r="O101" t="str">
        <f t="shared" si="27"/>
        <v>Re</v>
      </c>
      <c r="P101" t="s">
        <v>480</v>
      </c>
      <c r="Q101" t="str">
        <f t="shared" si="20"/>
        <v>Re</v>
      </c>
    </row>
    <row r="102" spans="1:17" x14ac:dyDescent="0.25">
      <c r="A102" t="s">
        <v>19</v>
      </c>
      <c r="B102" t="s">
        <v>421</v>
      </c>
      <c r="C102" t="s">
        <v>422</v>
      </c>
      <c r="D102" t="s">
        <v>70</v>
      </c>
      <c r="E102">
        <v>1</v>
      </c>
      <c r="F102" t="s">
        <v>579</v>
      </c>
      <c r="G102" t="str">
        <f t="shared" si="26"/>
        <v>重新激活_63110948_驱动系统_广州宝悦一分</v>
      </c>
      <c r="H102" t="s">
        <v>6</v>
      </c>
      <c r="I102">
        <f t="shared" si="23"/>
        <v>1074</v>
      </c>
      <c r="J102">
        <f>VLOOKUP(G102,'CW11 Reply'!$F$1:$I$85,4,0)</f>
        <v>517</v>
      </c>
      <c r="K102">
        <f t="shared" si="18"/>
        <v>-557</v>
      </c>
      <c r="L102" t="s">
        <v>480</v>
      </c>
      <c r="M102">
        <f t="shared" si="19"/>
        <v>0</v>
      </c>
      <c r="N102">
        <v>883</v>
      </c>
      <c r="O102" t="str">
        <f t="shared" si="27"/>
        <v>Re</v>
      </c>
      <c r="P102" t="s">
        <v>480</v>
      </c>
      <c r="Q102" t="str">
        <f t="shared" si="20"/>
        <v>Re</v>
      </c>
    </row>
    <row r="103" spans="1:17" x14ac:dyDescent="0.25">
      <c r="A103" t="s">
        <v>19</v>
      </c>
      <c r="B103" t="s">
        <v>423</v>
      </c>
      <c r="C103" t="s">
        <v>424</v>
      </c>
      <c r="D103" t="s">
        <v>160</v>
      </c>
      <c r="G103" t="str">
        <f t="shared" si="26"/>
        <v>激活案例_63221853_陈辉</v>
      </c>
      <c r="H103" t="e">
        <f>VLOOKUP(G103,'CW11 Reply'!$F$1:$H$82,3,0)</f>
        <v>#REF!</v>
      </c>
      <c r="I103">
        <f t="shared" si="23"/>
        <v>947</v>
      </c>
      <c r="J103">
        <f>VLOOKUP(G103,'CW11 Reply'!$F$1:$I$85,4,0)</f>
        <v>952</v>
      </c>
      <c r="K103">
        <f t="shared" si="18"/>
        <v>5</v>
      </c>
      <c r="L103">
        <f t="shared" si="21"/>
        <v>5</v>
      </c>
      <c r="M103">
        <f t="shared" si="19"/>
        <v>1</v>
      </c>
      <c r="N103">
        <f t="shared" si="16"/>
        <v>0</v>
      </c>
      <c r="O103" t="str">
        <f t="shared" si="27"/>
        <v>Re</v>
      </c>
      <c r="P103" t="s">
        <v>480</v>
      </c>
      <c r="Q103" t="str">
        <f t="shared" si="20"/>
        <v>Re</v>
      </c>
    </row>
    <row r="104" spans="1:17" x14ac:dyDescent="0.25">
      <c r="A104" t="s">
        <v>19</v>
      </c>
      <c r="B104" t="s">
        <v>452</v>
      </c>
      <c r="C104" t="s">
        <v>425</v>
      </c>
      <c r="D104" t="s">
        <v>22</v>
      </c>
      <c r="E104">
        <v>1</v>
      </c>
      <c r="F104" t="s">
        <v>608</v>
      </c>
      <c r="G104" t="str">
        <f t="shared" si="26"/>
        <v>底盘—F02转向器异响2</v>
      </c>
      <c r="H104" t="e">
        <f>VLOOKUP(G104,'CW11 Reply'!$F$1:$H$82,3,0)</f>
        <v>#REF!</v>
      </c>
      <c r="I104">
        <f t="shared" si="23"/>
        <v>841</v>
      </c>
      <c r="J104">
        <f>VLOOKUP(G104,'CW11 Reply'!$F$1:$I$85,4,0)</f>
        <v>860</v>
      </c>
      <c r="K104">
        <f t="shared" si="18"/>
        <v>19</v>
      </c>
      <c r="L104">
        <f t="shared" si="21"/>
        <v>19</v>
      </c>
      <c r="M104">
        <f t="shared" si="19"/>
        <v>1</v>
      </c>
      <c r="N104">
        <f t="shared" si="16"/>
        <v>0</v>
      </c>
      <c r="O104" t="str">
        <f t="shared" si="27"/>
        <v xml:space="preserve"> </v>
      </c>
      <c r="P104" t="str">
        <f>IFERROR(IF(FIND("MB",D104),"Attach",0)," ")</f>
        <v xml:space="preserve"> </v>
      </c>
      <c r="Q104" t="str">
        <f t="shared" si="20"/>
        <v>Ge</v>
      </c>
    </row>
    <row r="105" spans="1:17" x14ac:dyDescent="0.25">
      <c r="A105" t="s">
        <v>19</v>
      </c>
      <c r="B105" t="s">
        <v>426</v>
      </c>
      <c r="C105" t="s">
        <v>427</v>
      </c>
      <c r="D105" t="s">
        <v>25</v>
      </c>
      <c r="G105" t="str">
        <f t="shared" si="26"/>
        <v>重新激活-63225306-孟凡博</v>
      </c>
      <c r="H105" t="e">
        <f>VLOOKUP(G105,'CW11 Reply'!$F$1:$H$82,3,0)</f>
        <v>#REF!</v>
      </c>
      <c r="I105">
        <f t="shared" si="23"/>
        <v>833</v>
      </c>
      <c r="J105">
        <f>VLOOKUP(G105,'CW11 Reply'!$F$1:$I$85,4,0)</f>
        <v>837</v>
      </c>
      <c r="K105">
        <f t="shared" si="18"/>
        <v>4</v>
      </c>
      <c r="L105">
        <f t="shared" si="21"/>
        <v>4</v>
      </c>
      <c r="M105">
        <f t="shared" si="19"/>
        <v>1</v>
      </c>
      <c r="N105">
        <f t="shared" si="16"/>
        <v>0</v>
      </c>
      <c r="O105" t="str">
        <f t="shared" si="27"/>
        <v>Re</v>
      </c>
      <c r="P105" t="s">
        <v>480</v>
      </c>
      <c r="Q105" t="str">
        <f t="shared" si="20"/>
        <v>Re</v>
      </c>
    </row>
    <row r="106" spans="1:17" x14ac:dyDescent="0.25">
      <c r="A106" t="s">
        <v>19</v>
      </c>
      <c r="B106" t="s">
        <v>428</v>
      </c>
      <c r="C106" t="s">
        <v>429</v>
      </c>
      <c r="D106" t="s">
        <v>229</v>
      </c>
      <c r="G106" t="str">
        <f t="shared" si="26"/>
        <v>重新激活 -63239543-徐琨</v>
      </c>
      <c r="H106" t="e">
        <f>VLOOKUP(G106,'CW11 Reply'!$F$1:$H$82,3,0)</f>
        <v>#REF!</v>
      </c>
      <c r="I106">
        <f t="shared" si="23"/>
        <v>753</v>
      </c>
      <c r="J106">
        <f>VLOOKUP(G106,'CW11 Reply'!$F$1:$I$85,4,0)</f>
        <v>803</v>
      </c>
      <c r="K106">
        <f t="shared" si="18"/>
        <v>50</v>
      </c>
      <c r="L106">
        <f t="shared" si="21"/>
        <v>50</v>
      </c>
      <c r="M106">
        <f t="shared" si="19"/>
        <v>0</v>
      </c>
      <c r="N106">
        <f t="shared" si="16"/>
        <v>0</v>
      </c>
      <c r="O106" t="str">
        <f t="shared" si="27"/>
        <v>Re</v>
      </c>
      <c r="P106" t="s">
        <v>480</v>
      </c>
      <c r="Q106" t="str">
        <f t="shared" si="20"/>
        <v>Re</v>
      </c>
    </row>
    <row r="107" spans="1:17" x14ac:dyDescent="0.25">
      <c r="A107" t="s">
        <v>19</v>
      </c>
      <c r="B107" t="s">
        <v>451</v>
      </c>
      <c r="C107" t="s">
        <v>430</v>
      </c>
      <c r="D107" t="s">
        <v>237</v>
      </c>
      <c r="E107">
        <v>1</v>
      </c>
      <c r="F107" t="s">
        <v>608</v>
      </c>
      <c r="G107" t="str">
        <f t="shared" si="26"/>
        <v>底盘—F02转向器异响1</v>
      </c>
      <c r="H107" t="e">
        <f>VLOOKUP(G107,'CW11 Reply'!$F$1:$H$82,3,0)</f>
        <v>#REF!</v>
      </c>
      <c r="I107">
        <f t="shared" si="23"/>
        <v>735</v>
      </c>
      <c r="J107">
        <f>VLOOKUP(G107,'CW11 Reply'!$F$1:$I$85,4,0)</f>
        <v>827</v>
      </c>
      <c r="K107">
        <f t="shared" si="18"/>
        <v>92</v>
      </c>
      <c r="L107">
        <f t="shared" si="21"/>
        <v>92</v>
      </c>
      <c r="M107">
        <f t="shared" si="19"/>
        <v>0</v>
      </c>
      <c r="N107">
        <f t="shared" si="16"/>
        <v>0</v>
      </c>
      <c r="O107" t="str">
        <f t="shared" si="27"/>
        <v xml:space="preserve"> </v>
      </c>
      <c r="P107" t="str">
        <f>IFERROR(IF(FIND("MB",D107),"Attach",0)," ")</f>
        <v>Attach</v>
      </c>
      <c r="Q107" t="str">
        <f t="shared" si="20"/>
        <v>Attach</v>
      </c>
    </row>
    <row r="108" spans="1:17" x14ac:dyDescent="0.25">
      <c r="A108" t="s">
        <v>19</v>
      </c>
      <c r="B108" t="s">
        <v>431</v>
      </c>
      <c r="C108" t="s">
        <v>432</v>
      </c>
      <c r="D108" t="s">
        <v>123</v>
      </c>
      <c r="E108">
        <v>1</v>
      </c>
      <c r="F108" t="s">
        <v>580</v>
      </c>
      <c r="G108" t="str">
        <f t="shared" si="26"/>
        <v>重新激活案例，案例号63139666，东南区，电气系统，东阳保利丰36434</v>
      </c>
      <c r="H108" t="e">
        <f>VLOOKUP(G108,'CW11 Reply'!$F$1:$H$82,3,0)</f>
        <v>#REF!</v>
      </c>
      <c r="I108">
        <f t="shared" si="23"/>
        <v>552</v>
      </c>
      <c r="J108">
        <f>VLOOKUP(G108,'CW11 Reply'!$F$1:$I$85,4,0)</f>
        <v>589</v>
      </c>
      <c r="K108">
        <f t="shared" si="18"/>
        <v>37</v>
      </c>
      <c r="L108">
        <f t="shared" si="21"/>
        <v>37</v>
      </c>
      <c r="M108">
        <f t="shared" si="19"/>
        <v>0</v>
      </c>
      <c r="N108">
        <f t="shared" si="16"/>
        <v>0</v>
      </c>
      <c r="O108" t="str">
        <f t="shared" si="27"/>
        <v>Re</v>
      </c>
      <c r="P108" t="s">
        <v>480</v>
      </c>
      <c r="Q108" t="str">
        <f t="shared" si="20"/>
        <v>Re</v>
      </c>
    </row>
  </sheetData>
  <autoFilter ref="A1:P108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C1" workbookViewId="0">
      <selection activeCell="F3" sqref="F3"/>
    </sheetView>
  </sheetViews>
  <sheetFormatPr defaultRowHeight="15" x14ac:dyDescent="0.25"/>
  <cols>
    <col min="1" max="1" width="46.28515625" bestFit="1" customWidth="1"/>
    <col min="2" max="2" width="74.42578125" bestFit="1" customWidth="1"/>
    <col min="3" max="3" width="13.7109375" bestFit="1" customWidth="1"/>
    <col min="4" max="4" width="5.7109375" bestFit="1" customWidth="1"/>
    <col min="5" max="5" width="10.42578125" bestFit="1" customWidth="1"/>
    <col min="6" max="6" width="71.28515625" bestFit="1" customWidth="1"/>
    <col min="7" max="7" width="16.5703125" bestFit="1" customWidth="1"/>
    <col min="9" max="9" width="13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447</v>
      </c>
      <c r="G1" t="s">
        <v>444</v>
      </c>
      <c r="H1" t="s">
        <v>1</v>
      </c>
      <c r="I1" t="s">
        <v>455</v>
      </c>
    </row>
    <row r="2" spans="1:9" x14ac:dyDescent="0.25">
      <c r="A2" t="s">
        <v>90</v>
      </c>
      <c r="B2" t="s">
        <v>91</v>
      </c>
      <c r="C2" t="s">
        <v>92</v>
      </c>
      <c r="D2" t="s">
        <v>93</v>
      </c>
      <c r="F2" t="str">
        <f>RIGHT(B2,LEN(B2)-4)</f>
        <v>案例激活</v>
      </c>
      <c r="G2" t="str">
        <f>LEFT(A2,FIND(",",A2)-1)</f>
        <v>Fu Rich</v>
      </c>
      <c r="H2" t="e">
        <f>VLOOKUP(G2,#REF!,2,0)</f>
        <v>#REF!</v>
      </c>
      <c r="I2">
        <f>IF(RIGHT(C2,2)="PM", (MID(C2,(FIND(":",C2)-2),2)+12)*60+MID(C2,(FIND(":",C2)+1),2),MID(C2,(FIND(":",C2)-2),2)*60+MID(C2,(FIND(":",C2)+1),2))</f>
        <v>1033</v>
      </c>
    </row>
    <row r="3" spans="1:9" x14ac:dyDescent="0.25">
      <c r="A3" t="s">
        <v>95</v>
      </c>
      <c r="B3" t="s">
        <v>96</v>
      </c>
      <c r="C3" t="s">
        <v>97</v>
      </c>
      <c r="D3" t="s">
        <v>98</v>
      </c>
      <c r="F3" t="str">
        <f t="shared" ref="F3:F66" si="0">RIGHT(B3,LEN(B3)-4)</f>
        <v>重新激活-63092245-孙成研</v>
      </c>
      <c r="G3" t="str">
        <f t="shared" ref="G3:G66" si="1">LEFT(A3,FIND(",",A3)-1)</f>
        <v>Yang Bo</v>
      </c>
      <c r="H3" t="e">
        <f>VLOOKUP(G3,#REF!,2,0)</f>
        <v>#REF!</v>
      </c>
      <c r="I3">
        <f t="shared" ref="I3:I58" si="2">IF(RIGHT(C3,2)="PM", (MID(C3,(FIND(":",C3)-2),2)+12)*60+MID(C3,(FIND(":",C3)+1),2),MID(C3,(FIND(":",C3)-2),2)*60+MID(C3,(FIND(":",C3)+1),2))</f>
        <v>975</v>
      </c>
    </row>
    <row r="4" spans="1:9" x14ac:dyDescent="0.25">
      <c r="A4" t="s">
        <v>94</v>
      </c>
      <c r="B4" t="s">
        <v>99</v>
      </c>
      <c r="C4" t="s">
        <v>100</v>
      </c>
      <c r="D4" t="s">
        <v>101</v>
      </c>
      <c r="F4" t="str">
        <f t="shared" si="0"/>
        <v>PUMA案例重新打开申请</v>
      </c>
      <c r="G4" t="str">
        <f t="shared" si="1"/>
        <v>Shi Wei</v>
      </c>
      <c r="H4" t="e">
        <f>VLOOKUP(G4,#REF!,2,0)</f>
        <v>#REF!</v>
      </c>
      <c r="I4">
        <f t="shared" si="2"/>
        <v>974</v>
      </c>
    </row>
    <row r="5" spans="1:9" x14ac:dyDescent="0.25">
      <c r="A5" t="s">
        <v>95</v>
      </c>
      <c r="B5" t="s">
        <v>102</v>
      </c>
      <c r="C5" t="s">
        <v>103</v>
      </c>
      <c r="D5" t="s">
        <v>104</v>
      </c>
      <c r="F5" t="str">
        <f t="shared" si="0"/>
        <v>重新激活_63087713_杨波</v>
      </c>
      <c r="G5" t="str">
        <f t="shared" si="1"/>
        <v>Yang Bo</v>
      </c>
      <c r="H5" t="e">
        <f>VLOOKUP(G5,#REF!,2,0)</f>
        <v>#REF!</v>
      </c>
      <c r="I5">
        <f t="shared" si="2"/>
        <v>973</v>
      </c>
    </row>
    <row r="6" spans="1:9" x14ac:dyDescent="0.25">
      <c r="A6" t="s">
        <v>105</v>
      </c>
      <c r="B6" t="s">
        <v>106</v>
      </c>
      <c r="C6" t="s">
        <v>103</v>
      </c>
      <c r="D6" t="s">
        <v>107</v>
      </c>
      <c r="F6" t="str">
        <f t="shared" si="0"/>
        <v>puma:63250656案例视频</v>
      </c>
      <c r="G6" t="str">
        <f t="shared" si="1"/>
        <v>Wei Yunqian</v>
      </c>
      <c r="H6" t="e">
        <f>VLOOKUP(G6,#REF!,2,0)</f>
        <v>#REF!</v>
      </c>
      <c r="I6">
        <f t="shared" si="2"/>
        <v>973</v>
      </c>
    </row>
    <row r="7" spans="1:9" x14ac:dyDescent="0.25">
      <c r="A7" t="s">
        <v>95</v>
      </c>
      <c r="B7" t="s">
        <v>108</v>
      </c>
      <c r="C7" t="s">
        <v>109</v>
      </c>
      <c r="D7" t="s">
        <v>104</v>
      </c>
      <c r="F7" t="str">
        <f t="shared" si="0"/>
        <v>重新激活_ 63131310 _ 李文杰</v>
      </c>
      <c r="G7" t="str">
        <f t="shared" si="1"/>
        <v>Yang Bo</v>
      </c>
      <c r="H7" t="e">
        <f>VLOOKUP(G7,#REF!,2,0)</f>
        <v>#REF!</v>
      </c>
      <c r="I7">
        <f t="shared" si="2"/>
        <v>915</v>
      </c>
    </row>
    <row r="8" spans="1:9" x14ac:dyDescent="0.25">
      <c r="A8" t="s">
        <v>90</v>
      </c>
      <c r="B8" t="s">
        <v>165</v>
      </c>
      <c r="C8" t="s">
        <v>166</v>
      </c>
      <c r="D8" t="s">
        <v>167</v>
      </c>
      <c r="F8" t="str">
        <f t="shared" si="0"/>
        <v>重新激活_63049163_车身电器_广东粤宝</v>
      </c>
      <c r="G8" t="str">
        <f t="shared" si="1"/>
        <v>Fu Rich</v>
      </c>
      <c r="H8" t="e">
        <f>VLOOKUP(G8,#REF!,2,0)</f>
        <v>#REF!</v>
      </c>
      <c r="I8">
        <f t="shared" si="2"/>
        <v>1092</v>
      </c>
    </row>
    <row r="9" spans="1:9" x14ac:dyDescent="0.25">
      <c r="A9" t="s">
        <v>168</v>
      </c>
      <c r="B9" t="s">
        <v>169</v>
      </c>
      <c r="C9" t="s">
        <v>170</v>
      </c>
      <c r="D9" t="s">
        <v>167</v>
      </c>
      <c r="F9" t="str">
        <f t="shared" si="0"/>
        <v>重新激活-63091972-李文杰</v>
      </c>
      <c r="G9" t="str">
        <f t="shared" si="1"/>
        <v>Gao Yongyuan</v>
      </c>
      <c r="H9" t="e">
        <f>VLOOKUP(G9,#REF!,2,0)</f>
        <v>#REF!</v>
      </c>
      <c r="I9">
        <f t="shared" si="2"/>
        <v>1075</v>
      </c>
    </row>
    <row r="10" spans="1:9" x14ac:dyDescent="0.25">
      <c r="A10" t="s">
        <v>171</v>
      </c>
      <c r="B10" t="s">
        <v>172</v>
      </c>
      <c r="C10" t="s">
        <v>173</v>
      </c>
      <c r="D10" t="s">
        <v>167</v>
      </c>
      <c r="F10" t="str">
        <f t="shared" si="0"/>
        <v>重新激活_63241734_TTS</v>
      </c>
      <c r="G10" t="str">
        <f t="shared" si="1"/>
        <v>Zhao Shelina</v>
      </c>
      <c r="H10" t="e">
        <f>VLOOKUP(G10,#REF!,2,0)</f>
        <v>#REF!</v>
      </c>
      <c r="I10">
        <f t="shared" si="2"/>
        <v>1025</v>
      </c>
    </row>
    <row r="11" spans="1:9" x14ac:dyDescent="0.25">
      <c r="A11" t="s">
        <v>95</v>
      </c>
      <c r="B11" t="s">
        <v>174</v>
      </c>
      <c r="C11" t="s">
        <v>175</v>
      </c>
      <c r="D11" t="s">
        <v>176</v>
      </c>
      <c r="F11" t="str">
        <f t="shared" si="0"/>
        <v>申请激活_63206535_底盘系统_富阳宝信</v>
      </c>
      <c r="G11" t="str">
        <f t="shared" si="1"/>
        <v>Yang Bo</v>
      </c>
      <c r="H11" t="e">
        <f>VLOOKUP(G11,#REF!,2,0)</f>
        <v>#REF!</v>
      </c>
      <c r="I11">
        <f t="shared" si="2"/>
        <v>958</v>
      </c>
    </row>
    <row r="12" spans="1:9" x14ac:dyDescent="0.25">
      <c r="A12" t="s">
        <v>95</v>
      </c>
      <c r="B12" t="s">
        <v>177</v>
      </c>
      <c r="C12" t="s">
        <v>119</v>
      </c>
      <c r="D12" t="s">
        <v>176</v>
      </c>
      <c r="F12" t="str">
        <f t="shared" si="0"/>
        <v>申请激活_63220090_底盘系统_富阳宝信</v>
      </c>
      <c r="G12" t="str">
        <f t="shared" si="1"/>
        <v>Yang Bo</v>
      </c>
      <c r="H12" t="e">
        <f>VLOOKUP(G12,#REF!,2,0)</f>
        <v>#REF!</v>
      </c>
      <c r="I12">
        <f t="shared" si="2"/>
        <v>955</v>
      </c>
    </row>
    <row r="13" spans="1:9" x14ac:dyDescent="0.25">
      <c r="A13" t="s">
        <v>95</v>
      </c>
      <c r="B13" t="s">
        <v>178</v>
      </c>
      <c r="C13" t="s">
        <v>179</v>
      </c>
      <c r="D13" t="s">
        <v>180</v>
      </c>
      <c r="F13" t="str">
        <f t="shared" si="0"/>
        <v>附件63253108处理人未知</v>
      </c>
      <c r="G13" t="str">
        <f t="shared" si="1"/>
        <v>Yang Bo</v>
      </c>
      <c r="H13" t="e">
        <f>VLOOKUP(G13,#REF!,2,0)</f>
        <v>#REF!</v>
      </c>
      <c r="I13">
        <f t="shared" si="2"/>
        <v>916</v>
      </c>
    </row>
    <row r="14" spans="1:9" x14ac:dyDescent="0.25">
      <c r="A14" t="s">
        <v>94</v>
      </c>
      <c r="B14" t="s">
        <v>181</v>
      </c>
      <c r="C14" t="s">
        <v>182</v>
      </c>
      <c r="D14" t="s">
        <v>183</v>
      </c>
      <c r="F14" t="str">
        <f t="shared" si="0"/>
        <v>申请激活_63147485_驱动系统_富阳宝信</v>
      </c>
      <c r="G14" t="str">
        <f t="shared" si="1"/>
        <v>Shi Wei</v>
      </c>
      <c r="H14" t="e">
        <f>VLOOKUP(G14,#REF!,2,0)</f>
        <v>#REF!</v>
      </c>
      <c r="I14">
        <f t="shared" si="2"/>
        <v>914</v>
      </c>
    </row>
    <row r="15" spans="1:9" x14ac:dyDescent="0.25">
      <c r="A15" t="s">
        <v>95</v>
      </c>
      <c r="B15" t="s">
        <v>184</v>
      </c>
      <c r="C15" t="s">
        <v>185</v>
      </c>
      <c r="D15" t="s">
        <v>180</v>
      </c>
      <c r="F15" t="str">
        <f t="shared" si="0"/>
        <v>附件63252902处理人未知</v>
      </c>
      <c r="G15" t="str">
        <f t="shared" si="1"/>
        <v>Yang Bo</v>
      </c>
      <c r="H15" t="e">
        <f>VLOOKUP(G15,#REF!,2,0)</f>
        <v>#REF!</v>
      </c>
      <c r="I15">
        <f t="shared" si="2"/>
        <v>894</v>
      </c>
    </row>
    <row r="16" spans="1:9" x14ac:dyDescent="0.25">
      <c r="A16" t="s">
        <v>186</v>
      </c>
      <c r="B16" t="s">
        <v>187</v>
      </c>
      <c r="C16" t="s">
        <v>188</v>
      </c>
      <c r="D16" t="s">
        <v>65</v>
      </c>
      <c r="F16" t="str">
        <f t="shared" si="0"/>
        <v>商德宝TTS-63250748重新激活</v>
      </c>
      <c r="G16" t="str">
        <f t="shared" si="1"/>
        <v>Chu Zhaoxian</v>
      </c>
      <c r="H16" t="e">
        <f>VLOOKUP(G16,#REF!,2,0)</f>
        <v>#REF!</v>
      </c>
      <c r="I16">
        <f t="shared" si="2"/>
        <v>886</v>
      </c>
    </row>
    <row r="17" spans="1:9" x14ac:dyDescent="0.25">
      <c r="A17" t="s">
        <v>90</v>
      </c>
      <c r="B17" t="s">
        <v>189</v>
      </c>
      <c r="C17" t="s">
        <v>133</v>
      </c>
      <c r="D17" t="s">
        <v>101</v>
      </c>
      <c r="F17" t="str">
        <f t="shared" si="0"/>
        <v>重新激活_63047174_侯宇</v>
      </c>
      <c r="G17" t="str">
        <f t="shared" si="1"/>
        <v>Fu Rich</v>
      </c>
      <c r="H17" t="e">
        <f>VLOOKUP(G17,#REF!,2,0)</f>
        <v>#REF!</v>
      </c>
      <c r="I17">
        <f t="shared" si="2"/>
        <v>880</v>
      </c>
    </row>
    <row r="18" spans="1:9" x14ac:dyDescent="0.25">
      <c r="A18" t="s">
        <v>94</v>
      </c>
      <c r="B18" t="s">
        <v>190</v>
      </c>
      <c r="C18" t="s">
        <v>191</v>
      </c>
      <c r="D18" t="s">
        <v>180</v>
      </c>
      <c r="F18" t="str">
        <f t="shared" si="0"/>
        <v>申请激活案例号63224076的案例号的PUMA</v>
      </c>
      <c r="G18" t="str">
        <f t="shared" si="1"/>
        <v>Shi Wei</v>
      </c>
      <c r="H18" t="e">
        <f>VLOOKUP(G18,#REF!,2,0)</f>
        <v>#REF!</v>
      </c>
      <c r="I18">
        <f t="shared" si="2"/>
        <v>870</v>
      </c>
    </row>
    <row r="19" spans="1:9" x14ac:dyDescent="0.25">
      <c r="A19" t="s">
        <v>95</v>
      </c>
      <c r="B19" t="s">
        <v>192</v>
      </c>
      <c r="C19" t="s">
        <v>193</v>
      </c>
      <c r="D19" t="s">
        <v>180</v>
      </c>
      <c r="F19" t="str">
        <f t="shared" si="0"/>
        <v>重新激活__63125328__底盘_台州宝驿</v>
      </c>
      <c r="G19" t="str">
        <f t="shared" si="1"/>
        <v>Yang Bo</v>
      </c>
      <c r="H19" t="e">
        <f>VLOOKUP(G19,#REF!,2,0)</f>
        <v>#REF!</v>
      </c>
      <c r="I19">
        <f t="shared" si="2"/>
        <v>858</v>
      </c>
    </row>
    <row r="20" spans="1:9" x14ac:dyDescent="0.25">
      <c r="A20" t="s">
        <v>95</v>
      </c>
      <c r="B20" t="s">
        <v>194</v>
      </c>
      <c r="C20" t="s">
        <v>195</v>
      </c>
      <c r="D20" t="s">
        <v>120</v>
      </c>
      <c r="F20" t="str">
        <f t="shared" si="0"/>
        <v>重新激活-63207569-孙成研</v>
      </c>
      <c r="G20" t="str">
        <f t="shared" si="1"/>
        <v>Yang Bo</v>
      </c>
      <c r="H20" t="e">
        <f>VLOOKUP(G20,#REF!,2,0)</f>
        <v>#REF!</v>
      </c>
      <c r="I20">
        <f t="shared" si="2"/>
        <v>844</v>
      </c>
    </row>
    <row r="21" spans="1:9" x14ac:dyDescent="0.25">
      <c r="A21" t="s">
        <v>94</v>
      </c>
      <c r="B21" t="s">
        <v>196</v>
      </c>
      <c r="C21" t="s">
        <v>459</v>
      </c>
      <c r="D21" t="s">
        <v>197</v>
      </c>
      <c r="F21" t="str">
        <f t="shared" si="0"/>
        <v>重新激活_63182142_冯建全</v>
      </c>
      <c r="G21" t="str">
        <f t="shared" si="1"/>
        <v>Shi Wei</v>
      </c>
      <c r="H21" t="e">
        <f>VLOOKUP(G21,#REF!,2,0)</f>
        <v>#REF!</v>
      </c>
      <c r="I21">
        <f t="shared" si="2"/>
        <v>779</v>
      </c>
    </row>
    <row r="22" spans="1:9" x14ac:dyDescent="0.25">
      <c r="A22" t="s">
        <v>198</v>
      </c>
      <c r="B22" t="s">
        <v>199</v>
      </c>
      <c r="C22" t="s">
        <v>200</v>
      </c>
      <c r="D22" t="s">
        <v>197</v>
      </c>
      <c r="F22" t="str">
        <f t="shared" si="0"/>
        <v>puma:63252893案例视频和照片</v>
      </c>
      <c r="G22" t="str">
        <f t="shared" si="1"/>
        <v>Meng Fan Bo</v>
      </c>
      <c r="H22" t="e">
        <f>VLOOKUP(G22,#REF!,2,0)</f>
        <v>#REF!</v>
      </c>
      <c r="I22">
        <f t="shared" si="2"/>
        <v>707</v>
      </c>
    </row>
    <row r="23" spans="1:9" x14ac:dyDescent="0.25">
      <c r="A23" t="s">
        <v>171</v>
      </c>
      <c r="B23" t="s">
        <v>187</v>
      </c>
      <c r="C23" t="s">
        <v>201</v>
      </c>
      <c r="D23" t="s">
        <v>202</v>
      </c>
      <c r="F23" t="str">
        <f t="shared" si="0"/>
        <v>商德宝TTS-63250748重新激活</v>
      </c>
      <c r="G23" t="str">
        <f t="shared" si="1"/>
        <v>Zhao Shelina</v>
      </c>
      <c r="H23" t="e">
        <f>VLOOKUP(G23,#REF!,2,0)</f>
        <v>#REF!</v>
      </c>
      <c r="I23">
        <f t="shared" si="2"/>
        <v>672</v>
      </c>
    </row>
    <row r="24" spans="1:9" x14ac:dyDescent="0.25">
      <c r="A24" t="s">
        <v>95</v>
      </c>
      <c r="B24" t="s">
        <v>203</v>
      </c>
      <c r="C24" t="s">
        <v>204</v>
      </c>
      <c r="D24" t="s">
        <v>104</v>
      </c>
      <c r="F24" t="str">
        <f t="shared" si="0"/>
        <v>重新激活-63239275-杨波</v>
      </c>
      <c r="G24" t="str">
        <f t="shared" si="1"/>
        <v>Yang Bo</v>
      </c>
      <c r="H24" t="e">
        <f>VLOOKUP(G24,#REF!,2,0)</f>
        <v>#REF!</v>
      </c>
      <c r="I24">
        <f t="shared" si="2"/>
        <v>671</v>
      </c>
    </row>
    <row r="25" spans="1:9" x14ac:dyDescent="0.25">
      <c r="A25" t="s">
        <v>198</v>
      </c>
      <c r="B25" t="s">
        <v>205</v>
      </c>
      <c r="C25" t="s">
        <v>206</v>
      </c>
      <c r="D25" t="s">
        <v>101</v>
      </c>
      <c r="F25" t="str">
        <f t="shared" si="0"/>
        <v>信息反馈_上海宝诚申江</v>
      </c>
      <c r="G25" t="str">
        <f t="shared" si="1"/>
        <v>Meng Fan Bo</v>
      </c>
      <c r="H25" t="e">
        <f>VLOOKUP(G25,#REF!,2,0)</f>
        <v>#REF!</v>
      </c>
      <c r="I25">
        <f t="shared" si="2"/>
        <v>646</v>
      </c>
    </row>
    <row r="26" spans="1:9" x14ac:dyDescent="0.25">
      <c r="A26" t="s">
        <v>94</v>
      </c>
      <c r="B26" t="s">
        <v>207</v>
      </c>
      <c r="C26" t="s">
        <v>208</v>
      </c>
      <c r="D26" t="s">
        <v>209</v>
      </c>
      <c r="F26" t="str">
        <f t="shared" si="0"/>
        <v>重新激活-63206746-马天驰</v>
      </c>
      <c r="G26" t="str">
        <f t="shared" si="1"/>
        <v>Shi Wei</v>
      </c>
      <c r="H26" t="e">
        <f>VLOOKUP(G26,#REF!,2,0)</f>
        <v>#REF!</v>
      </c>
      <c r="I26">
        <f t="shared" si="2"/>
        <v>613</v>
      </c>
    </row>
    <row r="27" spans="1:9" x14ac:dyDescent="0.25">
      <c r="A27" t="s">
        <v>95</v>
      </c>
      <c r="B27" t="s">
        <v>210</v>
      </c>
      <c r="C27" t="s">
        <v>211</v>
      </c>
      <c r="D27" t="s">
        <v>212</v>
      </c>
      <c r="F27" t="str">
        <f t="shared" si="0"/>
        <v>重新激活_63233435_杨波</v>
      </c>
      <c r="G27" t="str">
        <f t="shared" si="1"/>
        <v>Yang Bo</v>
      </c>
      <c r="H27" t="e">
        <f>VLOOKUP(G27,#REF!,2,0)</f>
        <v>#REF!</v>
      </c>
      <c r="I27">
        <f t="shared" si="2"/>
        <v>584</v>
      </c>
    </row>
    <row r="28" spans="1:9" x14ac:dyDescent="0.25">
      <c r="A28" t="s">
        <v>94</v>
      </c>
      <c r="B28" t="s">
        <v>213</v>
      </c>
      <c r="C28" t="s">
        <v>214</v>
      </c>
      <c r="D28" t="s">
        <v>93</v>
      </c>
      <c r="F28" t="str">
        <f t="shared" si="0"/>
        <v>重新激活_63191483_史维</v>
      </c>
      <c r="G28" t="str">
        <f t="shared" si="1"/>
        <v>Shi Wei</v>
      </c>
      <c r="H28" t="e">
        <f>VLOOKUP(G28,#REF!,2,0)</f>
        <v>#REF!</v>
      </c>
      <c r="I28">
        <f t="shared" si="2"/>
        <v>583</v>
      </c>
    </row>
    <row r="29" spans="1:9" x14ac:dyDescent="0.25">
      <c r="A29" t="s">
        <v>94</v>
      </c>
      <c r="B29" t="s">
        <v>215</v>
      </c>
      <c r="C29" t="s">
        <v>216</v>
      </c>
      <c r="D29" t="s">
        <v>197</v>
      </c>
      <c r="F29" t="str">
        <f t="shared" si="0"/>
        <v>重新激活-63148178-冯建全</v>
      </c>
      <c r="G29" t="str">
        <f t="shared" si="1"/>
        <v>Shi Wei</v>
      </c>
      <c r="H29" t="e">
        <f>VLOOKUP(G29,#REF!,2,0)</f>
        <v>#REF!</v>
      </c>
      <c r="I29">
        <f t="shared" si="2"/>
        <v>576</v>
      </c>
    </row>
    <row r="30" spans="1:9" x14ac:dyDescent="0.25">
      <c r="A30" t="s">
        <v>95</v>
      </c>
      <c r="B30" t="s">
        <v>217</v>
      </c>
      <c r="C30" t="s">
        <v>218</v>
      </c>
      <c r="D30" t="s">
        <v>65</v>
      </c>
      <c r="F30" t="str">
        <f t="shared" si="0"/>
        <v xml:space="preserve"> 重新激活-63236063-变速箱-云南宝悦</v>
      </c>
      <c r="G30" t="str">
        <f t="shared" si="1"/>
        <v>Yang Bo</v>
      </c>
      <c r="H30" t="e">
        <f>VLOOKUP(G30,#REF!,2,0)</f>
        <v>#REF!</v>
      </c>
      <c r="I30">
        <f t="shared" si="2"/>
        <v>485</v>
      </c>
    </row>
    <row r="31" spans="1:9" x14ac:dyDescent="0.25">
      <c r="A31" t="s">
        <v>105</v>
      </c>
      <c r="B31" t="s">
        <v>219</v>
      </c>
      <c r="C31" t="s">
        <v>220</v>
      </c>
      <c r="D31" t="s">
        <v>107</v>
      </c>
      <c r="F31" t="str">
        <f t="shared" si="0"/>
        <v>HUH 主机蓝牙问题咨询</v>
      </c>
      <c r="G31" t="str">
        <f t="shared" si="1"/>
        <v>Wei Yunqian</v>
      </c>
      <c r="H31" t="e">
        <f>VLOOKUP(G31,#REF!,2,0)</f>
        <v>#REF!</v>
      </c>
      <c r="I31">
        <f t="shared" si="2"/>
        <v>1011</v>
      </c>
    </row>
    <row r="32" spans="1:9" x14ac:dyDescent="0.25">
      <c r="A32" t="s">
        <v>171</v>
      </c>
      <c r="B32" t="s">
        <v>256</v>
      </c>
      <c r="C32" t="s">
        <v>257</v>
      </c>
      <c r="D32" t="s">
        <v>258</v>
      </c>
      <c r="F32" t="str">
        <f t="shared" si="0"/>
        <v>重新激活 63222117TTS, 谢谢！</v>
      </c>
      <c r="G32" t="str">
        <f t="shared" si="1"/>
        <v>Zhao Shelina</v>
      </c>
      <c r="H32" t="e">
        <f>VLOOKUP(G32,#REF!,2,0)</f>
        <v>#REF!</v>
      </c>
      <c r="I32">
        <f t="shared" si="2"/>
        <v>1081</v>
      </c>
    </row>
    <row r="33" spans="1:9" x14ac:dyDescent="0.25">
      <c r="A33" t="s">
        <v>90</v>
      </c>
      <c r="B33" t="s">
        <v>259</v>
      </c>
      <c r="C33" t="s">
        <v>260</v>
      </c>
      <c r="D33" t="s">
        <v>59</v>
      </c>
      <c r="F33" t="str">
        <f t="shared" si="0"/>
        <v>重新激活-63155015-车身-南京鹰之翼</v>
      </c>
      <c r="G33" t="str">
        <f t="shared" si="1"/>
        <v>Fu Rich</v>
      </c>
      <c r="H33" t="e">
        <f>VLOOKUP(G33,#REF!,2,0)</f>
        <v>#REF!</v>
      </c>
      <c r="I33">
        <f t="shared" si="2"/>
        <v>1045</v>
      </c>
    </row>
    <row r="34" spans="1:9" x14ac:dyDescent="0.25">
      <c r="A34" t="s">
        <v>95</v>
      </c>
      <c r="B34" t="s">
        <v>261</v>
      </c>
      <c r="C34" t="s">
        <v>262</v>
      </c>
      <c r="D34" t="s">
        <v>98</v>
      </c>
      <c r="F34" t="str">
        <f t="shared" si="0"/>
        <v>重新激活_63236405_驱动_苏州宝景</v>
      </c>
      <c r="G34" t="str">
        <f t="shared" si="1"/>
        <v>Yang Bo</v>
      </c>
      <c r="H34" t="e">
        <f>VLOOKUP(G34,#REF!,2,0)</f>
        <v>#REF!</v>
      </c>
      <c r="I34">
        <f t="shared" si="2"/>
        <v>1027</v>
      </c>
    </row>
    <row r="35" spans="1:9" x14ac:dyDescent="0.25">
      <c r="A35" t="s">
        <v>95</v>
      </c>
      <c r="B35" t="s">
        <v>263</v>
      </c>
      <c r="C35" t="s">
        <v>264</v>
      </c>
      <c r="D35" t="s">
        <v>265</v>
      </c>
      <c r="F35" t="str">
        <f t="shared" si="0"/>
        <v>重新激活_63232145_驱动系统_泸州宝源</v>
      </c>
      <c r="G35" t="str">
        <f t="shared" si="1"/>
        <v>Yang Bo</v>
      </c>
      <c r="H35" t="e">
        <f>VLOOKUP(G35,#REF!,2,0)</f>
        <v>#REF!</v>
      </c>
      <c r="I35">
        <f t="shared" si="2"/>
        <v>939</v>
      </c>
    </row>
    <row r="36" spans="1:9" x14ac:dyDescent="0.25">
      <c r="A36" t="s">
        <v>105</v>
      </c>
      <c r="B36" t="s">
        <v>266</v>
      </c>
      <c r="C36" t="s">
        <v>267</v>
      </c>
      <c r="D36" t="s">
        <v>268</v>
      </c>
      <c r="F36" t="str">
        <f t="shared" si="0"/>
        <v>G169177前档玻璃开裂</v>
      </c>
      <c r="G36" t="str">
        <f t="shared" si="1"/>
        <v>Wei Yunqian</v>
      </c>
      <c r="H36" t="e">
        <f>VLOOKUP(G36,#REF!,2,0)</f>
        <v>#REF!</v>
      </c>
      <c r="I36">
        <f t="shared" si="2"/>
        <v>914</v>
      </c>
    </row>
    <row r="37" spans="1:9" x14ac:dyDescent="0.25">
      <c r="A37" t="s">
        <v>105</v>
      </c>
      <c r="B37" t="s">
        <v>269</v>
      </c>
      <c r="C37" t="s">
        <v>270</v>
      </c>
      <c r="D37" t="s">
        <v>101</v>
      </c>
      <c r="F37" t="str">
        <f t="shared" si="0"/>
        <v>编程报告_63249646_曲作奇</v>
      </c>
      <c r="G37" t="str">
        <f t="shared" si="1"/>
        <v>Wei Yunqian</v>
      </c>
      <c r="H37" t="e">
        <f>VLOOKUP(G37,#REF!,2,0)</f>
        <v>#REF!</v>
      </c>
      <c r="I37">
        <f t="shared" si="2"/>
        <v>880</v>
      </c>
    </row>
    <row r="38" spans="1:9" x14ac:dyDescent="0.25">
      <c r="A38" t="s">
        <v>94</v>
      </c>
      <c r="B38" t="s">
        <v>271</v>
      </c>
      <c r="C38" t="s">
        <v>272</v>
      </c>
      <c r="D38" t="s">
        <v>197</v>
      </c>
      <c r="F38" t="str">
        <f t="shared" si="0"/>
        <v>重新激活-TC案例编号:63208580 -CSC problem</v>
      </c>
      <c r="G38" t="str">
        <f t="shared" si="1"/>
        <v>Shi Wei</v>
      </c>
      <c r="H38" t="e">
        <f>VLOOKUP(G38,#REF!,2,0)</f>
        <v>#REF!</v>
      </c>
      <c r="I38">
        <f t="shared" si="2"/>
        <v>878</v>
      </c>
    </row>
    <row r="39" spans="1:9" x14ac:dyDescent="0.25">
      <c r="A39" t="s">
        <v>90</v>
      </c>
      <c r="B39" t="s">
        <v>273</v>
      </c>
      <c r="C39" t="s">
        <v>274</v>
      </c>
      <c r="D39" t="s">
        <v>101</v>
      </c>
      <c r="F39" t="str">
        <f t="shared" si="0"/>
        <v>附件：63256440处理人未知</v>
      </c>
      <c r="G39" t="str">
        <f t="shared" si="1"/>
        <v>Fu Rich</v>
      </c>
      <c r="H39" t="e">
        <f>VLOOKUP(G39,#REF!,2,0)</f>
        <v>#REF!</v>
      </c>
      <c r="I39">
        <f t="shared" si="2"/>
        <v>872</v>
      </c>
    </row>
    <row r="40" spans="1:9" x14ac:dyDescent="0.25">
      <c r="A40" t="s">
        <v>90</v>
      </c>
      <c r="B40" t="s">
        <v>275</v>
      </c>
      <c r="C40" t="s">
        <v>276</v>
      </c>
      <c r="D40" t="s">
        <v>98</v>
      </c>
      <c r="F40" t="str">
        <f t="shared" si="0"/>
        <v>重新激活_63236650_侯宇</v>
      </c>
      <c r="G40" t="str">
        <f t="shared" si="1"/>
        <v>Fu Rich</v>
      </c>
      <c r="H40" t="e">
        <f>VLOOKUP(G40,#REF!,2,0)</f>
        <v>#REF!</v>
      </c>
      <c r="I40">
        <f t="shared" si="2"/>
        <v>797</v>
      </c>
    </row>
    <row r="41" spans="1:9" x14ac:dyDescent="0.25">
      <c r="A41" t="s">
        <v>94</v>
      </c>
      <c r="B41" t="s">
        <v>277</v>
      </c>
      <c r="C41" t="s">
        <v>458</v>
      </c>
      <c r="D41" t="s">
        <v>180</v>
      </c>
      <c r="F41" t="str">
        <f t="shared" si="0"/>
        <v>重新激活-63236245-驱动-宁波宝恒</v>
      </c>
      <c r="G41" t="str">
        <f t="shared" si="1"/>
        <v>Shi Wei</v>
      </c>
      <c r="H41" t="e">
        <f>VLOOKUP(G41,#REF!,2,0)</f>
        <v>#REF!</v>
      </c>
      <c r="I41">
        <f t="shared" si="2"/>
        <v>768</v>
      </c>
    </row>
    <row r="42" spans="1:9" x14ac:dyDescent="0.25">
      <c r="A42" t="s">
        <v>95</v>
      </c>
      <c r="B42" t="s">
        <v>278</v>
      </c>
      <c r="C42" t="s">
        <v>457</v>
      </c>
      <c r="D42" t="s">
        <v>101</v>
      </c>
      <c r="F42" t="str">
        <f t="shared" si="0"/>
        <v>附件_63256375_杨波</v>
      </c>
      <c r="G42" t="str">
        <f t="shared" si="1"/>
        <v>Yang Bo</v>
      </c>
      <c r="H42" t="e">
        <f>VLOOKUP(G42,#REF!,2,0)</f>
        <v>#REF!</v>
      </c>
      <c r="I42">
        <f t="shared" si="2"/>
        <v>767</v>
      </c>
    </row>
    <row r="43" spans="1:9" x14ac:dyDescent="0.25">
      <c r="A43" t="s">
        <v>94</v>
      </c>
      <c r="B43" t="s">
        <v>279</v>
      </c>
      <c r="C43" t="s">
        <v>280</v>
      </c>
      <c r="D43" t="s">
        <v>281</v>
      </c>
      <c r="F43" t="str">
        <f t="shared" si="0"/>
        <v>申请重新激活6318 6010动力_杭州宝荣</v>
      </c>
      <c r="G43" t="str">
        <f t="shared" si="1"/>
        <v>Shi Wei</v>
      </c>
      <c r="H43" t="e">
        <f>VLOOKUP(G43,#REF!,2,0)</f>
        <v>#REF!</v>
      </c>
      <c r="I43">
        <f t="shared" si="2"/>
        <v>656</v>
      </c>
    </row>
    <row r="44" spans="1:9" x14ac:dyDescent="0.25">
      <c r="A44" t="s">
        <v>90</v>
      </c>
      <c r="B44" t="s">
        <v>282</v>
      </c>
      <c r="C44" t="s">
        <v>283</v>
      </c>
      <c r="D44" t="s">
        <v>176</v>
      </c>
      <c r="F44" t="str">
        <f t="shared" si="0"/>
        <v>重新激活-62858784-向保林</v>
      </c>
      <c r="G44" t="str">
        <f t="shared" si="1"/>
        <v>Fu Rich</v>
      </c>
      <c r="H44" t="e">
        <f>VLOOKUP(G44,#REF!,2,0)</f>
        <v>#REF!</v>
      </c>
      <c r="I44">
        <f t="shared" si="2"/>
        <v>622</v>
      </c>
    </row>
    <row r="45" spans="1:9" x14ac:dyDescent="0.25">
      <c r="A45" t="s">
        <v>284</v>
      </c>
      <c r="B45" t="s">
        <v>285</v>
      </c>
      <c r="C45" t="s">
        <v>286</v>
      </c>
      <c r="D45" t="s">
        <v>202</v>
      </c>
      <c r="F45" t="str">
        <f t="shared" si="0"/>
        <v>重新激活 63225451 车身 如皋聚宝行</v>
      </c>
      <c r="G45" t="str">
        <f t="shared" si="1"/>
        <v>Zheng Annamaria</v>
      </c>
      <c r="H45" t="e">
        <f>VLOOKUP(G45,#REF!,2,0)</f>
        <v>#REF!</v>
      </c>
      <c r="I45">
        <f t="shared" si="2"/>
        <v>580</v>
      </c>
    </row>
    <row r="46" spans="1:9" x14ac:dyDescent="0.25">
      <c r="A46" t="s">
        <v>90</v>
      </c>
      <c r="B46" t="s">
        <v>287</v>
      </c>
      <c r="C46" t="s">
        <v>288</v>
      </c>
      <c r="D46" t="s">
        <v>101</v>
      </c>
      <c r="F46" t="str">
        <f t="shared" si="0"/>
        <v>现在车辆到店申请从新激活案例：63221522，</v>
      </c>
      <c r="G46" t="str">
        <f t="shared" si="1"/>
        <v>Fu Rich</v>
      </c>
      <c r="H46" t="e">
        <f>VLOOKUP(G46,#REF!,2,0)</f>
        <v>#REF!</v>
      </c>
      <c r="I46">
        <f t="shared" si="2"/>
        <v>567</v>
      </c>
    </row>
    <row r="47" spans="1:9" x14ac:dyDescent="0.25">
      <c r="A47" t="s">
        <v>171</v>
      </c>
      <c r="B47" t="s">
        <v>317</v>
      </c>
      <c r="C47" t="s">
        <v>318</v>
      </c>
      <c r="D47" t="s">
        <v>56</v>
      </c>
      <c r="F47" t="str">
        <f t="shared" si="0"/>
        <v>更高一级的技术支持请求</v>
      </c>
      <c r="G47" t="str">
        <f t="shared" si="1"/>
        <v>Zhao Shelina</v>
      </c>
      <c r="H47" t="e">
        <f>VLOOKUP(G47,#REF!,2,0)</f>
        <v>#REF!</v>
      </c>
      <c r="I47">
        <f t="shared" si="2"/>
        <v>1055</v>
      </c>
    </row>
    <row r="48" spans="1:9" x14ac:dyDescent="0.25">
      <c r="A48" t="s">
        <v>95</v>
      </c>
      <c r="B48" t="s">
        <v>319</v>
      </c>
      <c r="C48" t="s">
        <v>320</v>
      </c>
      <c r="D48" t="s">
        <v>180</v>
      </c>
      <c r="F48" t="str">
        <f t="shared" si="0"/>
        <v>重新激活_63249620_驱动系统_枣庄宝景</v>
      </c>
      <c r="G48" t="str">
        <f t="shared" si="1"/>
        <v>Yang Bo</v>
      </c>
      <c r="H48" t="e">
        <f>VLOOKUP(G48,#REF!,2,0)</f>
        <v>#REF!</v>
      </c>
      <c r="I48">
        <f t="shared" si="2"/>
        <v>968</v>
      </c>
    </row>
    <row r="49" spans="1:9" x14ac:dyDescent="0.25">
      <c r="A49" t="s">
        <v>90</v>
      </c>
      <c r="B49" t="s">
        <v>321</v>
      </c>
      <c r="C49" t="s">
        <v>322</v>
      </c>
      <c r="D49" t="s">
        <v>56</v>
      </c>
      <c r="F49" t="str">
        <f t="shared" si="0"/>
        <v>重新激活_案例号63216405_技术部案例处理人侯宇老师</v>
      </c>
      <c r="G49" t="str">
        <f t="shared" si="1"/>
        <v>Fu Rich</v>
      </c>
      <c r="H49" t="e">
        <f>VLOOKUP(G49,#REF!,2,0)</f>
        <v>#REF!</v>
      </c>
      <c r="I49">
        <f t="shared" si="2"/>
        <v>940</v>
      </c>
    </row>
    <row r="50" spans="1:9" x14ac:dyDescent="0.25">
      <c r="A50" t="s">
        <v>198</v>
      </c>
      <c r="B50" t="s">
        <v>323</v>
      </c>
      <c r="C50" t="s">
        <v>324</v>
      </c>
      <c r="D50" t="s">
        <v>107</v>
      </c>
      <c r="F50" t="str">
        <f t="shared" si="0"/>
        <v>案例编号63216405，车架号MD35677 申请开通</v>
      </c>
      <c r="G50" t="str">
        <f t="shared" si="1"/>
        <v>Meng Fan Bo</v>
      </c>
      <c r="H50" t="e">
        <f>VLOOKUP(G50,#REF!,2,0)</f>
        <v>#REF!</v>
      </c>
      <c r="I50">
        <f t="shared" si="2"/>
        <v>919</v>
      </c>
    </row>
    <row r="51" spans="1:9" x14ac:dyDescent="0.25">
      <c r="A51" t="s">
        <v>90</v>
      </c>
      <c r="B51" t="s">
        <v>325</v>
      </c>
      <c r="C51" t="s">
        <v>326</v>
      </c>
      <c r="D51" t="s">
        <v>265</v>
      </c>
      <c r="F51" t="str">
        <f t="shared" si="0"/>
        <v xml:space="preserve">解锁puma：电气组 游国军老师  案例号：63227008  </v>
      </c>
      <c r="G51" t="str">
        <f t="shared" si="1"/>
        <v>Fu Rich</v>
      </c>
      <c r="H51" t="e">
        <f>VLOOKUP(G51,#REF!,2,0)</f>
        <v>#REF!</v>
      </c>
      <c r="I51">
        <f t="shared" si="2"/>
        <v>804</v>
      </c>
    </row>
    <row r="52" spans="1:9" x14ac:dyDescent="0.25">
      <c r="A52" t="s">
        <v>327</v>
      </c>
      <c r="B52" t="s">
        <v>328</v>
      </c>
      <c r="C52" t="s">
        <v>329</v>
      </c>
      <c r="D52" t="s">
        <v>330</v>
      </c>
      <c r="F52" t="str">
        <f t="shared" si="0"/>
        <v>重新激活_63206979_阎广宇</v>
      </c>
      <c r="G52" t="str">
        <f t="shared" si="1"/>
        <v>Zhang Yuan</v>
      </c>
      <c r="H52" t="e">
        <f>VLOOKUP(G52,#REF!,2,0)</f>
        <v>#REF!</v>
      </c>
      <c r="I52">
        <f t="shared" si="2"/>
        <v>802</v>
      </c>
    </row>
    <row r="53" spans="1:9" x14ac:dyDescent="0.25">
      <c r="A53" t="s">
        <v>171</v>
      </c>
      <c r="B53" t="s">
        <v>331</v>
      </c>
      <c r="C53" t="s">
        <v>332</v>
      </c>
      <c r="D53" t="s">
        <v>176</v>
      </c>
      <c r="F53" t="str">
        <f t="shared" si="0"/>
        <v>重新激活-案例63159447-TTS</v>
      </c>
      <c r="G53" t="str">
        <f t="shared" si="1"/>
        <v>Zhao Shelina</v>
      </c>
      <c r="H53" t="e">
        <f>VLOOKUP(G53,#REF!,2,0)</f>
        <v>#REF!</v>
      </c>
      <c r="I53">
        <f t="shared" si="2"/>
        <v>788</v>
      </c>
    </row>
    <row r="54" spans="1:9" x14ac:dyDescent="0.25">
      <c r="A54" t="s">
        <v>90</v>
      </c>
      <c r="B54" t="s">
        <v>333</v>
      </c>
      <c r="C54" t="s">
        <v>334</v>
      </c>
      <c r="D54" t="s">
        <v>265</v>
      </c>
      <c r="F54" t="str">
        <f t="shared" si="0"/>
        <v>激活_案例63204622_驾驶辅助系统报警_曲作奇</v>
      </c>
      <c r="G54" t="str">
        <f t="shared" si="1"/>
        <v>Fu Rich</v>
      </c>
      <c r="H54" t="e">
        <f>VLOOKUP(G54,#REF!,2,0)</f>
        <v>#REF!</v>
      </c>
      <c r="I54">
        <f t="shared" si="2"/>
        <v>780</v>
      </c>
    </row>
    <row r="55" spans="1:9" x14ac:dyDescent="0.25">
      <c r="A55" t="s">
        <v>95</v>
      </c>
      <c r="B55" t="s">
        <v>335</v>
      </c>
      <c r="C55" t="s">
        <v>456</v>
      </c>
      <c r="D55" t="s">
        <v>101</v>
      </c>
      <c r="F55" t="str">
        <f t="shared" si="0"/>
        <v>附件_63256696_高永远</v>
      </c>
      <c r="G55" t="str">
        <f t="shared" si="1"/>
        <v>Yang Bo</v>
      </c>
      <c r="H55" t="e">
        <f>VLOOKUP(G55,#REF!,2,0)</f>
        <v>#REF!</v>
      </c>
      <c r="I55">
        <f t="shared" si="2"/>
        <v>762</v>
      </c>
    </row>
    <row r="56" spans="1:9" x14ac:dyDescent="0.25">
      <c r="A56" t="s">
        <v>95</v>
      </c>
      <c r="B56" t="s">
        <v>336</v>
      </c>
      <c r="C56" t="s">
        <v>337</v>
      </c>
      <c r="D56" t="s">
        <v>180</v>
      </c>
      <c r="F56" t="str">
        <f t="shared" si="0"/>
        <v>激活案例-63200245-驱动系统-邯郸市宝和</v>
      </c>
      <c r="G56" t="str">
        <f t="shared" si="1"/>
        <v>Yang Bo</v>
      </c>
      <c r="H56" t="e">
        <f>VLOOKUP(G56,#REF!,2,0)</f>
        <v>#REF!</v>
      </c>
      <c r="I56">
        <f t="shared" si="2"/>
        <v>611</v>
      </c>
    </row>
    <row r="57" spans="1:9" x14ac:dyDescent="0.25">
      <c r="A57" t="s">
        <v>90</v>
      </c>
      <c r="B57" t="s">
        <v>338</v>
      </c>
      <c r="C57" t="s">
        <v>339</v>
      </c>
      <c r="D57" t="s">
        <v>101</v>
      </c>
      <c r="F57" t="str">
        <f t="shared" si="0"/>
        <v>重新激活-63245852 王大为</v>
      </c>
      <c r="G57" t="str">
        <f t="shared" si="1"/>
        <v>Fu Rich</v>
      </c>
      <c r="H57" t="e">
        <f>VLOOKUP(G57,#REF!,2,0)</f>
        <v>#REF!</v>
      </c>
      <c r="I57">
        <f t="shared" si="2"/>
        <v>604</v>
      </c>
    </row>
    <row r="58" spans="1:9" x14ac:dyDescent="0.25">
      <c r="A58" t="s">
        <v>95</v>
      </c>
      <c r="B58" t="s">
        <v>340</v>
      </c>
      <c r="C58" t="s">
        <v>341</v>
      </c>
      <c r="D58" t="s">
        <v>107</v>
      </c>
      <c r="F58" t="str">
        <f t="shared" si="0"/>
        <v>重新激活案例，案例号63119269，东南区，传动系统，东阳宝利丰36434</v>
      </c>
      <c r="G58" t="str">
        <f t="shared" si="1"/>
        <v>Yang Bo</v>
      </c>
      <c r="H58" t="e">
        <f>VLOOKUP(G58,#REF!,2,0)</f>
        <v>#REF!</v>
      </c>
      <c r="I58">
        <f t="shared" si="2"/>
        <v>538</v>
      </c>
    </row>
    <row r="59" spans="1:9" x14ac:dyDescent="0.25">
      <c r="A59" t="s">
        <v>90</v>
      </c>
      <c r="B59" t="s">
        <v>372</v>
      </c>
      <c r="C59" t="s">
        <v>420</v>
      </c>
      <c r="D59" t="s">
        <v>107</v>
      </c>
      <c r="F59" t="str">
        <f t="shared" si="0"/>
        <v>案件编号：63204613  申请激活</v>
      </c>
      <c r="G59" t="str">
        <f t="shared" si="1"/>
        <v>Fu Rich</v>
      </c>
      <c r="H59" t="e">
        <f>VLOOKUP(G59,#REF!,2,0)</f>
        <v>#REF!</v>
      </c>
      <c r="I59">
        <f>MID(C59,(FIND(":",C59)-2),2)*60+MID(C59,(FIND(":",C59)+1),2)</f>
        <v>1087</v>
      </c>
    </row>
    <row r="60" spans="1:9" x14ac:dyDescent="0.25">
      <c r="A60" t="s">
        <v>90</v>
      </c>
      <c r="B60" t="s">
        <v>373</v>
      </c>
      <c r="C60" t="s">
        <v>419</v>
      </c>
      <c r="D60" t="s">
        <v>180</v>
      </c>
      <c r="F60" t="str">
        <f t="shared" si="0"/>
        <v>重新激活_63059023_徐琨</v>
      </c>
      <c r="G60" t="str">
        <f t="shared" si="1"/>
        <v>Fu Rich</v>
      </c>
      <c r="H60" t="e">
        <f>VLOOKUP(G60,#REF!,2,0)</f>
        <v>#REF!</v>
      </c>
      <c r="I60">
        <f t="shared" ref="I60:I85" si="3">MID(C60,(FIND(":",C60)-2),2)*60+MID(C60,(FIND(":",C60)+1),2)</f>
        <v>1061</v>
      </c>
    </row>
    <row r="61" spans="1:9" x14ac:dyDescent="0.25">
      <c r="A61" t="s">
        <v>327</v>
      </c>
      <c r="B61" t="s">
        <v>374</v>
      </c>
      <c r="C61" t="s">
        <v>418</v>
      </c>
      <c r="D61" t="s">
        <v>93</v>
      </c>
      <c r="F61" t="str">
        <f t="shared" si="0"/>
        <v>附件_63263704</v>
      </c>
      <c r="G61" t="str">
        <f t="shared" si="1"/>
        <v>Zhang Yuan</v>
      </c>
      <c r="H61" t="e">
        <f>VLOOKUP(G61,#REF!,2,0)</f>
        <v>#REF!</v>
      </c>
      <c r="I61">
        <f t="shared" si="3"/>
        <v>999</v>
      </c>
    </row>
    <row r="62" spans="1:9" x14ac:dyDescent="0.25">
      <c r="A62" t="s">
        <v>198</v>
      </c>
      <c r="B62" t="s">
        <v>375</v>
      </c>
      <c r="C62" t="s">
        <v>417</v>
      </c>
      <c r="D62" t="s">
        <v>265</v>
      </c>
      <c r="F62" t="str">
        <f t="shared" si="0"/>
        <v>重新激活-案例编号-63247480 主题：61-2673 Cable set electric parking brake</v>
      </c>
      <c r="G62" t="str">
        <f t="shared" si="1"/>
        <v>Meng Fan Bo</v>
      </c>
      <c r="H62" t="e">
        <f>VLOOKUP(G62,#REF!,2,0)</f>
        <v>#REF!</v>
      </c>
      <c r="I62">
        <f t="shared" si="3"/>
        <v>993</v>
      </c>
    </row>
    <row r="63" spans="1:9" x14ac:dyDescent="0.25">
      <c r="A63" t="s">
        <v>95</v>
      </c>
      <c r="B63" t="s">
        <v>376</v>
      </c>
      <c r="C63" t="s">
        <v>416</v>
      </c>
      <c r="D63" t="s">
        <v>120</v>
      </c>
      <c r="F63" t="str">
        <f t="shared" si="0"/>
        <v>附件-63263687-Brake advance alarm-附件无法上传</v>
      </c>
      <c r="G63" t="str">
        <f t="shared" si="1"/>
        <v>Yang Bo</v>
      </c>
      <c r="H63" t="e">
        <f>VLOOKUP(G63,#REF!,2,0)</f>
        <v>#REF!</v>
      </c>
      <c r="I63">
        <f t="shared" si="3"/>
        <v>990</v>
      </c>
    </row>
    <row r="64" spans="1:9" x14ac:dyDescent="0.25">
      <c r="A64" t="s">
        <v>90</v>
      </c>
      <c r="B64" t="s">
        <v>377</v>
      </c>
      <c r="C64" t="s">
        <v>415</v>
      </c>
      <c r="D64" t="s">
        <v>107</v>
      </c>
      <c r="F64" t="str">
        <f t="shared" si="0"/>
        <v>附件_63262924_游国军</v>
      </c>
      <c r="G64" t="str">
        <f t="shared" si="1"/>
        <v>Fu Rich</v>
      </c>
      <c r="H64" t="e">
        <f>VLOOKUP(G64,#REF!,2,0)</f>
        <v>#REF!</v>
      </c>
      <c r="I64">
        <f t="shared" si="3"/>
        <v>917</v>
      </c>
    </row>
    <row r="65" spans="1:9" x14ac:dyDescent="0.25">
      <c r="A65" t="s">
        <v>95</v>
      </c>
      <c r="B65" t="s">
        <v>378</v>
      </c>
      <c r="C65" t="s">
        <v>414</v>
      </c>
      <c r="D65" t="s">
        <v>107</v>
      </c>
      <c r="F65" t="str">
        <f t="shared" si="0"/>
        <v>重新激活  63148470  高永远</v>
      </c>
      <c r="G65" t="str">
        <f t="shared" si="1"/>
        <v>Yang Bo</v>
      </c>
      <c r="H65" t="e">
        <f>VLOOKUP(G65,#REF!,2,0)</f>
        <v>#REF!</v>
      </c>
      <c r="I65">
        <f t="shared" si="3"/>
        <v>817</v>
      </c>
    </row>
    <row r="66" spans="1:9" x14ac:dyDescent="0.25">
      <c r="A66" t="s">
        <v>95</v>
      </c>
      <c r="B66" t="s">
        <v>379</v>
      </c>
      <c r="C66" t="s">
        <v>413</v>
      </c>
      <c r="D66" t="s">
        <v>180</v>
      </c>
      <c r="F66" t="str">
        <f t="shared" si="0"/>
        <v>重新激活 63213672 李文杰</v>
      </c>
      <c r="G66" t="str">
        <f t="shared" si="1"/>
        <v>Yang Bo</v>
      </c>
      <c r="H66" t="e">
        <f>VLOOKUP(G66,#REF!,2,0)</f>
        <v>#REF!</v>
      </c>
      <c r="I66">
        <f t="shared" si="3"/>
        <v>604</v>
      </c>
    </row>
    <row r="67" spans="1:9" x14ac:dyDescent="0.25">
      <c r="A67" t="s">
        <v>90</v>
      </c>
      <c r="B67" t="s">
        <v>380</v>
      </c>
      <c r="C67" t="s">
        <v>412</v>
      </c>
      <c r="D67" t="s">
        <v>107</v>
      </c>
      <c r="F67" t="str">
        <f t="shared" ref="F67:F85" si="4">RIGHT(B67,LEN(B67)-4)</f>
        <v>案例激活-63221750-电器系统-北京盈之宝</v>
      </c>
      <c r="G67" t="str">
        <f t="shared" ref="G67:G85" si="5">LEFT(A67,FIND(",",A67)-1)</f>
        <v>Fu Rich</v>
      </c>
      <c r="H67" t="e">
        <f>VLOOKUP(G67,#REF!,2,0)</f>
        <v>#REF!</v>
      </c>
      <c r="I67">
        <f t="shared" si="3"/>
        <v>602</v>
      </c>
    </row>
    <row r="68" spans="1:9" x14ac:dyDescent="0.25">
      <c r="A68" t="s">
        <v>90</v>
      </c>
      <c r="B68" t="s">
        <v>381</v>
      </c>
      <c r="C68" t="s">
        <v>411</v>
      </c>
      <c r="D68" t="s">
        <v>93</v>
      </c>
      <c r="F68" t="str">
        <f t="shared" si="4"/>
        <v>重新激活-63108573-车身-上海上德宝骏</v>
      </c>
      <c r="G68" t="str">
        <f t="shared" si="5"/>
        <v>Fu Rich</v>
      </c>
      <c r="H68" t="e">
        <f>VLOOKUP(G68,#REF!,2,0)</f>
        <v>#REF!</v>
      </c>
      <c r="I68">
        <f t="shared" si="3"/>
        <v>600</v>
      </c>
    </row>
    <row r="69" spans="1:9" x14ac:dyDescent="0.25">
      <c r="A69" t="s">
        <v>94</v>
      </c>
      <c r="B69" t="s">
        <v>382</v>
      </c>
      <c r="C69" t="s">
        <v>410</v>
      </c>
      <c r="D69" t="s">
        <v>197</v>
      </c>
      <c r="F69" t="str">
        <f t="shared" si="4"/>
        <v>重新激活_63231976_史维</v>
      </c>
      <c r="G69" t="str">
        <f t="shared" si="5"/>
        <v>Shi Wei</v>
      </c>
      <c r="H69" t="e">
        <f>VLOOKUP(G69,#REF!,2,0)</f>
        <v>#REF!</v>
      </c>
      <c r="I69">
        <f t="shared" si="3"/>
        <v>583</v>
      </c>
    </row>
    <row r="70" spans="1:9" x14ac:dyDescent="0.25">
      <c r="A70" t="s">
        <v>327</v>
      </c>
      <c r="B70" t="s">
        <v>383</v>
      </c>
      <c r="C70" t="s">
        <v>384</v>
      </c>
      <c r="D70" t="s">
        <v>93</v>
      </c>
      <c r="F70" t="str">
        <f t="shared" si="4"/>
        <v>MJ04478新X1行驶400公里发动机报警机油压力低报警</v>
      </c>
      <c r="G70" t="str">
        <f t="shared" si="5"/>
        <v>Zhang Yuan</v>
      </c>
      <c r="H70" t="e">
        <f>VLOOKUP(G70,#REF!,2,0)</f>
        <v>#REF!</v>
      </c>
      <c r="I70">
        <f>MID(C70,(FIND(":",C70)-2),2)*60+MID(C70,(FIND(":",C70)+1),2)</f>
        <v>884</v>
      </c>
    </row>
    <row r="71" spans="1:9" x14ac:dyDescent="0.25">
      <c r="A71" t="s">
        <v>385</v>
      </c>
      <c r="B71" t="s">
        <v>386</v>
      </c>
      <c r="C71" t="s">
        <v>387</v>
      </c>
      <c r="D71" t="s">
        <v>388</v>
      </c>
      <c r="F71" t="str">
        <f t="shared" si="4"/>
        <v>驱动系统-TC:63265336-附件</v>
      </c>
      <c r="G71" t="str">
        <f t="shared" si="5"/>
        <v>Song Colin</v>
      </c>
      <c r="H71" t="e">
        <f>VLOOKUP(G71,#REF!,2,0)</f>
        <v>#REF!</v>
      </c>
      <c r="I71">
        <f t="shared" si="3"/>
        <v>800</v>
      </c>
    </row>
    <row r="72" spans="1:9" x14ac:dyDescent="0.25">
      <c r="A72" t="s">
        <v>327</v>
      </c>
      <c r="B72" t="s">
        <v>389</v>
      </c>
      <c r="C72" t="s">
        <v>390</v>
      </c>
      <c r="D72" t="s">
        <v>93</v>
      </c>
      <c r="F72" t="str">
        <f t="shared" si="4"/>
        <v>重新激活-63231598-史维</v>
      </c>
      <c r="G72" t="str">
        <f t="shared" si="5"/>
        <v>Zhang Yuan</v>
      </c>
      <c r="H72" t="e">
        <f>VLOOKUP(G72,#REF!,2,0)</f>
        <v>#REF!</v>
      </c>
      <c r="I72">
        <f t="shared" si="3"/>
        <v>684</v>
      </c>
    </row>
    <row r="73" spans="1:9" x14ac:dyDescent="0.25">
      <c r="A73" t="s">
        <v>385</v>
      </c>
      <c r="B73" t="s">
        <v>391</v>
      </c>
      <c r="C73" t="s">
        <v>392</v>
      </c>
      <c r="D73" t="s">
        <v>107</v>
      </c>
      <c r="F73" t="str">
        <f t="shared" si="4"/>
        <v>重新激活-63241794-高永远</v>
      </c>
      <c r="G73" t="str">
        <f t="shared" si="5"/>
        <v>Song Colin</v>
      </c>
      <c r="H73" t="e">
        <f>VLOOKUP(G73,#REF!,2,0)</f>
        <v>#REF!</v>
      </c>
      <c r="I73">
        <f t="shared" si="3"/>
        <v>660</v>
      </c>
    </row>
    <row r="74" spans="1:9" x14ac:dyDescent="0.25">
      <c r="A74" t="s">
        <v>393</v>
      </c>
      <c r="B74" t="s">
        <v>394</v>
      </c>
      <c r="C74" t="s">
        <v>395</v>
      </c>
      <c r="D74" t="s">
        <v>388</v>
      </c>
      <c r="F74" t="str">
        <f t="shared" si="4"/>
        <v>Fw:升级_63236147_电气系统_泉州晋宝</v>
      </c>
      <c r="G74" t="str">
        <f t="shared" si="5"/>
        <v>Ren Fei</v>
      </c>
      <c r="H74" t="e">
        <f>VLOOKUP(G74,#REF!,2,0)</f>
        <v>#REF!</v>
      </c>
      <c r="I74">
        <f t="shared" si="3"/>
        <v>643</v>
      </c>
    </row>
    <row r="75" spans="1:9" x14ac:dyDescent="0.25">
      <c r="A75" t="s">
        <v>393</v>
      </c>
      <c r="B75" t="s">
        <v>396</v>
      </c>
      <c r="C75" t="s">
        <v>397</v>
      </c>
      <c r="D75" t="s">
        <v>93</v>
      </c>
      <c r="F75" t="str">
        <f t="shared" si="4"/>
        <v>0L54235 NBT主机风扇噪音</v>
      </c>
      <c r="G75" t="str">
        <f t="shared" si="5"/>
        <v>Ren Fei</v>
      </c>
      <c r="H75" t="e">
        <f>VLOOKUP(G75,#REF!,2,0)</f>
        <v>#REF!</v>
      </c>
      <c r="I75">
        <f t="shared" si="3"/>
        <v>642</v>
      </c>
    </row>
    <row r="76" spans="1:9" x14ac:dyDescent="0.25">
      <c r="A76" t="s">
        <v>393</v>
      </c>
      <c r="B76" t="s">
        <v>396</v>
      </c>
      <c r="C76" t="s">
        <v>398</v>
      </c>
      <c r="D76" t="s">
        <v>101</v>
      </c>
      <c r="F76" t="str">
        <f t="shared" si="4"/>
        <v>0L54235 NBT主机风扇噪音</v>
      </c>
      <c r="G76" t="str">
        <f t="shared" si="5"/>
        <v>Ren Fei</v>
      </c>
      <c r="H76" t="e">
        <f>VLOOKUP(G76,#REF!,2,0)</f>
        <v>#REF!</v>
      </c>
      <c r="I76">
        <f t="shared" si="3"/>
        <v>610</v>
      </c>
    </row>
    <row r="77" spans="1:9" x14ac:dyDescent="0.25">
      <c r="A77" t="s">
        <v>90</v>
      </c>
      <c r="B77" t="s">
        <v>433</v>
      </c>
      <c r="C77" t="s">
        <v>434</v>
      </c>
      <c r="D77" t="s">
        <v>93</v>
      </c>
      <c r="F77" t="str">
        <f t="shared" si="4"/>
        <v>激活案例_63221853_陈辉</v>
      </c>
      <c r="G77" t="str">
        <f t="shared" si="5"/>
        <v>Fu Rich</v>
      </c>
      <c r="H77" t="e">
        <f>VLOOKUP(G77,#REF!,2,0)</f>
        <v>#REF!</v>
      </c>
      <c r="I77">
        <f t="shared" si="3"/>
        <v>952</v>
      </c>
    </row>
    <row r="78" spans="1:9" x14ac:dyDescent="0.25">
      <c r="A78" t="s">
        <v>435</v>
      </c>
      <c r="B78" t="s">
        <v>454</v>
      </c>
      <c r="C78" t="s">
        <v>436</v>
      </c>
      <c r="D78" t="s">
        <v>176</v>
      </c>
      <c r="F78" t="str">
        <f t="shared" si="4"/>
        <v>底盘—F02转向器异响2</v>
      </c>
      <c r="G78" t="str">
        <f t="shared" si="5"/>
        <v>Song Min</v>
      </c>
      <c r="H78" t="e">
        <f>VLOOKUP(G78,#REF!,2,0)</f>
        <v>#REF!</v>
      </c>
      <c r="I78">
        <f t="shared" si="3"/>
        <v>860</v>
      </c>
    </row>
    <row r="79" spans="1:9" x14ac:dyDescent="0.25">
      <c r="A79" t="s">
        <v>90</v>
      </c>
      <c r="B79" t="s">
        <v>437</v>
      </c>
      <c r="C79" t="s">
        <v>438</v>
      </c>
      <c r="D79" t="s">
        <v>101</v>
      </c>
      <c r="F79" t="str">
        <f t="shared" si="4"/>
        <v>重新激活-63225306-孟凡博</v>
      </c>
      <c r="G79" t="str">
        <f t="shared" si="5"/>
        <v>Fu Rich</v>
      </c>
      <c r="H79" t="e">
        <f>VLOOKUP(G79,#REF!,2,0)</f>
        <v>#REF!</v>
      </c>
      <c r="I79">
        <f t="shared" si="3"/>
        <v>837</v>
      </c>
    </row>
    <row r="80" spans="1:9" x14ac:dyDescent="0.25">
      <c r="A80" t="s">
        <v>435</v>
      </c>
      <c r="B80" t="s">
        <v>453</v>
      </c>
      <c r="C80" t="s">
        <v>439</v>
      </c>
      <c r="D80" t="s">
        <v>101</v>
      </c>
      <c r="F80" t="str">
        <f t="shared" si="4"/>
        <v>底盘—F02转向器异响1</v>
      </c>
      <c r="G80" t="str">
        <f t="shared" si="5"/>
        <v>Song Min</v>
      </c>
      <c r="H80" t="e">
        <f>VLOOKUP(G80,#REF!,2,0)</f>
        <v>#REF!</v>
      </c>
      <c r="I80">
        <f t="shared" si="3"/>
        <v>827</v>
      </c>
    </row>
    <row r="81" spans="1:9" x14ac:dyDescent="0.25">
      <c r="A81" t="s">
        <v>90</v>
      </c>
      <c r="B81" t="s">
        <v>440</v>
      </c>
      <c r="C81" t="s">
        <v>441</v>
      </c>
      <c r="D81" t="s">
        <v>75</v>
      </c>
      <c r="F81" t="str">
        <f t="shared" si="4"/>
        <v>重新激活 -63239543-徐琨</v>
      </c>
      <c r="G81" t="str">
        <f t="shared" si="5"/>
        <v>Fu Rich</v>
      </c>
      <c r="H81" t="e">
        <f>VLOOKUP(G81,#REF!,2,0)</f>
        <v>#REF!</v>
      </c>
      <c r="I81">
        <f t="shared" si="3"/>
        <v>803</v>
      </c>
    </row>
    <row r="82" spans="1:9" x14ac:dyDescent="0.25">
      <c r="A82" t="s">
        <v>90</v>
      </c>
      <c r="B82" t="s">
        <v>442</v>
      </c>
      <c r="C82" t="s">
        <v>443</v>
      </c>
      <c r="D82" t="s">
        <v>93</v>
      </c>
      <c r="F82" t="str">
        <f t="shared" si="4"/>
        <v>重新激活案例，案例号63139666，东南区，电气系统，东阳保利丰36434</v>
      </c>
      <c r="G82" t="str">
        <f t="shared" si="5"/>
        <v>Fu Rich</v>
      </c>
      <c r="H82" t="e">
        <f>VLOOKUP(G82,#REF!,2,0)</f>
        <v>#REF!</v>
      </c>
      <c r="I82">
        <f>MID(C82,(FIND(":",C82)-2),2)*60+MID(C82,(FIND(":",C82)+1),2)</f>
        <v>589</v>
      </c>
    </row>
    <row r="83" spans="1:9" x14ac:dyDescent="0.25">
      <c r="A83" t="s">
        <v>171</v>
      </c>
      <c r="B83" t="s">
        <v>448</v>
      </c>
      <c r="C83" s="2" t="s">
        <v>460</v>
      </c>
      <c r="D83" t="s">
        <v>104</v>
      </c>
      <c r="F83" t="str">
        <f t="shared" si="4"/>
        <v>重新激活--63225068--Zhaoxian Chu TTS</v>
      </c>
      <c r="G83" t="str">
        <f t="shared" si="5"/>
        <v>Zhao Shelina</v>
      </c>
      <c r="H83" t="e">
        <f>VLOOKUP(G83,#REF!,2,0)</f>
        <v>#REF!</v>
      </c>
      <c r="I83" s="2">
        <f>MID(C83,(FIND(":",C83)-2),2)*60+MID(C83,(FIND(":",C83)+1),2)</f>
        <v>537</v>
      </c>
    </row>
    <row r="84" spans="1:9" x14ac:dyDescent="0.25">
      <c r="A84" t="s">
        <v>171</v>
      </c>
      <c r="B84" t="s">
        <v>449</v>
      </c>
      <c r="C84" s="1" t="s">
        <v>461</v>
      </c>
      <c r="D84" t="s">
        <v>265</v>
      </c>
      <c r="F84" t="str">
        <f t="shared" si="4"/>
        <v>重新激活_63249765_TTS</v>
      </c>
      <c r="G84" t="str">
        <f t="shared" si="5"/>
        <v>Zhao Shelina</v>
      </c>
      <c r="H84" t="e">
        <f>VLOOKUP(G84,#REF!,2,0)</f>
        <v>#REF!</v>
      </c>
      <c r="I84">
        <f t="shared" si="3"/>
        <v>533</v>
      </c>
    </row>
    <row r="85" spans="1:9" x14ac:dyDescent="0.25">
      <c r="A85" t="s">
        <v>95</v>
      </c>
      <c r="B85" t="s">
        <v>450</v>
      </c>
      <c r="C85" s="1" t="s">
        <v>462</v>
      </c>
      <c r="D85" t="s">
        <v>98</v>
      </c>
      <c r="F85" t="str">
        <f t="shared" si="4"/>
        <v>重新激活_63110948_驱动系统_广州宝悦一分</v>
      </c>
      <c r="G85" t="str">
        <f t="shared" si="5"/>
        <v>Yang Bo</v>
      </c>
      <c r="H85" t="e">
        <f>VLOOKUP(G85,#REF!,2,0)</f>
        <v>#REF!</v>
      </c>
      <c r="I85">
        <f t="shared" si="3"/>
        <v>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F3" sqref="F3"/>
    </sheetView>
  </sheetViews>
  <sheetFormatPr defaultRowHeight="15" x14ac:dyDescent="0.25"/>
  <cols>
    <col min="1" max="1" width="75.28515625" bestFit="1" customWidth="1"/>
    <col min="2" max="2" width="13.7109375" bestFit="1" customWidth="1"/>
    <col min="3" max="3" width="6.7109375" bestFit="1" customWidth="1"/>
    <col min="4" max="4" width="44.28515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609</v>
      </c>
    </row>
    <row r="2" spans="1:4" x14ac:dyDescent="0.25">
      <c r="A2" t="s">
        <v>20</v>
      </c>
      <c r="B2" t="s">
        <v>21</v>
      </c>
      <c r="C2" t="s">
        <v>22</v>
      </c>
      <c r="D2" t="s">
        <v>558</v>
      </c>
    </row>
    <row r="3" spans="1:4" x14ac:dyDescent="0.25">
      <c r="A3" t="s">
        <v>23</v>
      </c>
      <c r="B3" t="s">
        <v>24</v>
      </c>
      <c r="C3" t="s">
        <v>25</v>
      </c>
      <c r="D3" t="s">
        <v>588</v>
      </c>
    </row>
    <row r="4" spans="1:4" x14ac:dyDescent="0.25">
      <c r="A4" t="s">
        <v>28</v>
      </c>
      <c r="B4" t="s">
        <v>29</v>
      </c>
      <c r="C4" t="s">
        <v>25</v>
      </c>
      <c r="D4" t="s">
        <v>587</v>
      </c>
    </row>
    <row r="5" spans="1:4" x14ac:dyDescent="0.25">
      <c r="A5" t="s">
        <v>30</v>
      </c>
      <c r="B5" t="s">
        <v>31</v>
      </c>
      <c r="C5" t="s">
        <v>32</v>
      </c>
      <c r="D5" t="s">
        <v>586</v>
      </c>
    </row>
    <row r="6" spans="1:4" x14ac:dyDescent="0.25">
      <c r="A6" t="s">
        <v>39</v>
      </c>
      <c r="B6" t="s">
        <v>40</v>
      </c>
      <c r="C6" t="s">
        <v>38</v>
      </c>
      <c r="D6" t="s">
        <v>585</v>
      </c>
    </row>
    <row r="7" spans="1:4" x14ac:dyDescent="0.25">
      <c r="A7" t="s">
        <v>43</v>
      </c>
      <c r="B7" t="s">
        <v>44</v>
      </c>
      <c r="C7" t="s">
        <v>45</v>
      </c>
      <c r="D7" t="s">
        <v>581</v>
      </c>
    </row>
    <row r="8" spans="1:4" x14ac:dyDescent="0.25">
      <c r="A8" t="s">
        <v>49</v>
      </c>
      <c r="B8" t="s">
        <v>50</v>
      </c>
      <c r="C8" t="s">
        <v>51</v>
      </c>
      <c r="D8" t="s">
        <v>567</v>
      </c>
    </row>
    <row r="9" spans="1:4" x14ac:dyDescent="0.25">
      <c r="A9" t="s">
        <v>54</v>
      </c>
      <c r="B9" t="s">
        <v>55</v>
      </c>
      <c r="C9" t="s">
        <v>56</v>
      </c>
      <c r="D9" t="s">
        <v>559</v>
      </c>
    </row>
    <row r="10" spans="1:4" x14ac:dyDescent="0.25">
      <c r="A10" t="s">
        <v>60</v>
      </c>
      <c r="B10" t="s">
        <v>61</v>
      </c>
      <c r="C10" t="s">
        <v>32</v>
      </c>
      <c r="D10" t="s">
        <v>560</v>
      </c>
    </row>
    <row r="11" spans="1:4" x14ac:dyDescent="0.25">
      <c r="A11" t="s">
        <v>66</v>
      </c>
      <c r="B11" t="s">
        <v>67</v>
      </c>
      <c r="C11" t="s">
        <v>59</v>
      </c>
      <c r="D11" t="s">
        <v>561</v>
      </c>
    </row>
    <row r="12" spans="1:4" x14ac:dyDescent="0.25">
      <c r="A12" t="s">
        <v>76</v>
      </c>
      <c r="B12" t="s">
        <v>77</v>
      </c>
      <c r="C12" t="s">
        <v>78</v>
      </c>
      <c r="D12" s="6" t="s">
        <v>583</v>
      </c>
    </row>
    <row r="13" spans="1:4" x14ac:dyDescent="0.25">
      <c r="A13" t="s">
        <v>66</v>
      </c>
      <c r="B13" t="s">
        <v>81</v>
      </c>
      <c r="C13" t="s">
        <v>65</v>
      </c>
      <c r="D13" s="6" t="s">
        <v>561</v>
      </c>
    </row>
    <row r="14" spans="1:4" x14ac:dyDescent="0.25">
      <c r="A14" t="s">
        <v>84</v>
      </c>
      <c r="B14" t="s">
        <v>85</v>
      </c>
      <c r="C14" t="s">
        <v>86</v>
      </c>
      <c r="D14" s="6" t="s">
        <v>581</v>
      </c>
    </row>
    <row r="15" spans="1:4" x14ac:dyDescent="0.25">
      <c r="A15" t="s">
        <v>87</v>
      </c>
      <c r="B15" t="s">
        <v>88</v>
      </c>
      <c r="C15" t="s">
        <v>89</v>
      </c>
      <c r="D15" s="6" t="s">
        <v>562</v>
      </c>
    </row>
    <row r="16" spans="1:4" x14ac:dyDescent="0.25">
      <c r="A16" t="s">
        <v>112</v>
      </c>
      <c r="B16" t="s">
        <v>110</v>
      </c>
      <c r="C16" t="s">
        <v>111</v>
      </c>
      <c r="D16" s="6" t="s">
        <v>563</v>
      </c>
    </row>
    <row r="17" spans="1:4" x14ac:dyDescent="0.25">
      <c r="A17" t="s">
        <v>118</v>
      </c>
      <c r="B17" t="s">
        <v>119</v>
      </c>
      <c r="C17" t="s">
        <v>120</v>
      </c>
      <c r="D17" s="6" t="s">
        <v>564</v>
      </c>
    </row>
    <row r="18" spans="1:4" x14ac:dyDescent="0.25">
      <c r="A18" t="s">
        <v>121</v>
      </c>
      <c r="B18" t="s">
        <v>122</v>
      </c>
      <c r="C18" t="s">
        <v>123</v>
      </c>
      <c r="D18" s="6" t="s">
        <v>564</v>
      </c>
    </row>
    <row r="19" spans="1:4" x14ac:dyDescent="0.25">
      <c r="A19" t="s">
        <v>124</v>
      </c>
      <c r="B19" t="s">
        <v>125</v>
      </c>
      <c r="C19" t="s">
        <v>123</v>
      </c>
      <c r="D19" s="6" t="s">
        <v>592</v>
      </c>
    </row>
    <row r="20" spans="1:4" x14ac:dyDescent="0.25">
      <c r="A20" t="s">
        <v>126</v>
      </c>
      <c r="B20" t="s">
        <v>127</v>
      </c>
      <c r="C20" t="s">
        <v>123</v>
      </c>
      <c r="D20" s="6" t="s">
        <v>564</v>
      </c>
    </row>
    <row r="21" spans="1:4" x14ac:dyDescent="0.25">
      <c r="A21" t="s">
        <v>130</v>
      </c>
      <c r="B21" t="s">
        <v>131</v>
      </c>
      <c r="C21" t="s">
        <v>120</v>
      </c>
      <c r="D21" s="6" t="s">
        <v>565</v>
      </c>
    </row>
    <row r="22" spans="1:4" x14ac:dyDescent="0.25">
      <c r="A22" t="s">
        <v>137</v>
      </c>
      <c r="B22" t="s">
        <v>138</v>
      </c>
      <c r="C22" t="s">
        <v>78</v>
      </c>
      <c r="D22" s="6" t="s">
        <v>591</v>
      </c>
    </row>
    <row r="23" spans="1:4" x14ac:dyDescent="0.25">
      <c r="A23" t="s">
        <v>139</v>
      </c>
      <c r="B23" t="s">
        <v>140</v>
      </c>
      <c r="C23" t="s">
        <v>86</v>
      </c>
      <c r="D23" t="s">
        <v>586</v>
      </c>
    </row>
    <row r="24" spans="1:4" x14ac:dyDescent="0.25">
      <c r="A24" t="s">
        <v>141</v>
      </c>
      <c r="B24" t="s">
        <v>142</v>
      </c>
      <c r="C24" t="s">
        <v>32</v>
      </c>
      <c r="D24" t="s">
        <v>566</v>
      </c>
    </row>
    <row r="25" spans="1:4" x14ac:dyDescent="0.25">
      <c r="A25" t="s">
        <v>147</v>
      </c>
      <c r="B25" t="s">
        <v>148</v>
      </c>
      <c r="C25" t="s">
        <v>134</v>
      </c>
      <c r="D25" t="s">
        <v>581</v>
      </c>
    </row>
    <row r="26" spans="1:4" x14ac:dyDescent="0.25">
      <c r="A26" t="s">
        <v>149</v>
      </c>
      <c r="B26" t="s">
        <v>150</v>
      </c>
      <c r="C26" t="s">
        <v>123</v>
      </c>
      <c r="D26" t="s">
        <v>589</v>
      </c>
    </row>
    <row r="27" spans="1:4" x14ac:dyDescent="0.25">
      <c r="A27" t="s">
        <v>227</v>
      </c>
      <c r="B27" t="s">
        <v>228</v>
      </c>
      <c r="C27" t="s">
        <v>229</v>
      </c>
      <c r="D27" t="s">
        <v>568</v>
      </c>
    </row>
    <row r="28" spans="1:4" x14ac:dyDescent="0.25">
      <c r="A28" t="s">
        <v>230</v>
      </c>
      <c r="B28" t="s">
        <v>231</v>
      </c>
      <c r="C28" t="s">
        <v>160</v>
      </c>
      <c r="D28" t="s">
        <v>569</v>
      </c>
    </row>
    <row r="29" spans="1:4" x14ac:dyDescent="0.25">
      <c r="A29" t="s">
        <v>232</v>
      </c>
      <c r="B29" t="s">
        <v>233</v>
      </c>
      <c r="C29" t="s">
        <v>234</v>
      </c>
      <c r="D29" t="s">
        <v>570</v>
      </c>
    </row>
    <row r="30" spans="1:4" x14ac:dyDescent="0.25">
      <c r="A30" t="s">
        <v>242</v>
      </c>
      <c r="B30" t="s">
        <v>467</v>
      </c>
      <c r="C30" t="s">
        <v>111</v>
      </c>
      <c r="D30" t="s">
        <v>571</v>
      </c>
    </row>
    <row r="31" spans="1:4" x14ac:dyDescent="0.25">
      <c r="A31" t="s">
        <v>243</v>
      </c>
      <c r="B31" t="s">
        <v>244</v>
      </c>
      <c r="C31" t="s">
        <v>38</v>
      </c>
      <c r="D31" t="s">
        <v>572</v>
      </c>
    </row>
    <row r="32" spans="1:4" x14ac:dyDescent="0.25">
      <c r="A32" t="s">
        <v>247</v>
      </c>
      <c r="B32" t="s">
        <v>248</v>
      </c>
      <c r="C32" t="s">
        <v>249</v>
      </c>
      <c r="D32" t="s">
        <v>595</v>
      </c>
    </row>
    <row r="33" spans="1:4" x14ac:dyDescent="0.25">
      <c r="A33" t="s">
        <v>252</v>
      </c>
      <c r="B33" t="s">
        <v>253</v>
      </c>
      <c r="C33" t="s">
        <v>115</v>
      </c>
      <c r="D33" t="s">
        <v>594</v>
      </c>
    </row>
    <row r="34" spans="1:4" x14ac:dyDescent="0.25">
      <c r="A34" t="s">
        <v>254</v>
      </c>
      <c r="B34" t="s">
        <v>255</v>
      </c>
      <c r="C34" t="s">
        <v>160</v>
      </c>
      <c r="D34" t="s">
        <v>593</v>
      </c>
    </row>
    <row r="35" spans="1:4" x14ac:dyDescent="0.25">
      <c r="A35" t="s">
        <v>289</v>
      </c>
      <c r="B35" t="s">
        <v>290</v>
      </c>
      <c r="C35" t="s">
        <v>291</v>
      </c>
      <c r="D35" t="s">
        <v>600</v>
      </c>
    </row>
    <row r="36" spans="1:4" x14ac:dyDescent="0.25">
      <c r="A36" t="s">
        <v>295</v>
      </c>
      <c r="B36" t="s">
        <v>296</v>
      </c>
      <c r="C36" t="s">
        <v>297</v>
      </c>
      <c r="D36" t="s">
        <v>573</v>
      </c>
    </row>
    <row r="37" spans="1:4" x14ac:dyDescent="0.25">
      <c r="A37" t="s">
        <v>298</v>
      </c>
      <c r="B37" t="s">
        <v>299</v>
      </c>
      <c r="C37" t="s">
        <v>25</v>
      </c>
      <c r="D37" t="s">
        <v>574</v>
      </c>
    </row>
    <row r="38" spans="1:4" x14ac:dyDescent="0.25">
      <c r="A38" t="s">
        <v>302</v>
      </c>
      <c r="B38" t="s">
        <v>470</v>
      </c>
      <c r="C38" t="s">
        <v>160</v>
      </c>
      <c r="D38" t="s">
        <v>598</v>
      </c>
    </row>
    <row r="39" spans="1:4" x14ac:dyDescent="0.25">
      <c r="A39" t="s">
        <v>308</v>
      </c>
      <c r="B39" t="s">
        <v>309</v>
      </c>
      <c r="C39" t="s">
        <v>310</v>
      </c>
      <c r="D39" t="s">
        <v>597</v>
      </c>
    </row>
    <row r="40" spans="1:4" x14ac:dyDescent="0.25">
      <c r="A40" t="s">
        <v>313</v>
      </c>
      <c r="B40" t="s">
        <v>314</v>
      </c>
      <c r="C40" t="s">
        <v>123</v>
      </c>
      <c r="D40" t="s">
        <v>575</v>
      </c>
    </row>
    <row r="41" spans="1:4" x14ac:dyDescent="0.25">
      <c r="A41" t="s">
        <v>315</v>
      </c>
      <c r="B41" t="s">
        <v>316</v>
      </c>
      <c r="C41" t="s">
        <v>120</v>
      </c>
      <c r="D41" t="s">
        <v>578</v>
      </c>
    </row>
    <row r="42" spans="1:4" x14ac:dyDescent="0.25">
      <c r="A42" t="s">
        <v>342</v>
      </c>
      <c r="B42" t="s">
        <v>409</v>
      </c>
      <c r="C42" t="s">
        <v>310</v>
      </c>
      <c r="D42" t="s">
        <v>604</v>
      </c>
    </row>
    <row r="43" spans="1:4" x14ac:dyDescent="0.25">
      <c r="A43" t="s">
        <v>345</v>
      </c>
      <c r="B43" t="s">
        <v>407</v>
      </c>
      <c r="C43" t="s">
        <v>45</v>
      </c>
      <c r="D43" t="s">
        <v>603</v>
      </c>
    </row>
    <row r="44" spans="1:4" x14ac:dyDescent="0.25">
      <c r="A44" t="s">
        <v>346</v>
      </c>
      <c r="B44" t="s">
        <v>406</v>
      </c>
      <c r="C44" t="s">
        <v>134</v>
      </c>
      <c r="D44" t="s">
        <v>602</v>
      </c>
    </row>
    <row r="45" spans="1:4" x14ac:dyDescent="0.25">
      <c r="A45" t="s">
        <v>349</v>
      </c>
      <c r="B45" t="s">
        <v>404</v>
      </c>
      <c r="C45" t="s">
        <v>234</v>
      </c>
      <c r="D45" t="s">
        <v>601</v>
      </c>
    </row>
    <row r="46" spans="1:4" x14ac:dyDescent="0.25">
      <c r="A46" t="s">
        <v>352</v>
      </c>
      <c r="B46" t="s">
        <v>401</v>
      </c>
      <c r="C46" t="s">
        <v>160</v>
      </c>
      <c r="D46" t="s">
        <v>576</v>
      </c>
    </row>
    <row r="47" spans="1:4" x14ac:dyDescent="0.25">
      <c r="A47" t="s">
        <v>353</v>
      </c>
      <c r="B47" t="s">
        <v>400</v>
      </c>
      <c r="C47" t="s">
        <v>32</v>
      </c>
      <c r="D47" t="s">
        <v>577</v>
      </c>
    </row>
    <row r="48" spans="1:4" x14ac:dyDescent="0.25">
      <c r="A48" t="s">
        <v>357</v>
      </c>
      <c r="B48" t="s">
        <v>358</v>
      </c>
      <c r="C48" t="s">
        <v>348</v>
      </c>
      <c r="D48" t="s">
        <v>607</v>
      </c>
    </row>
    <row r="49" spans="1:4" x14ac:dyDescent="0.25">
      <c r="A49" t="s">
        <v>359</v>
      </c>
      <c r="B49" t="s">
        <v>360</v>
      </c>
      <c r="C49" t="s">
        <v>45</v>
      </c>
      <c r="D49" t="s">
        <v>606</v>
      </c>
    </row>
    <row r="50" spans="1:4" x14ac:dyDescent="0.25">
      <c r="A50" t="s">
        <v>367</v>
      </c>
      <c r="B50" t="s">
        <v>368</v>
      </c>
      <c r="C50" t="s">
        <v>134</v>
      </c>
      <c r="D50" t="s">
        <v>605</v>
      </c>
    </row>
    <row r="51" spans="1:4" x14ac:dyDescent="0.25">
      <c r="A51" t="s">
        <v>367</v>
      </c>
      <c r="B51" t="s">
        <v>369</v>
      </c>
      <c r="C51" t="s">
        <v>297</v>
      </c>
      <c r="D51" t="s">
        <v>605</v>
      </c>
    </row>
    <row r="52" spans="1:4" x14ac:dyDescent="0.25">
      <c r="A52" t="s">
        <v>421</v>
      </c>
      <c r="B52" t="s">
        <v>422</v>
      </c>
      <c r="C52" t="s">
        <v>70</v>
      </c>
      <c r="D52" t="s">
        <v>579</v>
      </c>
    </row>
    <row r="53" spans="1:4" x14ac:dyDescent="0.25">
      <c r="A53" t="s">
        <v>452</v>
      </c>
      <c r="B53" t="s">
        <v>425</v>
      </c>
      <c r="C53" t="s">
        <v>22</v>
      </c>
      <c r="D53" t="s">
        <v>608</v>
      </c>
    </row>
    <row r="54" spans="1:4" x14ac:dyDescent="0.25">
      <c r="A54" t="s">
        <v>451</v>
      </c>
      <c r="B54" t="s">
        <v>430</v>
      </c>
      <c r="C54" t="s">
        <v>237</v>
      </c>
      <c r="D54" t="s">
        <v>608</v>
      </c>
    </row>
    <row r="55" spans="1:4" x14ac:dyDescent="0.25">
      <c r="A55" t="s">
        <v>431</v>
      </c>
      <c r="B55" t="s">
        <v>432</v>
      </c>
      <c r="C55" t="s">
        <v>123</v>
      </c>
      <c r="D55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Report Chart</vt:lpstr>
      <vt:lpstr>CW15 emails</vt:lpstr>
      <vt:lpstr>CW15 reply</vt:lpstr>
      <vt:lpstr>Replier List</vt:lpstr>
      <vt:lpstr>CW19 Email</vt:lpstr>
      <vt:lpstr>CW19 Reply</vt:lpstr>
      <vt:lpstr>CW11 Email</vt:lpstr>
      <vt:lpstr>CW11 Reply</vt:lpstr>
      <vt:lpstr>CW11 Dealer list</vt:lpstr>
      <vt:lpstr>CW12 Email</vt:lpstr>
      <vt:lpstr>CW12 Reply</vt:lpstr>
      <vt:lpstr>CW12 Dealer list</vt:lpstr>
      <vt:lpstr>CW13 Email</vt:lpstr>
      <vt:lpstr>CW13 Reply</vt:lpstr>
      <vt:lpstr>CW14 Email</vt:lpstr>
      <vt:lpstr>CW14 Reply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2019-05-14T01:45:30Z</dcterms:modified>
</cp:coreProperties>
</file>