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3250" windowHeight="13170"/>
  </bookViews>
  <sheets>
    <sheet name="Lease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7" i="1"/>
  <c r="B7" l="1"/>
  <c r="B5"/>
  <c r="P13" l="1"/>
  <c r="B14"/>
  <c r="B17"/>
  <c r="P9"/>
  <c r="B15"/>
  <c r="B4"/>
  <c r="P15"/>
  <c r="B30"/>
  <c r="B21"/>
  <c r="P7"/>
  <c r="B19"/>
  <c r="P12"/>
  <c r="G8" l="1"/>
  <c r="J3"/>
  <c r="A41" l="1"/>
  <c r="A42" s="1"/>
  <c r="A43" s="1"/>
  <c r="A44" s="1"/>
  <c r="A45" s="1"/>
  <c r="C21"/>
  <c r="B41"/>
  <c r="B42"/>
  <c r="B44"/>
  <c r="B24"/>
  <c r="B25"/>
  <c r="B20"/>
  <c r="B29"/>
  <c r="B22"/>
  <c r="C20"/>
  <c r="B27"/>
  <c r="B26"/>
  <c r="B18"/>
  <c r="I8" a="1"/>
  <c r="B16"/>
  <c r="B28"/>
  <c r="B23"/>
  <c r="B43" l="1"/>
  <c r="I20"/>
  <c r="I14"/>
  <c r="I19"/>
  <c r="I18"/>
  <c r="I10"/>
  <c r="I27"/>
  <c r="I21"/>
  <c r="I26"/>
  <c r="I9"/>
  <c r="I15"/>
  <c r="I29"/>
  <c r="I17"/>
  <c r="I16"/>
  <c r="I28"/>
  <c r="I22"/>
  <c r="I11"/>
  <c r="I34"/>
  <c r="I13"/>
  <c r="I25"/>
  <c r="I12"/>
  <c r="I24"/>
  <c r="I8"/>
  <c r="I30"/>
  <c r="I31"/>
  <c r="I23"/>
  <c r="I33"/>
  <c r="I32"/>
  <c r="B45"/>
  <c r="B34"/>
  <c r="A55" s="1"/>
  <c r="B33"/>
  <c r="N17"/>
  <c r="K20"/>
  <c r="K8"/>
  <c r="A57" l="1"/>
  <c r="B57"/>
  <c r="B55"/>
  <c r="A54"/>
  <c r="B53"/>
  <c r="B58"/>
  <c r="B52"/>
  <c r="A52"/>
  <c r="B56"/>
  <c r="A53"/>
  <c r="B46"/>
  <c r="B47" s="1"/>
  <c r="B48" s="1"/>
  <c r="B49" s="1"/>
  <c r="B50" s="1"/>
  <c r="B51" s="1"/>
  <c r="A56"/>
  <c r="B54"/>
  <c r="B59"/>
  <c r="A46"/>
  <c r="A47" s="1"/>
  <c r="A48" s="1"/>
  <c r="A49" s="1"/>
  <c r="A50" s="1"/>
  <c r="A51" s="1"/>
  <c r="K17"/>
  <c r="J17" l="1"/>
  <c r="L17" s="1"/>
  <c r="K13"/>
  <c r="N13"/>
  <c r="K9"/>
  <c r="K34"/>
  <c r="N27"/>
  <c r="N21"/>
  <c r="K29"/>
  <c r="K27"/>
  <c r="N30"/>
  <c r="K21"/>
  <c r="N33"/>
  <c r="N14"/>
  <c r="K14"/>
  <c r="N12"/>
  <c r="K30"/>
  <c r="N10"/>
  <c r="K10"/>
  <c r="N24"/>
  <c r="N31"/>
  <c r="K31"/>
  <c r="K24"/>
  <c r="N34"/>
  <c r="N26"/>
  <c r="K16"/>
  <c r="K11"/>
  <c r="K28"/>
  <c r="N15"/>
  <c r="N9"/>
  <c r="K25"/>
  <c r="K26"/>
  <c r="N22"/>
  <c r="N28"/>
  <c r="N29"/>
  <c r="K15"/>
  <c r="N19"/>
  <c r="N25"/>
  <c r="N11"/>
  <c r="N23"/>
  <c r="N18"/>
  <c r="N8"/>
  <c r="K12"/>
  <c r="K18"/>
  <c r="N20"/>
  <c r="K19"/>
  <c r="K33"/>
  <c r="N16"/>
  <c r="N32"/>
  <c r="K32"/>
  <c r="K23"/>
  <c r="K22"/>
  <c r="J15" l="1"/>
  <c r="L15" s="1"/>
  <c r="J8"/>
  <c r="L8" s="1"/>
  <c r="J12"/>
  <c r="L12" s="1"/>
  <c r="J23"/>
  <c r="L23" s="1"/>
  <c r="J24"/>
  <c r="L24" s="1"/>
  <c r="J30"/>
  <c r="L30" s="1"/>
  <c r="J22"/>
  <c r="L22" s="1"/>
  <c r="J13"/>
  <c r="L13" s="1"/>
  <c r="J18"/>
  <c r="L18" s="1"/>
  <c r="J25"/>
  <c r="L25" s="1"/>
  <c r="J16"/>
  <c r="L16" s="1"/>
  <c r="J11"/>
  <c r="L11" s="1"/>
  <c r="J21"/>
  <c r="L21" s="1"/>
  <c r="J20"/>
  <c r="L20" s="1"/>
  <c r="J32"/>
  <c r="L32" s="1"/>
  <c r="B35" s="1"/>
  <c r="J34"/>
  <c r="L34" s="1"/>
  <c r="J27"/>
  <c r="L27" s="1"/>
  <c r="J28"/>
  <c r="L28" s="1"/>
  <c r="J33"/>
  <c r="L33" s="1"/>
  <c r="J9"/>
  <c r="L9" s="1"/>
  <c r="J10"/>
  <c r="L10" s="1"/>
  <c r="J14"/>
  <c r="L14" s="1"/>
  <c r="J29"/>
  <c r="L29" s="1"/>
  <c r="J31"/>
  <c r="L31" s="1"/>
  <c r="J26"/>
  <c r="L26" s="1"/>
  <c r="J19"/>
  <c r="L19" s="1"/>
  <c r="B36" l="1"/>
  <c r="L35"/>
  <c r="J35"/>
  <c r="F6" l="1"/>
  <c r="F7" s="1"/>
  <c r="F3"/>
  <c r="G4" s="1"/>
  <c r="M35"/>
</calcChain>
</file>

<file path=xl/sharedStrings.xml><?xml version="1.0" encoding="utf-8"?>
<sst xmlns="http://schemas.openxmlformats.org/spreadsheetml/2006/main" count="70" uniqueCount="66">
  <si>
    <t>Lease WorkSheet</t>
  </si>
  <si>
    <t>Company Details</t>
  </si>
  <si>
    <t>Ticker</t>
  </si>
  <si>
    <t>Company</t>
  </si>
  <si>
    <t>CIK</t>
  </si>
  <si>
    <t>Exchange</t>
  </si>
  <si>
    <t>NMS</t>
  </si>
  <si>
    <t>Price</t>
  </si>
  <si>
    <t>Leases</t>
  </si>
  <si>
    <t>Y</t>
  </si>
  <si>
    <t>XBRL Data</t>
  </si>
  <si>
    <t>OperatingLeasesFutureMinimumPaymentsDueCurrent</t>
  </si>
  <si>
    <t>OperatingLeasesFutureMinimumPaymentsDueInTwoYears</t>
  </si>
  <si>
    <t>OperatingLeasesFutureMinimumPaymentsDueInThreeYears</t>
  </si>
  <si>
    <t>OperatingLeasesFutureMinimumPaymentsDueInFourYears</t>
  </si>
  <si>
    <t>OperatingLeasesFutureMinimumPaymentsDueInFiveYears</t>
  </si>
  <si>
    <t>OperatingLeasesFutureMinimumPaymentsDueThereafter</t>
  </si>
  <si>
    <t>InterestAndDebtExpense, InterestExpense</t>
  </si>
  <si>
    <t>LongTermDebtAndCapitalLeaseObligations</t>
  </si>
  <si>
    <t>LongTermDebtAndCapitalLeaseObligationsCurrent</t>
  </si>
  <si>
    <t>LongTermDebtNoncurrent</t>
  </si>
  <si>
    <t>LongTermDebt</t>
  </si>
  <si>
    <t>DebtCurrent</t>
  </si>
  <si>
    <t>ShortTermBorrowings</t>
  </si>
  <si>
    <t>CapitalLeaseObligationsCurrent</t>
  </si>
  <si>
    <t>CapitalLeaseObligationsNonCurrent</t>
  </si>
  <si>
    <t>LeaseAndRentalExpense, OperatingLeasesRentExpenseNet, RentalExpense</t>
  </si>
  <si>
    <t>Total Debt</t>
  </si>
  <si>
    <t>Final Payment Percentage Of Remainder</t>
  </si>
  <si>
    <t>Present Value discount rate</t>
  </si>
  <si>
    <t>PV</t>
  </si>
  <si>
    <t>Calculated Values</t>
  </si>
  <si>
    <t>PV WorkSheet</t>
  </si>
  <si>
    <t>Year</t>
  </si>
  <si>
    <t>USD</t>
  </si>
  <si>
    <t>DO NOT CHANGE</t>
  </si>
  <si>
    <t>url</t>
  </si>
  <si>
    <t>Valuation Adjustments</t>
  </si>
  <si>
    <t>DR PPE</t>
  </si>
  <si>
    <t>CR Loan</t>
  </si>
  <si>
    <t>DR Interest Expense</t>
  </si>
  <si>
    <t>DR Depreciation</t>
  </si>
  <si>
    <t>CR Operating Lease Expense</t>
  </si>
  <si>
    <t>InterestIncomeExpenseNet</t>
  </si>
  <si>
    <t>Debt Instruments</t>
  </si>
  <si>
    <t>Dimension Count</t>
  </si>
  <si>
    <t>DebtInstrumentAxis</t>
  </si>
  <si>
    <t>Debt Instrument</t>
  </si>
  <si>
    <t>LongTermDebt, SeniorNotes</t>
  </si>
  <si>
    <t>DebtInstrumentInterestRateEffectivePercentage, DebtInstrumentInterestRateDuringPeriod</t>
  </si>
  <si>
    <t>Interest Expense</t>
  </si>
  <si>
    <t>Effective Rate</t>
  </si>
  <si>
    <t>DebtInstrumentInterestRateStatedPercentage</t>
  </si>
  <si>
    <t>MEMBERS</t>
  </si>
  <si>
    <t>Stated Rate</t>
  </si>
  <si>
    <t>Carrying Value</t>
  </si>
  <si>
    <t>GET DATA</t>
  </si>
  <si>
    <t>Assets</t>
  </si>
  <si>
    <t>aapl</t>
  </si>
  <si>
    <t>http://csuite.xbrl.us/php/dispatch.php?Task=xbrlCIKLookup</t>
  </si>
  <si>
    <t>xbrlValues</t>
  </si>
  <si>
    <t>xbrlCIKLookup</t>
  </si>
  <si>
    <t>API_KEY</t>
  </si>
  <si>
    <t>THIS KEY IS FOR DEMO PURPOSES AND WILL EXPIRE. PLEASE CREATE AND USE YOUR OWN API KEY AT HTTP://XBRL.US/APIREQUEST</t>
  </si>
  <si>
    <t>THIS KEY IS FOR DEMO PURPOSES AND WILL EXPIRE. PLEASE CREATE AN ACCOUNT AND GENERATE A KEY TO REPLACE THE ONE IN THE CELL AT LEFT http://xbrl.us/apirequest</t>
  </si>
  <si>
    <t>ccf11ea1-e41c-4156-88fb-b8587a0ebb8f</t>
  </si>
</sst>
</file>

<file path=xl/styles.xml><?xml version="1.0" encoding="utf-8"?>
<styleSheet xmlns="http://schemas.openxmlformats.org/spreadsheetml/2006/main">
  <numFmts count="2">
    <numFmt numFmtId="164" formatCode="&quot;$&quot;#,##0;[Red]\-&quot;$&quot;#,##0"/>
    <numFmt numFmtId="165" formatCode="_(* #,##0,,\ &quot;M&quot;_);_(* \(#,##0,,\ &quot;M&quot;\);_(* &quot;-&quot;??_);_(@_)"/>
  </numFmts>
  <fonts count="20">
    <font>
      <sz val="11"/>
      <color theme="1"/>
      <name val="Calibri"/>
      <family val="2"/>
      <scheme val="minor"/>
    </font>
    <font>
      <b/>
      <sz val="19.8"/>
      <color theme="1"/>
      <name val="Arial"/>
      <family val="2"/>
    </font>
    <font>
      <sz val="3"/>
      <color theme="1"/>
      <name val="Arial"/>
      <family val="2"/>
    </font>
    <font>
      <b/>
      <sz val="15.4"/>
      <color theme="1"/>
      <name val="Arial"/>
      <family val="2"/>
    </font>
    <font>
      <b/>
      <sz val="11"/>
      <color rgb="FF0C343D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sz val="5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C343D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0C343D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9" fontId="10" fillId="0" borderId="0" applyFont="0" applyFill="0" applyBorder="0" applyAlignment="0" applyProtection="0"/>
  </cellStyleXfs>
  <cellXfs count="5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5" fillId="4" borderId="0" xfId="0" applyFont="1" applyFill="1" applyAlignment="1">
      <alignment horizontal="right" wrapText="1"/>
    </xf>
    <xf numFmtId="0" fontId="6" fillId="3" borderId="0" xfId="0" applyFont="1" applyFill="1" applyAlignment="1">
      <alignment horizontal="right" wrapText="1"/>
    </xf>
    <xf numFmtId="164" fontId="0" fillId="0" borderId="0" xfId="0" applyNumberFormat="1"/>
    <xf numFmtId="0" fontId="3" fillId="0" borderId="0" xfId="0" applyFont="1"/>
    <xf numFmtId="0" fontId="7" fillId="0" borderId="0" xfId="0" applyFont="1" applyAlignment="1">
      <alignment wrapText="1"/>
    </xf>
    <xf numFmtId="0" fontId="8" fillId="2" borderId="0" xfId="1" applyFill="1" applyAlignment="1">
      <alignment wrapText="1"/>
    </xf>
    <xf numFmtId="0" fontId="5" fillId="0" borderId="0" xfId="0" applyFont="1" applyAlignment="1">
      <alignment horizontal="center" wrapText="1"/>
    </xf>
    <xf numFmtId="0" fontId="9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2" xfId="0" applyBorder="1"/>
    <xf numFmtId="10" fontId="5" fillId="4" borderId="2" xfId="0" applyNumberFormat="1" applyFont="1" applyFill="1" applyBorder="1" applyAlignment="1">
      <alignment horizontal="right" wrapText="1"/>
    </xf>
    <xf numFmtId="0" fontId="0" fillId="0" borderId="0" xfId="0" applyBorder="1"/>
    <xf numFmtId="0" fontId="0" fillId="0" borderId="1" xfId="0" applyBorder="1"/>
    <xf numFmtId="164" fontId="0" fillId="4" borderId="0" xfId="0" applyNumberFormat="1" applyFont="1" applyFill="1" applyAlignment="1">
      <alignment horizontal="right" wrapText="1"/>
    </xf>
    <xf numFmtId="0" fontId="0" fillId="0" borderId="0" xfId="0" applyFont="1"/>
    <xf numFmtId="0" fontId="9" fillId="3" borderId="0" xfId="0" applyFont="1" applyFill="1" applyAlignment="1">
      <alignment horizontal="right" wrapText="1"/>
    </xf>
    <xf numFmtId="0" fontId="11" fillId="2" borderId="0" xfId="0" applyFont="1" applyFill="1" applyAlignment="1">
      <alignment wrapText="1"/>
    </xf>
    <xf numFmtId="165" fontId="0" fillId="7" borderId="6" xfId="0" applyNumberFormat="1" applyFont="1" applyFill="1" applyBorder="1"/>
    <xf numFmtId="165" fontId="0" fillId="7" borderId="4" xfId="0" applyNumberFormat="1" applyFont="1" applyFill="1" applyBorder="1" applyAlignment="1">
      <alignment horizontal="right"/>
    </xf>
    <xf numFmtId="165" fontId="0" fillId="7" borderId="5" xfId="0" applyNumberFormat="1" applyFont="1" applyFill="1" applyBorder="1" applyAlignment="1">
      <alignment horizontal="right"/>
    </xf>
    <xf numFmtId="0" fontId="13" fillId="3" borderId="0" xfId="0" applyFont="1" applyFill="1" applyAlignment="1">
      <alignment horizontal="left" wrapText="1"/>
    </xf>
    <xf numFmtId="0" fontId="0" fillId="4" borderId="0" xfId="0" applyFont="1" applyFill="1" applyAlignment="1">
      <alignment horizontal="right" wrapText="1"/>
    </xf>
    <xf numFmtId="0" fontId="14" fillId="0" borderId="0" xfId="0" applyFont="1" applyAlignment="1">
      <alignment wrapText="1"/>
    </xf>
    <xf numFmtId="0" fontId="14" fillId="5" borderId="8" xfId="0" applyFont="1" applyFill="1" applyBorder="1" applyAlignment="1">
      <alignment wrapText="1"/>
    </xf>
    <xf numFmtId="0" fontId="14" fillId="0" borderId="8" xfId="0" applyFont="1" applyBorder="1" applyAlignment="1">
      <alignment wrapText="1"/>
    </xf>
    <xf numFmtId="164" fontId="0" fillId="5" borderId="8" xfId="0" applyNumberFormat="1" applyFont="1" applyFill="1" applyBorder="1" applyAlignment="1">
      <alignment horizontal="right" wrapText="1"/>
    </xf>
    <xf numFmtId="0" fontId="0" fillId="5" borderId="10" xfId="0" applyFont="1" applyFill="1" applyBorder="1" applyAlignment="1">
      <alignment wrapText="1"/>
    </xf>
    <xf numFmtId="164" fontId="0" fillId="5" borderId="11" xfId="0" applyNumberFormat="1" applyFont="1" applyFill="1" applyBorder="1" applyAlignment="1">
      <alignment horizontal="right" wrapText="1"/>
    </xf>
    <xf numFmtId="0" fontId="14" fillId="5" borderId="12" xfId="0" applyFont="1" applyFill="1" applyBorder="1" applyAlignment="1">
      <alignment wrapText="1"/>
    </xf>
    <xf numFmtId="0" fontId="0" fillId="5" borderId="13" xfId="0" applyFont="1" applyFill="1" applyBorder="1" applyAlignment="1">
      <alignment wrapText="1"/>
    </xf>
    <xf numFmtId="164" fontId="0" fillId="5" borderId="14" xfId="0" applyNumberFormat="1" applyFont="1" applyFill="1" applyBorder="1" applyAlignment="1">
      <alignment horizontal="right" wrapText="1"/>
    </xf>
    <xf numFmtId="0" fontId="14" fillId="0" borderId="13" xfId="0" applyFont="1" applyBorder="1" applyAlignment="1">
      <alignment wrapText="1"/>
    </xf>
    <xf numFmtId="0" fontId="14" fillId="0" borderId="14" xfId="0" applyFont="1" applyBorder="1" applyAlignment="1">
      <alignment wrapText="1"/>
    </xf>
    <xf numFmtId="0" fontId="14" fillId="5" borderId="14" xfId="0" applyFont="1" applyFill="1" applyBorder="1" applyAlignment="1">
      <alignment wrapText="1"/>
    </xf>
    <xf numFmtId="0" fontId="0" fillId="5" borderId="15" xfId="0" applyFont="1" applyFill="1" applyBorder="1" applyAlignment="1">
      <alignment wrapText="1"/>
    </xf>
    <xf numFmtId="0" fontId="14" fillId="5" borderId="9" xfId="0" applyFont="1" applyFill="1" applyBorder="1" applyAlignment="1">
      <alignment wrapText="1"/>
    </xf>
    <xf numFmtId="164" fontId="0" fillId="5" borderId="16" xfId="0" applyNumberFormat="1" applyFont="1" applyFill="1" applyBorder="1" applyAlignment="1">
      <alignment horizontal="right" wrapText="1"/>
    </xf>
    <xf numFmtId="165" fontId="0" fillId="6" borderId="17" xfId="0" applyNumberFormat="1" applyFont="1" applyFill="1" applyBorder="1"/>
    <xf numFmtId="10" fontId="0" fillId="6" borderId="18" xfId="2" applyNumberFormat="1" applyFont="1" applyFill="1" applyBorder="1"/>
    <xf numFmtId="165" fontId="0" fillId="6" borderId="19" xfId="0" applyNumberFormat="1" applyFont="1" applyFill="1" applyBorder="1"/>
    <xf numFmtId="165" fontId="0" fillId="7" borderId="7" xfId="0" applyNumberFormat="1" applyFont="1" applyFill="1" applyBorder="1" applyAlignment="1">
      <alignment horizontal="right"/>
    </xf>
    <xf numFmtId="165" fontId="0" fillId="6" borderId="20" xfId="0" applyNumberFormat="1" applyFont="1" applyFill="1" applyBorder="1"/>
    <xf numFmtId="0" fontId="0" fillId="6" borderId="3" xfId="0" applyFill="1" applyBorder="1"/>
    <xf numFmtId="10" fontId="0" fillId="7" borderId="4" xfId="2" applyNumberFormat="1" applyFont="1" applyFill="1" applyBorder="1" applyAlignment="1">
      <alignment horizontal="right"/>
    </xf>
    <xf numFmtId="0" fontId="12" fillId="3" borderId="0" xfId="0" applyFont="1" applyFill="1" applyAlignment="1">
      <alignment horizontal="right" wrapText="1"/>
    </xf>
    <xf numFmtId="0" fontId="14" fillId="3" borderId="0" xfId="0" applyFont="1" applyFill="1" applyAlignment="1">
      <alignment wrapText="1"/>
    </xf>
    <xf numFmtId="0" fontId="15" fillId="0" borderId="0" xfId="0" applyFont="1"/>
    <xf numFmtId="0" fontId="16" fillId="0" borderId="0" xfId="0" applyFont="1"/>
    <xf numFmtId="0" fontId="17" fillId="3" borderId="0" xfId="0" applyFont="1" applyFill="1" applyAlignment="1">
      <alignment horizontal="right" wrapText="1"/>
    </xf>
    <xf numFmtId="0" fontId="18" fillId="0" borderId="0" xfId="0" applyFont="1"/>
    <xf numFmtId="0" fontId="19" fillId="2" borderId="0" xfId="0" applyFont="1" applyFill="1" applyAlignment="1">
      <alignment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suite.xbrl.us/php/dispatch.php?Task=xbrlCIKLookup" TargetMode="External"/><Relationship Id="rId1" Type="http://schemas.openxmlformats.org/officeDocument/2006/relationships/hyperlink" Target="http://csuite.xbrl.us/php/dispatch.php?Task=xbrlValues&amp;API_Key=22f14062-1cc0-0298-1cae-cd793a60c05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69"/>
  <sheetViews>
    <sheetView tabSelected="1" topLeftCell="A51" zoomScaleNormal="100" workbookViewId="0">
      <selection activeCell="B64" sqref="B64"/>
    </sheetView>
  </sheetViews>
  <sheetFormatPr defaultRowHeight="15"/>
  <cols>
    <col min="1" max="1" width="75.42578125" bestFit="1" customWidth="1"/>
    <col min="2" max="2" width="26.85546875" customWidth="1"/>
    <col min="3" max="3" width="6.140625" hidden="1" customWidth="1"/>
    <col min="5" max="5" width="31.140625" bestFit="1" customWidth="1"/>
    <col min="6" max="6" width="14.5703125" bestFit="1" customWidth="1"/>
    <col min="7" max="7" width="14.85546875" bestFit="1" customWidth="1"/>
    <col min="9" max="9" width="80.140625" bestFit="1" customWidth="1"/>
    <col min="10" max="10" width="33.28515625" customWidth="1"/>
    <col min="11" max="11" width="25.28515625" customWidth="1"/>
    <col min="12" max="12" width="17" customWidth="1"/>
    <col min="14" max="14" width="22.85546875" bestFit="1" customWidth="1"/>
    <col min="16" max="16" width="9" hidden="1" customWidth="1"/>
  </cols>
  <sheetData>
    <row r="1" spans="1:16" ht="24.75">
      <c r="A1" s="1" t="s">
        <v>0</v>
      </c>
      <c r="B1" s="2"/>
    </row>
    <row r="2" spans="1:16" ht="41.25" thickBot="1">
      <c r="A2" s="3" t="s">
        <v>1</v>
      </c>
      <c r="B2" s="2"/>
      <c r="E2" s="3" t="s">
        <v>37</v>
      </c>
      <c r="F2" s="9"/>
      <c r="G2" s="9"/>
      <c r="I2" s="3" t="s">
        <v>44</v>
      </c>
      <c r="J2" s="9"/>
      <c r="K2" s="9"/>
      <c r="L2" s="9"/>
      <c r="M2" s="9"/>
      <c r="N2" s="9"/>
    </row>
    <row r="3" spans="1:16">
      <c r="A3" s="22" t="s">
        <v>2</v>
      </c>
      <c r="B3" s="21" t="s">
        <v>58</v>
      </c>
      <c r="E3" s="32" t="s">
        <v>38</v>
      </c>
      <c r="F3" s="33" t="e">
        <f ca="1">B36</f>
        <v>#NAME?</v>
      </c>
      <c r="G3" s="34"/>
      <c r="I3" s="22" t="s">
        <v>45</v>
      </c>
      <c r="J3" s="11" t="e">
        <f ca="1">MIN(_xlfn.FILTERXML(P7,"/dataRequest/fact[not(preceding-sibling::fact/dimensionCount &lt;= fact/dimensionCount) and not(following-sibling::fact/dimensionCount &lt; fact/dimensionCount)]/dimensionCount"))</f>
        <v>#NAME?</v>
      </c>
      <c r="L3" s="9"/>
      <c r="M3" s="9"/>
      <c r="N3" s="9"/>
    </row>
    <row r="4" spans="1:16">
      <c r="A4" s="22" t="s">
        <v>3</v>
      </c>
      <c r="B4" s="27" t="e">
        <f ca="1">_xlfn.FILTERXML(_xlfn.WEBSERVICE(""&amp;$B$67&amp;"&amp;Element=Assets&amp;Period=Y&amp;CIK="&amp;$B5&amp;"&amp;Ultimus=true&amp;NoYears=1&amp;DimReqd=false"),"//dataRequest/fact[last()]/entity")</f>
        <v>#NAME?</v>
      </c>
      <c r="E4" s="35" t="s">
        <v>39</v>
      </c>
      <c r="F4" s="29"/>
      <c r="G4" s="36" t="e">
        <f ca="1">F3</f>
        <v>#NAME?</v>
      </c>
      <c r="I4" s="9"/>
      <c r="J4" s="50" t="s">
        <v>46</v>
      </c>
      <c r="K4" s="28"/>
      <c r="L4" s="28"/>
      <c r="M4" s="28"/>
      <c r="N4" s="28"/>
    </row>
    <row r="5" spans="1:16" ht="20.65" customHeight="1">
      <c r="A5" s="22" t="s">
        <v>4</v>
      </c>
      <c r="B5" s="27" t="str">
        <f>TEXT(_xlfn.FILTERXML(_xlfn.WEBSERVICE(B69&amp;"&amp;Ticker="&amp;B3),"//dataRequest/tickerLookup/cik"),"0000000000")</f>
        <v>0000320193</v>
      </c>
      <c r="E5" s="37"/>
      <c r="F5" s="30"/>
      <c r="G5" s="38"/>
      <c r="I5" s="9"/>
      <c r="J5" s="50" t="s">
        <v>9</v>
      </c>
      <c r="K5" s="50" t="s">
        <v>9</v>
      </c>
      <c r="L5" s="51"/>
      <c r="M5" s="28"/>
      <c r="N5" s="51"/>
      <c r="P5" s="12" t="s">
        <v>56</v>
      </c>
    </row>
    <row r="6" spans="1:16">
      <c r="A6" s="22" t="s">
        <v>5</v>
      </c>
      <c r="B6" s="27" t="s">
        <v>6</v>
      </c>
      <c r="E6" s="35" t="s">
        <v>40</v>
      </c>
      <c r="F6" s="31" t="e">
        <f ca="1">B35*B36</f>
        <v>#NAME?</v>
      </c>
      <c r="G6" s="39"/>
      <c r="I6" s="9"/>
      <c r="J6" s="50">
        <v>2014</v>
      </c>
      <c r="K6" s="50">
        <v>2014</v>
      </c>
      <c r="L6" s="51"/>
      <c r="M6" s="28"/>
      <c r="N6" s="51"/>
      <c r="P6" s="12" t="s">
        <v>53</v>
      </c>
    </row>
    <row r="7" spans="1:16" ht="16.149999999999999" customHeight="1">
      <c r="A7" s="22" t="s">
        <v>7</v>
      </c>
      <c r="B7" s="27">
        <f>_xlfn.NUMBERVALUE(_xlfn.WEBSERVICE("http://finance.yahoo.com/d/quotes.csv?s="&amp;B3&amp;"&amp;f=l1"))</f>
        <v>102.71</v>
      </c>
      <c r="E7" s="35" t="s">
        <v>41</v>
      </c>
      <c r="F7" s="31" t="e">
        <f ca="1">G8-F6</f>
        <v>#NAME?</v>
      </c>
      <c r="G7" s="39"/>
      <c r="I7" s="22" t="s">
        <v>47</v>
      </c>
      <c r="J7" s="50" t="s">
        <v>48</v>
      </c>
      <c r="K7" s="50" t="s">
        <v>49</v>
      </c>
      <c r="L7" s="50" t="s">
        <v>50</v>
      </c>
      <c r="M7" s="22" t="s">
        <v>51</v>
      </c>
      <c r="N7" s="50" t="s">
        <v>52</v>
      </c>
      <c r="P7" t="e">
        <f ca="1">_xlfn.WEBSERVICE(""&amp;$B$67&amp;"&amp;Element="&amp;J7&amp;"&amp;Period="&amp;J5&amp;"&amp;Year="&amp;J6&amp;"&amp;CIK="&amp;$B5&amp;"&amp;Ultimus=true&amp;NoYears=1&amp;DimReqd=true&amp;Small=true&amp;Axis="&amp;J4&amp;"")</f>
        <v>#NAME?</v>
      </c>
    </row>
    <row r="8" spans="1:16" ht="19.899999999999999" customHeight="1" thickBot="1">
      <c r="A8" s="20"/>
      <c r="B8" s="20"/>
      <c r="E8" s="40" t="s">
        <v>42</v>
      </c>
      <c r="F8" s="41"/>
      <c r="G8" s="42" t="e">
        <f ca="1">B30</f>
        <v>#NAME?</v>
      </c>
      <c r="I8" s="24" t="e">
        <f t="array" aca="1" ref="I8:I34" ca="1">_xlfn.FILTERXML(P7,"/dataRequest/fact[dimensionCount = "&amp;J3&amp;"]/dimensions/dimensionPair[axisLocalName='"&amp;J4&amp;"']/memberLocalName")</f>
        <v>#NAME?</v>
      </c>
      <c r="J8" s="24">
        <f t="shared" ref="J8:J34" ca="1" si="0">IF(AND(ISERROR(K8),ISERROR(N8)),0, IFERROR(MAX(_xlfn.FILTERXML(P$15,"/dataRequest/fact[dimensions/dimensionPair[axisLocalName='"&amp;J$4&amp;"']/memberLocalName='"&amp;I8&amp;"']/amount")),0))</f>
        <v>0</v>
      </c>
      <c r="K8" s="49" t="e">
        <f ca="1">_xlfn.FILTERXML($P$9,"/dataRequest/fact[dimensions/dimensionPair[axisLocalName='"&amp;J$4&amp;"']/memberLocalName='"&amp;I8&amp;"']/amount")</f>
        <v>#NAME?</v>
      </c>
      <c r="L8" s="24">
        <f ca="1">IFERROR(J8*IFERROR(K8,N8),0)</f>
        <v>0</v>
      </c>
      <c r="M8" s="17"/>
      <c r="N8" s="49" t="e">
        <f t="shared" ref="N8:N34" ca="1" si="1">MAX(_xlfn.FILTERXML(P$12,"/dataRequest/fact[dimensionCount = "&amp;J$3&amp;"][dimensions/dimensionPair[axisLocalName='"&amp;J$4&amp;"']/memberLocalName='"&amp;I8&amp;"']/amount"))</f>
        <v>#NAME?</v>
      </c>
      <c r="P8" s="12" t="s">
        <v>51</v>
      </c>
    </row>
    <row r="9" spans="1:16">
      <c r="A9" s="22" t="s">
        <v>57</v>
      </c>
      <c r="B9" s="19"/>
      <c r="I9" s="24" t="e">
        <f ca="1"/>
        <v>#NAME?</v>
      </c>
      <c r="J9" s="24">
        <f t="shared" ca="1" si="0"/>
        <v>0</v>
      </c>
      <c r="K9" s="49" t="e">
        <f t="shared" ref="K9:K34" ca="1" si="2">_xlfn.FILTERXML($P$9,"/dataRequest/fact[dimensions/dimensionPair[axisLocalName='"&amp;J$4&amp;"']/memberLocalName='"&amp;I9&amp;"']/amount")</f>
        <v>#NAME?</v>
      </c>
      <c r="L9" s="24">
        <f t="shared" ref="L9:L34" ca="1" si="3">IFERROR(J9*IFERROR(K9,N9),0)</f>
        <v>0</v>
      </c>
      <c r="M9" s="17"/>
      <c r="N9" s="49" t="e">
        <f t="shared" ca="1" si="1"/>
        <v>#NAME?</v>
      </c>
      <c r="P9" t="e">
        <f ca="1">_xlfn.WEBSERVICE(""&amp;$B$67&amp;"&amp;Element="&amp;K$7&amp;"&amp;Period="&amp;K$5&amp;"&amp;Year="&amp;K$6&amp;"&amp;CIK="&amp;$B$5&amp;"&amp;Ultimus=true&amp;NoYears=1&amp;DimReqd=true&amp;Small=true&amp;Axis="&amp;J$4&amp;"")</f>
        <v>#NAME?</v>
      </c>
    </row>
    <row r="10" spans="1:16">
      <c r="A10" s="2"/>
      <c r="B10" s="2"/>
      <c r="I10" s="24" t="e">
        <f ca="1"/>
        <v>#NAME?</v>
      </c>
      <c r="J10" s="24">
        <f t="shared" ca="1" si="0"/>
        <v>0</v>
      </c>
      <c r="K10" s="49" t="e">
        <f t="shared" ca="1" si="2"/>
        <v>#NAME?</v>
      </c>
      <c r="L10" s="24">
        <f t="shared" ca="1" si="3"/>
        <v>0</v>
      </c>
      <c r="M10" s="17"/>
      <c r="N10" s="49" t="e">
        <f t="shared" ca="1" si="1"/>
        <v>#NAME?</v>
      </c>
    </row>
    <row r="11" spans="1:16" ht="20.25">
      <c r="A11" s="3" t="s">
        <v>8</v>
      </c>
      <c r="B11" s="2"/>
      <c r="I11" s="24" t="e">
        <f ca="1"/>
        <v>#NAME?</v>
      </c>
      <c r="J11" s="24">
        <f t="shared" ca="1" si="0"/>
        <v>0</v>
      </c>
      <c r="K11" s="49" t="e">
        <f t="shared" ca="1" si="2"/>
        <v>#NAME?</v>
      </c>
      <c r="L11" s="24">
        <f t="shared" ca="1" si="3"/>
        <v>0</v>
      </c>
      <c r="M11" s="17"/>
      <c r="N11" s="49" t="e">
        <f t="shared" ca="1" si="1"/>
        <v>#NAME?</v>
      </c>
      <c r="P11" s="12" t="s">
        <v>54</v>
      </c>
    </row>
    <row r="12" spans="1:16">
      <c r="A12" s="2"/>
      <c r="B12" s="6" t="s">
        <v>9</v>
      </c>
      <c r="I12" s="24" t="e">
        <f ca="1"/>
        <v>#NAME?</v>
      </c>
      <c r="J12" s="24">
        <f t="shared" ca="1" si="0"/>
        <v>0</v>
      </c>
      <c r="K12" s="49" t="e">
        <f t="shared" ca="1" si="2"/>
        <v>#NAME?</v>
      </c>
      <c r="L12" s="24">
        <f t="shared" ca="1" si="3"/>
        <v>0</v>
      </c>
      <c r="M12" s="17"/>
      <c r="N12" s="49" t="e">
        <f t="shared" ca="1" si="1"/>
        <v>#NAME?</v>
      </c>
      <c r="P12" t="e">
        <f ca="1">_xlfn.WEBSERVICE(""&amp;$B$67&amp;"&amp;Element="&amp;N$7&amp;"&amp;CIK="&amp;$B$5&amp;"&amp;Ultimus=true&amp;NoYears=4&amp;DimReqd=true&amp;Small=true&amp;Axis="&amp;J$4&amp;"&amp;Year="&amp;K6&amp;"")</f>
        <v>#NAME?</v>
      </c>
    </row>
    <row r="13" spans="1:16">
      <c r="A13" s="4" t="s">
        <v>10</v>
      </c>
      <c r="B13" s="6">
        <v>2013</v>
      </c>
      <c r="E13" s="14"/>
      <c r="I13" s="24" t="e">
        <f ca="1"/>
        <v>#NAME?</v>
      </c>
      <c r="J13" s="24">
        <f t="shared" ca="1" si="0"/>
        <v>0</v>
      </c>
      <c r="K13" s="49" t="e">
        <f t="shared" ca="1" si="2"/>
        <v>#NAME?</v>
      </c>
      <c r="L13" s="24">
        <f t="shared" ca="1" si="3"/>
        <v>0</v>
      </c>
      <c r="M13" s="17"/>
      <c r="N13" s="49" t="e">
        <f t="shared" ca="1" si="1"/>
        <v>#NAME?</v>
      </c>
      <c r="P13" t="str">
        <f>""&amp;$B$67&amp;"&amp;Element="&amp;N$7&amp;"&amp;CIK="&amp;$B$5&amp;"&amp;Ultimus=true&amp;NoYears=1&amp;DimReqd=true&amp;Axis="&amp;J$4&amp;"&amp;Year="&amp;K6&amp;""</f>
        <v>http://csuite.xbrl.us/php/dispatch.php?Task=xbrlValues&amp;API_Key=ccf11ea1-e41c-4156-88fb-b8587a0ebb8f&amp;Element=DebtInstrumentInterestRateStatedPercentage&amp;CIK=0000320193&amp;Ultimus=true&amp;NoYears=1&amp;DimReqd=true&amp;Axis=DebtInstrumentAxis&amp;Year=2014</v>
      </c>
    </row>
    <row r="14" spans="1:16" ht="17.100000000000001" customHeight="1">
      <c r="A14" s="26" t="s">
        <v>11</v>
      </c>
      <c r="B14" s="23" t="e">
        <f ca="1">_xlfn.FILTERXML(_xlfn.WEBSERVICE(""&amp;$B$67&amp;"&amp;Element="&amp;$A14&amp;"&amp;Period="&amp;B$12&amp;"&amp;Year="&amp;B$13&amp;"&amp;CIK="&amp;$B$5&amp;"&amp;Ultimus=true&amp;NoYears=1&amp;DimReqd=false"),"/dataRequest/fact[last()]/amount")</f>
        <v>#NAME?</v>
      </c>
      <c r="I14" s="24" t="e">
        <f ca="1"/>
        <v>#NAME?</v>
      </c>
      <c r="J14" s="24">
        <f t="shared" ca="1" si="0"/>
        <v>0</v>
      </c>
      <c r="K14" s="49" t="e">
        <f t="shared" ca="1" si="2"/>
        <v>#NAME?</v>
      </c>
      <c r="L14" s="24">
        <f t="shared" ca="1" si="3"/>
        <v>0</v>
      </c>
      <c r="M14" s="17"/>
      <c r="N14" s="49" t="e">
        <f t="shared" ca="1" si="1"/>
        <v>#NAME?</v>
      </c>
      <c r="P14" s="12" t="s">
        <v>55</v>
      </c>
    </row>
    <row r="15" spans="1:16">
      <c r="A15" s="26" t="s">
        <v>12</v>
      </c>
      <c r="B15" s="24" t="e">
        <f ca="1">_xlfn.FILTERXML(_xlfn.WEBSERVICE(""&amp;$B$67&amp;"&amp;Element="&amp;$A15&amp;"&amp;Period="&amp;B$12&amp;"&amp;Year="&amp;B$13&amp;"&amp;CIK="&amp;$B$5&amp;"&amp;Ultimus=true&amp;NoYears=1&amp;DimReqd=false"),"/dataRequest/fact[last()]/amount")</f>
        <v>#NAME?</v>
      </c>
      <c r="E15" s="13"/>
      <c r="I15" s="24" t="e">
        <f ca="1"/>
        <v>#NAME?</v>
      </c>
      <c r="J15" s="24">
        <f t="shared" ca="1" si="0"/>
        <v>0</v>
      </c>
      <c r="K15" s="49" t="e">
        <f t="shared" ca="1" si="2"/>
        <v>#NAME?</v>
      </c>
      <c r="L15" s="24">
        <f t="shared" ca="1" si="3"/>
        <v>0</v>
      </c>
      <c r="M15" s="17"/>
      <c r="N15" s="49" t="e">
        <f t="shared" ca="1" si="1"/>
        <v>#NAME?</v>
      </c>
      <c r="P15" t="e">
        <f ca="1">_xlfn.WEBSERVICE(""&amp;$B$67&amp;"&amp;Element="&amp;J$7&amp;"&amp;Period="&amp;J$5&amp;"&amp;Year="&amp;J$6&amp;"&amp;CIK="&amp;$B$5&amp;"&amp;Ultimus=true&amp;NoYears=1&amp;Small=true&amp;DimReqd=true&amp;Axis="&amp;J$4&amp;"")</f>
        <v>#NAME?</v>
      </c>
    </row>
    <row r="16" spans="1:16">
      <c r="A16" s="26" t="s">
        <v>13</v>
      </c>
      <c r="B16" s="24" t="e">
        <f ca="1">_xlfn.FILTERXML(_xlfn.WEBSERVICE(""&amp;$B$67&amp;"&amp;Element="&amp;$A16&amp;"&amp;Period="&amp;B$12&amp;"&amp;Year="&amp;B$13&amp;"&amp;CIK="&amp;$B$5&amp;"&amp;Ultimus=true&amp;NoYears=1&amp;DimReqd=false"),"/dataRequest/fact[last()]/amount")</f>
        <v>#NAME?</v>
      </c>
      <c r="I16" s="24" t="e">
        <f ca="1"/>
        <v>#NAME?</v>
      </c>
      <c r="J16" s="24">
        <f t="shared" ca="1" si="0"/>
        <v>0</v>
      </c>
      <c r="K16" s="49" t="e">
        <f t="shared" ca="1" si="2"/>
        <v>#NAME?</v>
      </c>
      <c r="L16" s="24">
        <f t="shared" ca="1" si="3"/>
        <v>0</v>
      </c>
      <c r="M16" s="17"/>
      <c r="N16" s="49" t="e">
        <f t="shared" ca="1" si="1"/>
        <v>#NAME?</v>
      </c>
    </row>
    <row r="17" spans="1:14">
      <c r="A17" s="26" t="s">
        <v>14</v>
      </c>
      <c r="B17" s="24" t="e">
        <f ca="1">_xlfn.FILTERXML(_xlfn.WEBSERVICE(""&amp;$B$67&amp;"&amp;Element="&amp;$A17&amp;"&amp;Period="&amp;B$12&amp;"&amp;Year="&amp;B$13&amp;"&amp;CIK="&amp;$B$5&amp;"&amp;Ultimus=true&amp;NoYears=1&amp;DimReqd=false"),"/dataRequest/fact[last()]/amount")</f>
        <v>#NAME?</v>
      </c>
      <c r="I17" s="24" t="e">
        <f ca="1"/>
        <v>#NAME?</v>
      </c>
      <c r="J17" s="24">
        <f t="shared" ca="1" si="0"/>
        <v>0</v>
      </c>
      <c r="K17" s="49" t="e">
        <f t="shared" ca="1" si="2"/>
        <v>#NAME?</v>
      </c>
      <c r="L17" s="24">
        <f t="shared" ca="1" si="3"/>
        <v>0</v>
      </c>
      <c r="M17" s="17"/>
      <c r="N17" s="49" t="e">
        <f t="shared" ca="1" si="1"/>
        <v>#NAME?</v>
      </c>
    </row>
    <row r="18" spans="1:14">
      <c r="A18" s="26" t="s">
        <v>15</v>
      </c>
      <c r="B18" s="24" t="e">
        <f ca="1">_xlfn.FILTERXML(_xlfn.WEBSERVICE(""&amp;$B$67&amp;"&amp;Element="&amp;$A18&amp;"&amp;Period="&amp;B$12&amp;"&amp;Year="&amp;B$13&amp;"&amp;CIK="&amp;$B$5&amp;"&amp;Ultimus=true&amp;NoYears=1&amp;DimReqd=false"),"/dataRequest/fact[last()]/amount")</f>
        <v>#NAME?</v>
      </c>
      <c r="I18" s="24" t="e">
        <f ca="1"/>
        <v>#NAME?</v>
      </c>
      <c r="J18" s="24">
        <f t="shared" ca="1" si="0"/>
        <v>0</v>
      </c>
      <c r="K18" s="49" t="e">
        <f t="shared" ca="1" si="2"/>
        <v>#NAME?</v>
      </c>
      <c r="L18" s="24">
        <f t="shared" ca="1" si="3"/>
        <v>0</v>
      </c>
      <c r="M18" s="17"/>
      <c r="N18" s="49" t="e">
        <f t="shared" ca="1" si="1"/>
        <v>#NAME?</v>
      </c>
    </row>
    <row r="19" spans="1:14">
      <c r="A19" s="26" t="s">
        <v>16</v>
      </c>
      <c r="B19" s="24" t="e">
        <f ca="1">_xlfn.FILTERXML(_xlfn.WEBSERVICE(""&amp;$B$67&amp;"&amp;Element="&amp;$A19&amp;"&amp;Period="&amp;B$12&amp;"&amp;Year="&amp;B$13&amp;"&amp;CIK="&amp;$B$5&amp;"&amp;Ultimus=true&amp;NoYears=1&amp;DimReqd=false"),"/dataRequest/fact[last()]/amount")</f>
        <v>#NAME?</v>
      </c>
      <c r="I19" s="24" t="e">
        <f ca="1"/>
        <v>#NAME?</v>
      </c>
      <c r="J19" s="24">
        <f t="shared" ca="1" si="0"/>
        <v>0</v>
      </c>
      <c r="K19" s="49" t="e">
        <f t="shared" ca="1" si="2"/>
        <v>#NAME?</v>
      </c>
      <c r="L19" s="24">
        <f t="shared" ca="1" si="3"/>
        <v>0</v>
      </c>
      <c r="M19" s="17"/>
      <c r="N19" s="49" t="e">
        <f t="shared" ca="1" si="1"/>
        <v>#NAME?</v>
      </c>
    </row>
    <row r="20" spans="1:14">
      <c r="A20" s="26" t="s">
        <v>17</v>
      </c>
      <c r="B20" s="24" t="e">
        <f ca="1">_xlfn.FILTERXML(_xlfn.WEBSERVICE(""&amp;$B$67&amp;"&amp;Element="&amp;$A20&amp;"&amp;Period="&amp;B$12&amp;"&amp;Year="&amp;B$13&amp;"&amp;CIK="&amp;$B$5&amp;"&amp;Ultimus=true&amp;NoYears=1&amp;DimReqd=false"),"/dataRequest/fact[last()]/amount")</f>
        <v>#NAME?</v>
      </c>
      <c r="C20" t="e">
        <f ca="1">_xlfn.FILTERXML(_xlfn.WEBSERVICE(""&amp;B67&amp;"&amp;Element="&amp;$A20&amp;"&amp;Period="&amp;B$12&amp;"&amp;Year="&amp;B$13&amp;"&amp;CIK="&amp;$B$5&amp;"&amp;Ultimus=true&amp;NoYears=1&amp;DimReqd=false"),"//dataRequest/fact[last()]/accessionID")</f>
        <v>#NAME?</v>
      </c>
      <c r="I20" s="24" t="e">
        <f ca="1"/>
        <v>#NAME?</v>
      </c>
      <c r="J20" s="24">
        <f t="shared" ca="1" si="0"/>
        <v>0</v>
      </c>
      <c r="K20" s="49" t="e">
        <f ca="1">_xlfn.FILTERXML($P$9,"/dataRequest/fact[dimensions/dimensionPair[axisLocalName='"&amp;J$4&amp;"']/memberLocalName='"&amp;I20&amp;"']/amount")</f>
        <v>#NAME?</v>
      </c>
      <c r="L20" s="24">
        <f t="shared" ca="1" si="3"/>
        <v>0</v>
      </c>
      <c r="M20" s="17"/>
      <c r="N20" s="49" t="e">
        <f t="shared" ca="1" si="1"/>
        <v>#NAME?</v>
      </c>
    </row>
    <row r="21" spans="1:14">
      <c r="A21" s="26" t="s">
        <v>43</v>
      </c>
      <c r="B21" s="24" t="e">
        <f ca="1">_xlfn.FILTERXML(_xlfn.WEBSERVICE(""&amp;$B$67&amp;"&amp;Element="&amp;$A21&amp;"&amp;Period="&amp;B$12&amp;"&amp;Year="&amp;B$13&amp;"&amp;CIK="&amp;$B$5&amp;"&amp;Ultimus=true&amp;NoYears=1&amp;DimReqd=false"),"/dataRequest/fact[last()]/amount")</f>
        <v>#NAME?</v>
      </c>
      <c r="C21" t="e">
        <f>_xlfn.FILTERXML(_xlfn.WEBSERVICE(""&amp;#REF!&amp;"&amp;Element="&amp;$A21&amp;"&amp;Period="&amp;B$12&amp;"&amp;Year="&amp;B$13&amp;"&amp;CIK="&amp;$B$5&amp;"&amp;Ultimus=true&amp;NoYears=1&amp;DimReqd=false"),"//dataRequest/fact[last()]/accessionID")</f>
        <v>#REF!</v>
      </c>
      <c r="I21" s="24" t="e">
        <f ca="1"/>
        <v>#NAME?</v>
      </c>
      <c r="J21" s="24">
        <f t="shared" ca="1" si="0"/>
        <v>0</v>
      </c>
      <c r="K21" s="49" t="e">
        <f t="shared" ca="1" si="2"/>
        <v>#NAME?</v>
      </c>
      <c r="L21" s="24">
        <f t="shared" ca="1" si="3"/>
        <v>0</v>
      </c>
      <c r="M21" s="17"/>
      <c r="N21" s="49" t="e">
        <f t="shared" ca="1" si="1"/>
        <v>#NAME?</v>
      </c>
    </row>
    <row r="22" spans="1:14" ht="24.4" customHeight="1">
      <c r="A22" s="26" t="s">
        <v>18</v>
      </c>
      <c r="B22" s="24" t="e">
        <f ca="1">_xlfn.FILTERXML(_xlfn.WEBSERVICE(""&amp;$B$67&amp;"&amp;Element="&amp;$A22&amp;"&amp;Period="&amp;B$12&amp;"&amp;Year="&amp;B$13&amp;"&amp;CIK="&amp;$B$5&amp;"&amp;Ultimus=true&amp;NoYears=1&amp;DimReqd=false"),"/dataRequest/fact[last()]/amount")</f>
        <v>#NAME?</v>
      </c>
      <c r="I22" s="24" t="e">
        <f ca="1"/>
        <v>#NAME?</v>
      </c>
      <c r="J22" s="24">
        <f t="shared" ca="1" si="0"/>
        <v>0</v>
      </c>
      <c r="K22" s="49" t="e">
        <f t="shared" ca="1" si="2"/>
        <v>#NAME?</v>
      </c>
      <c r="L22" s="24">
        <f t="shared" ca="1" si="3"/>
        <v>0</v>
      </c>
      <c r="M22" s="17"/>
      <c r="N22" s="49" t="e">
        <f t="shared" ca="1" si="1"/>
        <v>#NAME?</v>
      </c>
    </row>
    <row r="23" spans="1:14">
      <c r="A23" s="26" t="s">
        <v>19</v>
      </c>
      <c r="B23" s="24" t="e">
        <f ca="1">_xlfn.FILTERXML(_xlfn.WEBSERVICE(""&amp;$B$67&amp;"&amp;Element="&amp;$A23&amp;"&amp;Period="&amp;B$12&amp;"&amp;Year="&amp;B$13&amp;"&amp;CIK="&amp;$B$5&amp;"&amp;Ultimus=true&amp;NoYears=1&amp;DimReqd=false"),"/dataRequest/fact[last()]/amount")</f>
        <v>#NAME?</v>
      </c>
      <c r="I23" s="24" t="e">
        <f ca="1"/>
        <v>#NAME?</v>
      </c>
      <c r="J23" s="24">
        <f t="shared" ca="1" si="0"/>
        <v>0</v>
      </c>
      <c r="K23" s="49" t="e">
        <f t="shared" ca="1" si="2"/>
        <v>#NAME?</v>
      </c>
      <c r="L23" s="24">
        <f t="shared" ca="1" si="3"/>
        <v>0</v>
      </c>
      <c r="M23" s="17"/>
      <c r="N23" s="49" t="e">
        <f t="shared" ca="1" si="1"/>
        <v>#NAME?</v>
      </c>
    </row>
    <row r="24" spans="1:14">
      <c r="A24" s="26" t="s">
        <v>20</v>
      </c>
      <c r="B24" s="24" t="e">
        <f ca="1">_xlfn.FILTERXML(_xlfn.WEBSERVICE(""&amp;$B$67&amp;"&amp;Element="&amp;$A24&amp;"&amp;Period="&amp;B$12&amp;"&amp;Year="&amp;B$13&amp;"&amp;CIK="&amp;$B$5&amp;"&amp;Ultimus=true&amp;NoYears=1&amp;DimReqd=false"),"/dataRequest/fact[last()]/amount")</f>
        <v>#NAME?</v>
      </c>
      <c r="I24" s="24" t="e">
        <f ca="1"/>
        <v>#NAME?</v>
      </c>
      <c r="J24" s="24">
        <f t="shared" ca="1" si="0"/>
        <v>0</v>
      </c>
      <c r="K24" s="49" t="e">
        <f t="shared" ca="1" si="2"/>
        <v>#NAME?</v>
      </c>
      <c r="L24" s="24">
        <f t="shared" ca="1" si="3"/>
        <v>0</v>
      </c>
      <c r="M24" s="17"/>
      <c r="N24" s="49" t="e">
        <f t="shared" ca="1" si="1"/>
        <v>#NAME?</v>
      </c>
    </row>
    <row r="25" spans="1:14">
      <c r="A25" s="26" t="s">
        <v>21</v>
      </c>
      <c r="B25" s="24" t="e">
        <f ca="1">_xlfn.FILTERXML(_xlfn.WEBSERVICE(""&amp;$B$67&amp;"&amp;Element="&amp;$A25&amp;"&amp;Period="&amp;B$12&amp;"&amp;Year="&amp;B$13&amp;"&amp;CIK="&amp;$B$5&amp;"&amp;Ultimus=true&amp;NoYears=1&amp;DimReqd=false"),"/dataRequest/fact[last()]/amount")</f>
        <v>#NAME?</v>
      </c>
      <c r="I25" s="24" t="e">
        <f ca="1"/>
        <v>#NAME?</v>
      </c>
      <c r="J25" s="24">
        <f t="shared" ca="1" si="0"/>
        <v>0</v>
      </c>
      <c r="K25" s="49" t="e">
        <f t="shared" ca="1" si="2"/>
        <v>#NAME?</v>
      </c>
      <c r="L25" s="24">
        <f t="shared" ca="1" si="3"/>
        <v>0</v>
      </c>
      <c r="M25" s="17"/>
      <c r="N25" s="49" t="e">
        <f t="shared" ca="1" si="1"/>
        <v>#NAME?</v>
      </c>
    </row>
    <row r="26" spans="1:14">
      <c r="A26" s="26" t="s">
        <v>22</v>
      </c>
      <c r="B26" s="24" t="e">
        <f ca="1">_xlfn.FILTERXML(_xlfn.WEBSERVICE(""&amp;$B$67&amp;"&amp;Element="&amp;$A26&amp;"&amp;Period="&amp;B$12&amp;"&amp;Year="&amp;B$13&amp;"&amp;CIK="&amp;$B$5&amp;"&amp;Ultimus=true&amp;NoYears=1&amp;DimReqd=false"),"/dataRequest/fact[last()]/amount")</f>
        <v>#NAME?</v>
      </c>
      <c r="I26" s="24" t="e">
        <f ca="1"/>
        <v>#NAME?</v>
      </c>
      <c r="J26" s="24">
        <f t="shared" ca="1" si="0"/>
        <v>0</v>
      </c>
      <c r="K26" s="49" t="e">
        <f t="shared" ca="1" si="2"/>
        <v>#NAME?</v>
      </c>
      <c r="L26" s="24">
        <f t="shared" ca="1" si="3"/>
        <v>0</v>
      </c>
      <c r="M26" s="17"/>
      <c r="N26" s="49" t="e">
        <f t="shared" ca="1" si="1"/>
        <v>#NAME?</v>
      </c>
    </row>
    <row r="27" spans="1:14">
      <c r="A27" s="26" t="s">
        <v>23</v>
      </c>
      <c r="B27" s="24" t="e">
        <f ca="1">_xlfn.FILTERXML(_xlfn.WEBSERVICE(""&amp;$B$67&amp;"&amp;Element="&amp;$A27&amp;"&amp;Period="&amp;B$12&amp;"&amp;Year="&amp;B$13&amp;"&amp;CIK="&amp;$B$5&amp;"&amp;Ultimus=true&amp;NoYears=1&amp;DimReqd=false"),"/dataRequest/fact[last()]/amount")</f>
        <v>#NAME?</v>
      </c>
      <c r="D27" s="7"/>
      <c r="I27" s="24" t="e">
        <f ca="1"/>
        <v>#NAME?</v>
      </c>
      <c r="J27" s="24">
        <f t="shared" ca="1" si="0"/>
        <v>0</v>
      </c>
      <c r="K27" s="49" t="e">
        <f t="shared" ca="1" si="2"/>
        <v>#NAME?</v>
      </c>
      <c r="L27" s="24">
        <f t="shared" ca="1" si="3"/>
        <v>0</v>
      </c>
      <c r="M27" s="17"/>
      <c r="N27" s="49" t="e">
        <f t="shared" ca="1" si="1"/>
        <v>#NAME?</v>
      </c>
    </row>
    <row r="28" spans="1:14">
      <c r="A28" s="26" t="s">
        <v>24</v>
      </c>
      <c r="B28" s="24" t="e">
        <f ca="1">_xlfn.FILTERXML(_xlfn.WEBSERVICE(""&amp;$B$67&amp;"&amp;Element="&amp;$A28&amp;"&amp;Period="&amp;B$12&amp;"&amp;Year="&amp;B$13&amp;"&amp;CIK="&amp;$B$5&amp;"&amp;Ultimus=true&amp;NoYears=1&amp;DimReqd=false"),"/dataRequest/fact[last()]/amount")</f>
        <v>#NAME?</v>
      </c>
      <c r="I28" s="24" t="e">
        <f ca="1"/>
        <v>#NAME?</v>
      </c>
      <c r="J28" s="24">
        <f t="shared" ca="1" si="0"/>
        <v>0</v>
      </c>
      <c r="K28" s="49" t="e">
        <f t="shared" ca="1" si="2"/>
        <v>#NAME?</v>
      </c>
      <c r="L28" s="24">
        <f t="shared" ca="1" si="3"/>
        <v>0</v>
      </c>
      <c r="M28" s="17"/>
      <c r="N28" s="49" t="e">
        <f t="shared" ca="1" si="1"/>
        <v>#NAME?</v>
      </c>
    </row>
    <row r="29" spans="1:14">
      <c r="A29" s="26" t="s">
        <v>25</v>
      </c>
      <c r="B29" s="24" t="e">
        <f ca="1">_xlfn.FILTERXML(_xlfn.WEBSERVICE(""&amp;$B$67&amp;"&amp;Element="&amp;$A29&amp;"&amp;Period="&amp;B$12&amp;"&amp;Year="&amp;B$13&amp;"&amp;CIK="&amp;$B$5&amp;"&amp;Ultimus=true&amp;NoYears=1&amp;DimReqd=false"),"/dataRequest/fact[last()]/amount")</f>
        <v>#NAME?</v>
      </c>
      <c r="I29" s="24" t="e">
        <f ca="1"/>
        <v>#NAME?</v>
      </c>
      <c r="J29" s="24">
        <f t="shared" ca="1" si="0"/>
        <v>0</v>
      </c>
      <c r="K29" s="49" t="e">
        <f t="shared" ca="1" si="2"/>
        <v>#NAME?</v>
      </c>
      <c r="L29" s="24">
        <f t="shared" ca="1" si="3"/>
        <v>0</v>
      </c>
      <c r="M29" s="17"/>
      <c r="N29" s="49" t="e">
        <f t="shared" ca="1" si="1"/>
        <v>#NAME?</v>
      </c>
    </row>
    <row r="30" spans="1:14">
      <c r="A30" s="26" t="s">
        <v>26</v>
      </c>
      <c r="B30" s="25" t="e">
        <f ca="1">_xlfn.FILTERXML(_xlfn.WEBSERVICE(""&amp;$B$67&amp;"&amp;Element="&amp;$A30&amp;"&amp;Period="&amp;B$12&amp;"&amp;Year="&amp;B$13&amp;"&amp;CIK="&amp;$B$5&amp;"&amp;Ultimus=true&amp;NoYears=1&amp;DimReqd=false"),"/dataRequest/fact[last()]/amount")</f>
        <v>#NAME?</v>
      </c>
      <c r="I30" s="24" t="e">
        <f ca="1"/>
        <v>#NAME?</v>
      </c>
      <c r="J30" s="24">
        <f t="shared" ca="1" si="0"/>
        <v>0</v>
      </c>
      <c r="K30" s="49" t="e">
        <f t="shared" ca="1" si="2"/>
        <v>#NAME?</v>
      </c>
      <c r="L30" s="24">
        <f t="shared" ca="1" si="3"/>
        <v>0</v>
      </c>
      <c r="M30" s="17"/>
      <c r="N30" s="49" t="e">
        <f t="shared" ca="1" si="1"/>
        <v>#NAME?</v>
      </c>
    </row>
    <row r="31" spans="1:14">
      <c r="I31" s="24" t="e">
        <f ca="1"/>
        <v>#NAME?</v>
      </c>
      <c r="J31" s="24">
        <f t="shared" ca="1" si="0"/>
        <v>0</v>
      </c>
      <c r="K31" s="49" t="e">
        <f t="shared" ca="1" si="2"/>
        <v>#NAME?</v>
      </c>
      <c r="L31" s="24">
        <f t="shared" ca="1" si="3"/>
        <v>0</v>
      </c>
      <c r="M31" s="17"/>
      <c r="N31" s="49" t="e">
        <f t="shared" ca="1" si="1"/>
        <v>#NAME?</v>
      </c>
    </row>
    <row r="32" spans="1:14" ht="21" thickBot="1">
      <c r="A32" s="8" t="s">
        <v>31</v>
      </c>
      <c r="I32" s="24" t="e">
        <f ca="1"/>
        <v>#NAME?</v>
      </c>
      <c r="J32" s="24">
        <f t="shared" ca="1" si="0"/>
        <v>0</v>
      </c>
      <c r="K32" s="49" t="e">
        <f t="shared" ca="1" si="2"/>
        <v>#NAME?</v>
      </c>
      <c r="L32" s="24">
        <f t="shared" ca="1" si="3"/>
        <v>0</v>
      </c>
      <c r="M32" s="17"/>
      <c r="N32" s="49" t="e">
        <f t="shared" ca="1" si="1"/>
        <v>#NAME?</v>
      </c>
    </row>
    <row r="33" spans="1:14">
      <c r="A33" s="22" t="s">
        <v>27</v>
      </c>
      <c r="B33" s="43" t="e">
        <f ca="1">MAX(IF(B24="NIL",0,B24)+IF(B26="NIL",0,B26)+IF(B28="NIL",0,B28)+IF(B29="NIL",0,B29),IF(B22="NIL",0,B22),IF(B25="NIL",0,B25))</f>
        <v>#NAME?</v>
      </c>
      <c r="I33" s="24" t="e">
        <f ca="1"/>
        <v>#NAME?</v>
      </c>
      <c r="J33" s="24">
        <f t="shared" ca="1" si="0"/>
        <v>0</v>
      </c>
      <c r="K33" s="49" t="e">
        <f t="shared" ca="1" si="2"/>
        <v>#NAME?</v>
      </c>
      <c r="L33" s="24">
        <f t="shared" ca="1" si="3"/>
        <v>0</v>
      </c>
      <c r="M33" s="17"/>
      <c r="N33" s="49" t="e">
        <f t="shared" ca="1" si="1"/>
        <v>#NAME?</v>
      </c>
    </row>
    <row r="34" spans="1:14">
      <c r="A34" s="22" t="s">
        <v>28</v>
      </c>
      <c r="B34" s="44" t="e">
        <f ca="1">IF(B19="NIL",0,B19)/IF(B18="NIL",0,B18)</f>
        <v>#NAME?</v>
      </c>
      <c r="I34" s="24" t="e">
        <f ca="1"/>
        <v>#NAME?</v>
      </c>
      <c r="J34" s="46">
        <f t="shared" ca="1" si="0"/>
        <v>0</v>
      </c>
      <c r="K34" s="49" t="e">
        <f t="shared" ca="1" si="2"/>
        <v>#NAME?</v>
      </c>
      <c r="L34" s="24">
        <f t="shared" ca="1" si="3"/>
        <v>0</v>
      </c>
      <c r="M34" s="18"/>
      <c r="N34" s="49" t="e">
        <f t="shared" ca="1" si="1"/>
        <v>#NAME?</v>
      </c>
    </row>
    <row r="35" spans="1:14" ht="15.75" thickBot="1">
      <c r="A35" s="22" t="s">
        <v>29</v>
      </c>
      <c r="B35" s="44">
        <f ca="1">IFERROR(IFERROR(B20,B21)/B33,L32)</f>
        <v>0</v>
      </c>
      <c r="J35" s="47">
        <f ca="1">SUM(J8:J34)</f>
        <v>0</v>
      </c>
      <c r="K35" s="48"/>
      <c r="L35" s="47">
        <f ca="1">SUM(L8:L34)</f>
        <v>0</v>
      </c>
      <c r="M35" s="16" t="e">
        <f ca="1">L35/J35</f>
        <v>#DIV/0!</v>
      </c>
      <c r="N35" s="15"/>
    </row>
    <row r="36" spans="1:14" ht="16.5" thickTop="1" thickBot="1">
      <c r="A36" s="22" t="s">
        <v>30</v>
      </c>
      <c r="B36" s="45" t="e">
        <f ca="1">NPV(B35,B41:B64)</f>
        <v>#NAME?</v>
      </c>
    </row>
    <row r="39" spans="1:14" ht="20.25">
      <c r="A39" s="3" t="s">
        <v>32</v>
      </c>
      <c r="B39" s="2"/>
    </row>
    <row r="40" spans="1:14">
      <c r="A40" s="22" t="s">
        <v>33</v>
      </c>
      <c r="B40" s="4" t="s">
        <v>34</v>
      </c>
    </row>
    <row r="41" spans="1:14">
      <c r="A41" s="27">
        <f>B$13</f>
        <v>2013</v>
      </c>
      <c r="B41" s="24" t="e">
        <f ca="1">B14</f>
        <v>#NAME?</v>
      </c>
    </row>
    <row r="42" spans="1:14">
      <c r="A42" s="27">
        <f>A41+1</f>
        <v>2014</v>
      </c>
      <c r="B42" s="24" t="e">
        <f ca="1">B15</f>
        <v>#NAME?</v>
      </c>
    </row>
    <row r="43" spans="1:14">
      <c r="A43" s="27">
        <f>A42+1</f>
        <v>2015</v>
      </c>
      <c r="B43" s="24" t="e">
        <f ca="1">B16</f>
        <v>#NAME?</v>
      </c>
    </row>
    <row r="44" spans="1:14">
      <c r="A44" s="27">
        <f>A43+1</f>
        <v>2016</v>
      </c>
      <c r="B44" s="24" t="e">
        <f ca="1">B17</f>
        <v>#NAME?</v>
      </c>
    </row>
    <row r="45" spans="1:14">
      <c r="A45" s="27">
        <f>A44+1</f>
        <v>2017</v>
      </c>
      <c r="B45" s="24" t="e">
        <f ca="1">B18</f>
        <v>#NAME?</v>
      </c>
    </row>
    <row r="46" spans="1:14">
      <c r="A46" s="27" t="e">
        <f ca="1">IF(B$34&gt;ROW(A46)-ROW(A$46),A45+1,"")</f>
        <v>#NAME?</v>
      </c>
      <c r="B46" s="24" t="e">
        <f ca="1">IF(B$34&gt;ROW(A46)-ROW(A$45),B45,IF(B$34&gt;ROW(A46)-ROW(A$46),(B$34-(ROW(A46)-ROW(A$46)))*B45,""))</f>
        <v>#NAME?</v>
      </c>
    </row>
    <row r="47" spans="1:14">
      <c r="A47" s="27" t="e">
        <f ca="1">IF(B$34&gt;ROW(A47)-ROW(A$46),A46+1,"")</f>
        <v>#NAME?</v>
      </c>
      <c r="B47" s="24" t="e">
        <f t="shared" ref="B47:B59" ca="1" si="4">IF(B$34&gt;ROW(A47)-ROW(A$45),B46,IF(B$34&gt;ROW(A47)-ROW(A$46),(B$34-(ROW(A47)-ROW(A$46)))*B46,""))</f>
        <v>#NAME?</v>
      </c>
    </row>
    <row r="48" spans="1:14">
      <c r="A48" s="27" t="e">
        <f ca="1">IF(B$34&gt;ROW(A48)-ROW(A$46),A47+1,"")</f>
        <v>#NAME?</v>
      </c>
      <c r="B48" s="24" t="e">
        <f t="shared" ca="1" si="4"/>
        <v>#NAME?</v>
      </c>
    </row>
    <row r="49" spans="1:4">
      <c r="A49" s="27" t="e">
        <f t="shared" ref="A49:A57" ca="1" si="5">IF(B$34&gt;ROW(A49)-ROW(A$46),A48+1,"")</f>
        <v>#NAME?</v>
      </c>
      <c r="B49" s="24" t="e">
        <f t="shared" ca="1" si="4"/>
        <v>#NAME?</v>
      </c>
    </row>
    <row r="50" spans="1:4">
      <c r="A50" s="5" t="e">
        <f t="shared" ca="1" si="5"/>
        <v>#NAME?</v>
      </c>
      <c r="B50" s="24" t="e">
        <f t="shared" ca="1" si="4"/>
        <v>#NAME?</v>
      </c>
    </row>
    <row r="51" spans="1:4">
      <c r="A51" s="5" t="e">
        <f t="shared" ca="1" si="5"/>
        <v>#NAME?</v>
      </c>
      <c r="B51" s="24" t="e">
        <f t="shared" ca="1" si="4"/>
        <v>#NAME?</v>
      </c>
    </row>
    <row r="52" spans="1:4">
      <c r="A52" s="5" t="e">
        <f t="shared" ca="1" si="5"/>
        <v>#NAME?</v>
      </c>
      <c r="B52" s="24" t="e">
        <f t="shared" ca="1" si="4"/>
        <v>#NAME?</v>
      </c>
    </row>
    <row r="53" spans="1:4">
      <c r="A53" s="5" t="e">
        <f t="shared" ca="1" si="5"/>
        <v>#NAME?</v>
      </c>
      <c r="B53" s="24" t="e">
        <f t="shared" ca="1" si="4"/>
        <v>#NAME?</v>
      </c>
    </row>
    <row r="54" spans="1:4">
      <c r="A54" s="5" t="e">
        <f t="shared" ca="1" si="5"/>
        <v>#NAME?</v>
      </c>
      <c r="B54" s="24" t="e">
        <f t="shared" ca="1" si="4"/>
        <v>#NAME?</v>
      </c>
    </row>
    <row r="55" spans="1:4">
      <c r="A55" s="5" t="e">
        <f t="shared" ca="1" si="5"/>
        <v>#NAME?</v>
      </c>
      <c r="B55" s="24" t="e">
        <f t="shared" ca="1" si="4"/>
        <v>#NAME?</v>
      </c>
    </row>
    <row r="56" spans="1:4">
      <c r="A56" s="5" t="e">
        <f t="shared" ca="1" si="5"/>
        <v>#NAME?</v>
      </c>
      <c r="B56" s="24" t="e">
        <f t="shared" ca="1" si="4"/>
        <v>#NAME?</v>
      </c>
    </row>
    <row r="57" spans="1:4">
      <c r="A57" s="5" t="e">
        <f t="shared" ca="1" si="5"/>
        <v>#NAME?</v>
      </c>
      <c r="B57" s="24" t="e">
        <f t="shared" ca="1" si="4"/>
        <v>#NAME?</v>
      </c>
    </row>
    <row r="58" spans="1:4">
      <c r="A58" s="5"/>
      <c r="B58" s="24" t="e">
        <f t="shared" ca="1" si="4"/>
        <v>#NAME?</v>
      </c>
    </row>
    <row r="59" spans="1:4">
      <c r="A59" s="5"/>
      <c r="B59" s="24" t="e">
        <f t="shared" ca="1" si="4"/>
        <v>#NAME?</v>
      </c>
    </row>
    <row r="63" spans="1:4" ht="24.75">
      <c r="A63" s="56" t="s">
        <v>62</v>
      </c>
      <c r="B63" s="54" t="s">
        <v>65</v>
      </c>
      <c r="C63" s="55" t="s">
        <v>63</v>
      </c>
      <c r="D63" s="55" t="s">
        <v>64</v>
      </c>
    </row>
    <row r="65" spans="1:2">
      <c r="A65" s="53" t="s">
        <v>35</v>
      </c>
      <c r="B65" s="9"/>
    </row>
    <row r="66" spans="1:2">
      <c r="A66" s="52" t="s">
        <v>60</v>
      </c>
      <c r="B66" s="9"/>
    </row>
    <row r="67" spans="1:2" ht="60">
      <c r="A67" s="22" t="s">
        <v>36</v>
      </c>
      <c r="B67" s="10" t="str">
        <f>"http://csuite.xbrl.us/php/dispatch.php?Task=xbrlValues&amp;API_Key="&amp;B63</f>
        <v>http://csuite.xbrl.us/php/dispatch.php?Task=xbrlValues&amp;API_Key=ccf11ea1-e41c-4156-88fb-b8587a0ebb8f</v>
      </c>
    </row>
    <row r="68" spans="1:2">
      <c r="A68" s="12" t="s">
        <v>61</v>
      </c>
    </row>
    <row r="69" spans="1:2" ht="45">
      <c r="A69" s="22" t="s">
        <v>36</v>
      </c>
      <c r="B69" s="10" t="s">
        <v>59</v>
      </c>
    </row>
  </sheetData>
  <hyperlinks>
    <hyperlink ref="B67" r:id="rId1" display="http://csuite.xbrl.us/php/dispatch.php?Task=xbrlValues&amp;API_Key=22f14062-1cc0-0298-1cae-cd793a60c05f"/>
    <hyperlink ref="B6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campbellpryde</dc:creator>
  <cp:lastModifiedBy>Marc</cp:lastModifiedBy>
  <dcterms:created xsi:type="dcterms:W3CDTF">2015-07-30T23:52:32Z</dcterms:created>
  <dcterms:modified xsi:type="dcterms:W3CDTF">2016-03-14T15:33:09Z</dcterms:modified>
</cp:coreProperties>
</file>