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dmin\Excel Lessons at YLC\"/>
    </mc:Choice>
  </mc:AlternateContent>
  <xr:revisionPtr revIDLastSave="0" documentId="13_ncr:1_{E647564C-3343-4C9D-BDBD-855AB42DBE95}" xr6:coauthVersionLast="43" xr6:coauthVersionMax="43" xr10:uidLastSave="{00000000-0000-0000-0000-000000000000}"/>
  <bookViews>
    <workbookView xWindow="-120" yWindow="-120" windowWidth="20730" windowHeight="11160" firstSheet="45" activeTab="45" xr2:uid="{A87BFE7F-65E4-47A9-9C3C-E409274C84A6}"/>
  </bookViews>
  <sheets>
    <sheet name="Lesson One" sheetId="34" r:id="rId1"/>
    <sheet name="Lesson two" sheetId="35" r:id="rId2"/>
    <sheet name="Lesson Three" sheetId="36" r:id="rId3"/>
    <sheet name="3.1" sheetId="38" r:id="rId4"/>
    <sheet name="3.2" sheetId="39" r:id="rId5"/>
    <sheet name="BODMAS" sheetId="41" r:id="rId6"/>
    <sheet name="Sheet2" sheetId="55" r:id="rId7"/>
    <sheet name="Sum,Ave,Max,Min" sheetId="40" r:id="rId8"/>
    <sheet name="Countifs withMultiple Criteria" sheetId="42" r:id="rId9"/>
    <sheet name="Countifs" sheetId="43" r:id="rId10"/>
    <sheet name="Someif&amp;Someifs" sheetId="44" r:id="rId11"/>
    <sheet name="Someifs" sheetId="45" r:id="rId12"/>
    <sheet name="Text Function" sheetId="46" r:id="rId13"/>
    <sheet name="Text Function 1" sheetId="2" r:id="rId14"/>
    <sheet name="HomeWork Excel" sheetId="3" r:id="rId15"/>
    <sheet name="HW.Students" sheetId="4" r:id="rId16"/>
    <sheet name="مثال از توابع متنی اکسل " sheetId="5" r:id="rId17"/>
    <sheet name="Logical Function (using IF)" sheetId="7" r:id="rId18"/>
    <sheet name="Sheet1" sheetId="11" r:id="rId19"/>
    <sheet name="7.Using the if Statement" sheetId="9" r:id="rId20"/>
    <sheet name="Excersize Using if for Students" sheetId="10" r:id="rId21"/>
    <sheet name="جلسه هشتم انواع آدرس دهی سلول " sheetId="14" r:id="rId22"/>
    <sheet name="انواع آدزس سلول(cell referenc)" sheetId="12" r:id="rId23"/>
    <sheet name="مثال از cell reference" sheetId="13" r:id="rId24"/>
    <sheet name="مثال از cell referance" sheetId="15" r:id="rId25"/>
    <sheet name="9) Vlookup" sheetId="16" r:id="rId26"/>
    <sheet name="Vlookup 2" sheetId="18" r:id="rId27"/>
    <sheet name="Vlookup English" sheetId="49" r:id="rId28"/>
    <sheet name="vlookup true" sheetId="51" r:id="rId29"/>
    <sheet name="Report" sheetId="19" r:id="rId30"/>
    <sheet name="10) Match,Index" sheetId="17" r:id="rId31"/>
    <sheet name="Match &amp; Index" sheetId="20" r:id="rId32"/>
    <sheet name="Index&amp; Vlookup" sheetId="21" r:id="rId33"/>
    <sheet name="Data Validation 12" sheetId="22" r:id="rId34"/>
    <sheet name="Sort &amp; Filter 13" sheetId="23" r:id="rId35"/>
    <sheet name="Text to Columns Lesson 24" sheetId="24" r:id="rId36"/>
    <sheet name="Flash Fill" sheetId="25" r:id="rId37"/>
    <sheet name="flash fill example" sheetId="28" r:id="rId38"/>
    <sheet name="Remove Duplicates" sheetId="27" r:id="rId39"/>
    <sheet name="حفاظت از داخل اکسل جلسه ۱۵ " sheetId="26" r:id="rId40"/>
    <sheet name="جلسه شانزدهم" sheetId="47" r:id="rId41"/>
    <sheet name="Group 17" sheetId="29" r:id="rId42"/>
    <sheet name="Group Auto outline" sheetId="33" r:id="rId43"/>
    <sheet name="Subtotal " sheetId="30" r:id="rId44"/>
    <sheet name="مثال از subtotal" sheetId="32" r:id="rId45"/>
    <sheet name="vlookup Approximate Match" sheetId="50" r:id="rId46"/>
    <sheet name="Vlookup Rules" sheetId="52" r:id="rId47"/>
    <sheet name="Vlookup Exact Match" sheetId="53" r:id="rId48"/>
    <sheet name="Vlookup  With Trim" sheetId="54" r:id="rId49"/>
    <sheet name="Shortcut ALT single key" sheetId="56" r:id="rId50"/>
    <sheet name="Alt A to Z" sheetId="57" r:id="rId51"/>
    <sheet name="Shortcut Alt F1to Alt F12" sheetId="58" r:id="rId52"/>
    <sheet name="ShortCut CTR+ SHift Single Key" sheetId="59" r:id="rId53"/>
    <sheet name="ShortCut CTR+SHIFT Special Char" sheetId="61" r:id="rId54"/>
    <sheet name="Shortcut Ctrl Special Character" sheetId="62" r:id="rId55"/>
    <sheet name="ShortCut CTRLA to Ctrl Z" sheetId="63" r:id="rId56"/>
    <sheet name="ShortCut CTRL F1to CtrlF12" sheetId="64" r:id="rId57"/>
    <sheet name="Ctrl Shift A to Ctrl Shift Z" sheetId="67" r:id="rId58"/>
    <sheet name="Sparkline" sheetId="68" r:id="rId59"/>
    <sheet name="Speak Cell" sheetId="69" r:id="rId60"/>
    <sheet name="Compare Two Sheets" sheetId="70" r:id="rId61"/>
    <sheet name="2018" sheetId="71" r:id="rId62"/>
    <sheet name="2019" sheetId="72" r:id="rId63"/>
    <sheet name="change Lower Case to Upper Case" sheetId="73" r:id="rId64"/>
  </sheets>
  <definedNames>
    <definedName name="_xlnm._FilterDatabase" localSheetId="57" hidden="1">'Ctrl Shift A to Ctrl Shift Z'!$I$1:$J$8</definedName>
    <definedName name="_xlnm._FilterDatabase" localSheetId="34" hidden="1">'Sort &amp; Filter 13'!$O$11:$W$39</definedName>
    <definedName name="_xlnm.Criteria" localSheetId="34">'Sort &amp; Filter 13'!$Q$2:$Q$5</definedName>
    <definedName name="data">'Index&amp; Vlookup'!$A$2:$E$24</definedName>
    <definedName name="_xlnm.Print_Area" localSheetId="40">'جلسه شانزدهم'!$D$10:$N$210</definedName>
    <definedName name="vtable">'Vlookup English'!$A$5:$D$12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7" i="50" l="1"/>
  <c r="E7" i="67" l="1"/>
  <c r="F8" i="62" l="1"/>
  <c r="B15" i="54" l="1"/>
  <c r="B38" i="54" a="1"/>
  <c r="B38" i="54" s="1"/>
  <c r="B39" i="54" a="1"/>
  <c r="B39" i="54" s="1"/>
  <c r="B40" i="54" a="1"/>
  <c r="B40" i="54" s="1"/>
  <c r="B41" i="54" a="1"/>
  <c r="B41" i="54" s="1"/>
  <c r="B42" i="54" a="1"/>
  <c r="B42" i="54" s="1"/>
  <c r="B43" i="54" a="1"/>
  <c r="B43" i="54" s="1"/>
  <c r="B44" i="54" a="1"/>
  <c r="B44" i="54" s="1"/>
  <c r="B37" i="54" a="1"/>
  <c r="B37" i="54" s="1"/>
  <c r="B16" i="54"/>
  <c r="B17" i="54"/>
  <c r="B18" i="54"/>
  <c r="B19" i="54"/>
  <c r="B20" i="54"/>
  <c r="B21" i="54"/>
  <c r="B22" i="54"/>
  <c r="B23" i="53"/>
  <c r="B15" i="53"/>
  <c r="D15" i="53" s="1"/>
  <c r="D1" i="53"/>
  <c r="B19" i="53"/>
  <c r="D19" i="53" s="1"/>
  <c r="C2" i="52"/>
  <c r="C1" i="52"/>
  <c r="H15" i="41"/>
  <c r="H8" i="41"/>
  <c r="E4" i="41"/>
  <c r="D4" i="41"/>
  <c r="C4" i="41"/>
  <c r="B4" i="41"/>
  <c r="D3" i="51" l="1"/>
  <c r="D4" i="51"/>
  <c r="D5" i="51"/>
  <c r="D6" i="51"/>
  <c r="D7" i="51"/>
  <c r="D8" i="51"/>
  <c r="D9" i="51"/>
  <c r="D10" i="51"/>
  <c r="D2" i="51"/>
  <c r="B23" i="49"/>
  <c r="B19" i="49"/>
  <c r="D19" i="49" s="1"/>
  <c r="B15" i="49"/>
  <c r="D15" i="49" s="1"/>
  <c r="D1" i="49"/>
  <c r="M20" i="46" l="1"/>
  <c r="M19" i="46"/>
  <c r="D16" i="46"/>
  <c r="D15" i="46"/>
  <c r="J10" i="46"/>
  <c r="P8" i="46"/>
  <c r="O8" i="46"/>
  <c r="N8" i="46"/>
  <c r="P7" i="46"/>
  <c r="O7" i="46"/>
  <c r="N7" i="46"/>
  <c r="P6" i="46"/>
  <c r="O6" i="46"/>
  <c r="N6" i="46"/>
  <c r="P5" i="46"/>
  <c r="O5" i="46"/>
  <c r="N5" i="46"/>
  <c r="P4" i="46"/>
  <c r="O4" i="46"/>
  <c r="N4" i="46"/>
  <c r="G4" i="46"/>
  <c r="F4" i="46"/>
  <c r="E4" i="46"/>
  <c r="C4" i="46"/>
  <c r="J13" i="45"/>
  <c r="J12" i="45"/>
  <c r="J11" i="45"/>
  <c r="J8" i="45"/>
  <c r="J7" i="45"/>
  <c r="N6" i="45"/>
  <c r="J6" i="45"/>
  <c r="J5" i="45"/>
  <c r="L15" i="43"/>
  <c r="L13" i="43"/>
  <c r="L11" i="43"/>
  <c r="G4" i="42"/>
  <c r="G3" i="42"/>
  <c r="H2" i="42"/>
  <c r="G2" i="42"/>
  <c r="L17" i="40" l="1"/>
  <c r="K17" i="40"/>
  <c r="J17" i="40"/>
  <c r="I17" i="40"/>
  <c r="L16" i="40"/>
  <c r="K16" i="40"/>
  <c r="J16" i="40"/>
  <c r="I16" i="40"/>
  <c r="N14" i="40"/>
  <c r="M14" i="40"/>
  <c r="N13" i="40"/>
  <c r="M13" i="40"/>
  <c r="N12" i="40"/>
  <c r="M12" i="40"/>
  <c r="N11" i="40"/>
  <c r="M11" i="40"/>
  <c r="N10" i="40"/>
  <c r="M10" i="40"/>
  <c r="N9" i="40"/>
  <c r="M9" i="40"/>
  <c r="N8" i="40"/>
  <c r="M8" i="40"/>
  <c r="N7" i="40"/>
  <c r="M7" i="40"/>
  <c r="N6" i="40"/>
  <c r="M6" i="40"/>
  <c r="F21" i="38" l="1"/>
  <c r="E19" i="38"/>
  <c r="D19" i="38"/>
  <c r="C19" i="38"/>
  <c r="E18" i="38"/>
  <c r="D18" i="38"/>
  <c r="C18" i="38"/>
  <c r="E17" i="38"/>
  <c r="D17" i="38"/>
  <c r="C17" i="38"/>
  <c r="E16" i="38"/>
  <c r="D16" i="38"/>
  <c r="C16" i="38"/>
  <c r="E15" i="38"/>
  <c r="C15" i="38"/>
  <c r="E14" i="38"/>
  <c r="D14" i="38"/>
  <c r="C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22" i="38" s="1"/>
  <c r="G4" i="38"/>
  <c r="F4" i="38"/>
  <c r="G41" i="36"/>
  <c r="G40" i="36"/>
  <c r="K19" i="36"/>
  <c r="M12" i="36"/>
  <c r="M11" i="36"/>
  <c r="M10" i="36"/>
  <c r="T9" i="36"/>
  <c r="M9" i="36"/>
  <c r="E9" i="36"/>
  <c r="T8" i="36"/>
  <c r="S12" i="36" s="1"/>
  <c r="E8" i="36"/>
  <c r="O26" i="35"/>
  <c r="N26" i="35"/>
  <c r="M26" i="35"/>
  <c r="L26" i="35"/>
  <c r="O25" i="35"/>
  <c r="N25" i="35"/>
  <c r="M25" i="35"/>
  <c r="L25" i="35"/>
  <c r="Q23" i="35"/>
  <c r="P23" i="35"/>
  <c r="Q22" i="35"/>
  <c r="P22" i="35"/>
  <c r="Q21" i="35"/>
  <c r="P21" i="35"/>
  <c r="Q20" i="35"/>
  <c r="P20" i="35"/>
  <c r="Q19" i="35"/>
  <c r="P19" i="35"/>
  <c r="Q18" i="35"/>
  <c r="P18" i="35"/>
  <c r="Q17" i="35"/>
  <c r="P17" i="35"/>
  <c r="Q16" i="35"/>
  <c r="P16" i="35"/>
  <c r="Q15" i="35"/>
  <c r="P15" i="35"/>
  <c r="H56" i="34"/>
  <c r="H47" i="34"/>
  <c r="I44" i="34"/>
  <c r="I43" i="34"/>
  <c r="I42" i="34"/>
  <c r="I41" i="34"/>
  <c r="I40" i="34"/>
  <c r="I39" i="34"/>
  <c r="I38" i="34"/>
  <c r="I16" i="34"/>
  <c r="H9" i="34"/>
  <c r="S13" i="36" l="1"/>
  <c r="F17" i="38"/>
  <c r="F16" i="38"/>
  <c r="G20" i="38"/>
  <c r="F22" i="38"/>
  <c r="F20" i="38"/>
  <c r="S11" i="36"/>
  <c r="AF5" i="33" l="1"/>
  <c r="AE10" i="33"/>
  <c r="AE9" i="33"/>
  <c r="AE8" i="33"/>
  <c r="AE7" i="33"/>
  <c r="AE6" i="33"/>
  <c r="AE5" i="33"/>
  <c r="X10" i="33"/>
  <c r="AF10" i="33" s="1"/>
  <c r="X9" i="33"/>
  <c r="AF9" i="33" s="1"/>
  <c r="X8" i="33"/>
  <c r="AF8" i="33" s="1"/>
  <c r="X7" i="33"/>
  <c r="AF7" i="33" s="1"/>
  <c r="X6" i="33"/>
  <c r="AF6" i="33" s="1"/>
  <c r="X5" i="33"/>
  <c r="P10" i="33"/>
  <c r="P9" i="33"/>
  <c r="P8" i="33"/>
  <c r="P7" i="33"/>
  <c r="P6" i="33"/>
  <c r="P5" i="33"/>
  <c r="I6" i="33"/>
  <c r="Q6" i="33" s="1"/>
  <c r="I7" i="33"/>
  <c r="Q7" i="33" s="1"/>
  <c r="I8" i="33"/>
  <c r="Q8" i="33" s="1"/>
  <c r="I9" i="33"/>
  <c r="Q9" i="33" s="1"/>
  <c r="I10" i="33"/>
  <c r="Q10" i="33" s="1"/>
  <c r="I5" i="33"/>
  <c r="Q5" i="33" s="1"/>
  <c r="F16" i="30" l="1"/>
  <c r="F15" i="30"/>
  <c r="F14" i="30"/>
  <c r="AF13" i="29"/>
  <c r="AF12" i="29"/>
  <c r="AF11" i="29"/>
  <c r="AF10" i="29"/>
  <c r="AF9" i="29"/>
  <c r="AF8" i="29"/>
  <c r="Y13" i="29"/>
  <c r="Y12" i="29"/>
  <c r="Y11" i="29"/>
  <c r="Y10" i="29"/>
  <c r="Y9" i="29"/>
  <c r="Y8" i="29"/>
  <c r="AG8" i="29" s="1"/>
  <c r="Q13" i="29"/>
  <c r="Q12" i="29"/>
  <c r="Q11" i="29"/>
  <c r="Q10" i="29"/>
  <c r="Q9" i="29"/>
  <c r="Q8" i="29"/>
  <c r="J9" i="29"/>
  <c r="R9" i="29" s="1"/>
  <c r="J10" i="29"/>
  <c r="R10" i="29" s="1"/>
  <c r="J11" i="29"/>
  <c r="R11" i="29" s="1"/>
  <c r="J12" i="29"/>
  <c r="J13" i="29"/>
  <c r="J8" i="29"/>
  <c r="AG13" i="29"/>
  <c r="AG12" i="29"/>
  <c r="AG11" i="29"/>
  <c r="AG10" i="29"/>
  <c r="AG9" i="29"/>
  <c r="R12" i="29"/>
  <c r="R13" i="29"/>
  <c r="R8" i="29"/>
  <c r="P9" i="17" l="1"/>
  <c r="P8" i="17"/>
  <c r="P7" i="17"/>
  <c r="O6" i="17" l="1"/>
  <c r="O9" i="17" s="1"/>
  <c r="L17" i="17"/>
  <c r="L16" i="17"/>
  <c r="L15" i="17"/>
  <c r="O8" i="17" l="1"/>
  <c r="O7" i="17"/>
  <c r="P15" i="16"/>
  <c r="N9" i="16"/>
  <c r="N8" i="16"/>
  <c r="N7" i="16"/>
  <c r="M18" i="15"/>
  <c r="N18" i="15"/>
  <c r="P18" i="15"/>
  <c r="P16" i="15"/>
  <c r="F16" i="15"/>
  <c r="E17" i="15"/>
  <c r="E16" i="15"/>
  <c r="K23" i="15"/>
  <c r="P23" i="15"/>
  <c r="O23" i="15"/>
  <c r="N23" i="15"/>
  <c r="M23" i="15"/>
  <c r="L23" i="15"/>
  <c r="J23" i="15"/>
  <c r="I23" i="15"/>
  <c r="H23" i="15"/>
  <c r="G23" i="15"/>
  <c r="F23" i="15"/>
  <c r="E23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O18" i="15"/>
  <c r="L18" i="15"/>
  <c r="K18" i="15"/>
  <c r="J18" i="15"/>
  <c r="I18" i="15"/>
  <c r="H18" i="15"/>
  <c r="G18" i="15"/>
  <c r="F18" i="15"/>
  <c r="E18" i="15"/>
  <c r="P17" i="15"/>
  <c r="O17" i="15"/>
  <c r="N17" i="15"/>
  <c r="M17" i="15"/>
  <c r="L17" i="15"/>
  <c r="K17" i="15"/>
  <c r="J17" i="15"/>
  <c r="I17" i="15"/>
  <c r="H17" i="15"/>
  <c r="G17" i="15"/>
  <c r="F17" i="15"/>
  <c r="O16" i="15"/>
  <c r="N16" i="15"/>
  <c r="M16" i="15"/>
  <c r="L16" i="15"/>
  <c r="K16" i="15"/>
  <c r="J16" i="15"/>
  <c r="I16" i="15"/>
  <c r="H16" i="15"/>
  <c r="G16" i="15"/>
  <c r="M18" i="12" l="1"/>
  <c r="I2" i="14" l="1"/>
  <c r="I3" i="14"/>
  <c r="I18" i="14" s="1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" i="14"/>
  <c r="O6" i="7" l="1"/>
  <c r="O7" i="7"/>
  <c r="O8" i="7"/>
  <c r="O9" i="7"/>
  <c r="O10" i="7"/>
  <c r="O11" i="7"/>
  <c r="O12" i="7"/>
  <c r="O13" i="7"/>
  <c r="O14" i="7"/>
  <c r="O15" i="7"/>
  <c r="O16" i="7"/>
  <c r="O17" i="7"/>
  <c r="O18" i="7"/>
  <c r="O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5" i="7"/>
  <c r="J6" i="13" l="1"/>
  <c r="J7" i="13"/>
  <c r="J8" i="13"/>
  <c r="J9" i="13"/>
  <c r="J10" i="13"/>
  <c r="J11" i="13"/>
  <c r="J12" i="13"/>
  <c r="J13" i="13"/>
  <c r="J14" i="13"/>
  <c r="J15" i="13"/>
  <c r="J16" i="13"/>
  <c r="J17" i="13"/>
  <c r="J18" i="13"/>
  <c r="J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5" i="13"/>
  <c r="M20" i="12"/>
  <c r="K18" i="12"/>
  <c r="K16" i="12"/>
  <c r="I9" i="12"/>
  <c r="L13" i="12"/>
  <c r="K12" i="12"/>
  <c r="I11" i="12"/>
  <c r="F13" i="11" l="1"/>
  <c r="F12" i="11"/>
  <c r="F7" i="11"/>
  <c r="A1" i="11"/>
  <c r="F6" i="4" l="1"/>
  <c r="G6" i="4" s="1"/>
  <c r="F7" i="4"/>
  <c r="G7" i="4" s="1"/>
  <c r="F8" i="4"/>
  <c r="G8" i="4" s="1"/>
  <c r="F9" i="4"/>
  <c r="G9" i="4" s="1"/>
  <c r="F10" i="4"/>
  <c r="G10" i="4" s="1"/>
  <c r="F11" i="4"/>
  <c r="G11" i="4" s="1"/>
  <c r="F12" i="4"/>
  <c r="G12" i="4" s="1"/>
  <c r="F13" i="4"/>
  <c r="G13" i="4" s="1"/>
  <c r="F14" i="4"/>
  <c r="G14" i="4" s="1"/>
  <c r="F5" i="4"/>
  <c r="G5" i="4" s="1"/>
  <c r="E7" i="9"/>
  <c r="E8" i="9"/>
  <c r="E9" i="9"/>
  <c r="E10" i="9"/>
  <c r="E6" i="9"/>
  <c r="D7" i="9"/>
  <c r="D8" i="9"/>
  <c r="D9" i="9"/>
  <c r="D10" i="9"/>
  <c r="D6" i="9"/>
  <c r="C7" i="9"/>
  <c r="C8" i="9"/>
  <c r="C9" i="9"/>
  <c r="C10" i="9"/>
  <c r="C6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5" i="7"/>
  <c r="G11" i="5" l="1"/>
  <c r="G12" i="5"/>
  <c r="G13" i="5"/>
  <c r="G14" i="5"/>
  <c r="G15" i="5"/>
  <c r="G16" i="5"/>
  <c r="G17" i="5"/>
  <c r="G18" i="5"/>
  <c r="G19" i="5"/>
  <c r="G10" i="5"/>
  <c r="F11" i="5"/>
  <c r="F12" i="5"/>
  <c r="F13" i="5"/>
  <c r="F14" i="5"/>
  <c r="F15" i="5"/>
  <c r="F16" i="5"/>
  <c r="F17" i="5"/>
  <c r="F18" i="5"/>
  <c r="F19" i="5"/>
  <c r="F10" i="5"/>
  <c r="E11" i="5"/>
  <c r="E12" i="5"/>
  <c r="E13" i="5"/>
  <c r="E14" i="5"/>
  <c r="E15" i="5"/>
  <c r="E16" i="5"/>
  <c r="E17" i="5"/>
  <c r="E18" i="5"/>
  <c r="E19" i="5"/>
  <c r="E10" i="5"/>
  <c r="F10" i="3" l="1"/>
  <c r="F11" i="3"/>
  <c r="G11" i="3" s="1"/>
  <c r="F12" i="3"/>
  <c r="G12" i="3" s="1"/>
  <c r="F13" i="3"/>
  <c r="G13" i="3" s="1"/>
  <c r="F14" i="3"/>
  <c r="F15" i="3"/>
  <c r="G15" i="3" s="1"/>
  <c r="F16" i="3"/>
  <c r="F17" i="3"/>
  <c r="G17" i="3" s="1"/>
  <c r="F18" i="3"/>
  <c r="F19" i="3"/>
  <c r="G19" i="3" s="1"/>
  <c r="F20" i="3"/>
  <c r="G20" i="3" s="1"/>
  <c r="F21" i="3"/>
  <c r="G21" i="3" s="1"/>
  <c r="F22" i="3"/>
  <c r="F23" i="3"/>
  <c r="G23" i="3" s="1"/>
  <c r="F24" i="3"/>
  <c r="F25" i="3"/>
  <c r="G25" i="3" s="1"/>
  <c r="F26" i="3"/>
  <c r="F9" i="3"/>
  <c r="G9" i="3" s="1"/>
  <c r="F8" i="3"/>
  <c r="G8" i="3" s="1"/>
  <c r="F7" i="3"/>
  <c r="G7" i="3" s="1"/>
  <c r="G10" i="3"/>
  <c r="G14" i="3"/>
  <c r="G16" i="3"/>
  <c r="G18" i="3"/>
  <c r="G22" i="3"/>
  <c r="G24" i="3"/>
  <c r="G2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P4" authorId="0" shapeId="0" xr:uid="{AFD87474-B047-4AB8-837B-E40C3C2DF46B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در صورتی که بخواهیم match و Index را یکجا بنویسیم طور ذیل عمل می کنیم</t>
        </r>
      </text>
    </comment>
    <comment ref="P7" authorId="0" shapeId="0" xr:uid="{83D60C9F-D7D2-4AC8-BF4D-DCC5CE7A198A}">
      <text>
        <r>
          <rPr>
            <b/>
            <sz val="9"/>
            <color indexed="81"/>
            <rFont val="Tahoma"/>
            <family val="2"/>
          </rPr>
          <t>توسط عملیه match و Index یکجایی حل گردیده است.</t>
        </r>
      </text>
    </comment>
    <comment ref="L16" authorId="0" shapeId="0" xr:uid="{F3E36F22-D57C-4746-A058-5FC66EE849D2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index
به صورت ساده در این قسمت تشریع گردیده است و به ساده گی می توان مفدار آن را  نشان داد ودریافت کرد!
دوم ایکنه </t>
        </r>
      </text>
    </comment>
    <comment ref="K17" authorId="0" shapeId="0" xr:uid="{8AC12E02-ED95-48F9-85D1-355B74C8BE76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به صورت پیچیده تر در این قسمت کار شده است که میتوایند چندین محدوده را انتخاب کنید.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6" authorId="0" shapeId="0" xr:uid="{9790C796-7C65-4621-92E9-4FFCDB215B19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در صورتی که خواستید که صفر ها را در پیش روی عد ۲ و یا غیره نشان بدهد باید به صورت textبگیرید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O6" authorId="0" shapeId="0" xr:uid="{1E6FC7F1-2E35-4B63-AAF9-AE84A8D82A09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روی همین اولی کلیک کرده و گزینه flash fill را فشار دهید تا به صورت اتومات پر گردد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H5" authorId="0" shapeId="0" xr:uid="{D858D9BB-DDB3-4058-A067-4D4138E363A5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ابزار فوق العاده قوی که این کار را به صورت ساده انجام میدهد.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J7" authorId="0" shapeId="0" xr:uid="{051BBF05-AF2A-4A75-9B51-6A914F4A7348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کافیست برا هر کدام از این ها فورمول بنویسیم یعین برای هر کدام شان sum نوشته می کنیم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14" authorId="0" shapeId="0" xr:uid="{52CA8F8B-9C04-455E-B56F-F9F9B4BABC0C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with sum
</t>
        </r>
      </text>
    </comment>
    <comment ref="F15" authorId="0" shapeId="0" xr:uid="{BC9C19F1-92BC-4562-8D69-DCBFF2C89563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with subtotal 9</t>
        </r>
      </text>
    </comment>
    <comment ref="F16" authorId="0" shapeId="0" xr:uid="{0E290A94-53AD-4B70-A599-D0A2BECB24E3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with subtotal 109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" authorId="0" shapeId="0" xr:uid="{D347B3A3-8533-48B6-A2BA-5D17DAA5C86C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if we change it to 10$ 
than if we salse less than 1st value 
answer is NA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15" authorId="0" shapeId="0" xr:uid="{A1E269C4-AA83-4E26-96F4-FBB0D681EAFC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if we buy 4 quantities of Laptop how much is the price
</t>
        </r>
      </text>
    </comment>
    <comment ref="A21" authorId="0" shapeId="0" xr:uid="{56C35D8D-F1C1-48C9-B1D4-E0A1FAE4223A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You can select the range and than named them by the name of Vtable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37" authorId="0" shapeId="0" xr:uid="{405CC887-E923-40BC-95E6-EC5D809E5EAE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you will not get the answer the reson you should to use ctr+shift Enter
the anwer is look different why it is a text if you convert the text to number you add +0 and than Ctl +shift +enter.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" authorId="0" shapeId="0" xr:uid="{D865FD3F-1742-4581-A989-F679E7563B4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در پاین یک لیست را ایجاد می کند از لیست با لایی تان
</t>
        </r>
      </text>
    </comment>
    <comment ref="B5" authorId="0" shapeId="0" xr:uid="{1C33ED27-ECB5-4FB9-8C48-6662F243D059}">
      <text>
        <r>
          <rPr>
            <b/>
            <sz val="9"/>
            <color indexed="81"/>
            <rFont val="Tahoma"/>
            <family val="2"/>
          </rPr>
          <t xml:space="preserve">Administrator:
از قبیل بسته کردن و غیره را انجام مید هد 
</t>
        </r>
      </text>
    </comment>
    <comment ref="B8" authorId="0" shapeId="0" xr:uid="{4BECCF48-06F0-4E65-8C2D-C2D9EE62D5F3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چندین نام را در یک لیست میتوانید بنویسد!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2" authorId="0" shapeId="0" xr:uid="{A70105D8-F6B2-42E9-9114-3DDD4B6A32D8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Pres Alt +D + O
در اینجا می توانید نوشته نماید</t>
        </r>
      </text>
    </comment>
    <comment ref="B16" authorId="0" shapeId="0" xr:uid="{44B8D80E-4389-4D2F-943E-E5EAB9779A5A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بنا به هر دلییل در صورت که موس نداشتین میتوانین بسیار ساده از این ها استفاده نمایید!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3" authorId="0" shapeId="0" xr:uid="{339434D4-0A09-415C-A009-0BFFE72A99F7}">
      <text>
        <r>
          <rPr>
            <b/>
            <sz val="9"/>
            <color indexed="81"/>
            <rFont val="Tahoma"/>
            <family val="2"/>
          </rPr>
          <t xml:space="preserve">Administrator:
کرسر خود را در روی یکی از اینها گذاشته و f1  را فشار دهد تا چارت کریت شود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" authorId="0" shapeId="0" xr:uid="{121A0176-F4CE-4B51-A902-932BF41B4A83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در پاین صفحه شیت ها را می توانید انتخاب کنید و در داخل آنها چیزی بنویسید!</t>
        </r>
      </text>
    </comment>
    <comment ref="B9" authorId="0" shapeId="0" xr:uid="{7EA1F744-141E-4342-B32C-FE3ABC49F112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until our chart willl selected
</t>
        </r>
      </text>
    </comment>
    <comment ref="B14" authorId="0" shapeId="0" xr:uid="{87CDD790-0166-4077-90DB-CD14E32B774A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در صورتی که دوتا ورک شیت داشتید میتوانید از این گزینه بسیار به سادگی استفاده کنید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2" authorId="0" shapeId="0" xr:uid="{D9223B77-9310-4DD3-9217-F714B9E0C463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کل اعداد ۱۰ را انتخاب کرده و بعد این تنظیمات را در روی آن پیاده سازی کنید
</t>
        </r>
      </text>
    </comment>
    <comment ref="B14" authorId="0" shapeId="0" xr:uid="{181A4103-8DA0-42DD-81B7-FF0AD493B1D2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dialog باز می شود که تنظیمات مثل 
Shift Cells Right
Shifft Cell Down
Entire row
Entire Column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2" authorId="0" shapeId="0" xr:uid="{079EC44B-C18B-4EAC-8BF9-BB0FC8066982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use it with FN and than it could work easily
</t>
        </r>
      </text>
    </comment>
    <comment ref="B10" authorId="0" shapeId="0" xr:uid="{EB291E2E-A2F5-4CD2-AA13-A67757EF1A6C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with this outline</t>
        </r>
      </text>
    </comment>
    <comment ref="A14" authorId="0" shapeId="0" xr:uid="{9C36958E-C670-4549-884A-719E3DE92385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Open Squar Bracket
</t>
        </r>
      </text>
    </comment>
    <comment ref="B18" authorId="0" shapeId="0" xr:uid="{5DC8C7E1-5180-4412-A314-DAE039417CD8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can copy a text from the bottom to down
like Value1
if you press Apostrophe it will copy it to down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" authorId="0" shapeId="0" xr:uid="{8D0439C0-1E84-4C86-B944-F5A8CB1F0C17}">
      <text>
        <r>
          <rPr>
            <b/>
            <sz val="9"/>
            <color indexed="81"/>
            <rFont val="Tahoma"/>
            <family val="2"/>
          </rPr>
          <t xml:space="preserve">Administrator:
Example of  Three Alphabit
</t>
        </r>
      </text>
    </comment>
    <comment ref="B19" authorId="0" shapeId="0" xr:uid="{9729A0D9-9E31-42DA-A7B4-CDF1F2C81CC6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fill a list to right inside and it is so wonderful shortcut key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2" authorId="0" shapeId="0" xr:uid="{76C2BCA0-8F96-4A42-A223-B2E14C4C695E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show and Hide the Ribob
</t>
        </r>
      </text>
    </comment>
    <comment ref="B7" authorId="0" shapeId="0" xr:uid="{B09C4AB6-65C6-4B22-9830-F3610EA41F87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you should have two work book to use it.
</t>
        </r>
      </text>
    </comment>
    <comment ref="B8" authorId="0" shapeId="0" xr:uid="{A246B151-79B9-48C6-BD7A-4A8336811427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move the sheet with Arrow Key Up and down
</t>
        </r>
      </text>
    </comment>
    <comment ref="B9" authorId="0" shapeId="0" xr:uid="{B3C48DEB-5DC7-4791-B37A-CF55B3ADC1AC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use Fn With Ctrl F8 
to resize the sheet and easily to can move by Arrow keys
</t>
        </r>
      </text>
    </comment>
    <comment ref="B10" authorId="0" shapeId="0" xr:uid="{F192CBDB-6534-447A-B184-8E9EC4B79F6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Bring it Back with Alt + Tab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2" authorId="0" shapeId="0" xr:uid="{1AC986CD-3811-4A0F-97F4-2D65599B7936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use it on Number
</t>
        </r>
      </text>
    </comment>
    <comment ref="C3" authorId="0" shapeId="0" xr:uid="{22540B46-401C-47E3-8344-3C70C70F658F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Comment 3
</t>
        </r>
      </text>
    </comment>
    <comment ref="C5" authorId="0" shapeId="0" xr:uid="{058D5FAD-6748-4848-9152-2FBE0EE8A270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Comment 1
</t>
        </r>
      </text>
    </comment>
    <comment ref="B7" authorId="0" shapeId="0" xr:uid="{329234E4-678D-4A92-90C8-F3C3948D45A7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in the days you have different Kinds of Font you by this you could understaand the name of those font
</t>
        </r>
      </text>
    </comment>
    <comment ref="C7" authorId="0" shapeId="0" xr:uid="{090D5A2E-85B3-4BD1-B7B8-1BB81E62D5FE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Comment 2</t>
        </r>
      </text>
    </comment>
    <comment ref="B13" authorId="0" shapeId="0" xr:uid="{0362D1FD-22FF-40D9-94ED-B2A649ACDC0C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you can see it in the list by the name of and No
you could use it there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</author>
  </authors>
  <commentList>
    <comment ref="A1" authorId="0" shapeId="0" xr:uid="{08D36AF3-A567-4B75-9AB8-C2A839EBE450}">
      <text>
        <r>
          <rPr>
            <b/>
            <sz val="9"/>
            <color indexed="81"/>
            <rFont val="Tahoma"/>
            <family val="2"/>
          </rPr>
          <t>Susan:</t>
        </r>
        <r>
          <rPr>
            <sz val="9"/>
            <color indexed="81"/>
            <rFont val="Tahoma"/>
            <family val="2"/>
          </rPr>
          <t xml:space="preserve">
View+ New Window
go to view = view side by side
than go to arrange all + virtical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</author>
  </authors>
  <commentList>
    <comment ref="G3" authorId="0" shapeId="0" xr:uid="{F5B90844-FF37-4689-9A20-AFB2781AD41C}">
      <text>
        <r>
          <rPr>
            <b/>
            <sz val="9"/>
            <color indexed="81"/>
            <rFont val="Tahoma"/>
            <family val="2"/>
          </rPr>
          <t>Susan:</t>
        </r>
        <r>
          <rPr>
            <sz val="9"/>
            <color indexed="81"/>
            <rFont val="Tahoma"/>
            <family val="2"/>
          </rPr>
          <t xml:space="preserve">
for reaplace it
go to the pastespecial
and take value
than OK than put the carser there in the column and than Enter</t>
        </r>
      </text>
    </comment>
  </commentList>
</comments>
</file>

<file path=xl/sharedStrings.xml><?xml version="1.0" encoding="utf-8"?>
<sst xmlns="http://schemas.openxmlformats.org/spreadsheetml/2006/main" count="7322" uniqueCount="1122">
  <si>
    <t>Num</t>
  </si>
  <si>
    <t>Date</t>
  </si>
  <si>
    <t xml:space="preserve">محاسبات زیر را بر اساس ستونهای نام و نام خانوادگی (در خانه ها ی زیر ) را انجام دهد </t>
  </si>
  <si>
    <t>ID</t>
  </si>
  <si>
    <t>Name</t>
  </si>
  <si>
    <t>last Name</t>
  </si>
  <si>
    <t>Last Character Name</t>
  </si>
  <si>
    <t>Second CharacterName</t>
  </si>
  <si>
    <t>Total Character Name</t>
  </si>
  <si>
    <t>Total Character Last Name</t>
  </si>
  <si>
    <t>Mina</t>
  </si>
  <si>
    <t>Jalali</t>
  </si>
  <si>
    <t>Ali</t>
  </si>
  <si>
    <t>Rad</t>
  </si>
  <si>
    <t>Sara</t>
  </si>
  <si>
    <t>Mohseni</t>
  </si>
  <si>
    <t>M.Mahdi</t>
  </si>
  <si>
    <t>Taqipor</t>
  </si>
  <si>
    <t>Azam</t>
  </si>
  <si>
    <t>Mohammadi</t>
  </si>
  <si>
    <t>Mahdi</t>
  </si>
  <si>
    <t>Nori</t>
  </si>
  <si>
    <t xml:space="preserve">Sahil </t>
  </si>
  <si>
    <t>wafa</t>
  </si>
  <si>
    <t>Aziz</t>
  </si>
  <si>
    <t>Karimi</t>
  </si>
  <si>
    <t>Ahmadi</t>
  </si>
  <si>
    <t>Ehsan</t>
  </si>
  <si>
    <t>Jawadi</t>
  </si>
  <si>
    <t xml:space="preserve">Reza </t>
  </si>
  <si>
    <t>Maliki</t>
  </si>
  <si>
    <t>Hamza</t>
  </si>
  <si>
    <t>Bonyadi</t>
  </si>
  <si>
    <t>Murtaza</t>
  </si>
  <si>
    <t>Askarzada</t>
  </si>
  <si>
    <t>Hadi</t>
  </si>
  <si>
    <t>Qurbani</t>
  </si>
  <si>
    <t>First CharacterName</t>
  </si>
  <si>
    <t xml:space="preserve">First Char of Last Name </t>
  </si>
  <si>
    <t>با استفاده از توابع متنی اکسل ابتدا محل کارکتر @ را در ایمیل ها مشخص کنید وسپس بر اساس محل @و ID مربوط به هر شخص را پیدا کنید .</t>
  </si>
  <si>
    <t xml:space="preserve">Name </t>
  </si>
  <si>
    <t>Last/Name</t>
  </si>
  <si>
    <t>Email</t>
  </si>
  <si>
    <t>place @to Email</t>
  </si>
  <si>
    <t>Jamil</t>
  </si>
  <si>
    <t>Jamil@gamil.com</t>
  </si>
  <si>
    <t>Shah</t>
  </si>
  <si>
    <t>Khan</t>
  </si>
  <si>
    <t>shahin@gmail.com</t>
  </si>
  <si>
    <t>Jalli</t>
  </si>
  <si>
    <t>Mina@gamil.com</t>
  </si>
  <si>
    <t>Mahdimohammadi@hotmail.com</t>
  </si>
  <si>
    <t>murtaza@yahoo.com</t>
  </si>
  <si>
    <t>Abbas</t>
  </si>
  <si>
    <t>Safari</t>
  </si>
  <si>
    <t>Abbassafari@gmail.com</t>
  </si>
  <si>
    <t>Mobarak</t>
  </si>
  <si>
    <t>Mohabarak@gmail.com</t>
  </si>
  <si>
    <t xml:space="preserve">Qudrat </t>
  </si>
  <si>
    <t>Rezaie</t>
  </si>
  <si>
    <t>Qudrat@gmail.com</t>
  </si>
  <si>
    <t>Masuma</t>
  </si>
  <si>
    <t>Qaderi</t>
  </si>
  <si>
    <t>Qaderimasuma@gamil.com</t>
  </si>
  <si>
    <t>shapoor</t>
  </si>
  <si>
    <t>Temor</t>
  </si>
  <si>
    <t>Mahdi_mohammadi@hotmail.com</t>
  </si>
  <si>
    <t>Abbas.safari@gmail.com</t>
  </si>
  <si>
    <t>shapoortemor@gmail.com</t>
  </si>
  <si>
    <t>Kabir</t>
  </si>
  <si>
    <t>Khab</t>
  </si>
  <si>
    <t>kakbir20111@hotmail.com</t>
  </si>
  <si>
    <t xml:space="preserve">Sadiq </t>
  </si>
  <si>
    <t>amini</t>
  </si>
  <si>
    <t>sadiqamini2019999@gamil.com</t>
  </si>
  <si>
    <t>fahim</t>
  </si>
  <si>
    <t>moradi</t>
  </si>
  <si>
    <t>fahim@yahoo.com</t>
  </si>
  <si>
    <t>safar</t>
  </si>
  <si>
    <t>dawodi</t>
  </si>
  <si>
    <t>safardawoodi@hotmail.com</t>
  </si>
  <si>
    <t>qadam</t>
  </si>
  <si>
    <t>shah</t>
  </si>
  <si>
    <t>shahin@students.net</t>
  </si>
  <si>
    <t>akbar</t>
  </si>
  <si>
    <t>akbari</t>
  </si>
  <si>
    <t>akbari@yahoo.com</t>
  </si>
  <si>
    <t>shawqi</t>
  </si>
  <si>
    <t>khan</t>
  </si>
  <si>
    <t>shawqikhan@gmail.com</t>
  </si>
  <si>
    <t>perozz</t>
  </si>
  <si>
    <t>feroz</t>
  </si>
  <si>
    <t>peroozferooz@yahoo.com</t>
  </si>
  <si>
    <t xml:space="preserve">qambar </t>
  </si>
  <si>
    <t>qambari@gamil.com</t>
  </si>
  <si>
    <t>Mohadese</t>
  </si>
  <si>
    <t>fahimi</t>
  </si>
  <si>
    <t>fahimi@gamil.com</t>
  </si>
  <si>
    <t xml:space="preserve">fereshte </t>
  </si>
  <si>
    <t>fereshte200001@gmail.com</t>
  </si>
  <si>
    <t>Jamilmohammadi91@gamil.com</t>
  </si>
  <si>
    <t>Cost</t>
  </si>
  <si>
    <t>day</t>
  </si>
  <si>
    <t>Month</t>
  </si>
  <si>
    <t>Year</t>
  </si>
  <si>
    <t>15/05/1990</t>
  </si>
  <si>
    <t>13/09/2003</t>
  </si>
  <si>
    <t>18/08/1997</t>
  </si>
  <si>
    <t>14/10/2009</t>
  </si>
  <si>
    <t>22/01/2019</t>
  </si>
  <si>
    <t>25/01/2019</t>
  </si>
  <si>
    <t>11/12/1380</t>
  </si>
  <si>
    <t>11/10/1390</t>
  </si>
  <si>
    <t>10/12/1369</t>
  </si>
  <si>
    <t xml:space="preserve">با استفاده از توابع متتنی اکسل در ستونهای خالی جدول زیر ً روز ً ماه و سال مربوط به هر هزنیه را محاسبه کنید </t>
  </si>
  <si>
    <t>Personal Code</t>
  </si>
  <si>
    <t>Degree of Education</t>
  </si>
  <si>
    <t>Degree</t>
  </si>
  <si>
    <t>Naser</t>
  </si>
  <si>
    <t>Subhan</t>
  </si>
  <si>
    <t>bachlor</t>
  </si>
  <si>
    <t>Shahin</t>
  </si>
  <si>
    <t>Yazdani</t>
  </si>
  <si>
    <t>Diploma</t>
  </si>
  <si>
    <t>Ahmad</t>
  </si>
  <si>
    <t>Muradi</t>
  </si>
  <si>
    <t>Master</t>
  </si>
  <si>
    <t xml:space="preserve">Jamil </t>
  </si>
  <si>
    <t xml:space="preserve">Dostar </t>
  </si>
  <si>
    <t>Farahmand</t>
  </si>
  <si>
    <t>Haidari</t>
  </si>
  <si>
    <t xml:space="preserve">Yasin </t>
  </si>
  <si>
    <t>Nazari</t>
  </si>
  <si>
    <t>Salihi</t>
  </si>
  <si>
    <t>Eshaq Ali</t>
  </si>
  <si>
    <t>Ghulam</t>
  </si>
  <si>
    <t>Feroz</t>
  </si>
  <si>
    <t>Safdar</t>
  </si>
  <si>
    <t>Erfani</t>
  </si>
  <si>
    <t>Mohsen</t>
  </si>
  <si>
    <t>Merhri</t>
  </si>
  <si>
    <t>Extra work</t>
  </si>
  <si>
    <t>Extra work 1</t>
  </si>
  <si>
    <t>Extra work 2</t>
  </si>
  <si>
    <t>Salary To Afg</t>
  </si>
  <si>
    <t>bonus</t>
  </si>
  <si>
    <t>Org Unit</t>
  </si>
  <si>
    <t>Unit D</t>
  </si>
  <si>
    <t>unit B</t>
  </si>
  <si>
    <t>unit D</t>
  </si>
  <si>
    <t>unit M</t>
  </si>
  <si>
    <t>Extra work 3</t>
  </si>
  <si>
    <t>25500  Af</t>
  </si>
  <si>
    <t>8000  Af</t>
  </si>
  <si>
    <t>24000  Af</t>
  </si>
  <si>
    <t>10000  Af</t>
  </si>
  <si>
    <t>12000  Af</t>
  </si>
  <si>
    <t>14500  Af</t>
  </si>
  <si>
    <t>13000  Af</t>
  </si>
  <si>
    <t>22500  Af</t>
  </si>
  <si>
    <t>23000  Af</t>
  </si>
  <si>
    <t>18000  Af</t>
  </si>
  <si>
    <t>17500  Af</t>
  </si>
  <si>
    <t>11000  Af</t>
  </si>
  <si>
    <t>11500  Af</t>
  </si>
  <si>
    <t>16000  Af</t>
  </si>
  <si>
    <t>Employee</t>
  </si>
  <si>
    <t>Sales</t>
  </si>
  <si>
    <t>Bonus: Amount</t>
  </si>
  <si>
    <t>John</t>
  </si>
  <si>
    <t>Sadiq</t>
  </si>
  <si>
    <t>Anis</t>
  </si>
  <si>
    <t>Fida Hussain</t>
  </si>
  <si>
    <t>Bonus Criteria</t>
  </si>
  <si>
    <t>Bonus Amount if Hurdle Equaled or Passed</t>
  </si>
  <si>
    <t>IF used to put prticular satements or words in a cell</t>
  </si>
  <si>
    <t xml:space="preserve">IF used to put 1 of 2 words in cell </t>
  </si>
  <si>
    <t>IF used to put 1of 2 numbers in cell</t>
  </si>
  <si>
    <t>Bonus:             Ture of Flase</t>
  </si>
  <si>
    <t>Bonus:          "Yes" or "No"</t>
  </si>
  <si>
    <t>Using the if Statement/Conditional Formulas</t>
  </si>
  <si>
    <t>23/07/1991</t>
  </si>
  <si>
    <t>13/08/2019</t>
  </si>
  <si>
    <t>13/07/2020</t>
  </si>
  <si>
    <t>13/09/1991</t>
  </si>
  <si>
    <t>13/08/1998</t>
  </si>
  <si>
    <t>13/08/1991</t>
  </si>
  <si>
    <t>f4</t>
  </si>
  <si>
    <t xml:space="preserve">for putting the $ </t>
  </si>
  <si>
    <t>tax</t>
  </si>
  <si>
    <t>Tax 2</t>
  </si>
  <si>
    <t>در صد مالیات</t>
  </si>
  <si>
    <t>From 50-60</t>
  </si>
  <si>
    <t>A1</t>
  </si>
  <si>
    <t>$A1</t>
  </si>
  <si>
    <t>A$1</t>
  </si>
  <si>
    <t>$A$1</t>
  </si>
  <si>
    <t>نسبی</t>
  </si>
  <si>
    <t>مطلق</t>
  </si>
  <si>
    <t>مختلط</t>
  </si>
  <si>
    <t>Name of Cloth</t>
  </si>
  <si>
    <t>unit Price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</si>
  <si>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</si>
  <si>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</si>
  <si>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</si>
  <si>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</si>
  <si>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</si>
  <si>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</si>
  <si>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</si>
  <si>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</si>
  <si>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</si>
  <si>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</si>
  <si>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</si>
  <si>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Month12</t>
  </si>
  <si>
    <t>Amount Sales</t>
  </si>
  <si>
    <t>Sales Number</t>
  </si>
  <si>
    <t>فروش یک سری کالا ها در ۱۲ ماه یک سال</t>
  </si>
  <si>
    <t>Material1</t>
  </si>
  <si>
    <t>Material2</t>
  </si>
  <si>
    <t>Material3</t>
  </si>
  <si>
    <t>Material4</t>
  </si>
  <si>
    <t>Material5</t>
  </si>
  <si>
    <t>Material6</t>
  </si>
  <si>
    <t>Material7</t>
  </si>
  <si>
    <t>Material8</t>
  </si>
  <si>
    <t xml:space="preserve">vlookup: ابزار خیلی مهم در اکسل است که هر کسی که با اکسل کار می کند باید آنرا بداندو ضروری است </t>
  </si>
  <si>
    <t>lastName</t>
  </si>
  <si>
    <t>Status</t>
  </si>
  <si>
    <t>Married</t>
  </si>
  <si>
    <t>Single</t>
  </si>
  <si>
    <t>Jamal</t>
  </si>
  <si>
    <t>Mohibi</t>
  </si>
  <si>
    <t>تابع iferror:کار برد آنرا می توانید در شکل پاین بیبنید.</t>
  </si>
  <si>
    <t>در این درس در رابطه با Matchو index صحبت می کنیم معمولا با هم می گویند ً اثر بخشی آن با هم معرفی می گرند و یک نمونه از vlookupاند با قدرت بیشتر</t>
  </si>
  <si>
    <t>Match</t>
  </si>
  <si>
    <t>Index</t>
  </si>
  <si>
    <t>relative</t>
  </si>
  <si>
    <t>Mixed</t>
  </si>
  <si>
    <t>Absolute</t>
  </si>
  <si>
    <t>Customer Master Data</t>
  </si>
  <si>
    <t>customer</t>
  </si>
  <si>
    <t>customer ID</t>
  </si>
  <si>
    <t>Company</t>
  </si>
  <si>
    <t>Country</t>
  </si>
  <si>
    <t>Gary Miller</t>
  </si>
  <si>
    <t>WenCal US</t>
  </si>
  <si>
    <t>USA</t>
  </si>
  <si>
    <t>Blend</t>
  </si>
  <si>
    <t>Voltage</t>
  </si>
  <si>
    <t>Robert Spear</t>
  </si>
  <si>
    <t>Inkly</t>
  </si>
  <si>
    <t>Dell</t>
  </si>
  <si>
    <t>Lenevo</t>
  </si>
  <si>
    <t>Pet Feed</t>
  </si>
  <si>
    <t>Right App Learning</t>
  </si>
  <si>
    <t>Right App Play</t>
  </si>
  <si>
    <t>Hackrr</t>
  </si>
  <si>
    <t>Dasring</t>
  </si>
  <si>
    <t>Rahire</t>
  </si>
  <si>
    <t>Twistrr Clothes</t>
  </si>
  <si>
    <t>Pes</t>
  </si>
  <si>
    <t xml:space="preserve">Baden Paper </t>
  </si>
  <si>
    <t xml:space="preserve">Baden Packaging </t>
  </si>
  <si>
    <t>Rehier</t>
  </si>
  <si>
    <t>Fightrr</t>
  </si>
  <si>
    <t>Didactic</t>
  </si>
  <si>
    <t>Kryptis</t>
  </si>
  <si>
    <t>Irfan</t>
  </si>
  <si>
    <t>Sheghnan</t>
  </si>
  <si>
    <t>Perooz</t>
  </si>
  <si>
    <t>Shahkhan</t>
  </si>
  <si>
    <t>Ahmed</t>
  </si>
  <si>
    <t>Faizi</t>
  </si>
  <si>
    <t>Switzerland</t>
  </si>
  <si>
    <t>Austria</t>
  </si>
  <si>
    <t>UK</t>
  </si>
  <si>
    <t>Germany</t>
  </si>
  <si>
    <t>Afghanistan</t>
  </si>
  <si>
    <t>Indonesia</t>
  </si>
  <si>
    <t>Report1</t>
  </si>
  <si>
    <t>July Customers</t>
  </si>
  <si>
    <t>Customer Name</t>
  </si>
  <si>
    <t>Wolfgang Ramjac</t>
  </si>
  <si>
    <t>Report 2</t>
  </si>
  <si>
    <t>Are these customers include in master datea?</t>
  </si>
  <si>
    <t>Customer Code</t>
  </si>
  <si>
    <t>Exists?</t>
  </si>
  <si>
    <t>Last Name</t>
  </si>
  <si>
    <t>index</t>
  </si>
  <si>
    <t>در صورتی که بخواهیم match و Index را یکجا بنویسیم طور ذیل عمل می کنیم</t>
  </si>
  <si>
    <t>INDEX &amp; MATCH- Perfect for Complex Lookups</t>
  </si>
  <si>
    <t>Basic Example</t>
  </si>
  <si>
    <t>Division</t>
  </si>
  <si>
    <t>Apps</t>
  </si>
  <si>
    <t>Revenue</t>
  </si>
  <si>
    <t>Profit</t>
  </si>
  <si>
    <t>Game</t>
  </si>
  <si>
    <t>Figherr</t>
  </si>
  <si>
    <t>Perino</t>
  </si>
  <si>
    <t>Productivity</t>
  </si>
  <si>
    <t>WenCal</t>
  </si>
  <si>
    <t>Sleops</t>
  </si>
  <si>
    <t>Utility</t>
  </si>
  <si>
    <t>Accord</t>
  </si>
  <si>
    <t>Misty Wash</t>
  </si>
  <si>
    <t>Twenty 20</t>
  </si>
  <si>
    <t>index is like GPS, for this GPs we need to upload a MAP, your map is Array</t>
  </si>
  <si>
    <t>Roll No</t>
  </si>
  <si>
    <t>Fname</t>
  </si>
  <si>
    <t>Total</t>
  </si>
  <si>
    <t>Result</t>
  </si>
  <si>
    <t>pass</t>
  </si>
  <si>
    <t>fail</t>
  </si>
  <si>
    <t>درقدم اول تمام لست را انتخاب کرده و بنام data ذخیره میکنیم</t>
  </si>
  <si>
    <t xml:space="preserve">دوم :عنوان ره کاپی گرفته و ترانسپوز میکنیم </t>
  </si>
  <si>
    <t xml:space="preserve">Data Validation </t>
  </si>
  <si>
    <t>عنوان</t>
  </si>
  <si>
    <t>لیسانس</t>
  </si>
  <si>
    <t>فوق لیسانس</t>
  </si>
  <si>
    <t>دیپلم</t>
  </si>
  <si>
    <t>فوق دیپلم</t>
  </si>
  <si>
    <t>دکترا</t>
  </si>
  <si>
    <t>جمیل محمدی</t>
  </si>
  <si>
    <t>n*</t>
  </si>
  <si>
    <t>M*</t>
  </si>
  <si>
    <t>j*</t>
  </si>
  <si>
    <t>23/02/1990</t>
  </si>
  <si>
    <t>23/02/1993</t>
  </si>
  <si>
    <t>23/02/1994</t>
  </si>
  <si>
    <t>23/02/1995</t>
  </si>
  <si>
    <t>23/02/1996</t>
  </si>
  <si>
    <t>23/02/1997</t>
  </si>
  <si>
    <t>23/02/1998</t>
  </si>
  <si>
    <t>23/02/1999</t>
  </si>
  <si>
    <t>23/02/2000</t>
  </si>
  <si>
    <t>23/02/2001</t>
  </si>
  <si>
    <t>23/02/2002</t>
  </si>
  <si>
    <t>23/02/2003</t>
  </si>
  <si>
    <t>23/02/2004</t>
  </si>
  <si>
    <t>23/02/2005</t>
  </si>
  <si>
    <t>23/02/2006</t>
  </si>
  <si>
    <t>23/02/2007</t>
  </si>
  <si>
    <t>21/12/1991</t>
  </si>
  <si>
    <t>23/11/1992</t>
  </si>
  <si>
    <t>Jamil Mohammadi</t>
  </si>
  <si>
    <t>Mohammad Najafi</t>
  </si>
  <si>
    <t>Rohullah Alizada</t>
  </si>
  <si>
    <t>Aziz Karimi</t>
  </si>
  <si>
    <t>Nazifa Farahmand</t>
  </si>
  <si>
    <t>Marzia Mohammadi</t>
  </si>
  <si>
    <t>Habibullah Afzali</t>
  </si>
  <si>
    <t>AliAkbar Haidari</t>
  </si>
  <si>
    <t>Mosakhan Ashrafi</t>
  </si>
  <si>
    <t>Kazim Fayaz</t>
  </si>
  <si>
    <t>Wahab Sarwari</t>
  </si>
  <si>
    <t>Ehsan Haqani</t>
  </si>
  <si>
    <t>Assadullah Alipour</t>
  </si>
  <si>
    <t>Nasim Ibrahimi</t>
  </si>
  <si>
    <t>Yasin Ameri</t>
  </si>
  <si>
    <t>Alireza Haji</t>
  </si>
  <si>
    <t>Hoshang Jahani</t>
  </si>
  <si>
    <t>General Dostom</t>
  </si>
  <si>
    <t>General</t>
  </si>
  <si>
    <t>Dostom</t>
  </si>
  <si>
    <t>Mohammad</t>
  </si>
  <si>
    <t>Najafi</t>
  </si>
  <si>
    <t>Rohullah</t>
  </si>
  <si>
    <t>Alizada</t>
  </si>
  <si>
    <t>Nazifa</t>
  </si>
  <si>
    <t>Marzia</t>
  </si>
  <si>
    <t>Habibullah</t>
  </si>
  <si>
    <t>Afzali</t>
  </si>
  <si>
    <t>AliAkbar</t>
  </si>
  <si>
    <t>Mosakhan</t>
  </si>
  <si>
    <t>Ashrafi</t>
  </si>
  <si>
    <t>Kazim</t>
  </si>
  <si>
    <t>Fayaz</t>
  </si>
  <si>
    <t>Wahab</t>
  </si>
  <si>
    <t>Sarwari</t>
  </si>
  <si>
    <t>Haqani</t>
  </si>
  <si>
    <t>Assadullah</t>
  </si>
  <si>
    <t>Alipour</t>
  </si>
  <si>
    <t>Nasim</t>
  </si>
  <si>
    <t>Ibrahimi</t>
  </si>
  <si>
    <t>Yasin</t>
  </si>
  <si>
    <t>Ameri</t>
  </si>
  <si>
    <t>Alireza</t>
  </si>
  <si>
    <t>Haji</t>
  </si>
  <si>
    <t>Hoshang</t>
  </si>
  <si>
    <t>Jahani</t>
  </si>
  <si>
    <t>result</t>
  </si>
  <si>
    <t>Naser Subhan</t>
  </si>
  <si>
    <t>Shahin Qurbani</t>
  </si>
  <si>
    <t>khan Yazdani</t>
  </si>
  <si>
    <t>Ahmad Muradi</t>
  </si>
  <si>
    <t>Jamal Mohibi</t>
  </si>
  <si>
    <t>Dostar Farahmand</t>
  </si>
  <si>
    <t>Ali Haidari</t>
  </si>
  <si>
    <t>Yasin Nazari</t>
  </si>
  <si>
    <t>Murtaza Salihi</t>
  </si>
  <si>
    <t>Eshaq Ali Shahin</t>
  </si>
  <si>
    <t>Ghulam Ahmadi</t>
  </si>
  <si>
    <t>Feroz Mohammadi</t>
  </si>
  <si>
    <t>Safdar Erfani</t>
  </si>
  <si>
    <t>Mohsen Merhri</t>
  </si>
  <si>
    <t>Subhan Naser</t>
  </si>
  <si>
    <t>Qurbani Shahin</t>
  </si>
  <si>
    <t>Yazdani khan</t>
  </si>
  <si>
    <t>Mohibi Jamal</t>
  </si>
  <si>
    <t>Farahmand Dostar</t>
  </si>
  <si>
    <t>muradi</t>
  </si>
  <si>
    <t>Name Last/Name</t>
  </si>
  <si>
    <t>muradi Ahmad</t>
  </si>
  <si>
    <t>date of Birth</t>
  </si>
  <si>
    <t>1-10-1991</t>
  </si>
  <si>
    <t>2-20-1991</t>
  </si>
  <si>
    <t>3-30-1991</t>
  </si>
  <si>
    <t>4-40-1991</t>
  </si>
  <si>
    <t>5-50-1991</t>
  </si>
  <si>
    <t>6-60-1991</t>
  </si>
  <si>
    <t>7-70-1991</t>
  </si>
  <si>
    <t>8-80-1991</t>
  </si>
  <si>
    <t>9-90-1991</t>
  </si>
  <si>
    <t>10-100-1991</t>
  </si>
  <si>
    <t>11-110-1991</t>
  </si>
  <si>
    <t>12-120-1991</t>
  </si>
  <si>
    <t>13-130-1991</t>
  </si>
  <si>
    <t>14-140-1991</t>
  </si>
  <si>
    <t>15-150-1991</t>
  </si>
  <si>
    <t>16-160-1991</t>
  </si>
  <si>
    <t>17-170-1991</t>
  </si>
  <si>
    <t>18-180-1991</t>
  </si>
  <si>
    <t>19-190-1991</t>
  </si>
  <si>
    <t>20-200-1991</t>
  </si>
  <si>
    <t>در این دو ستون از گزینه Flash Fill  استفاده کرده ام</t>
  </si>
  <si>
    <t xml:space="preserve">remove duplicate مقادر تکراری را حذف می کند و فوق االعاده مهم  کاربردی اند امید است که مورد استفاده تان قرارا گرفته باشد </t>
  </si>
  <si>
    <t>1369/01/10</t>
  </si>
  <si>
    <t>1369/01/11</t>
  </si>
  <si>
    <t>1369/01/12</t>
  </si>
  <si>
    <t>1369/01/13</t>
  </si>
  <si>
    <t>1369/01/14</t>
  </si>
  <si>
    <t>1369/01/15</t>
  </si>
  <si>
    <t>1369/01/16</t>
  </si>
  <si>
    <t>1369/01/17</t>
  </si>
  <si>
    <t>1369/01/18</t>
  </si>
  <si>
    <t>1369/01/19</t>
  </si>
  <si>
    <t>1369/01/20</t>
  </si>
  <si>
    <t>1369-01-10</t>
  </si>
  <si>
    <t>1369-01-11</t>
  </si>
  <si>
    <t>1369-01-12</t>
  </si>
  <si>
    <t>1369-01-13</t>
  </si>
  <si>
    <t>1369-01-14</t>
  </si>
  <si>
    <t>1369-01-15</t>
  </si>
  <si>
    <t>1369-01-16</t>
  </si>
  <si>
    <t>1369-01-17</t>
  </si>
  <si>
    <t>1369-01-18</t>
  </si>
  <si>
    <t>1369-01-19</t>
  </si>
  <si>
    <t>1369-01-20</t>
  </si>
  <si>
    <t>Birth</t>
  </si>
  <si>
    <t>remove duplicates : برا ی حذف اطلاعات تکراری استفاده می گردد ( یعنی هر چیزی که تکراری بیاید آنرا گرفته و حذف می کند</t>
  </si>
  <si>
    <t xml:space="preserve">ابزار فوق العاده قوی که می تواند به صورت اتومات خانه سیل مان را پر کند : flash </t>
  </si>
  <si>
    <t>Rol No</t>
  </si>
  <si>
    <t>name</t>
  </si>
  <si>
    <t>ahmad</t>
  </si>
  <si>
    <t>Reza</t>
  </si>
  <si>
    <t>Nader</t>
  </si>
  <si>
    <t>sardar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</si>
  <si>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</si>
  <si>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</si>
  <si>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</si>
  <si>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</si>
  <si>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</si>
  <si>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</si>
  <si>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</si>
  <si>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</si>
  <si>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</si>
  <si>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</si>
  <si>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</si>
  <si>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</si>
  <si>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</si>
  <si>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</si>
  <si>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</si>
  <si>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</si>
  <si>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</si>
  <si>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</si>
  <si>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</si>
  <si>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</si>
  <si>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</si>
  <si>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</si>
  <si>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</si>
  <si>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</si>
  <si>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a1</t>
  </si>
  <si>
    <t>a2</t>
  </si>
  <si>
    <t>a3</t>
  </si>
  <si>
    <t>a</t>
  </si>
  <si>
    <t>b1</t>
  </si>
  <si>
    <t>b2</t>
  </si>
  <si>
    <t>b3</t>
  </si>
  <si>
    <t>b</t>
  </si>
  <si>
    <t>در این مثال اضافه کاری یک شرکت کوچک را نشان  میدهد که دراین  ابزار گروه بندی چطور ساده تر گردد.</t>
  </si>
  <si>
    <t>ستون دوازده ماه را بدو ن جمع کل انتخاب نماید</t>
  </si>
  <si>
    <t>Grand Total 2020</t>
  </si>
  <si>
    <t>Grand total 2019</t>
  </si>
  <si>
    <t>اگر بخواهیم  سال ۲۰۱۹ را به دو شش ماه تقسم کنیم باید چی کار کنیم  در آن صورت به یک ستون بین ۶ و ۷ ضرورت داریم و با نام شش ماه اول ۲۰۱۹ نام گذاری میکنیم و هم چنان یک ستون برای شش ماه دوم قبل از جمع کل با نام شش ماه دوم نام گذاری می کنیم .</t>
  </si>
  <si>
    <t>First six month 2019</t>
  </si>
  <si>
    <t>second six month 2019</t>
  </si>
  <si>
    <t>First six month 2020</t>
  </si>
  <si>
    <t>Second six month 2020</t>
  </si>
  <si>
    <t>Vendor</t>
  </si>
  <si>
    <t>Area</t>
  </si>
  <si>
    <t>Product</t>
  </si>
  <si>
    <t>Customer number</t>
  </si>
  <si>
    <t>Sale Number</t>
  </si>
  <si>
    <t>Benefit</t>
  </si>
  <si>
    <t>Joseph</t>
  </si>
  <si>
    <t>Lawrence</t>
  </si>
  <si>
    <t>Maria</t>
  </si>
  <si>
    <t>Matt</t>
  </si>
  <si>
    <t>Middle</t>
  </si>
  <si>
    <t>North</t>
  </si>
  <si>
    <t>West</t>
  </si>
  <si>
    <t>FastCar</t>
  </si>
  <si>
    <t>RapidZoo</t>
  </si>
  <si>
    <t>SuperGlue</t>
  </si>
  <si>
    <t>داخل سیل ها ی اکسل می توانید اطلاعات بنویسید!</t>
  </si>
  <si>
    <t>متن</t>
  </si>
  <si>
    <t xml:space="preserve">عدد </t>
  </si>
  <si>
    <t xml:space="preserve">فرمول </t>
  </si>
  <si>
    <t>برای نوشتن فرمول باید با علامت مساوی شروع نماید</t>
  </si>
  <si>
    <t>workbook</t>
  </si>
  <si>
    <t>worksheet</t>
  </si>
  <si>
    <t>cell</t>
  </si>
  <si>
    <t xml:space="preserve">cell reference </t>
  </si>
  <si>
    <t>range</t>
  </si>
  <si>
    <t>به یک محدوده اشاده می کند</t>
  </si>
  <si>
    <t>(:) دو نقطه در اکسل به معنی تا است</t>
  </si>
  <si>
    <t>سیم کالن در اکسل به معنی   و  and را می دهد.</t>
  </si>
  <si>
    <t xml:space="preserve">محاسبات ساده انجام دادن </t>
  </si>
  <si>
    <t xml:space="preserve">عملگر های ساده در اکسل </t>
  </si>
  <si>
    <t>*</t>
  </si>
  <si>
    <t>/</t>
  </si>
  <si>
    <t>+</t>
  </si>
  <si>
    <t>-</t>
  </si>
  <si>
    <t>^</t>
  </si>
  <si>
    <t>%</t>
  </si>
  <si>
    <t>عملگر های مقایسوی</t>
  </si>
  <si>
    <t>&gt;</t>
  </si>
  <si>
    <t>&gt;=</t>
  </si>
  <si>
    <t>&lt;</t>
  </si>
  <si>
    <t>&lt;=</t>
  </si>
  <si>
    <t>=</t>
  </si>
  <si>
    <t>&lt;&gt;</t>
  </si>
  <si>
    <t>&amp;    برای اتصال رشته های متنی استفاده می گردد.</t>
  </si>
  <si>
    <t>عملگر های مقایسوی که فوق العاده مهم اند حاصل آنها یا ture و یا False</t>
  </si>
  <si>
    <t>توابع اکسل از نظر آرگومان</t>
  </si>
  <si>
    <t>بدون آرگومان</t>
  </si>
  <si>
    <t>Now</t>
  </si>
  <si>
    <t>ثابت با تعداد آرگومان</t>
  </si>
  <si>
    <t>Countif</t>
  </si>
  <si>
    <t>متغیر</t>
  </si>
  <si>
    <t>Vlookup</t>
  </si>
  <si>
    <t xml:space="preserve">   </t>
  </si>
  <si>
    <t xml:space="preserve"> </t>
  </si>
  <si>
    <t>afg</t>
  </si>
  <si>
    <t xml:space="preserve">functions </t>
  </si>
  <si>
    <t xml:space="preserve">formula--- insert function </t>
  </si>
  <si>
    <t>30-35</t>
  </si>
  <si>
    <t>you will solve more than 90 % of your work.</t>
  </si>
  <si>
    <t xml:space="preserve">Basic Function </t>
  </si>
  <si>
    <t>sum</t>
  </si>
  <si>
    <t xml:space="preserve">average </t>
  </si>
  <si>
    <t>Mark Sheets Of Students</t>
  </si>
  <si>
    <t>Min</t>
  </si>
  <si>
    <t>Max</t>
  </si>
  <si>
    <t>Subject Name</t>
  </si>
  <si>
    <t xml:space="preserve">Stuent Name </t>
  </si>
  <si>
    <t>Student ID</t>
  </si>
  <si>
    <t>Histroy</t>
  </si>
  <si>
    <t>English</t>
  </si>
  <si>
    <t xml:space="preserve">Math </t>
  </si>
  <si>
    <t>Bahasa</t>
  </si>
  <si>
    <t xml:space="preserve">Total Mark </t>
  </si>
  <si>
    <t>Average mark</t>
  </si>
  <si>
    <t>Salman</t>
  </si>
  <si>
    <t>Abdulah</t>
  </si>
  <si>
    <t>Rahmat</t>
  </si>
  <si>
    <t xml:space="preserve">Jawid </t>
  </si>
  <si>
    <t>jamil</t>
  </si>
  <si>
    <t>Mohamood</t>
  </si>
  <si>
    <t>ali</t>
  </si>
  <si>
    <t>3$</t>
  </si>
  <si>
    <t>mahmado</t>
  </si>
  <si>
    <t>sallery</t>
  </si>
  <si>
    <t>contif &gt;50</t>
  </si>
  <si>
    <t>&lt;=20</t>
  </si>
  <si>
    <t>Maryam</t>
  </si>
  <si>
    <t xml:space="preserve">poverty line </t>
  </si>
  <si>
    <t>????</t>
  </si>
  <si>
    <t>Zomaira</t>
  </si>
  <si>
    <t>*m</t>
  </si>
  <si>
    <t>Roya</t>
  </si>
  <si>
    <t>m*</t>
  </si>
  <si>
    <t>count</t>
  </si>
  <si>
    <t>Mohadisa</t>
  </si>
  <si>
    <t>*h*</t>
  </si>
  <si>
    <t>count A</t>
  </si>
  <si>
    <t>countblank</t>
  </si>
  <si>
    <t>Students Computer Class Exam Result</t>
  </si>
  <si>
    <t>Students Name</t>
  </si>
  <si>
    <t xml:space="preserve">Marks </t>
  </si>
  <si>
    <t xml:space="preserve">Lisa </t>
  </si>
  <si>
    <t>Khalid</t>
  </si>
  <si>
    <t>A</t>
  </si>
  <si>
    <t>Said</t>
  </si>
  <si>
    <t>Roger</t>
  </si>
  <si>
    <t>Shams</t>
  </si>
  <si>
    <t>Ann</t>
  </si>
  <si>
    <t>Jeff</t>
  </si>
  <si>
    <t>Karen</t>
  </si>
  <si>
    <t>Mahmod</t>
  </si>
  <si>
    <t>Students who wrote the Exam</t>
  </si>
  <si>
    <t>Total Number of Students</t>
  </si>
  <si>
    <t>MARKSHEET</t>
  </si>
  <si>
    <t>Subjects (Marks out of 100)</t>
  </si>
  <si>
    <t>Math</t>
  </si>
  <si>
    <t>Scince</t>
  </si>
  <si>
    <t>Total Marks</t>
  </si>
  <si>
    <t>Average</t>
  </si>
  <si>
    <t>Allen</t>
  </si>
  <si>
    <t>Tom</t>
  </si>
  <si>
    <t>Christie</t>
  </si>
  <si>
    <t>Amer</t>
  </si>
  <si>
    <t>Jon</t>
  </si>
  <si>
    <t>Zafar</t>
  </si>
  <si>
    <t>Rahul</t>
  </si>
  <si>
    <t xml:space="preserve"> alt +   =</t>
  </si>
  <si>
    <t>Prince</t>
  </si>
  <si>
    <t>REPORT</t>
  </si>
  <si>
    <t xml:space="preserve">Grand Total </t>
  </si>
  <si>
    <t>No of Students</t>
  </si>
  <si>
    <t>No of Subject</t>
  </si>
  <si>
    <t>Maximum Marks</t>
  </si>
  <si>
    <t>Minimum Marks</t>
  </si>
  <si>
    <t>No of Students&gt;60 Marks</t>
  </si>
  <si>
    <t>No of Student Faild</t>
  </si>
  <si>
    <t>Total Marks of Students &gt;60 Marks in Maths</t>
  </si>
  <si>
    <t>No of Students&gt;60 Marks in All Subjects</t>
  </si>
  <si>
    <t>Total Marks of students &gt;60 Marks in All subjects.</t>
  </si>
  <si>
    <t>No.Of studnts</t>
  </si>
  <si>
    <t>formulas</t>
  </si>
  <si>
    <t>Add</t>
  </si>
  <si>
    <t>Subtract</t>
  </si>
  <si>
    <t>Divid</t>
  </si>
  <si>
    <t>Multiply</t>
  </si>
  <si>
    <t>Mobile Phone Cost calculator</t>
  </si>
  <si>
    <t>add/subtract/Multiply/Divide</t>
  </si>
  <si>
    <t>B Bracket</t>
  </si>
  <si>
    <t>()</t>
  </si>
  <si>
    <t>BODMAS</t>
  </si>
  <si>
    <t>O order</t>
  </si>
  <si>
    <t>exponent</t>
  </si>
  <si>
    <t>Voice</t>
  </si>
  <si>
    <t>D Divid</t>
  </si>
  <si>
    <t xml:space="preserve">free Minutes include </t>
  </si>
  <si>
    <t>M Multiply</t>
  </si>
  <si>
    <t>Estimated Minutes use</t>
  </si>
  <si>
    <t>A Addition</t>
  </si>
  <si>
    <t>Cost Per Minute</t>
  </si>
  <si>
    <t xml:space="preserve">Subtract </t>
  </si>
  <si>
    <t>Total Cost</t>
  </si>
  <si>
    <t>SMS Text Messages</t>
  </si>
  <si>
    <t>free message</t>
  </si>
  <si>
    <t>esimated message sen</t>
  </si>
  <si>
    <t>cost per sms</t>
  </si>
  <si>
    <t>total cost</t>
  </si>
  <si>
    <t>Singer</t>
  </si>
  <si>
    <t xml:space="preserve">Date </t>
  </si>
  <si>
    <t>Minutes</t>
  </si>
  <si>
    <t>Conditions</t>
  </si>
  <si>
    <t xml:space="preserve">Count result for single Condition </t>
  </si>
  <si>
    <t>Count results all conditions</t>
  </si>
  <si>
    <t>Zahir</t>
  </si>
  <si>
    <t>Songs&gt;=5 minutes long</t>
  </si>
  <si>
    <t>"Singer"begins with S</t>
  </si>
  <si>
    <t>Songs dated after 1/21/2018</t>
  </si>
  <si>
    <t>Qais</t>
  </si>
  <si>
    <t>Aryana</t>
  </si>
  <si>
    <t>Mafton</t>
  </si>
  <si>
    <t>Manilow</t>
  </si>
  <si>
    <t>Madonna</t>
  </si>
  <si>
    <t>Springstee</t>
  </si>
  <si>
    <t>Mellencar</t>
  </si>
  <si>
    <t>Place of Birth</t>
  </si>
  <si>
    <t>Date of Birth</t>
  </si>
  <si>
    <t>Marital Status</t>
  </si>
  <si>
    <t>Salary To Dollar</t>
  </si>
  <si>
    <t>Ghazni</t>
  </si>
  <si>
    <t>300$</t>
  </si>
  <si>
    <t>Bachelor</t>
  </si>
  <si>
    <t>Kabul</t>
  </si>
  <si>
    <t>400$</t>
  </si>
  <si>
    <t>ماستری</t>
  </si>
  <si>
    <t>kabul</t>
  </si>
  <si>
    <t>500$</t>
  </si>
  <si>
    <t>Qandahar</t>
  </si>
  <si>
    <t>600$</t>
  </si>
  <si>
    <t>Associate Degree</t>
  </si>
  <si>
    <t>1000$</t>
  </si>
  <si>
    <t>Doctoral = PHD</t>
  </si>
  <si>
    <t>350$</t>
  </si>
  <si>
    <t>Post Doctoral</t>
  </si>
  <si>
    <t>فوق دکترا</t>
  </si>
  <si>
    <t>800$</t>
  </si>
  <si>
    <t>200$</t>
  </si>
  <si>
    <t>620$</t>
  </si>
  <si>
    <t>550$</t>
  </si>
  <si>
    <t>220$</t>
  </si>
  <si>
    <t>430$</t>
  </si>
  <si>
    <t>230$</t>
  </si>
  <si>
    <r>
      <t xml:space="preserve"> </t>
    </r>
    <r>
      <rPr>
        <sz val="26"/>
        <color rgb="FFFF0000"/>
        <rFont val="Tahoma"/>
        <family val="2"/>
      </rPr>
      <t xml:space="preserve">COUNTIFS </t>
    </r>
  </si>
  <si>
    <t>Sumif</t>
  </si>
  <si>
    <t>Sumifs</t>
  </si>
  <si>
    <t>Countifs</t>
  </si>
  <si>
    <t>Sales Revenue</t>
  </si>
  <si>
    <t>Jan</t>
  </si>
  <si>
    <t>Shirt white</t>
  </si>
  <si>
    <t>Find total sales for the below criteria:</t>
  </si>
  <si>
    <t>Shirt blue</t>
  </si>
  <si>
    <t>Feb</t>
  </si>
  <si>
    <t>the average is also has the same formula</t>
  </si>
  <si>
    <t>&gt;500</t>
  </si>
  <si>
    <t>Find out how many shirts were sold for the below criteria:</t>
  </si>
  <si>
    <t>Shirt yellow</t>
  </si>
  <si>
    <t>Mar</t>
  </si>
  <si>
    <t>Apr</t>
  </si>
  <si>
    <t>May</t>
  </si>
  <si>
    <t>left:</t>
  </si>
  <si>
    <t>Mid:</t>
  </si>
  <si>
    <t>right</t>
  </si>
  <si>
    <t>len</t>
  </si>
  <si>
    <t>find</t>
  </si>
  <si>
    <t>search</t>
  </si>
  <si>
    <t>replace</t>
  </si>
  <si>
    <t>substitute</t>
  </si>
  <si>
    <t>Item Number:</t>
  </si>
  <si>
    <t xml:space="preserve">Location </t>
  </si>
  <si>
    <t>Manufacturer</t>
  </si>
  <si>
    <t>size</t>
  </si>
  <si>
    <t>583-XRA2-12</t>
  </si>
  <si>
    <t>information</t>
  </si>
  <si>
    <t>486-ABCR-15</t>
  </si>
  <si>
    <t>735-XYZG-13</t>
  </si>
  <si>
    <t>426-RTCG-17</t>
  </si>
  <si>
    <t>821-BCGY-19</t>
  </si>
  <si>
    <t>Ali Madad Mohammadi Sardar Subhan Sohrab Shahin</t>
  </si>
  <si>
    <t>Alireza Mohammadi</t>
  </si>
  <si>
    <t>عزیز کریمی</t>
  </si>
  <si>
    <t xml:space="preserve">Mohammadi </t>
  </si>
  <si>
    <t>hussain</t>
  </si>
  <si>
    <t>232#4343#4334</t>
  </si>
  <si>
    <t>faieq</t>
  </si>
  <si>
    <t>dostar</t>
  </si>
  <si>
    <t>farhad</t>
  </si>
  <si>
    <t>sohrab</t>
  </si>
  <si>
    <t>Roll Num</t>
  </si>
  <si>
    <t xml:space="preserve">last name </t>
  </si>
  <si>
    <t>place of Birth</t>
  </si>
  <si>
    <t>date of birth</t>
  </si>
  <si>
    <t>status</t>
  </si>
  <si>
    <t>hiring date</t>
  </si>
  <si>
    <t>education</t>
  </si>
  <si>
    <t>salary</t>
  </si>
  <si>
    <t>Farzad</t>
  </si>
  <si>
    <t>single</t>
  </si>
  <si>
    <t>bachelor</t>
  </si>
  <si>
    <t>Sardar</t>
  </si>
  <si>
    <t>Maried</t>
  </si>
  <si>
    <t>Unit A</t>
  </si>
  <si>
    <t>Unit B</t>
  </si>
  <si>
    <t>Unit C</t>
  </si>
  <si>
    <t>VLOOKUP With Exact Match</t>
  </si>
  <si>
    <t>v=vertical</t>
  </si>
  <si>
    <t>Top Product</t>
  </si>
  <si>
    <t>Product code</t>
  </si>
  <si>
    <t>Quantity</t>
  </si>
  <si>
    <t>Price</t>
  </si>
  <si>
    <t>Mobile</t>
  </si>
  <si>
    <t>Camera</t>
  </si>
  <si>
    <t>Watches</t>
  </si>
  <si>
    <t>Cosmetics</t>
  </si>
  <si>
    <t>Shoes</t>
  </si>
  <si>
    <t>Laptop</t>
  </si>
  <si>
    <t>Perfumes</t>
  </si>
  <si>
    <t>Clothes</t>
  </si>
  <si>
    <t>1000-112-B100</t>
  </si>
  <si>
    <t>1001-540-C101</t>
  </si>
  <si>
    <t>1000-112-B101</t>
  </si>
  <si>
    <t>1001-540-C102</t>
  </si>
  <si>
    <t>1000-112-B102</t>
  </si>
  <si>
    <t>1001-540-C103</t>
  </si>
  <si>
    <t>1000-112-B103</t>
  </si>
  <si>
    <t>1001-540-C104</t>
  </si>
  <si>
    <t>Units</t>
  </si>
  <si>
    <t>VLOOKUP and Data Validation</t>
  </si>
  <si>
    <t>VLOOKUP With Named Range</t>
  </si>
  <si>
    <t>VLOOKUP as Formula Element</t>
  </si>
  <si>
    <t>perfumes</t>
  </si>
  <si>
    <t>Level</t>
  </si>
  <si>
    <t>Base Salary</t>
  </si>
  <si>
    <t>Commission Rate</t>
  </si>
  <si>
    <t>Commission Amount</t>
  </si>
  <si>
    <t>B</t>
  </si>
  <si>
    <t>C</t>
  </si>
  <si>
    <t>Base Salary Lookup Table</t>
  </si>
  <si>
    <t>Commission Lookup Table</t>
  </si>
  <si>
    <t>VLOOKUP with Approximate Match</t>
  </si>
  <si>
    <t>How Vlookup Recognizes Values for Commission</t>
  </si>
  <si>
    <t>0&lt;=Sales&lt;2,000</t>
  </si>
  <si>
    <t>2,000&lt;=Sales &lt;3,000</t>
  </si>
  <si>
    <t>5,000 &lt;= Sales &lt;10,000</t>
  </si>
  <si>
    <t>3,000&lt;=Sales &lt;5,000</t>
  </si>
  <si>
    <t>10,000&gt;=Sales</t>
  </si>
  <si>
    <t>Sales Amount</t>
  </si>
  <si>
    <t>Category</t>
  </si>
  <si>
    <t>Fair</t>
  </si>
  <si>
    <t>OK</t>
  </si>
  <si>
    <t>Good</t>
  </si>
  <si>
    <t>Very Good</t>
  </si>
  <si>
    <t>Excellent</t>
  </si>
  <si>
    <t>Commission Paid</t>
  </si>
  <si>
    <t>Less than 1st Value in lookup Column display value as #NA</t>
  </si>
  <si>
    <t>Lookup Value Column should be sorted in asceding order</t>
  </si>
  <si>
    <t>leaving 4th Argument Blank Makes it as Approximate Match</t>
  </si>
  <si>
    <t xml:space="preserve">Sales Done </t>
  </si>
  <si>
    <t>Commision Received</t>
  </si>
  <si>
    <t>Vlookup Rules</t>
  </si>
  <si>
    <t>Lookup Value should be unique in the column</t>
  </si>
  <si>
    <t>you can find a values from left to right</t>
  </si>
  <si>
    <t>Lookup Value should be belong to first column of table array</t>
  </si>
  <si>
    <t>TRIM and VLOOKUP: 2 Example</t>
  </si>
  <si>
    <t>Space in lookup value</t>
  </si>
  <si>
    <t>Top Producta</t>
  </si>
  <si>
    <t xml:space="preserve">Mobile </t>
  </si>
  <si>
    <t xml:space="preserve">Camera </t>
  </si>
  <si>
    <t xml:space="preserve">Watches </t>
  </si>
  <si>
    <t>Space in 1st column of table</t>
  </si>
  <si>
    <t>Key</t>
  </si>
  <si>
    <t>Alt</t>
  </si>
  <si>
    <t>Page Up</t>
  </si>
  <si>
    <t>left 1 screen</t>
  </si>
  <si>
    <t>Page Down</t>
  </si>
  <si>
    <t>Right 1 screen</t>
  </si>
  <si>
    <t>Down Arrow</t>
  </si>
  <si>
    <t>Drop down List</t>
  </si>
  <si>
    <t>Space Bar</t>
  </si>
  <si>
    <t>Control Box</t>
  </si>
  <si>
    <t>Tab</t>
  </si>
  <si>
    <t xml:space="preserve">Next Application </t>
  </si>
  <si>
    <t xml:space="preserve">Backspace </t>
  </si>
  <si>
    <t>Undo</t>
  </si>
  <si>
    <t>Enter</t>
  </si>
  <si>
    <t>Create New lin in Same Cell</t>
  </si>
  <si>
    <t>Carl</t>
  </si>
  <si>
    <t>Screen 1</t>
  </si>
  <si>
    <t>Screen 2</t>
  </si>
  <si>
    <t>Screen 3</t>
  </si>
  <si>
    <t>Data Tab</t>
  </si>
  <si>
    <t>D</t>
  </si>
  <si>
    <t>Data Menu</t>
  </si>
  <si>
    <t>E</t>
  </si>
  <si>
    <t>Edit Menu</t>
  </si>
  <si>
    <t>F</t>
  </si>
  <si>
    <t>File Tab</t>
  </si>
  <si>
    <t>H</t>
  </si>
  <si>
    <t>Home Tab</t>
  </si>
  <si>
    <t xml:space="preserve">I </t>
  </si>
  <si>
    <t>Insert Menu</t>
  </si>
  <si>
    <t>L</t>
  </si>
  <si>
    <t>Developer Tab</t>
  </si>
  <si>
    <t>M</t>
  </si>
  <si>
    <t>Formulas Tab</t>
  </si>
  <si>
    <t xml:space="preserve">N </t>
  </si>
  <si>
    <t>Insert Tab</t>
  </si>
  <si>
    <t>O</t>
  </si>
  <si>
    <t>Format Menu</t>
  </si>
  <si>
    <t>P</t>
  </si>
  <si>
    <t>Page Layout Tab</t>
  </si>
  <si>
    <t>R</t>
  </si>
  <si>
    <t>Review Menu Bar</t>
  </si>
  <si>
    <t>V</t>
  </si>
  <si>
    <t>Review Tab</t>
  </si>
  <si>
    <t>T</t>
  </si>
  <si>
    <t>Tools Menu</t>
  </si>
  <si>
    <t>W</t>
  </si>
  <si>
    <t>View Tab</t>
  </si>
  <si>
    <t>From Previous  Version</t>
  </si>
  <si>
    <t>QTY</t>
  </si>
  <si>
    <t>Nastaran3</t>
  </si>
  <si>
    <t>shahin</t>
  </si>
  <si>
    <t>India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</si>
  <si>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</si>
  <si>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</si>
  <si>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</si>
  <si>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</si>
  <si>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</si>
  <si>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</si>
  <si>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</si>
  <si>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</si>
  <si>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</si>
  <si>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</si>
  <si>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</si>
  <si>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</si>
  <si>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Insert Chart Sheet</t>
  </si>
  <si>
    <t>Save As</t>
  </si>
  <si>
    <t>Quit Excel</t>
  </si>
  <si>
    <t>Macro List</t>
  </si>
  <si>
    <t>VB Editor(Close and Open)</t>
  </si>
  <si>
    <t>Day</t>
  </si>
  <si>
    <t>Number</t>
  </si>
  <si>
    <t>Mon</t>
  </si>
  <si>
    <t>Tue</t>
  </si>
  <si>
    <t>Wed</t>
  </si>
  <si>
    <t>Thu</t>
  </si>
  <si>
    <t>Fri</t>
  </si>
  <si>
    <t>Sat</t>
  </si>
  <si>
    <t>Sun</t>
  </si>
  <si>
    <t>Shift Ctrl</t>
  </si>
  <si>
    <t>Inset</t>
  </si>
  <si>
    <t>Delete</t>
  </si>
  <si>
    <t>Home</t>
  </si>
  <si>
    <t>Select data till First Cell of Sheet</t>
  </si>
  <si>
    <t>End</t>
  </si>
  <si>
    <t>Select data till last data in Sheet</t>
  </si>
  <si>
    <t>Sheet selection Backward Direction</t>
  </si>
  <si>
    <t>Sheet Selection Froward Direction</t>
  </si>
  <si>
    <t>Left Arrow</t>
  </si>
  <si>
    <t>Select Current Range Left</t>
  </si>
  <si>
    <t>Right Arrow</t>
  </si>
  <si>
    <t>Select Current Range Right</t>
  </si>
  <si>
    <t>Up Arrow</t>
  </si>
  <si>
    <t>Select Current Range Up</t>
  </si>
  <si>
    <t xml:space="preserve">Down </t>
  </si>
  <si>
    <t>Select Current Range Down</t>
  </si>
  <si>
    <t>Select All</t>
  </si>
  <si>
    <t>Previous Window</t>
  </si>
  <si>
    <t>BackSpace</t>
  </si>
  <si>
    <t>No</t>
  </si>
  <si>
    <t>Jawid</t>
  </si>
  <si>
    <t>Aman</t>
  </si>
  <si>
    <t>Shbhan</t>
  </si>
  <si>
    <t xml:space="preserve">Ctrl +Space </t>
  </si>
  <si>
    <t>for Entire Column</t>
  </si>
  <si>
    <t>`(~)</t>
  </si>
  <si>
    <t>General Format</t>
  </si>
  <si>
    <t>1(!)</t>
  </si>
  <si>
    <t>Number Format</t>
  </si>
  <si>
    <t>2(@)</t>
  </si>
  <si>
    <t>Time Format</t>
  </si>
  <si>
    <t>3(#)</t>
  </si>
  <si>
    <t>Date Format</t>
  </si>
  <si>
    <t>4($)</t>
  </si>
  <si>
    <t>Currency Format</t>
  </si>
  <si>
    <t>5(%)</t>
  </si>
  <si>
    <t>Percent Format</t>
  </si>
  <si>
    <t>6(^)</t>
  </si>
  <si>
    <t>Exponent Format</t>
  </si>
  <si>
    <t>7(&amp;)</t>
  </si>
  <si>
    <t>Apply Border</t>
  </si>
  <si>
    <t>8(*)</t>
  </si>
  <si>
    <t>Select Region</t>
  </si>
  <si>
    <t>9(()</t>
  </si>
  <si>
    <t>Unhide Rows</t>
  </si>
  <si>
    <t>No Border</t>
  </si>
  <si>
    <t>=(+)</t>
  </si>
  <si>
    <t>Insert dialog</t>
  </si>
  <si>
    <t>Ctr+9</t>
  </si>
  <si>
    <t>Hide the Rows</t>
  </si>
  <si>
    <t>Show/Hide Formulas</t>
  </si>
  <si>
    <t>Cell Format</t>
  </si>
  <si>
    <t>Bold</t>
  </si>
  <si>
    <t>Italic</t>
  </si>
  <si>
    <t>Underline</t>
  </si>
  <si>
    <t>Strikethrough</t>
  </si>
  <si>
    <t>Outline</t>
  </si>
  <si>
    <t>Hide Rows</t>
  </si>
  <si>
    <t>Delete Selection</t>
  </si>
  <si>
    <t>[</t>
  </si>
  <si>
    <t>Direct Dependents</t>
  </si>
  <si>
    <t>]</t>
  </si>
  <si>
    <t>All Dependents</t>
  </si>
  <si>
    <t>;(semicolon)</t>
  </si>
  <si>
    <t>Insert Date</t>
  </si>
  <si>
    <t>(apostrophe)</t>
  </si>
  <si>
    <t>Insert Upper Cell Value</t>
  </si>
  <si>
    <t>Insert Time</t>
  </si>
  <si>
    <t>Formula</t>
  </si>
  <si>
    <t>No1</t>
  </si>
  <si>
    <t>No2</t>
  </si>
  <si>
    <t>Sum</t>
  </si>
  <si>
    <t>Ctrl</t>
  </si>
  <si>
    <t>Ctrl+shift+;</t>
  </si>
  <si>
    <t>Vlaue1</t>
  </si>
  <si>
    <t>Value2</t>
  </si>
  <si>
    <t>Ctl+shift+:(colon)</t>
  </si>
  <si>
    <t>CTRL</t>
  </si>
  <si>
    <t>G</t>
  </si>
  <si>
    <t>I</t>
  </si>
  <si>
    <t>J</t>
  </si>
  <si>
    <t>K</t>
  </si>
  <si>
    <t>N</t>
  </si>
  <si>
    <t>Q</t>
  </si>
  <si>
    <t>S</t>
  </si>
  <si>
    <t>U</t>
  </si>
  <si>
    <t>X</t>
  </si>
  <si>
    <t>Y</t>
  </si>
  <si>
    <t>Z</t>
  </si>
  <si>
    <t>Copy</t>
  </si>
  <si>
    <t>Fill Down</t>
  </si>
  <si>
    <t>Flash Fill</t>
  </si>
  <si>
    <t>Find</t>
  </si>
  <si>
    <t>Goto</t>
  </si>
  <si>
    <t>Reaplace</t>
  </si>
  <si>
    <t>Insert Hyperlink</t>
  </si>
  <si>
    <t>insert Table</t>
  </si>
  <si>
    <t>New Workbook</t>
  </si>
  <si>
    <t>Open WorkBook</t>
  </si>
  <si>
    <t>Prin</t>
  </si>
  <si>
    <t>Fill Right</t>
  </si>
  <si>
    <t>Save</t>
  </si>
  <si>
    <t>Days</t>
  </si>
  <si>
    <t>Start 3 alphabets</t>
  </si>
  <si>
    <t>Monday</t>
  </si>
  <si>
    <t>Tuesday</t>
  </si>
  <si>
    <t>Wednesday</t>
  </si>
  <si>
    <t>Thursday</t>
  </si>
  <si>
    <t>Friday</t>
  </si>
  <si>
    <t>Saturday</t>
  </si>
  <si>
    <t>Sunday</t>
  </si>
  <si>
    <t>Jun</t>
  </si>
  <si>
    <t>Jul</t>
  </si>
  <si>
    <t>Aug</t>
  </si>
  <si>
    <t>Sep</t>
  </si>
  <si>
    <t>Oct</t>
  </si>
  <si>
    <t>Paste</t>
  </si>
  <si>
    <t>Close Workbook</t>
  </si>
  <si>
    <t>Cut</t>
  </si>
  <si>
    <t>Redo</t>
  </si>
  <si>
    <t>key</t>
  </si>
  <si>
    <t>Hide/Show Tabs</t>
  </si>
  <si>
    <t>Print</t>
  </si>
  <si>
    <t>Define Name</t>
  </si>
  <si>
    <t>Close Window</t>
  </si>
  <si>
    <t>Restor Window Size</t>
  </si>
  <si>
    <t>Next Workbook</t>
  </si>
  <si>
    <t>Move Window</t>
  </si>
  <si>
    <t>Resize Window</t>
  </si>
  <si>
    <t>Minimize Workbook</t>
  </si>
  <si>
    <t>Restore Workbook</t>
  </si>
  <si>
    <t>New Macro Sheet</t>
  </si>
  <si>
    <t>Open</t>
  </si>
  <si>
    <t>Ctrl +page Donw</t>
  </si>
  <si>
    <t>go to the next and next</t>
  </si>
  <si>
    <t>Formula Arguments</t>
  </si>
  <si>
    <t>Font Name</t>
  </si>
  <si>
    <t>Insert/Remove Filter</t>
  </si>
  <si>
    <t>Select Comment</t>
  </si>
  <si>
    <t>Fonet Size</t>
  </si>
  <si>
    <t>Expand Formula Bar</t>
  </si>
  <si>
    <t>Comment 3</t>
  </si>
  <si>
    <t>Comment 2</t>
  </si>
  <si>
    <t>Comment 1</t>
  </si>
  <si>
    <t>Wedneday</t>
  </si>
  <si>
    <t>Names</t>
  </si>
  <si>
    <t>Adam</t>
  </si>
  <si>
    <t>George</t>
  </si>
  <si>
    <t xml:space="preserve">Product </t>
  </si>
  <si>
    <t xml:space="preserve">Jan </t>
  </si>
  <si>
    <t>Mouse</t>
  </si>
  <si>
    <t>Hub</t>
  </si>
  <si>
    <t>Switch</t>
  </si>
  <si>
    <t>Router</t>
  </si>
  <si>
    <t>Speak Cells</t>
  </si>
  <si>
    <t>Speak Cells by Rows</t>
  </si>
  <si>
    <t>Speak Cells by Columns</t>
  </si>
  <si>
    <t>Speak Cells on Enter</t>
  </si>
  <si>
    <t>Stop Speaking Cells</t>
  </si>
  <si>
    <t>Exel Tutorial</t>
  </si>
  <si>
    <t>ID Number</t>
  </si>
  <si>
    <t>Education</t>
  </si>
  <si>
    <t>344-222</t>
  </si>
  <si>
    <t>365-333</t>
  </si>
  <si>
    <t>344-223</t>
  </si>
  <si>
    <t>365-334</t>
  </si>
  <si>
    <t>344-224</t>
  </si>
  <si>
    <t>365-335</t>
  </si>
  <si>
    <t>Farahni</t>
  </si>
  <si>
    <t>Bachlor</t>
  </si>
  <si>
    <t>Osmani</t>
  </si>
  <si>
    <t>Shaini</t>
  </si>
  <si>
    <t>Sobhan</t>
  </si>
  <si>
    <t>Naseri</t>
  </si>
  <si>
    <t>Dosti</t>
  </si>
  <si>
    <t>Compare two sheets Side by Side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</si>
  <si>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</si>
  <si>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</si>
  <si>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</si>
  <si>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</si>
  <si>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</si>
  <si>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</si>
  <si>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</si>
  <si>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</si>
  <si>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</si>
  <si>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proper</t>
  </si>
  <si>
    <t xml:space="preserve">Find Something </t>
  </si>
  <si>
    <t>Frequently App</t>
  </si>
  <si>
    <t>Application Closed</t>
  </si>
  <si>
    <t>Longer Than</t>
  </si>
  <si>
    <t>Switch Off</t>
  </si>
  <si>
    <t>Commonly Used</t>
  </si>
  <si>
    <t>Flashlight Open</t>
  </si>
  <si>
    <t>Upper= capital</t>
  </si>
  <si>
    <t>Lower= 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</si>
</sst>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"/>
    <numFmt numFmtId="166" formatCode="yyyy/mm/dd"/>
    <numFmt numFmtId="167" formatCode="[$-3000401]0"/>
  </numFmts>
  <fonts count="4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ahoma"/>
      <family val="2"/>
    </font>
    <font>
      <b/>
      <sz val="12"/>
      <color theme="1"/>
      <name val="Tahoma"/>
      <family val="2"/>
    </font>
    <font>
      <b/>
      <sz val="14"/>
      <color theme="1"/>
      <name val="Tahoma"/>
      <family val="2"/>
    </font>
    <font>
      <b/>
      <sz val="11"/>
      <color theme="1"/>
      <name val="Tahoma"/>
      <family val="2"/>
    </font>
    <font>
      <sz val="11"/>
      <color theme="0"/>
      <name val="Tahoma"/>
      <family val="2"/>
    </font>
    <font>
      <u/>
      <sz val="11"/>
      <color theme="10"/>
      <name val="Tahoma"/>
      <family val="2"/>
    </font>
    <font>
      <b/>
      <i/>
      <sz val="11"/>
      <color theme="0"/>
      <name val="Tahoma"/>
      <family val="2"/>
    </font>
    <font>
      <b/>
      <sz val="11"/>
      <color theme="0"/>
      <name val="Tahoma"/>
      <family val="2"/>
    </font>
    <font>
      <b/>
      <sz val="16"/>
      <color theme="5"/>
      <name val="Tahoma"/>
      <family val="2"/>
    </font>
    <font>
      <sz val="10"/>
      <color theme="1"/>
      <name val="Tahoma"/>
      <family val="2"/>
    </font>
    <font>
      <i/>
      <sz val="11"/>
      <color theme="0"/>
      <name val="Tahoma"/>
      <family val="2"/>
    </font>
    <font>
      <sz val="20"/>
      <color theme="1"/>
      <name val="Tahoma"/>
      <family val="2"/>
    </font>
    <font>
      <sz val="7"/>
      <color theme="0"/>
      <name val="Tahoma"/>
      <family val="2"/>
    </font>
    <font>
      <sz val="11"/>
      <color rgb="FFFF0000"/>
      <name val="Tahoma"/>
      <family val="2"/>
    </font>
    <font>
      <b/>
      <sz val="18"/>
      <color theme="1"/>
      <name val="Tahoma"/>
      <family val="2"/>
    </font>
    <font>
      <sz val="28"/>
      <color theme="0"/>
      <name val="Tahoma"/>
      <family val="2"/>
    </font>
    <font>
      <b/>
      <sz val="16"/>
      <color theme="0"/>
      <name val="Tahoma"/>
      <family val="2"/>
    </font>
    <font>
      <sz val="12"/>
      <color theme="0"/>
      <name val="Tahoma"/>
      <family val="2"/>
    </font>
    <font>
      <sz val="11"/>
      <name val="Tahoma"/>
      <family val="2"/>
    </font>
    <font>
      <sz val="16"/>
      <color theme="1"/>
      <name val="Tahoma"/>
      <family val="2"/>
    </font>
    <font>
      <sz val="9"/>
      <color theme="1"/>
      <name val="Tahoma"/>
      <family val="2"/>
    </font>
    <font>
      <b/>
      <sz val="24"/>
      <color theme="1"/>
      <name val="Tahoma"/>
      <family val="2"/>
    </font>
    <font>
      <b/>
      <sz val="20"/>
      <color theme="1"/>
      <name val="Tahoma"/>
      <family val="2"/>
    </font>
    <font>
      <b/>
      <sz val="16"/>
      <color theme="1"/>
      <name val="Tahoma"/>
      <family val="2"/>
    </font>
    <font>
      <b/>
      <i/>
      <sz val="14"/>
      <color theme="1"/>
      <name val="Tahoma"/>
      <family val="2"/>
    </font>
    <font>
      <b/>
      <sz val="16"/>
      <color rgb="FFFF0000"/>
      <name val="Tahoma"/>
      <family val="2"/>
    </font>
    <font>
      <b/>
      <sz val="24"/>
      <color rgb="FF7030A0"/>
      <name val="Tahoma"/>
      <family val="2"/>
    </font>
    <font>
      <b/>
      <i/>
      <sz val="28"/>
      <color rgb="FF00B0F0"/>
      <name val="Tahoma"/>
      <family val="2"/>
    </font>
    <font>
      <sz val="11"/>
      <color rgb="FF002060"/>
      <name val="Tahoma"/>
      <family val="2"/>
    </font>
    <font>
      <b/>
      <sz val="11"/>
      <color theme="4"/>
      <name val="Tahoma"/>
      <family val="2"/>
    </font>
    <font>
      <sz val="22"/>
      <color rgb="FFFF0000"/>
      <name val="Tahoma"/>
      <family val="2"/>
    </font>
    <font>
      <b/>
      <sz val="11"/>
      <color theme="1"/>
      <name val="Calibri"/>
      <family val="2"/>
      <scheme val="minor"/>
    </font>
    <font>
      <b/>
      <i/>
      <sz val="28"/>
      <color rgb="FF00B0F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Tahoma"/>
      <family val="2"/>
    </font>
    <font>
      <sz val="26"/>
      <color theme="1"/>
      <name val="Tahoma"/>
      <family val="2"/>
    </font>
    <font>
      <sz val="26"/>
      <color rgb="FFFF0000"/>
      <name val="Tahoma"/>
      <family val="2"/>
    </font>
    <font>
      <sz val="12"/>
      <color theme="1"/>
      <name val="Tahoma"/>
      <family val="2"/>
    </font>
    <font>
      <sz val="11"/>
      <color theme="2"/>
      <name val="Tahoma"/>
      <family val="2"/>
    </font>
    <font>
      <strike/>
      <sz val="11"/>
      <color theme="1"/>
      <name val="Tahoma"/>
      <family val="2"/>
    </font>
    <font>
      <sz val="11"/>
      <color theme="1"/>
      <name val="Sydney 2000"/>
      <family val="4"/>
    </font>
    <font>
      <sz val="11"/>
      <color theme="1"/>
      <name val="TagsXtreme"/>
    </font>
    <font>
      <sz val="11"/>
      <color theme="1"/>
      <name val="Tolo"/>
    </font>
    <font>
      <sz val="11"/>
      <color theme="1"/>
      <name val="Vivaldi"/>
      <family val="4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1">
    <xf numFmtId="0" fontId="0" fillId="0" borderId="0" xfId="0"/>
    <xf numFmtId="16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5" fillId="0" borderId="4" xfId="0" applyFont="1" applyBorder="1"/>
    <xf numFmtId="0" fontId="5" fillId="4" borderId="4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vertical="center" wrapText="1"/>
    </xf>
    <xf numFmtId="0" fontId="9" fillId="5" borderId="4" xfId="0" applyFont="1" applyFill="1" applyBorder="1"/>
    <xf numFmtId="0" fontId="5" fillId="0" borderId="4" xfId="0" applyFont="1" applyBorder="1" applyAlignment="1">
      <alignment horizontal="center"/>
    </xf>
    <xf numFmtId="0" fontId="10" fillId="0" borderId="4" xfId="1" applyFont="1" applyBorder="1"/>
    <xf numFmtId="0" fontId="5" fillId="0" borderId="4" xfId="0" applyFont="1" applyBorder="1" applyAlignment="1">
      <alignment horizontal="left"/>
    </xf>
    <xf numFmtId="0" fontId="5" fillId="0" borderId="4" xfId="0" applyFont="1" applyFill="1" applyBorder="1"/>
    <xf numFmtId="0" fontId="9" fillId="5" borderId="1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5" fillId="0" borderId="17" xfId="0" applyFont="1" applyBorder="1" applyAlignment="1">
      <alignment horizontal="center"/>
    </xf>
    <xf numFmtId="0" fontId="5" fillId="0" borderId="0" xfId="0" applyFont="1" applyBorder="1"/>
    <xf numFmtId="0" fontId="10" fillId="0" borderId="0" xfId="1" applyFont="1" applyBorder="1"/>
    <xf numFmtId="0" fontId="5" fillId="0" borderId="0" xfId="0" applyFont="1" applyBorder="1" applyAlignment="1">
      <alignment horizontal="center"/>
    </xf>
    <xf numFmtId="0" fontId="5" fillId="0" borderId="14" xfId="0" applyFont="1" applyBorder="1" applyAlignment="1">
      <alignment horizontal="left"/>
    </xf>
    <xf numFmtId="14" fontId="5" fillId="0" borderId="0" xfId="0" applyNumberFormat="1" applyFont="1"/>
    <xf numFmtId="0" fontId="5" fillId="0" borderId="18" xfId="0" applyFont="1" applyBorder="1" applyAlignment="1">
      <alignment horizontal="center"/>
    </xf>
    <xf numFmtId="0" fontId="5" fillId="0" borderId="15" xfId="0" applyFont="1" applyBorder="1"/>
    <xf numFmtId="0" fontId="10" fillId="0" borderId="15" xfId="1" applyFont="1" applyBorder="1"/>
    <xf numFmtId="0" fontId="11" fillId="6" borderId="19" xfId="0" applyFont="1" applyFill="1" applyBorder="1"/>
    <xf numFmtId="0" fontId="11" fillId="6" borderId="20" xfId="0" applyFont="1" applyFill="1" applyBorder="1"/>
    <xf numFmtId="0" fontId="11" fillId="6" borderId="21" xfId="0" applyFont="1" applyFill="1" applyBorder="1"/>
    <xf numFmtId="0" fontId="5" fillId="0" borderId="4" xfId="0" applyNumberFormat="1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5" fillId="0" borderId="4" xfId="0" applyFont="1" applyFill="1" applyBorder="1" applyAlignment="1">
      <alignment horizontal="right"/>
    </xf>
    <xf numFmtId="0" fontId="12" fillId="6" borderId="4" xfId="0" applyFont="1" applyFill="1" applyBorder="1" applyAlignment="1">
      <alignment horizontal="center" vertical="center" wrapText="1"/>
    </xf>
    <xf numFmtId="0" fontId="12" fillId="11" borderId="6" xfId="0" applyFont="1" applyFill="1" applyBorder="1" applyAlignment="1">
      <alignment horizontal="left" vertical="center" wrapText="1"/>
    </xf>
    <xf numFmtId="0" fontId="12" fillId="11" borderId="7" xfId="0" applyFont="1" applyFill="1" applyBorder="1" applyAlignment="1">
      <alignment horizontal="left" vertical="center" wrapText="1"/>
    </xf>
    <xf numFmtId="0" fontId="12" fillId="11" borderId="28" xfId="0" applyFont="1" applyFill="1" applyBorder="1" applyAlignment="1">
      <alignment vertical="center" wrapText="1"/>
    </xf>
    <xf numFmtId="0" fontId="12" fillId="11" borderId="0" xfId="0" applyFont="1" applyFill="1" applyBorder="1" applyAlignment="1">
      <alignment horizontal="left" vertical="center" wrapText="1"/>
    </xf>
    <xf numFmtId="0" fontId="9" fillId="6" borderId="22" xfId="0" applyFont="1" applyFill="1" applyBorder="1" applyAlignment="1">
      <alignment horizontal="center"/>
    </xf>
    <xf numFmtId="164" fontId="5" fillId="0" borderId="4" xfId="2" applyNumberFormat="1" applyFont="1" applyBorder="1" applyAlignment="1">
      <alignment horizontal="center"/>
    </xf>
    <xf numFmtId="0" fontId="9" fillId="6" borderId="8" xfId="0" applyFont="1" applyFill="1" applyBorder="1" applyAlignment="1">
      <alignment horizontal="center"/>
    </xf>
    <xf numFmtId="49" fontId="5" fillId="0" borderId="0" xfId="0" applyNumberFormat="1" applyFont="1"/>
    <xf numFmtId="0" fontId="13" fillId="0" borderId="0" xfId="0" applyFont="1"/>
    <xf numFmtId="0" fontId="14" fillId="2" borderId="4" xfId="0" applyFont="1" applyFill="1" applyBorder="1" applyAlignment="1">
      <alignment wrapText="1"/>
    </xf>
    <xf numFmtId="0" fontId="15" fillId="8" borderId="4" xfId="0" applyFont="1" applyFill="1" applyBorder="1" applyAlignment="1">
      <alignment wrapText="1"/>
    </xf>
    <xf numFmtId="0" fontId="16" fillId="2" borderId="0" xfId="0" applyFont="1" applyFill="1" applyAlignment="1">
      <alignment horizontal="center"/>
    </xf>
    <xf numFmtId="6" fontId="5" fillId="0" borderId="4" xfId="0" applyNumberFormat="1" applyFont="1" applyBorder="1"/>
    <xf numFmtId="165" fontId="5" fillId="0" borderId="4" xfId="0" applyNumberFormat="1" applyFont="1" applyBorder="1"/>
    <xf numFmtId="0" fontId="9" fillId="8" borderId="4" xfId="0" applyFont="1" applyFill="1" applyBorder="1"/>
    <xf numFmtId="0" fontId="17" fillId="8" borderId="4" xfId="0" applyFont="1" applyFill="1" applyBorder="1" applyAlignment="1">
      <alignment wrapText="1"/>
    </xf>
    <xf numFmtId="6" fontId="18" fillId="0" borderId="4" xfId="0" applyNumberFormat="1" applyFont="1" applyBorder="1"/>
    <xf numFmtId="0" fontId="5" fillId="0" borderId="0" xfId="0" applyNumberFormat="1" applyFont="1"/>
    <xf numFmtId="44" fontId="5" fillId="0" borderId="0" xfId="3" applyFont="1"/>
    <xf numFmtId="0" fontId="17" fillId="8" borderId="4" xfId="0" applyFont="1" applyFill="1" applyBorder="1" applyAlignment="1">
      <alignment vertical="center" wrapText="1"/>
    </xf>
    <xf numFmtId="6" fontId="18" fillId="0" borderId="4" xfId="0" applyNumberFormat="1" applyFont="1" applyBorder="1" applyAlignment="1"/>
    <xf numFmtId="0" fontId="5" fillId="6" borderId="0" xfId="0" applyFont="1" applyFill="1"/>
    <xf numFmtId="0" fontId="5" fillId="2" borderId="0" xfId="0" applyFont="1" applyFill="1"/>
    <xf numFmtId="0" fontId="19" fillId="0" borderId="0" xfId="0" applyFont="1"/>
    <xf numFmtId="0" fontId="5" fillId="13" borderId="28" xfId="0" applyFont="1" applyFill="1" applyBorder="1"/>
    <xf numFmtId="0" fontId="5" fillId="13" borderId="5" xfId="0" applyFont="1" applyFill="1" applyBorder="1"/>
    <xf numFmtId="0" fontId="5" fillId="13" borderId="7" xfId="0" applyFont="1" applyFill="1" applyBorder="1"/>
    <xf numFmtId="0" fontId="5" fillId="14" borderId="30" xfId="0" applyFont="1" applyFill="1" applyBorder="1"/>
    <xf numFmtId="0" fontId="5" fillId="14" borderId="22" xfId="0" applyFont="1" applyFill="1" applyBorder="1"/>
    <xf numFmtId="0" fontId="5" fillId="14" borderId="29" xfId="0" applyFont="1" applyFill="1" applyBorder="1"/>
    <xf numFmtId="0" fontId="5" fillId="15" borderId="30" xfId="0" applyFont="1" applyFill="1" applyBorder="1"/>
    <xf numFmtId="0" fontId="5" fillId="15" borderId="22" xfId="0" applyFont="1" applyFill="1" applyBorder="1"/>
    <xf numFmtId="0" fontId="5" fillId="15" borderId="29" xfId="0" applyFont="1" applyFill="1" applyBorder="1"/>
    <xf numFmtId="0" fontId="5" fillId="16" borderId="31" xfId="0" applyFont="1" applyFill="1" applyBorder="1"/>
    <xf numFmtId="0" fontId="5" fillId="16" borderId="8" xfId="0" applyFont="1" applyFill="1" applyBorder="1"/>
    <xf numFmtId="0" fontId="5" fillId="16" borderId="10" xfId="0" applyFont="1" applyFill="1" applyBorder="1"/>
    <xf numFmtId="0" fontId="5" fillId="9" borderId="0" xfId="0" applyFont="1" applyFill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22" xfId="0" applyFont="1" applyBorder="1"/>
    <xf numFmtId="0" fontId="5" fillId="0" borderId="29" xfId="0" applyFont="1" applyBorder="1"/>
    <xf numFmtId="0" fontId="5" fillId="2" borderId="0" xfId="0" applyFont="1" applyFill="1" applyBorder="1"/>
    <xf numFmtId="0" fontId="5" fillId="0" borderId="8" xfId="0" applyFont="1" applyBorder="1"/>
    <xf numFmtId="0" fontId="5" fillId="0" borderId="9" xfId="0" applyFont="1" applyBorder="1"/>
    <xf numFmtId="0" fontId="5" fillId="0" borderId="10" xfId="0" applyFont="1" applyBorder="1"/>
    <xf numFmtId="9" fontId="5" fillId="0" borderId="4" xfId="0" applyNumberFormat="1" applyFont="1" applyBorder="1"/>
    <xf numFmtId="0" fontId="8" fillId="10" borderId="4" xfId="0" applyFont="1" applyFill="1" applyBorder="1" applyAlignment="1">
      <alignment horizontal="center" vertical="center" wrapText="1"/>
    </xf>
    <xf numFmtId="0" fontId="8" fillId="10" borderId="20" xfId="0" applyFont="1" applyFill="1" applyBorder="1" applyAlignment="1">
      <alignment horizontal="left" vertical="center" wrapText="1"/>
    </xf>
    <xf numFmtId="0" fontId="8" fillId="10" borderId="21" xfId="0" applyFont="1" applyFill="1" applyBorder="1" applyAlignment="1">
      <alignment horizontal="left" vertical="center" wrapText="1"/>
    </xf>
    <xf numFmtId="0" fontId="8" fillId="10" borderId="0" xfId="0" applyFont="1" applyFill="1" applyBorder="1" applyAlignment="1">
      <alignment horizontal="center" vertical="center" wrapText="1"/>
    </xf>
    <xf numFmtId="0" fontId="8" fillId="10" borderId="0" xfId="0" applyFont="1" applyFill="1" applyBorder="1" applyAlignment="1">
      <alignment horizontal="left" vertical="center" wrapText="1"/>
    </xf>
    <xf numFmtId="0" fontId="9" fillId="8" borderId="22" xfId="0" applyFont="1" applyFill="1" applyBorder="1" applyAlignment="1">
      <alignment horizontal="center"/>
    </xf>
    <xf numFmtId="0" fontId="5" fillId="0" borderId="0" xfId="0" applyFont="1" applyBorder="1" applyAlignment="1">
      <alignment horizontal="left"/>
    </xf>
    <xf numFmtId="164" fontId="5" fillId="0" borderId="0" xfId="2" applyNumberFormat="1" applyFont="1" applyBorder="1" applyAlignment="1">
      <alignment horizontal="center"/>
    </xf>
    <xf numFmtId="164" fontId="5" fillId="0" borderId="0" xfId="0" applyNumberFormat="1" applyFont="1"/>
    <xf numFmtId="0" fontId="9" fillId="8" borderId="8" xfId="0" applyFont="1" applyFill="1" applyBorder="1" applyAlignment="1">
      <alignment horizontal="center"/>
    </xf>
    <xf numFmtId="0" fontId="8" fillId="3" borderId="0" xfId="0" applyFont="1" applyFill="1"/>
    <xf numFmtId="0" fontId="12" fillId="6" borderId="21" xfId="0" applyFont="1" applyFill="1" applyBorder="1" applyAlignment="1">
      <alignment horizontal="left" wrapText="1"/>
    </xf>
    <xf numFmtId="0" fontId="12" fillId="6" borderId="4" xfId="0" applyFont="1" applyFill="1" applyBorder="1" applyAlignment="1">
      <alignment horizontal="left" wrapText="1"/>
    </xf>
    <xf numFmtId="0" fontId="12" fillId="6" borderId="4" xfId="0" applyFont="1" applyFill="1" applyBorder="1" applyAlignment="1">
      <alignment horizontal="left"/>
    </xf>
    <xf numFmtId="0" fontId="5" fillId="12" borderId="0" xfId="0" applyFont="1" applyFill="1"/>
    <xf numFmtId="0" fontId="12" fillId="17" borderId="0" xfId="0" applyFont="1" applyFill="1"/>
    <xf numFmtId="0" fontId="5" fillId="0" borderId="0" xfId="0" applyFont="1" applyAlignment="1">
      <alignment horizontal="center"/>
    </xf>
    <xf numFmtId="0" fontId="9" fillId="17" borderId="0" xfId="0" applyFont="1" applyFill="1"/>
    <xf numFmtId="0" fontId="23" fillId="18" borderId="0" xfId="0" applyFont="1" applyFill="1"/>
    <xf numFmtId="0" fontId="9" fillId="17" borderId="0" xfId="0" applyFont="1" applyFill="1" applyAlignment="1"/>
    <xf numFmtId="0" fontId="9" fillId="19" borderId="0" xfId="0" applyFont="1" applyFill="1"/>
    <xf numFmtId="0" fontId="5" fillId="2" borderId="0" xfId="0" applyFont="1" applyFill="1" applyBorder="1" applyAlignment="1">
      <alignment horizontal="left"/>
    </xf>
    <xf numFmtId="0" fontId="5" fillId="0" borderId="28" xfId="0" applyFont="1" applyBorder="1"/>
    <xf numFmtId="0" fontId="5" fillId="0" borderId="30" xfId="0" applyFont="1" applyBorder="1"/>
    <xf numFmtId="0" fontId="5" fillId="2" borderId="0" xfId="0" applyFont="1" applyFill="1" applyBorder="1" applyAlignment="1">
      <alignment horizontal="center"/>
    </xf>
    <xf numFmtId="0" fontId="5" fillId="0" borderId="31" xfId="0" applyFont="1" applyBorder="1"/>
    <xf numFmtId="0" fontId="8" fillId="0" borderId="9" xfId="0" applyFont="1" applyBorder="1"/>
    <xf numFmtId="0" fontId="9" fillId="18" borderId="0" xfId="0" applyFont="1" applyFill="1"/>
    <xf numFmtId="164" fontId="5" fillId="0" borderId="0" xfId="2" applyNumberFormat="1" applyFont="1"/>
    <xf numFmtId="0" fontId="5" fillId="20" borderId="0" xfId="0" applyFont="1" applyFill="1"/>
    <xf numFmtId="0" fontId="12" fillId="6" borderId="21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/>
    </xf>
    <xf numFmtId="0" fontId="5" fillId="21" borderId="0" xfId="0" applyFont="1" applyFill="1"/>
    <xf numFmtId="14" fontId="5" fillId="0" borderId="0" xfId="0" applyNumberFormat="1" applyFont="1" applyAlignment="1">
      <alignment horizontal="center"/>
    </xf>
    <xf numFmtId="0" fontId="26" fillId="0" borderId="29" xfId="0" applyFont="1" applyBorder="1" applyAlignment="1">
      <alignment horizontal="center"/>
    </xf>
    <xf numFmtId="49" fontId="5" fillId="0" borderId="22" xfId="0" applyNumberFormat="1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49" fontId="5" fillId="0" borderId="8" xfId="0" applyNumberFormat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14" fontId="5" fillId="0" borderId="0" xfId="0" applyNumberFormat="1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8" fillId="18" borderId="0" xfId="0" applyFont="1" applyFill="1" applyAlignment="1">
      <alignment horizontal="center" vertical="top" wrapText="1"/>
    </xf>
    <xf numFmtId="0" fontId="8" fillId="21" borderId="0" xfId="0" applyFont="1" applyFill="1" applyAlignment="1">
      <alignment vertical="top" wrapText="1"/>
    </xf>
    <xf numFmtId="0" fontId="5" fillId="21" borderId="0" xfId="0" applyFont="1" applyFill="1" applyAlignment="1">
      <alignment vertical="top"/>
    </xf>
    <xf numFmtId="0" fontId="5" fillId="21" borderId="0" xfId="0" applyFont="1" applyFill="1" applyAlignment="1">
      <alignment vertical="top" wrapText="1"/>
    </xf>
    <xf numFmtId="0" fontId="5" fillId="18" borderId="0" xfId="0" applyFont="1" applyFill="1" applyAlignment="1">
      <alignment horizontal="center"/>
    </xf>
    <xf numFmtId="0" fontId="8" fillId="18" borderId="0" xfId="0" applyFont="1" applyFill="1" applyAlignment="1">
      <alignment horizontal="center" wrapText="1"/>
    </xf>
    <xf numFmtId="0" fontId="5" fillId="18" borderId="0" xfId="0" applyFont="1" applyFill="1" applyAlignment="1">
      <alignment horizontal="center" wrapText="1"/>
    </xf>
    <xf numFmtId="0" fontId="8" fillId="0" borderId="0" xfId="0" applyFont="1" applyAlignment="1">
      <alignment wrapText="1"/>
    </xf>
    <xf numFmtId="0" fontId="24" fillId="0" borderId="0" xfId="0" applyFont="1"/>
    <xf numFmtId="167" fontId="5" fillId="0" borderId="0" xfId="0" applyNumberFormat="1" applyFont="1"/>
    <xf numFmtId="0" fontId="5" fillId="0" borderId="0" xfId="0" applyFont="1" applyAlignment="1">
      <alignment horizontal="right"/>
    </xf>
    <xf numFmtId="0" fontId="8" fillId="0" borderId="0" xfId="0" applyFont="1" applyBorder="1"/>
    <xf numFmtId="0" fontId="5" fillId="6" borderId="0" xfId="0" applyFont="1" applyFill="1" applyAlignment="1">
      <alignment vertical="top"/>
    </xf>
    <xf numFmtId="0" fontId="5" fillId="6" borderId="0" xfId="0" applyFont="1" applyFill="1" applyBorder="1"/>
    <xf numFmtId="0" fontId="28" fillId="0" borderId="0" xfId="0" applyFont="1"/>
    <xf numFmtId="0" fontId="5" fillId="5" borderId="0" xfId="0" applyFont="1" applyFill="1"/>
    <xf numFmtId="0" fontId="5" fillId="5" borderId="0" xfId="0" applyFont="1" applyFill="1" applyBorder="1"/>
    <xf numFmtId="0" fontId="5" fillId="22" borderId="0" xfId="0" applyFont="1" applyFill="1" applyBorder="1"/>
    <xf numFmtId="0" fontId="5" fillId="10" borderId="0" xfId="0" applyFont="1" applyFill="1" applyBorder="1"/>
    <xf numFmtId="0" fontId="29" fillId="5" borderId="0" xfId="0" applyFont="1" applyFill="1"/>
    <xf numFmtId="0" fontId="5" fillId="23" borderId="0" xfId="0" applyFont="1" applyFill="1"/>
    <xf numFmtId="0" fontId="30" fillId="0" borderId="0" xfId="0" applyFont="1"/>
    <xf numFmtId="0" fontId="31" fillId="0" borderId="0" xfId="0" applyFont="1"/>
    <xf numFmtId="0" fontId="28" fillId="0" borderId="0" xfId="0" applyFont="1" applyAlignment="1">
      <alignment vertical="center"/>
    </xf>
    <xf numFmtId="0" fontId="8" fillId="24" borderId="4" xfId="0" applyFont="1" applyFill="1" applyBorder="1"/>
    <xf numFmtId="0" fontId="5" fillId="0" borderId="4" xfId="0" applyFont="1" applyBorder="1" applyAlignment="1">
      <alignment horizontal="center" vertical="center"/>
    </xf>
    <xf numFmtId="0" fontId="5" fillId="21" borderId="4" xfId="0" applyFont="1" applyFill="1" applyBorder="1" applyAlignment="1">
      <alignment horizontal="center"/>
    </xf>
    <xf numFmtId="0" fontId="8" fillId="0" borderId="4" xfId="0" applyFont="1" applyBorder="1"/>
    <xf numFmtId="0" fontId="5" fillId="21" borderId="4" xfId="0" applyFont="1" applyFill="1" applyBorder="1"/>
    <xf numFmtId="0" fontId="33" fillId="0" borderId="28" xfId="0" applyFont="1" applyBorder="1" applyAlignment="1">
      <alignment horizontal="center"/>
    </xf>
    <xf numFmtId="0" fontId="33" fillId="0" borderId="30" xfId="0" applyFont="1" applyBorder="1" applyAlignment="1">
      <alignment horizontal="center"/>
    </xf>
    <xf numFmtId="0" fontId="18" fillId="0" borderId="0" xfId="0" applyFont="1"/>
    <xf numFmtId="0" fontId="33" fillId="0" borderId="31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8" fillId="25" borderId="32" xfId="0" applyFont="1" applyFill="1" applyBorder="1" applyAlignment="1">
      <alignment horizontal="center"/>
    </xf>
    <xf numFmtId="0" fontId="8" fillId="25" borderId="33" xfId="0" applyFont="1" applyFill="1" applyBorder="1" applyAlignment="1">
      <alignment horizontal="center"/>
    </xf>
    <xf numFmtId="0" fontId="8" fillId="25" borderId="34" xfId="0" applyFont="1" applyFill="1" applyBorder="1" applyAlignment="1">
      <alignment horizontal="center"/>
    </xf>
    <xf numFmtId="0" fontId="5" fillId="3" borderId="31" xfId="0" applyFont="1" applyFill="1" applyBorder="1" applyAlignment="1">
      <alignment horizontal="center"/>
    </xf>
    <xf numFmtId="0" fontId="5" fillId="3" borderId="31" xfId="0" applyFont="1" applyFill="1" applyBorder="1" applyAlignment="1">
      <alignment horizontal="left"/>
    </xf>
    <xf numFmtId="0" fontId="5" fillId="13" borderId="31" xfId="0" applyFont="1" applyFill="1" applyBorder="1" applyAlignment="1">
      <alignment horizontal="center"/>
    </xf>
    <xf numFmtId="0" fontId="5" fillId="13" borderId="31" xfId="0" applyNumberFormat="1" applyFont="1" applyFill="1" applyBorder="1"/>
    <xf numFmtId="0" fontId="5" fillId="3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left"/>
    </xf>
    <xf numFmtId="0" fontId="5" fillId="26" borderId="4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18" fillId="10" borderId="4" xfId="0" applyFont="1" applyFill="1" applyBorder="1" applyAlignment="1">
      <alignment horizontal="center"/>
    </xf>
    <xf numFmtId="0" fontId="5" fillId="23" borderId="4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2" fontId="5" fillId="26" borderId="4" xfId="0" applyNumberFormat="1" applyFont="1" applyFill="1" applyBorder="1" applyAlignment="1">
      <alignment horizontal="center"/>
    </xf>
    <xf numFmtId="0" fontId="5" fillId="13" borderId="31" xfId="0" applyFont="1" applyFill="1" applyBorder="1"/>
    <xf numFmtId="0" fontId="5" fillId="13" borderId="4" xfId="0" applyFont="1" applyFill="1" applyBorder="1" applyAlignment="1">
      <alignment horizontal="center"/>
    </xf>
    <xf numFmtId="0" fontId="5" fillId="13" borderId="4" xfId="0" applyFont="1" applyFill="1" applyBorder="1"/>
    <xf numFmtId="0" fontId="5" fillId="10" borderId="4" xfId="0" applyFont="1" applyFill="1" applyBorder="1"/>
    <xf numFmtId="0" fontId="38" fillId="0" borderId="0" xfId="0" applyFont="1" applyAlignment="1">
      <alignment vertical="center"/>
    </xf>
    <xf numFmtId="0" fontId="36" fillId="24" borderId="4" xfId="0" applyFont="1" applyFill="1" applyBorder="1"/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21" borderId="4" xfId="0" applyFill="1" applyBorder="1"/>
    <xf numFmtId="0" fontId="36" fillId="0" borderId="4" xfId="0" applyFont="1" applyBorder="1"/>
    <xf numFmtId="0" fontId="8" fillId="0" borderId="0" xfId="0" applyFont="1"/>
    <xf numFmtId="0" fontId="8" fillId="26" borderId="0" xfId="0" applyFont="1" applyFill="1"/>
    <xf numFmtId="0" fontId="39" fillId="0" borderId="0" xfId="0" applyFont="1"/>
    <xf numFmtId="0" fontId="5" fillId="0" borderId="0" xfId="0" applyFont="1" applyAlignment="1"/>
    <xf numFmtId="8" fontId="5" fillId="0" borderId="0" xfId="0" applyNumberFormat="1" applyFont="1" applyAlignment="1">
      <alignment horizontal="right"/>
    </xf>
    <xf numFmtId="0" fontId="5" fillId="10" borderId="0" xfId="0" applyFont="1" applyFill="1"/>
    <xf numFmtId="8" fontId="5" fillId="26" borderId="0" xfId="0" applyNumberFormat="1" applyFont="1" applyFill="1"/>
    <xf numFmtId="2" fontId="5" fillId="0" borderId="0" xfId="0" applyNumberFormat="1" applyFont="1"/>
    <xf numFmtId="6" fontId="5" fillId="0" borderId="0" xfId="0" applyNumberFormat="1" applyFont="1"/>
    <xf numFmtId="14" fontId="5" fillId="0" borderId="4" xfId="0" applyNumberFormat="1" applyFont="1" applyBorder="1"/>
    <xf numFmtId="0" fontId="5" fillId="15" borderId="4" xfId="0" applyFont="1" applyFill="1" applyBorder="1"/>
    <xf numFmtId="0" fontId="5" fillId="10" borderId="0" xfId="0" applyFont="1" applyFill="1" applyAlignment="1">
      <alignment wrapText="1"/>
    </xf>
    <xf numFmtId="0" fontId="5" fillId="24" borderId="0" xfId="0" applyFont="1" applyFill="1"/>
    <xf numFmtId="0" fontId="12" fillId="8" borderId="4" xfId="0" applyFont="1" applyFill="1" applyBorder="1"/>
    <xf numFmtId="0" fontId="12" fillId="8" borderId="22" xfId="0" applyFont="1" applyFill="1" applyBorder="1"/>
    <xf numFmtId="0" fontId="5" fillId="0" borderId="0" xfId="0" applyFont="1" applyBorder="1" applyAlignment="1"/>
    <xf numFmtId="0" fontId="5" fillId="24" borderId="0" xfId="0" applyFont="1" applyFill="1" applyAlignment="1">
      <alignment wrapText="1"/>
    </xf>
    <xf numFmtId="0" fontId="5" fillId="24" borderId="0" xfId="0" applyFont="1" applyFill="1" applyBorder="1" applyAlignment="1">
      <alignment horizontal="center" vertical="center"/>
    </xf>
    <xf numFmtId="0" fontId="12" fillId="8" borderId="4" xfId="0" applyFont="1" applyFill="1" applyBorder="1" applyAlignment="1">
      <alignment wrapText="1"/>
    </xf>
    <xf numFmtId="0" fontId="12" fillId="8" borderId="4" xfId="0" applyFont="1" applyFill="1" applyBorder="1" applyAlignment="1"/>
    <xf numFmtId="0" fontId="5" fillId="0" borderId="4" xfId="0" applyFont="1" applyBorder="1" applyAlignment="1">
      <alignment horizontal="center" wrapText="1"/>
    </xf>
    <xf numFmtId="0" fontId="5" fillId="0" borderId="4" xfId="0" applyFont="1" applyBorder="1" applyAlignment="1"/>
    <xf numFmtId="0" fontId="5" fillId="0" borderId="4" xfId="0" applyNumberFormat="1" applyFont="1" applyBorder="1" applyAlignment="1"/>
    <xf numFmtId="0" fontId="5" fillId="0" borderId="4" xfId="0" applyFont="1" applyBorder="1" applyAlignment="1">
      <alignment wrapText="1"/>
    </xf>
    <xf numFmtId="14" fontId="5" fillId="0" borderId="4" xfId="0" applyNumberFormat="1" applyFont="1" applyBorder="1" applyAlignment="1">
      <alignment wrapText="1"/>
    </xf>
    <xf numFmtId="0" fontId="12" fillId="27" borderId="0" xfId="0" applyFont="1" applyFill="1"/>
    <xf numFmtId="0" fontId="8" fillId="2" borderId="0" xfId="0" applyFont="1" applyFill="1"/>
    <xf numFmtId="0" fontId="5" fillId="6" borderId="4" xfId="0" applyFont="1" applyFill="1" applyBorder="1"/>
    <xf numFmtId="0" fontId="5" fillId="9" borderId="23" xfId="0" applyFont="1" applyFill="1" applyBorder="1"/>
    <xf numFmtId="0" fontId="5" fillId="9" borderId="24" xfId="0" applyFont="1" applyFill="1" applyBorder="1"/>
    <xf numFmtId="0" fontId="5" fillId="9" borderId="25" xfId="0" applyFont="1" applyFill="1" applyBorder="1"/>
    <xf numFmtId="0" fontId="5" fillId="0" borderId="26" xfId="0" applyFont="1" applyBorder="1"/>
    <xf numFmtId="0" fontId="5" fillId="24" borderId="0" xfId="0" applyFont="1" applyFill="1" applyBorder="1"/>
    <xf numFmtId="0" fontId="5" fillId="24" borderId="14" xfId="0" applyFont="1" applyFill="1" applyBorder="1"/>
    <xf numFmtId="0" fontId="5" fillId="0" borderId="27" xfId="0" applyFont="1" applyBorder="1"/>
    <xf numFmtId="0" fontId="5" fillId="24" borderId="15" xfId="0" applyFont="1" applyFill="1" applyBorder="1"/>
    <xf numFmtId="0" fontId="5" fillId="24" borderId="16" xfId="0" applyFont="1" applyFill="1" applyBorder="1"/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Protection="1">
      <protection hidden="1"/>
    </xf>
    <xf numFmtId="0" fontId="5" fillId="0" borderId="5" xfId="0" applyFont="1" applyBorder="1" applyProtection="1">
      <protection locked="0"/>
    </xf>
    <xf numFmtId="0" fontId="5" fillId="0" borderId="6" xfId="0" applyFont="1" applyBorder="1" applyProtection="1">
      <protection locked="0"/>
    </xf>
    <xf numFmtId="0" fontId="5" fillId="0" borderId="7" xfId="0" applyFont="1" applyBorder="1" applyProtection="1">
      <protection locked="0"/>
    </xf>
    <xf numFmtId="0" fontId="5" fillId="0" borderId="22" xfId="0" applyFont="1" applyBorder="1" applyProtection="1">
      <protection locked="0"/>
    </xf>
    <xf numFmtId="0" fontId="5" fillId="0" borderId="0" xfId="0" applyFont="1" applyBorder="1" applyProtection="1">
      <protection locked="0"/>
    </xf>
    <xf numFmtId="0" fontId="5" fillId="0" borderId="29" xfId="0" applyFont="1" applyBorder="1" applyProtection="1">
      <protection locked="0"/>
    </xf>
    <xf numFmtId="0" fontId="5" fillId="0" borderId="8" xfId="0" applyFont="1" applyBorder="1" applyProtection="1">
      <protection locked="0"/>
    </xf>
    <xf numFmtId="0" fontId="5" fillId="0" borderId="9" xfId="0" applyFont="1" applyBorder="1" applyProtection="1">
      <protection locked="0"/>
    </xf>
    <xf numFmtId="0" fontId="5" fillId="0" borderId="10" xfId="0" applyFont="1" applyBorder="1" applyProtection="1">
      <protection locked="0"/>
    </xf>
    <xf numFmtId="0" fontId="42" fillId="0" borderId="0" xfId="0" applyFont="1"/>
    <xf numFmtId="8" fontId="5" fillId="0" borderId="4" xfId="0" applyNumberFormat="1" applyFont="1" applyBorder="1"/>
    <xf numFmtId="0" fontId="5" fillId="0" borderId="19" xfId="0" applyFont="1" applyBorder="1"/>
    <xf numFmtId="0" fontId="43" fillId="28" borderId="4" xfId="0" applyFont="1" applyFill="1" applyBorder="1"/>
    <xf numFmtId="0" fontId="0" fillId="0" borderId="4" xfId="0" applyBorder="1"/>
    <xf numFmtId="8" fontId="0" fillId="0" borderId="4" xfId="0" applyNumberFormat="1" applyBorder="1"/>
    <xf numFmtId="164" fontId="0" fillId="0" borderId="4" xfId="2" applyNumberFormat="1" applyFont="1" applyBorder="1"/>
    <xf numFmtId="9" fontId="0" fillId="0" borderId="4" xfId="0" applyNumberFormat="1" applyBorder="1"/>
    <xf numFmtId="0" fontId="36" fillId="29" borderId="4" xfId="0" applyFont="1" applyFill="1" applyBorder="1"/>
    <xf numFmtId="9" fontId="0" fillId="0" borderId="4" xfId="4" applyFont="1" applyBorder="1"/>
    <xf numFmtId="0" fontId="5" fillId="0" borderId="4" xfId="0" applyFont="1" applyBorder="1" applyAlignment="1">
      <alignment horizontal="center"/>
    </xf>
    <xf numFmtId="0" fontId="5" fillId="2" borderId="0" xfId="0" applyFont="1" applyFill="1" applyAlignment="1">
      <alignment horizontal="center" vertical="center"/>
    </xf>
    <xf numFmtId="6" fontId="5" fillId="26" borderId="0" xfId="0" applyNumberFormat="1" applyFont="1" applyFill="1"/>
    <xf numFmtId="0" fontId="12" fillId="28" borderId="4" xfId="0" applyFont="1" applyFill="1" applyBorder="1"/>
    <xf numFmtId="0" fontId="12" fillId="28" borderId="4" xfId="0" applyFont="1" applyFill="1" applyBorder="1" applyAlignment="1">
      <alignment horizontal="right"/>
    </xf>
    <xf numFmtId="0" fontId="9" fillId="28" borderId="4" xfId="0" applyFont="1" applyFill="1" applyBorder="1"/>
    <xf numFmtId="0" fontId="43" fillId="28" borderId="19" xfId="0" applyFont="1" applyFill="1" applyBorder="1"/>
    <xf numFmtId="0" fontId="9" fillId="31" borderId="4" xfId="0" applyFont="1" applyFill="1" applyBorder="1"/>
    <xf numFmtId="0" fontId="9" fillId="31" borderId="4" xfId="0" applyFont="1" applyFill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2" borderId="4" xfId="0" applyFont="1" applyFill="1" applyBorder="1"/>
    <xf numFmtId="0" fontId="9" fillId="31" borderId="4" xfId="0" quotePrefix="1" applyFont="1" applyFill="1" applyBorder="1"/>
    <xf numFmtId="18" fontId="5" fillId="0" borderId="0" xfId="0" applyNumberFormat="1" applyFont="1"/>
    <xf numFmtId="0" fontId="12" fillId="31" borderId="4" xfId="0" applyFont="1" applyFill="1" applyBorder="1"/>
    <xf numFmtId="0" fontId="5" fillId="0" borderId="19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2" fillId="31" borderId="5" xfId="0" applyFont="1" applyFill="1" applyBorder="1"/>
    <xf numFmtId="0" fontId="12" fillId="31" borderId="28" xfId="0" applyFont="1" applyFill="1" applyBorder="1"/>
    <xf numFmtId="0" fontId="5" fillId="32" borderId="5" xfId="0" applyFont="1" applyFill="1" applyBorder="1" applyAlignment="1">
      <alignment horizontal="center" vertical="center"/>
    </xf>
    <xf numFmtId="0" fontId="5" fillId="32" borderId="28" xfId="0" applyFont="1" applyFill="1" applyBorder="1" applyAlignment="1">
      <alignment horizontal="center" vertical="center"/>
    </xf>
    <xf numFmtId="0" fontId="12" fillId="31" borderId="4" xfId="0" applyFont="1" applyFill="1" applyBorder="1" applyAlignment="1">
      <alignment horizontal="center" vertical="center"/>
    </xf>
    <xf numFmtId="0" fontId="44" fillId="0" borderId="0" xfId="0" applyFont="1"/>
    <xf numFmtId="0" fontId="45" fillId="0" borderId="4" xfId="0" applyFont="1" applyBorder="1"/>
    <xf numFmtId="0" fontId="46" fillId="0" borderId="4" xfId="0" applyFont="1" applyBorder="1"/>
    <xf numFmtId="0" fontId="47" fillId="0" borderId="4" xfId="0" applyFont="1" applyBorder="1"/>
    <xf numFmtId="0" fontId="48" fillId="0" borderId="4" xfId="0" applyFont="1" applyBorder="1"/>
    <xf numFmtId="0" fontId="9" fillId="6" borderId="4" xfId="0" applyFont="1" applyFill="1" applyBorder="1"/>
    <xf numFmtId="0" fontId="5" fillId="0" borderId="30" xfId="0" applyFont="1" applyFill="1" applyBorder="1"/>
    <xf numFmtId="0" fontId="9" fillId="6" borderId="0" xfId="0" applyFont="1" applyFill="1"/>
    <xf numFmtId="0" fontId="9" fillId="27" borderId="4" xfId="0" applyFont="1" applyFill="1" applyBorder="1"/>
    <xf numFmtId="0" fontId="3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8" fillId="6" borderId="19" xfId="0" applyFont="1" applyFill="1" applyBorder="1" applyAlignment="1">
      <alignment horizontal="center"/>
    </xf>
    <xf numFmtId="0" fontId="5" fillId="6" borderId="20" xfId="0" applyFont="1" applyFill="1" applyBorder="1" applyAlignment="1">
      <alignment horizontal="center"/>
    </xf>
    <xf numFmtId="0" fontId="5" fillId="6" borderId="21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4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8" fillId="0" borderId="35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6" fillId="13" borderId="4" xfId="0" applyFont="1" applyFill="1" applyBorder="1" applyAlignment="1">
      <alignment horizontal="center" vertical="center" textRotation="90"/>
    </xf>
    <xf numFmtId="0" fontId="5" fillId="13" borderId="4" xfId="0" applyFont="1" applyFill="1" applyBorder="1" applyAlignment="1">
      <alignment horizontal="center" vertical="center" textRotation="90"/>
    </xf>
    <xf numFmtId="0" fontId="5" fillId="10" borderId="19" xfId="0" applyFont="1" applyFill="1" applyBorder="1" applyAlignment="1">
      <alignment horizontal="left"/>
    </xf>
    <xf numFmtId="0" fontId="5" fillId="10" borderId="20" xfId="0" applyFont="1" applyFill="1" applyBorder="1" applyAlignment="1">
      <alignment horizontal="left"/>
    </xf>
    <xf numFmtId="0" fontId="5" fillId="10" borderId="21" xfId="0" applyFont="1" applyFill="1" applyBorder="1" applyAlignment="1">
      <alignment horizontal="left"/>
    </xf>
    <xf numFmtId="0" fontId="3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6" fillId="6" borderId="19" xfId="0" applyFont="1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40" fillId="24" borderId="4" xfId="0" applyFont="1" applyFill="1" applyBorder="1" applyAlignment="1">
      <alignment horizontal="center" vertical="center"/>
    </xf>
    <xf numFmtId="0" fontId="5" fillId="24" borderId="4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9" fillId="7" borderId="23" xfId="0" applyFont="1" applyFill="1" applyBorder="1" applyAlignment="1">
      <alignment horizontal="center" vertical="center" wrapText="1"/>
    </xf>
    <xf numFmtId="0" fontId="9" fillId="7" borderId="24" xfId="0" applyFont="1" applyFill="1" applyBorder="1" applyAlignment="1">
      <alignment horizontal="center" vertical="center" wrapText="1"/>
    </xf>
    <xf numFmtId="0" fontId="9" fillId="7" borderId="25" xfId="0" applyFont="1" applyFill="1" applyBorder="1" applyAlignment="1">
      <alignment horizontal="center" vertical="center" wrapText="1"/>
    </xf>
    <xf numFmtId="0" fontId="9" fillId="7" borderId="26" xfId="0" applyFont="1" applyFill="1" applyBorder="1" applyAlignment="1">
      <alignment horizontal="center" vertical="center" wrapText="1"/>
    </xf>
    <xf numFmtId="0" fontId="9" fillId="7" borderId="0" xfId="0" applyFont="1" applyFill="1" applyBorder="1" applyAlignment="1">
      <alignment horizontal="center" vertical="center" wrapText="1"/>
    </xf>
    <xf numFmtId="0" fontId="9" fillId="7" borderId="14" xfId="0" applyFont="1" applyFill="1" applyBorder="1" applyAlignment="1">
      <alignment horizontal="center" vertical="center" wrapText="1"/>
    </xf>
    <xf numFmtId="0" fontId="9" fillId="7" borderId="27" xfId="0" applyFont="1" applyFill="1" applyBorder="1" applyAlignment="1">
      <alignment horizontal="center" vertical="center" wrapText="1"/>
    </xf>
    <xf numFmtId="0" fontId="9" fillId="7" borderId="15" xfId="0" applyFont="1" applyFill="1" applyBorder="1" applyAlignment="1">
      <alignment horizontal="center" vertical="center" wrapText="1"/>
    </xf>
    <xf numFmtId="0" fontId="9" fillId="7" borderId="16" xfId="0" applyFont="1" applyFill="1" applyBorder="1" applyAlignment="1">
      <alignment horizontal="center" vertical="center" wrapText="1"/>
    </xf>
    <xf numFmtId="0" fontId="21" fillId="8" borderId="0" xfId="0" applyFont="1" applyFill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 readingOrder="2"/>
    </xf>
    <xf numFmtId="0" fontId="36" fillId="15" borderId="19" xfId="0" applyFont="1" applyFill="1" applyBorder="1" applyAlignment="1">
      <alignment horizontal="center"/>
    </xf>
    <xf numFmtId="0" fontId="36" fillId="15" borderId="21" xfId="0" applyFont="1" applyFill="1" applyBorder="1" applyAlignment="1">
      <alignment horizontal="center"/>
    </xf>
    <xf numFmtId="0" fontId="36" fillId="30" borderId="19" xfId="0" applyFont="1" applyFill="1" applyBorder="1" applyAlignment="1">
      <alignment horizontal="center"/>
    </xf>
    <xf numFmtId="0" fontId="36" fillId="30" borderId="21" xfId="0" applyFont="1" applyFill="1" applyBorder="1" applyAlignment="1">
      <alignment horizontal="center"/>
    </xf>
    <xf numFmtId="0" fontId="24" fillId="1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 wrapText="1"/>
    </xf>
    <xf numFmtId="0" fontId="9" fillId="8" borderId="0" xfId="0" applyFont="1" applyFill="1" applyAlignment="1">
      <alignment horizontal="center" vertical="center"/>
    </xf>
    <xf numFmtId="0" fontId="27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 readingOrder="2"/>
    </xf>
    <xf numFmtId="0" fontId="5" fillId="0" borderId="29" xfId="0" applyFont="1" applyBorder="1" applyAlignment="1">
      <alignment horizontal="center" vertical="center" wrapText="1" readingOrder="2"/>
    </xf>
    <xf numFmtId="0" fontId="5" fillId="0" borderId="0" xfId="0" applyFont="1" applyAlignment="1">
      <alignment horizontal="center" wrapText="1"/>
    </xf>
    <xf numFmtId="0" fontId="5" fillId="2" borderId="0" xfId="0" applyFont="1" applyFill="1" applyAlignment="1">
      <alignment horizontal="right" vertical="top" wrapText="1" readingOrder="2"/>
    </xf>
    <xf numFmtId="0" fontId="5" fillId="2" borderId="0" xfId="0" applyFont="1" applyFill="1" applyAlignment="1">
      <alignment horizontal="center" vertical="top" wrapText="1"/>
    </xf>
    <xf numFmtId="0" fontId="5" fillId="0" borderId="19" xfId="0" applyFont="1" applyBorder="1" applyAlignment="1">
      <alignment horizontal="right"/>
    </xf>
    <xf numFmtId="0" fontId="5" fillId="0" borderId="21" xfId="0" applyFont="1" applyBorder="1" applyAlignment="1">
      <alignment horizontal="right"/>
    </xf>
    <xf numFmtId="0" fontId="9" fillId="28" borderId="19" xfId="0" applyFont="1" applyFill="1" applyBorder="1" applyAlignment="1">
      <alignment horizontal="center"/>
    </xf>
    <xf numFmtId="0" fontId="9" fillId="28" borderId="21" xfId="0" applyFont="1" applyFill="1" applyBorder="1" applyAlignment="1">
      <alignment horizontal="center"/>
    </xf>
  </cellXfs>
  <cellStyles count="5">
    <cellStyle name="Comma" xfId="2" builtinId="3"/>
    <cellStyle name="Currency" xfId="3" builtinId="4"/>
    <cellStyle name="Hyperlink" xfId="1" builtinId="8"/>
    <cellStyle name="Normal" xfId="0" builtinId="0"/>
    <cellStyle name="Percent" xfId="4" builtinId="5"/>
  </cellStyles>
  <dxfs count="3">
    <dxf>
      <font>
        <strike val="0"/>
        <outline val="0"/>
        <shadow val="0"/>
        <u val="none"/>
        <vertAlign val="baseline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name val="Tahoma"/>
        <family val="2"/>
        <scheme val="none"/>
      </font>
    </dxf>
    <dxf>
      <font>
        <strike val="0"/>
        <outline val="0"/>
        <shadow val="0"/>
        <u val="none"/>
        <vertAlign val="baseline"/>
        <name val="Tahoma"/>
        <family val="2"/>
        <scheme val="none"/>
      </font>
    </dxf>
  </dxfs>
  <tableStyles count="0" defaultTableStyle="TableStyleMedium2" defaultPivotStyle="PivotStyleLight16"/>
  <colors>
    <mruColors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16</xdr:row>
      <xdr:rowOff>19050</xdr:rowOff>
    </xdr:from>
    <xdr:to>
      <xdr:col>12</xdr:col>
      <xdr:colOff>47625</xdr:colOff>
      <xdr:row>17</xdr:row>
      <xdr:rowOff>19050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2F9CCB0-0A56-4556-8FAE-5A9165C6F399}"/>
            </a:ext>
          </a:extLst>
        </xdr:cNvPr>
        <xdr:cNvCxnSpPr/>
      </xdr:nvCxnSpPr>
      <xdr:spPr>
        <a:xfrm>
          <a:off x="6753225" y="3067050"/>
          <a:ext cx="609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581025</xdr:colOff>
      <xdr:row>18</xdr:row>
      <xdr:rowOff>9525</xdr:rowOff>
    </xdr:from>
    <xdr:to>
      <xdr:col>11</xdr:col>
      <xdr:colOff>581025</xdr:colOff>
      <xdr:row>19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96E2C88-107D-41D0-98B7-75E864326EDC}"/>
            </a:ext>
          </a:extLst>
        </xdr:cNvPr>
        <xdr:cNvCxnSpPr/>
      </xdr:nvCxnSpPr>
      <xdr:spPr>
        <a:xfrm>
          <a:off x="6677025" y="3438525"/>
          <a:ext cx="609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1918</xdr:colOff>
      <xdr:row>2</xdr:row>
      <xdr:rowOff>180974</xdr:rowOff>
    </xdr:from>
    <xdr:to>
      <xdr:col>17</xdr:col>
      <xdr:colOff>340179</xdr:colOff>
      <xdr:row>20</xdr:row>
      <xdr:rowOff>16163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38E744E-181A-4E59-81E9-A373BFEF2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75" y="534760"/>
          <a:ext cx="5849154" cy="3223367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20</xdr:row>
      <xdr:rowOff>114300</xdr:rowOff>
    </xdr:from>
    <xdr:to>
      <xdr:col>17</xdr:col>
      <xdr:colOff>313470</xdr:colOff>
      <xdr:row>38</xdr:row>
      <xdr:rowOff>44863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35DE0C-FF6C-48EB-BCAC-04437413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14800"/>
          <a:ext cx="5685570" cy="335956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39</xdr:row>
      <xdr:rowOff>38100</xdr:rowOff>
    </xdr:from>
    <xdr:to>
      <xdr:col>17</xdr:col>
      <xdr:colOff>283624</xdr:colOff>
      <xdr:row>57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6346AF-ED22-4C08-B276-A68B4760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7658100"/>
          <a:ext cx="5731924" cy="33909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57</xdr:row>
      <xdr:rowOff>152400</xdr:rowOff>
    </xdr:from>
    <xdr:to>
      <xdr:col>17</xdr:col>
      <xdr:colOff>204349</xdr:colOff>
      <xdr:row>75</xdr:row>
      <xdr:rowOff>44863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3EAECC6-C6E8-49B8-95E8-65D4FDF76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1201400"/>
          <a:ext cx="5614549" cy="3321463"/>
        </a:xfrm>
        <a:prstGeom prst="rect">
          <a:avLst/>
        </a:prstGeom>
      </xdr:spPr>
    </xdr:pic>
    <xdr:clientData/>
  </xdr:twoCellAnchor>
  <xdr:twoCellAnchor editAs="oneCell">
    <xdr:from>
      <xdr:col>8</xdr:col>
      <xdr:colOff>114299</xdr:colOff>
      <xdr:row>76</xdr:row>
      <xdr:rowOff>0</xdr:rowOff>
    </xdr:from>
    <xdr:to>
      <xdr:col>17</xdr:col>
      <xdr:colOff>166612</xdr:colOff>
      <xdr:row>93</xdr:row>
      <xdr:rowOff>38100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7CD5B5-3922-459E-8B6F-3F30E6F8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099" y="14668500"/>
          <a:ext cx="5538713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93</xdr:row>
      <xdr:rowOff>152400</xdr:rowOff>
    </xdr:from>
    <xdr:to>
      <xdr:col>17</xdr:col>
      <xdr:colOff>61034</xdr:colOff>
      <xdr:row>110</xdr:row>
      <xdr:rowOff>82963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F526B51-9FD6-4147-BDD9-F0F680E3A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8059400"/>
          <a:ext cx="5356934" cy="316906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05D0D6-EC95-44F5-A6C2-0E7958B5D8DE}" name="Table1" displayName="Table1" ref="R9:R15" totalsRowShown="0" headerRowDxfId="2" dataDxfId="1">
  <autoFilter ref="R9:R15" xr:uid="{2D82CFA5-1D48-45F3-9D4E-B081077490C4}"/>
  <tableColumns count="1">
    <tableColumn id="1" xr3:uid="{C9251E34-5DB3-48FC-993C-3DA46F8DDB22}" name="عنوان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Qudrat@gmail.com" TargetMode="External"/><Relationship Id="rId13" Type="http://schemas.openxmlformats.org/officeDocument/2006/relationships/hyperlink" Target="mailto:safardawoodi@hotmail.com" TargetMode="External"/><Relationship Id="rId18" Type="http://schemas.openxmlformats.org/officeDocument/2006/relationships/hyperlink" Target="mailto:qambari@gamil.com" TargetMode="External"/><Relationship Id="rId3" Type="http://schemas.openxmlformats.org/officeDocument/2006/relationships/hyperlink" Target="mailto:Mina@gamil.com" TargetMode="External"/><Relationship Id="rId7" Type="http://schemas.openxmlformats.org/officeDocument/2006/relationships/hyperlink" Target="mailto:Mohabarak@gmail.com" TargetMode="External"/><Relationship Id="rId12" Type="http://schemas.openxmlformats.org/officeDocument/2006/relationships/hyperlink" Target="mailto:fahim@yahoo.com" TargetMode="External"/><Relationship Id="rId17" Type="http://schemas.openxmlformats.org/officeDocument/2006/relationships/hyperlink" Target="mailto:peroozferooz@yahoo.com" TargetMode="External"/><Relationship Id="rId2" Type="http://schemas.openxmlformats.org/officeDocument/2006/relationships/hyperlink" Target="mailto:shahin@gmail.com" TargetMode="External"/><Relationship Id="rId16" Type="http://schemas.openxmlformats.org/officeDocument/2006/relationships/hyperlink" Target="mailto:shawqikhan@gmail.com" TargetMode="External"/><Relationship Id="rId20" Type="http://schemas.openxmlformats.org/officeDocument/2006/relationships/hyperlink" Target="mailto:fereshte200001@gmail.com" TargetMode="External"/><Relationship Id="rId1" Type="http://schemas.openxmlformats.org/officeDocument/2006/relationships/hyperlink" Target="mailto:Jamilmohammadi91@gamil.com" TargetMode="External"/><Relationship Id="rId6" Type="http://schemas.openxmlformats.org/officeDocument/2006/relationships/hyperlink" Target="mailto:Abbassafari@gmail.com" TargetMode="External"/><Relationship Id="rId11" Type="http://schemas.openxmlformats.org/officeDocument/2006/relationships/hyperlink" Target="mailto:sadiqamini2019999@gamil.com" TargetMode="External"/><Relationship Id="rId5" Type="http://schemas.openxmlformats.org/officeDocument/2006/relationships/hyperlink" Target="mailto:murtaza@yahoo.com" TargetMode="External"/><Relationship Id="rId15" Type="http://schemas.openxmlformats.org/officeDocument/2006/relationships/hyperlink" Target="mailto:akbari@yahoo.com" TargetMode="External"/><Relationship Id="rId10" Type="http://schemas.openxmlformats.org/officeDocument/2006/relationships/hyperlink" Target="mailto:kakbir20111@hotmail.com" TargetMode="External"/><Relationship Id="rId19" Type="http://schemas.openxmlformats.org/officeDocument/2006/relationships/hyperlink" Target="mailto:fahimi@gamil.com" TargetMode="External"/><Relationship Id="rId4" Type="http://schemas.openxmlformats.org/officeDocument/2006/relationships/hyperlink" Target="mailto:Mahdimohammadi@hotmail.com" TargetMode="External"/><Relationship Id="rId9" Type="http://schemas.openxmlformats.org/officeDocument/2006/relationships/hyperlink" Target="mailto:Qaderimasuma@gamil.com" TargetMode="External"/><Relationship Id="rId14" Type="http://schemas.openxmlformats.org/officeDocument/2006/relationships/hyperlink" Target="mailto:shahin@students.net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Qudrat@gmail.com" TargetMode="External"/><Relationship Id="rId3" Type="http://schemas.openxmlformats.org/officeDocument/2006/relationships/hyperlink" Target="mailto:Mina@gamil.com" TargetMode="External"/><Relationship Id="rId7" Type="http://schemas.openxmlformats.org/officeDocument/2006/relationships/hyperlink" Target="mailto:Mohabarak@gmail.com" TargetMode="External"/><Relationship Id="rId2" Type="http://schemas.openxmlformats.org/officeDocument/2006/relationships/hyperlink" Target="mailto:shahin@gmail.com" TargetMode="External"/><Relationship Id="rId1" Type="http://schemas.openxmlformats.org/officeDocument/2006/relationships/hyperlink" Target="mailto:Jamil@gamil.com" TargetMode="External"/><Relationship Id="rId6" Type="http://schemas.openxmlformats.org/officeDocument/2006/relationships/hyperlink" Target="mailto:Abbas.safari@gmail.com" TargetMode="External"/><Relationship Id="rId5" Type="http://schemas.openxmlformats.org/officeDocument/2006/relationships/hyperlink" Target="mailto:murtaza@yahoo.com" TargetMode="External"/><Relationship Id="rId10" Type="http://schemas.openxmlformats.org/officeDocument/2006/relationships/hyperlink" Target="mailto:shapoortemor@gmail.com" TargetMode="External"/><Relationship Id="rId4" Type="http://schemas.openxmlformats.org/officeDocument/2006/relationships/hyperlink" Target="mailto:Mahdi_mohammadi@hotmail.com" TargetMode="External"/><Relationship Id="rId9" Type="http://schemas.openxmlformats.org/officeDocument/2006/relationships/hyperlink" Target="mailto:Qaderimasuma@gamil.co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480A1-CBAF-4FC1-9744-EE12269271E4}">
  <sheetPr>
    <tabColor rgb="FF00B0F0"/>
  </sheetPr>
  <dimension ref="C2:K56"/>
  <sheetViews>
    <sheetView workbookViewId="0">
      <selection activeCell="C20" sqref="C20"/>
    </sheetView>
  </sheetViews>
  <sheetFormatPr defaultRowHeight="14.25"/>
  <cols>
    <col min="1" max="2" width="9.140625" style="3"/>
    <col min="3" max="3" width="69.7109375" style="3" customWidth="1"/>
    <col min="4" max="16384" width="9.140625" style="3"/>
  </cols>
  <sheetData>
    <row r="2" spans="3:11" ht="19.5">
      <c r="C2" s="141" t="s">
        <v>524</v>
      </c>
    </row>
    <row r="3" spans="3:11">
      <c r="C3" s="3" t="s">
        <v>525</v>
      </c>
    </row>
    <row r="4" spans="3:11">
      <c r="C4" s="3" t="s">
        <v>526</v>
      </c>
    </row>
    <row r="5" spans="3:11">
      <c r="C5" s="3" t="s">
        <v>527</v>
      </c>
      <c r="J5" s="142"/>
    </row>
    <row r="6" spans="3:11">
      <c r="C6" s="3" t="s">
        <v>528</v>
      </c>
      <c r="I6" s="54">
        <v>4</v>
      </c>
    </row>
    <row r="7" spans="3:11">
      <c r="I7" s="3">
        <v>5</v>
      </c>
    </row>
    <row r="8" spans="3:11">
      <c r="C8" s="3" t="s">
        <v>529</v>
      </c>
    </row>
    <row r="9" spans="3:11">
      <c r="C9" s="3" t="s">
        <v>530</v>
      </c>
      <c r="H9" s="3">
        <f>I6+I7</f>
        <v>9</v>
      </c>
    </row>
    <row r="10" spans="3:11">
      <c r="C10" s="3" t="s">
        <v>531</v>
      </c>
    </row>
    <row r="11" spans="3:11">
      <c r="C11" s="3" t="s">
        <v>532</v>
      </c>
    </row>
    <row r="12" spans="3:11">
      <c r="C12" s="3" t="s">
        <v>533</v>
      </c>
      <c r="H12" s="143"/>
      <c r="K12" s="59">
        <v>56</v>
      </c>
    </row>
    <row r="13" spans="3:11">
      <c r="C13" s="3" t="s">
        <v>534</v>
      </c>
      <c r="K13" s="59">
        <v>2</v>
      </c>
    </row>
    <row r="14" spans="3:11">
      <c r="C14" s="3" t="s">
        <v>535</v>
      </c>
      <c r="H14" s="58"/>
      <c r="K14" s="59">
        <v>3</v>
      </c>
    </row>
    <row r="15" spans="3:11">
      <c r="C15" s="3" t="s">
        <v>536</v>
      </c>
      <c r="K15" s="59">
        <v>4</v>
      </c>
    </row>
    <row r="16" spans="3:11">
      <c r="I16" s="59">
        <f>K12*K13+K14-K15</f>
        <v>111</v>
      </c>
    </row>
    <row r="18" spans="3:3">
      <c r="C18" s="3" t="s">
        <v>537</v>
      </c>
    </row>
    <row r="19" spans="3:3">
      <c r="C19" s="22"/>
    </row>
    <row r="20" spans="3:3">
      <c r="C20" s="144" t="s">
        <v>538</v>
      </c>
    </row>
    <row r="21" spans="3:3">
      <c r="C21" s="22"/>
    </row>
    <row r="22" spans="3:3" ht="20.25" customHeight="1">
      <c r="C22" s="145" t="s">
        <v>539</v>
      </c>
    </row>
    <row r="23" spans="3:3">
      <c r="C23" s="146" t="s">
        <v>540</v>
      </c>
    </row>
    <row r="24" spans="3:3">
      <c r="C24" s="146" t="s">
        <v>541</v>
      </c>
    </row>
    <row r="25" spans="3:3">
      <c r="C25" s="146" t="s">
        <v>542</v>
      </c>
    </row>
    <row r="26" spans="3:3">
      <c r="C26" s="146" t="s">
        <v>543</v>
      </c>
    </row>
    <row r="27" spans="3:3">
      <c r="C27" s="146" t="s">
        <v>544</v>
      </c>
    </row>
    <row r="30" spans="3:3" ht="19.5">
      <c r="C30" s="147" t="s">
        <v>545</v>
      </c>
    </row>
    <row r="31" spans="3:3">
      <c r="C31" s="148" t="s">
        <v>546</v>
      </c>
    </row>
    <row r="32" spans="3:3">
      <c r="C32" s="148" t="s">
        <v>547</v>
      </c>
    </row>
    <row r="33" spans="3:9">
      <c r="C33" s="149" t="s">
        <v>548</v>
      </c>
    </row>
    <row r="34" spans="3:9">
      <c r="C34" s="150" t="s">
        <v>549</v>
      </c>
    </row>
    <row r="35" spans="3:9">
      <c r="C35" s="149" t="s">
        <v>550</v>
      </c>
    </row>
    <row r="36" spans="3:9">
      <c r="C36" s="149" t="s">
        <v>551</v>
      </c>
    </row>
    <row r="37" spans="3:9">
      <c r="C37" s="151" t="s">
        <v>552</v>
      </c>
    </row>
    <row r="38" spans="3:9" ht="18">
      <c r="C38" s="152" t="s">
        <v>553</v>
      </c>
      <c r="I38" s="153" t="b">
        <f>5=5</f>
        <v>1</v>
      </c>
    </row>
    <row r="39" spans="3:9">
      <c r="I39" s="153" t="b">
        <f>5=5</f>
        <v>1</v>
      </c>
    </row>
    <row r="40" spans="3:9">
      <c r="I40" s="153" t="b">
        <f>10=10</f>
        <v>1</v>
      </c>
    </row>
    <row r="41" spans="3:9">
      <c r="I41" s="153" t="b">
        <f>1000=1000</f>
        <v>1</v>
      </c>
    </row>
    <row r="42" spans="3:9">
      <c r="I42" s="153" t="b">
        <f>100=100</f>
        <v>1</v>
      </c>
    </row>
    <row r="43" spans="3:9">
      <c r="C43" s="3" t="s">
        <v>554</v>
      </c>
      <c r="I43" s="153" t="b">
        <f>100&gt;99</f>
        <v>1</v>
      </c>
    </row>
    <row r="44" spans="3:9">
      <c r="C44" s="3" t="s">
        <v>555</v>
      </c>
      <c r="D44" s="3" t="s">
        <v>556</v>
      </c>
      <c r="I44" s="153" t="b">
        <f>99&lt;=10</f>
        <v>0</v>
      </c>
    </row>
    <row r="45" spans="3:9">
      <c r="C45" s="3" t="s">
        <v>557</v>
      </c>
      <c r="D45" s="3" t="s">
        <v>558</v>
      </c>
    </row>
    <row r="46" spans="3:9">
      <c r="C46" s="3" t="s">
        <v>559</v>
      </c>
      <c r="D46" s="3" t="s">
        <v>560</v>
      </c>
    </row>
    <row r="47" spans="3:9">
      <c r="H47" s="3">
        <f>20000*12%</f>
        <v>2400</v>
      </c>
    </row>
    <row r="48" spans="3:9">
      <c r="F48" s="3" t="s">
        <v>561</v>
      </c>
      <c r="H48" s="3" t="s">
        <v>562</v>
      </c>
    </row>
    <row r="53" spans="8:10">
      <c r="I53" s="3" t="s">
        <v>563</v>
      </c>
      <c r="J53" s="3" t="s">
        <v>127</v>
      </c>
    </row>
    <row r="56" spans="8:10">
      <c r="H56" s="3" t="str">
        <f>J53&amp;I53</f>
        <v>Jamil afg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28346-18FA-4471-8A34-BB2A4F292348}">
  <sheetPr>
    <tabColor rgb="FF00B050"/>
  </sheetPr>
  <dimension ref="B3:S26"/>
  <sheetViews>
    <sheetView workbookViewId="0">
      <selection sqref="A1:XFD1048576"/>
    </sheetView>
  </sheetViews>
  <sheetFormatPr defaultRowHeight="14.25"/>
  <cols>
    <col min="1" max="10" width="9.140625" style="3"/>
    <col min="11" max="11" width="10.5703125" style="3" customWidth="1"/>
    <col min="12" max="15" width="9.140625" style="3"/>
    <col min="16" max="16" width="10.85546875" style="3" customWidth="1"/>
    <col min="17" max="17" width="14.7109375" style="3" customWidth="1"/>
    <col min="18" max="18" width="7.140625" style="3" customWidth="1"/>
    <col min="19" max="19" width="9.140625" style="3" hidden="1" customWidth="1"/>
    <col min="20" max="20" width="19.42578125" style="3" customWidth="1"/>
    <col min="21" max="16384" width="9.140625" style="3"/>
  </cols>
  <sheetData>
    <row r="3" spans="2:17" ht="19.5">
      <c r="B3" s="154" t="s">
        <v>564</v>
      </c>
    </row>
    <row r="4" spans="2:17">
      <c r="B4" s="3" t="s">
        <v>565</v>
      </c>
    </row>
    <row r="5" spans="2:17">
      <c r="B5" s="3" t="s">
        <v>566</v>
      </c>
    </row>
    <row r="6" spans="2:17">
      <c r="B6" s="3" t="s">
        <v>567</v>
      </c>
    </row>
    <row r="9" spans="2:17" ht="30">
      <c r="B9" s="155" t="s">
        <v>568</v>
      </c>
    </row>
    <row r="10" spans="2:17" ht="21" customHeight="1">
      <c r="B10" s="59" t="s">
        <v>569</v>
      </c>
    </row>
    <row r="11" spans="2:17" ht="19.5">
      <c r="B11" s="59" t="s">
        <v>570</v>
      </c>
      <c r="K11" s="283" t="s">
        <v>571</v>
      </c>
      <c r="L11" s="284"/>
      <c r="M11" s="284"/>
      <c r="N11" s="284"/>
      <c r="O11" s="284"/>
      <c r="P11" s="284"/>
      <c r="Q11" s="156"/>
    </row>
    <row r="12" spans="2:17" ht="19.5">
      <c r="B12" s="59" t="s">
        <v>572</v>
      </c>
      <c r="K12" s="284"/>
      <c r="L12" s="284"/>
      <c r="M12" s="284"/>
      <c r="N12" s="284"/>
      <c r="O12" s="284"/>
      <c r="P12" s="284"/>
      <c r="Q12" s="156"/>
    </row>
    <row r="13" spans="2:17">
      <c r="B13" s="59" t="s">
        <v>573</v>
      </c>
      <c r="L13" s="285" t="s">
        <v>574</v>
      </c>
      <c r="M13" s="286"/>
      <c r="N13" s="286"/>
      <c r="O13" s="287"/>
    </row>
    <row r="14" spans="2:17">
      <c r="J14" s="157" t="s">
        <v>575</v>
      </c>
      <c r="K14" s="157" t="s">
        <v>576</v>
      </c>
      <c r="L14" s="157" t="s">
        <v>577</v>
      </c>
      <c r="M14" s="157" t="s">
        <v>578</v>
      </c>
      <c r="N14" s="157" t="s">
        <v>579</v>
      </c>
      <c r="O14" s="157" t="s">
        <v>580</v>
      </c>
      <c r="P14" s="157" t="s">
        <v>581</v>
      </c>
      <c r="Q14" s="157" t="s">
        <v>582</v>
      </c>
    </row>
    <row r="15" spans="2:17">
      <c r="J15" s="157" t="s">
        <v>583</v>
      </c>
      <c r="K15" s="158">
        <v>101</v>
      </c>
      <c r="L15" s="13">
        <v>67</v>
      </c>
      <c r="M15" s="13">
        <v>55</v>
      </c>
      <c r="N15" s="13">
        <v>80</v>
      </c>
      <c r="O15" s="13">
        <v>85</v>
      </c>
      <c r="P15" s="159">
        <f>SUM(L15:O15)</f>
        <v>287</v>
      </c>
      <c r="Q15" s="159">
        <f>AVERAGE(L15:O15)</f>
        <v>71.75</v>
      </c>
    </row>
    <row r="16" spans="2:17">
      <c r="J16" s="157" t="s">
        <v>584</v>
      </c>
      <c r="K16" s="158">
        <v>102</v>
      </c>
      <c r="L16" s="13">
        <v>55</v>
      </c>
      <c r="M16" s="13">
        <v>76</v>
      </c>
      <c r="N16" s="13">
        <v>50</v>
      </c>
      <c r="O16" s="13">
        <v>78</v>
      </c>
      <c r="P16" s="159">
        <f>SUM(L16:O16)</f>
        <v>259</v>
      </c>
      <c r="Q16" s="159">
        <f t="shared" ref="Q16:Q23" si="0">AVERAGE(L16:O16)</f>
        <v>64.75</v>
      </c>
    </row>
    <row r="17" spans="10:17">
      <c r="J17" s="157" t="s">
        <v>585</v>
      </c>
      <c r="K17" s="158">
        <v>103</v>
      </c>
      <c r="L17" s="13">
        <v>67</v>
      </c>
      <c r="M17" s="13">
        <v>87</v>
      </c>
      <c r="N17" s="13">
        <v>70</v>
      </c>
      <c r="O17" s="13">
        <v>45</v>
      </c>
      <c r="P17" s="159">
        <f t="shared" ref="P17:P23" si="1">SUM(L17:O17)</f>
        <v>269</v>
      </c>
      <c r="Q17" s="159">
        <f t="shared" si="0"/>
        <v>67.25</v>
      </c>
    </row>
    <row r="18" spans="10:17">
      <c r="J18" s="157" t="s">
        <v>58</v>
      </c>
      <c r="K18" s="158">
        <v>104</v>
      </c>
      <c r="L18" s="13">
        <v>57</v>
      </c>
      <c r="M18" s="13">
        <v>76</v>
      </c>
      <c r="N18" s="13">
        <v>78</v>
      </c>
      <c r="O18" s="13">
        <v>80</v>
      </c>
      <c r="P18" s="159">
        <f t="shared" si="1"/>
        <v>291</v>
      </c>
      <c r="Q18" s="159">
        <f t="shared" si="0"/>
        <v>72.75</v>
      </c>
    </row>
    <row r="19" spans="10:17">
      <c r="J19" s="157" t="s">
        <v>586</v>
      </c>
      <c r="K19" s="158">
        <v>105</v>
      </c>
      <c r="L19" s="13">
        <v>78</v>
      </c>
      <c r="M19" s="13">
        <v>64</v>
      </c>
      <c r="N19" s="13">
        <v>85</v>
      </c>
      <c r="O19" s="13">
        <v>60</v>
      </c>
      <c r="P19" s="159">
        <f t="shared" si="1"/>
        <v>287</v>
      </c>
      <c r="Q19" s="159">
        <f t="shared" si="0"/>
        <v>71.75</v>
      </c>
    </row>
    <row r="20" spans="10:17">
      <c r="J20" s="157" t="s">
        <v>387</v>
      </c>
      <c r="K20" s="158">
        <v>106</v>
      </c>
      <c r="L20" s="13">
        <v>66</v>
      </c>
      <c r="M20" s="13">
        <v>78</v>
      </c>
      <c r="N20" s="13">
        <v>60</v>
      </c>
      <c r="O20" s="13">
        <v>58</v>
      </c>
      <c r="P20" s="159">
        <f t="shared" si="1"/>
        <v>262</v>
      </c>
      <c r="Q20" s="159">
        <f t="shared" si="0"/>
        <v>65.5</v>
      </c>
    </row>
    <row r="21" spans="10:17">
      <c r="J21" s="157" t="s">
        <v>347</v>
      </c>
      <c r="K21" s="158">
        <v>107</v>
      </c>
      <c r="L21" s="13">
        <v>80</v>
      </c>
      <c r="M21" s="13">
        <v>50</v>
      </c>
      <c r="N21" s="13">
        <v>50</v>
      </c>
      <c r="O21" s="13">
        <v>60</v>
      </c>
      <c r="P21" s="159">
        <f t="shared" si="1"/>
        <v>240</v>
      </c>
      <c r="Q21" s="159">
        <f t="shared" si="0"/>
        <v>60</v>
      </c>
    </row>
    <row r="22" spans="10:17">
      <c r="J22" s="157" t="s">
        <v>587</v>
      </c>
      <c r="K22" s="158">
        <v>108</v>
      </c>
      <c r="L22" s="13">
        <v>55</v>
      </c>
      <c r="M22" s="13">
        <v>50</v>
      </c>
      <c r="N22" s="13">
        <v>50</v>
      </c>
      <c r="O22" s="13">
        <v>78</v>
      </c>
      <c r="P22" s="159">
        <f t="shared" si="1"/>
        <v>233</v>
      </c>
      <c r="Q22" s="159">
        <f t="shared" si="0"/>
        <v>58.25</v>
      </c>
    </row>
    <row r="23" spans="10:17">
      <c r="J23" s="157" t="s">
        <v>588</v>
      </c>
      <c r="K23" s="158">
        <v>109</v>
      </c>
      <c r="L23" s="13">
        <v>75</v>
      </c>
      <c r="M23" s="13">
        <v>75</v>
      </c>
      <c r="N23" s="13">
        <v>75</v>
      </c>
      <c r="O23" s="13">
        <v>50</v>
      </c>
      <c r="P23" s="159">
        <f t="shared" si="1"/>
        <v>275</v>
      </c>
      <c r="Q23" s="159">
        <f t="shared" si="0"/>
        <v>68.75</v>
      </c>
    </row>
    <row r="25" spans="10:17">
      <c r="K25" s="160" t="s">
        <v>573</v>
      </c>
      <c r="L25" s="161">
        <f>MAX(L15:L23)</f>
        <v>80</v>
      </c>
      <c r="M25" s="161">
        <f t="shared" ref="M25:O25" si="2">MAX(M15:M23)</f>
        <v>87</v>
      </c>
      <c r="N25" s="161">
        <f t="shared" si="2"/>
        <v>85</v>
      </c>
      <c r="O25" s="161">
        <f t="shared" si="2"/>
        <v>85</v>
      </c>
    </row>
    <row r="26" spans="10:17">
      <c r="K26" s="160" t="s">
        <v>572</v>
      </c>
      <c r="L26" s="161">
        <f>MIN(L15:L23)</f>
        <v>55</v>
      </c>
      <c r="M26" s="161">
        <f t="shared" ref="M26:O26" si="3">MIN(M15:M23)</f>
        <v>50</v>
      </c>
      <c r="N26" s="161">
        <f t="shared" si="3"/>
        <v>50</v>
      </c>
      <c r="O26" s="161">
        <f t="shared" si="3"/>
        <v>45</v>
      </c>
    </row>
  </sheetData>
  <mergeCells count="2">
    <mergeCell ref="K11:P12"/>
    <mergeCell ref="L13:O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EFAE-7CB5-4782-97DE-0B4BED0B8B1B}">
  <sheetPr>
    <tabColor theme="2"/>
  </sheetPr>
  <dimension ref="C3:U41"/>
  <sheetViews>
    <sheetView workbookViewId="0">
      <selection sqref="A1:XFD1048576"/>
    </sheetView>
  </sheetViews>
  <sheetFormatPr defaultRowHeight="14.25"/>
  <cols>
    <col min="1" max="4" width="9.140625" style="3"/>
    <col min="5" max="5" width="19.5703125" style="3" customWidth="1"/>
    <col min="6" max="6" width="14.42578125" style="3" customWidth="1"/>
    <col min="7" max="7" width="9.140625" style="3"/>
    <col min="8" max="8" width="20.140625" style="3" customWidth="1"/>
    <col min="9" max="9" width="12.140625" style="3" customWidth="1"/>
    <col min="10" max="10" width="8.5703125" style="3" customWidth="1"/>
    <col min="11" max="11" width="17.140625" style="3" customWidth="1"/>
    <col min="12" max="12" width="9.140625" style="3"/>
    <col min="13" max="13" width="12.140625" style="3" customWidth="1"/>
    <col min="14" max="14" width="15" style="3" customWidth="1"/>
    <col min="15" max="16384" width="9.140625" style="3"/>
  </cols>
  <sheetData>
    <row r="3" spans="3:21">
      <c r="T3" s="74">
        <v>3</v>
      </c>
      <c r="U3" s="76">
        <v>43</v>
      </c>
    </row>
    <row r="4" spans="3:21">
      <c r="C4" s="3">
        <v>43</v>
      </c>
      <c r="T4" s="77">
        <v>42</v>
      </c>
      <c r="U4" s="78">
        <v>4</v>
      </c>
    </row>
    <row r="5" spans="3:21">
      <c r="C5" s="3">
        <v>56</v>
      </c>
      <c r="T5" s="77" t="s">
        <v>589</v>
      </c>
      <c r="U5" s="78" t="s">
        <v>590</v>
      </c>
    </row>
    <row r="6" spans="3:21">
      <c r="C6" s="3">
        <v>2</v>
      </c>
      <c r="T6" s="77" t="s">
        <v>591</v>
      </c>
      <c r="U6" s="78">
        <v>2</v>
      </c>
    </row>
    <row r="7" spans="3:21">
      <c r="C7" s="3">
        <v>4</v>
      </c>
      <c r="G7" s="3" t="s">
        <v>4</v>
      </c>
      <c r="H7" s="162" t="s">
        <v>592</v>
      </c>
      <c r="T7" s="77" t="s">
        <v>78</v>
      </c>
      <c r="U7" s="78">
        <v>3</v>
      </c>
    </row>
    <row r="8" spans="3:21">
      <c r="C8" s="3">
        <v>36</v>
      </c>
      <c r="D8" s="59" t="s">
        <v>593</v>
      </c>
      <c r="E8" s="59">
        <f>COUNTIF(C4:C19,"&gt;50")</f>
        <v>9</v>
      </c>
      <c r="G8" s="3" t="s">
        <v>12</v>
      </c>
      <c r="H8" s="163">
        <v>2800000</v>
      </c>
      <c r="L8" s="3" t="s">
        <v>40</v>
      </c>
      <c r="T8" s="77">
        <f>2+2</f>
        <v>4</v>
      </c>
      <c r="U8" s="78"/>
    </row>
    <row r="9" spans="3:21">
      <c r="C9" s="3">
        <v>6</v>
      </c>
      <c r="D9" s="59" t="s">
        <v>594</v>
      </c>
      <c r="E9" s="59">
        <f>COUNTIF(C4:C19,"&lt;=50")</f>
        <v>7</v>
      </c>
      <c r="G9" s="3" t="s">
        <v>595</v>
      </c>
      <c r="H9" s="163">
        <v>1600000</v>
      </c>
      <c r="I9" s="164" t="s">
        <v>596</v>
      </c>
      <c r="J9" s="3">
        <v>1000000</v>
      </c>
      <c r="L9" s="3" t="s">
        <v>597</v>
      </c>
      <c r="M9" s="3">
        <f>COUNTIF(G8:G13,"????")</f>
        <v>2</v>
      </c>
      <c r="T9" s="80">
        <f>3*14</f>
        <v>42</v>
      </c>
      <c r="U9" s="82"/>
    </row>
    <row r="10" spans="3:21">
      <c r="C10" s="3">
        <v>87</v>
      </c>
      <c r="D10" s="59"/>
      <c r="E10" s="59"/>
      <c r="G10" s="3" t="s">
        <v>598</v>
      </c>
      <c r="H10" s="163">
        <v>3600000</v>
      </c>
      <c r="L10" s="3" t="s">
        <v>599</v>
      </c>
      <c r="M10" s="3">
        <f>COUNTIF(G8:G13,"*m")</f>
        <v>1</v>
      </c>
    </row>
    <row r="11" spans="3:21">
      <c r="C11" s="3">
        <v>8</v>
      </c>
      <c r="D11" s="59"/>
      <c r="E11" s="59"/>
      <c r="G11" s="3" t="s">
        <v>600</v>
      </c>
      <c r="H11" s="163">
        <v>86000</v>
      </c>
      <c r="L11" s="3" t="s">
        <v>601</v>
      </c>
      <c r="M11" s="3">
        <f>COUNTIF(G8:G13,"m*")</f>
        <v>2</v>
      </c>
      <c r="R11" s="58" t="s">
        <v>602</v>
      </c>
      <c r="S11" s="58">
        <f>COUNT(T3:U9)</f>
        <v>8</v>
      </c>
    </row>
    <row r="12" spans="3:21">
      <c r="C12" s="3">
        <v>77</v>
      </c>
      <c r="D12" s="59"/>
      <c r="E12" s="59"/>
      <c r="G12" s="3" t="s">
        <v>603</v>
      </c>
      <c r="H12" s="163">
        <v>4200000</v>
      </c>
      <c r="L12" s="3" t="s">
        <v>604</v>
      </c>
      <c r="M12" s="3">
        <f>COUNTIF(G8:G13,"*h*")</f>
        <v>2</v>
      </c>
      <c r="R12" s="58" t="s">
        <v>605</v>
      </c>
      <c r="S12" s="58">
        <f>COUNTA(T3:U9)</f>
        <v>12</v>
      </c>
    </row>
    <row r="13" spans="3:21">
      <c r="C13" s="3">
        <v>87</v>
      </c>
      <c r="D13" s="59"/>
      <c r="E13" s="59"/>
      <c r="G13" s="3" t="s">
        <v>46</v>
      </c>
      <c r="H13" s="165">
        <v>30000</v>
      </c>
      <c r="R13" s="58" t="s">
        <v>606</v>
      </c>
      <c r="S13" s="58">
        <f>COUNTBLANK(T3:U9)</f>
        <v>2</v>
      </c>
    </row>
    <row r="14" spans="3:21">
      <c r="C14" s="3">
        <v>54</v>
      </c>
      <c r="D14" s="59"/>
      <c r="E14" s="59"/>
    </row>
    <row r="15" spans="3:21">
      <c r="C15" s="3">
        <v>54</v>
      </c>
    </row>
    <row r="16" spans="3:21">
      <c r="C16" s="3">
        <v>3</v>
      </c>
    </row>
    <row r="17" spans="3:11">
      <c r="C17" s="3">
        <v>76</v>
      </c>
    </row>
    <row r="18" spans="3:11">
      <c r="C18" s="3">
        <v>88</v>
      </c>
    </row>
    <row r="19" spans="3:11">
      <c r="C19" s="3">
        <v>90</v>
      </c>
      <c r="K19" s="59">
        <f>COUNTIF(H8:H13,"&lt;="&amp;J9)</f>
        <v>2</v>
      </c>
    </row>
    <row r="24" spans="3:11">
      <c r="E24" s="288" t="s">
        <v>607</v>
      </c>
      <c r="F24" s="289"/>
    </row>
    <row r="25" spans="3:11">
      <c r="E25" s="160" t="s">
        <v>608</v>
      </c>
      <c r="F25" s="160" t="s">
        <v>609</v>
      </c>
    </row>
    <row r="26" spans="3:11">
      <c r="E26" s="9" t="s">
        <v>35</v>
      </c>
      <c r="F26" s="9">
        <v>76</v>
      </c>
    </row>
    <row r="27" spans="3:11">
      <c r="E27" s="9" t="s">
        <v>20</v>
      </c>
      <c r="F27" s="9">
        <v>78</v>
      </c>
    </row>
    <row r="28" spans="3:11">
      <c r="E28" s="9" t="s">
        <v>169</v>
      </c>
      <c r="F28" s="9">
        <v>87</v>
      </c>
    </row>
    <row r="29" spans="3:11">
      <c r="E29" s="9" t="s">
        <v>610</v>
      </c>
      <c r="F29" s="9">
        <v>88</v>
      </c>
    </row>
    <row r="30" spans="3:11">
      <c r="E30" s="9" t="s">
        <v>611</v>
      </c>
      <c r="F30" s="9" t="s">
        <v>612</v>
      </c>
    </row>
    <row r="31" spans="3:11">
      <c r="E31" s="9" t="s">
        <v>613</v>
      </c>
      <c r="F31" s="9">
        <v>91</v>
      </c>
    </row>
    <row r="32" spans="3:11">
      <c r="E32" s="9" t="s">
        <v>614</v>
      </c>
      <c r="F32" s="9">
        <v>94</v>
      </c>
    </row>
    <row r="33" spans="5:7">
      <c r="E33" s="9" t="s">
        <v>615</v>
      </c>
      <c r="F33" s="9" t="s">
        <v>612</v>
      </c>
    </row>
    <row r="34" spans="5:7">
      <c r="E34" s="9" t="s">
        <v>616</v>
      </c>
      <c r="F34" s="9">
        <v>89</v>
      </c>
    </row>
    <row r="35" spans="5:7">
      <c r="E35" s="9" t="s">
        <v>617</v>
      </c>
      <c r="F35" s="9">
        <v>96</v>
      </c>
    </row>
    <row r="36" spans="5:7">
      <c r="E36" s="9" t="s">
        <v>618</v>
      </c>
      <c r="F36" s="9" t="s">
        <v>612</v>
      </c>
    </row>
    <row r="37" spans="5:7">
      <c r="E37" s="9" t="s">
        <v>619</v>
      </c>
      <c r="F37" s="9" t="s">
        <v>612</v>
      </c>
    </row>
    <row r="38" spans="5:7">
      <c r="E38" s="9" t="s">
        <v>121</v>
      </c>
      <c r="F38" s="9">
        <v>93</v>
      </c>
    </row>
    <row r="40" spans="5:7">
      <c r="E40" s="284" t="s">
        <v>620</v>
      </c>
      <c r="F40" s="284"/>
      <c r="G40" s="3">
        <f>COUNT(F26:F38)</f>
        <v>9</v>
      </c>
    </row>
    <row r="41" spans="5:7">
      <c r="E41" s="284" t="s">
        <v>621</v>
      </c>
      <c r="F41" s="284"/>
      <c r="G41" s="3">
        <f>COUNTA(F26:F38)</f>
        <v>13</v>
      </c>
    </row>
  </sheetData>
  <mergeCells count="3">
    <mergeCell ref="E24:F24"/>
    <mergeCell ref="E40:F40"/>
    <mergeCell ref="E41:F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87498-6C4D-45C4-9285-14CB5BDE903B}">
  <sheetPr>
    <tabColor rgb="FFC00000"/>
  </sheetPr>
  <dimension ref="A1:K23"/>
  <sheetViews>
    <sheetView topLeftCell="A40" workbookViewId="0">
      <selection activeCell="J14" sqref="J14"/>
    </sheetView>
  </sheetViews>
  <sheetFormatPr defaultRowHeight="14.25"/>
  <cols>
    <col min="1" max="1" width="9.140625" style="3"/>
    <col min="2" max="2" width="25.42578125" style="3" customWidth="1"/>
    <col min="3" max="3" width="10.7109375" style="3" customWidth="1"/>
    <col min="4" max="4" width="14" style="3" customWidth="1"/>
    <col min="5" max="5" width="12.140625" style="3" customWidth="1"/>
    <col min="6" max="6" width="13.5703125" style="3" customWidth="1"/>
    <col min="7" max="7" width="16.5703125" style="3" customWidth="1"/>
    <col min="8" max="16384" width="9.140625" style="3"/>
  </cols>
  <sheetData>
    <row r="1" spans="1:11" ht="15" thickBot="1">
      <c r="A1" s="290" t="s">
        <v>622</v>
      </c>
      <c r="B1" s="291"/>
      <c r="C1" s="291"/>
      <c r="D1" s="291"/>
      <c r="E1" s="291"/>
      <c r="F1" s="291"/>
      <c r="G1" s="292"/>
    </row>
    <row r="2" spans="1:11" ht="15" thickBot="1">
      <c r="A2" s="293" t="s">
        <v>623</v>
      </c>
      <c r="B2" s="294"/>
      <c r="C2" s="294"/>
      <c r="D2" s="294"/>
      <c r="E2" s="294"/>
      <c r="F2" s="294"/>
      <c r="G2" s="295"/>
    </row>
    <row r="3" spans="1:11" ht="15" thickBot="1">
      <c r="A3" s="167" t="s">
        <v>3</v>
      </c>
      <c r="B3" s="168" t="s">
        <v>40</v>
      </c>
      <c r="C3" s="168" t="s">
        <v>578</v>
      </c>
      <c r="D3" s="168" t="s">
        <v>624</v>
      </c>
      <c r="E3" s="168" t="s">
        <v>625</v>
      </c>
      <c r="F3" s="168" t="s">
        <v>626</v>
      </c>
      <c r="G3" s="169" t="s">
        <v>627</v>
      </c>
    </row>
    <row r="4" spans="1:11">
      <c r="A4" s="170">
        <v>1</v>
      </c>
      <c r="B4" s="171" t="s">
        <v>628</v>
      </c>
      <c r="C4" s="170">
        <v>45</v>
      </c>
      <c r="D4" s="170">
        <v>55</v>
      </c>
      <c r="E4" s="170">
        <v>67</v>
      </c>
      <c r="F4" s="172">
        <f>SUM(C4,D4,E4)</f>
        <v>167</v>
      </c>
      <c r="G4" s="173">
        <f>AVERAGE(C4:E4)</f>
        <v>55.666666666666664</v>
      </c>
    </row>
    <row r="5" spans="1:11">
      <c r="A5" s="174">
        <v>2</v>
      </c>
      <c r="B5" s="8" t="s">
        <v>629</v>
      </c>
      <c r="C5" s="174">
        <v>78</v>
      </c>
      <c r="D5" s="175">
        <v>65</v>
      </c>
      <c r="E5" s="174">
        <v>75</v>
      </c>
      <c r="F5" s="172">
        <f t="shared" ref="F5:F13" si="0">SUM(C5,D5,E5)</f>
        <v>218</v>
      </c>
      <c r="G5" s="173">
        <f t="shared" ref="G5:G13" si="1">AVERAGE(C5:E5)</f>
        <v>72.666666666666671</v>
      </c>
    </row>
    <row r="6" spans="1:11">
      <c r="A6" s="174">
        <v>3</v>
      </c>
      <c r="B6" s="8" t="s">
        <v>124</v>
      </c>
      <c r="C6" s="174">
        <v>39</v>
      </c>
      <c r="D6" s="174">
        <v>52</v>
      </c>
      <c r="E6" s="174">
        <v>59</v>
      </c>
      <c r="F6" s="172">
        <f t="shared" si="0"/>
        <v>150</v>
      </c>
      <c r="G6" s="173">
        <f t="shared" si="1"/>
        <v>50</v>
      </c>
    </row>
    <row r="7" spans="1:11">
      <c r="A7" s="174">
        <v>4</v>
      </c>
      <c r="B7" s="8" t="s">
        <v>630</v>
      </c>
      <c r="C7" s="174">
        <v>45</v>
      </c>
      <c r="D7" s="174">
        <v>25</v>
      </c>
      <c r="E7" s="174">
        <v>36</v>
      </c>
      <c r="F7" s="172">
        <f t="shared" si="0"/>
        <v>106</v>
      </c>
      <c r="G7" s="173">
        <f t="shared" si="1"/>
        <v>35.333333333333336</v>
      </c>
    </row>
    <row r="8" spans="1:11">
      <c r="A8" s="174">
        <v>5</v>
      </c>
      <c r="B8" s="8" t="s">
        <v>631</v>
      </c>
      <c r="C8" s="174">
        <v>45</v>
      </c>
      <c r="D8" s="174">
        <v>28</v>
      </c>
      <c r="E8" s="174">
        <v>53</v>
      </c>
      <c r="F8" s="172">
        <f t="shared" si="0"/>
        <v>126</v>
      </c>
      <c r="G8" s="173">
        <f t="shared" si="1"/>
        <v>42</v>
      </c>
    </row>
    <row r="9" spans="1:11">
      <c r="A9" s="174">
        <v>6</v>
      </c>
      <c r="B9" s="8" t="s">
        <v>632</v>
      </c>
      <c r="C9" s="174">
        <v>89</v>
      </c>
      <c r="D9" s="175">
        <v>75</v>
      </c>
      <c r="E9" s="174">
        <v>61</v>
      </c>
      <c r="F9" s="172">
        <f t="shared" si="0"/>
        <v>225</v>
      </c>
      <c r="G9" s="173">
        <f t="shared" si="1"/>
        <v>75</v>
      </c>
    </row>
    <row r="10" spans="1:11">
      <c r="A10" s="174">
        <v>7</v>
      </c>
      <c r="B10" s="8" t="s">
        <v>633</v>
      </c>
      <c r="C10" s="174">
        <v>71</v>
      </c>
      <c r="D10" s="175">
        <v>64</v>
      </c>
      <c r="E10" s="174">
        <v>73</v>
      </c>
      <c r="F10" s="172">
        <f t="shared" si="0"/>
        <v>208</v>
      </c>
      <c r="G10" s="173">
        <f t="shared" si="1"/>
        <v>69.333333333333329</v>
      </c>
    </row>
    <row r="11" spans="1:11">
      <c r="A11" s="174">
        <v>8</v>
      </c>
      <c r="B11" s="8" t="s">
        <v>634</v>
      </c>
      <c r="C11" s="174">
        <v>45</v>
      </c>
      <c r="D11" s="174">
        <v>45</v>
      </c>
      <c r="E11" s="174">
        <v>45</v>
      </c>
      <c r="F11" s="172">
        <f t="shared" si="0"/>
        <v>135</v>
      </c>
      <c r="G11" s="173">
        <f t="shared" si="1"/>
        <v>45</v>
      </c>
    </row>
    <row r="12" spans="1:11">
      <c r="A12" s="174">
        <v>9</v>
      </c>
      <c r="B12" s="8" t="s">
        <v>69</v>
      </c>
      <c r="C12" s="174">
        <v>45</v>
      </c>
      <c r="D12" s="175">
        <v>65</v>
      </c>
      <c r="E12" s="174">
        <v>30</v>
      </c>
      <c r="F12" s="172">
        <f t="shared" si="0"/>
        <v>140</v>
      </c>
      <c r="G12" s="173">
        <f t="shared" si="1"/>
        <v>46.666666666666664</v>
      </c>
      <c r="J12" s="296" t="s">
        <v>635</v>
      </c>
      <c r="K12" s="297"/>
    </row>
    <row r="13" spans="1:11">
      <c r="A13" s="174">
        <v>10</v>
      </c>
      <c r="B13" s="8" t="s">
        <v>636</v>
      </c>
      <c r="C13" s="174">
        <v>75</v>
      </c>
      <c r="D13" s="175">
        <v>65</v>
      </c>
      <c r="E13" s="174">
        <v>55</v>
      </c>
      <c r="F13" s="172">
        <f t="shared" si="0"/>
        <v>195</v>
      </c>
      <c r="G13" s="173">
        <f t="shared" si="1"/>
        <v>65</v>
      </c>
      <c r="J13" s="298"/>
      <c r="K13" s="299"/>
    </row>
    <row r="14" spans="1:11">
      <c r="A14" s="300" t="s">
        <v>637</v>
      </c>
      <c r="B14" s="176" t="s">
        <v>638</v>
      </c>
      <c r="C14" s="177">
        <f>SUM(C4:C13)</f>
        <v>577</v>
      </c>
      <c r="D14" s="177">
        <f t="shared" ref="D14:E14" si="2">SUM(D4:D13)</f>
        <v>539</v>
      </c>
      <c r="E14" s="177">
        <f t="shared" si="2"/>
        <v>554</v>
      </c>
      <c r="F14" s="177"/>
      <c r="G14" s="177"/>
    </row>
    <row r="15" spans="1:11">
      <c r="A15" s="301"/>
      <c r="B15" s="176" t="s">
        <v>639</v>
      </c>
      <c r="C15" s="178">
        <f>COUNTA(B4:B13)</f>
        <v>10</v>
      </c>
      <c r="D15" s="179" t="s">
        <v>640</v>
      </c>
      <c r="E15" s="178">
        <f>COUNTA(C3:E3)</f>
        <v>3</v>
      </c>
      <c r="F15" s="13"/>
      <c r="G15" s="13"/>
    </row>
    <row r="16" spans="1:11">
      <c r="A16" s="301"/>
      <c r="B16" s="176" t="s">
        <v>641</v>
      </c>
      <c r="C16" s="180">
        <f>MAX(C4:C13)</f>
        <v>89</v>
      </c>
      <c r="D16" s="180">
        <f t="shared" ref="D16:E16" si="3">MAX(D4:D13)</f>
        <v>75</v>
      </c>
      <c r="E16" s="180">
        <f t="shared" si="3"/>
        <v>75</v>
      </c>
      <c r="F16" s="180">
        <f>MAX(F4:F13)</f>
        <v>225</v>
      </c>
      <c r="G16" s="13"/>
    </row>
    <row r="17" spans="1:7">
      <c r="A17" s="301"/>
      <c r="B17" s="176" t="s">
        <v>642</v>
      </c>
      <c r="C17" s="181">
        <f>MIN(C4:C13)</f>
        <v>39</v>
      </c>
      <c r="D17" s="181">
        <f t="shared" ref="D17:F17" si="4">MIN(D4:D13)</f>
        <v>25</v>
      </c>
      <c r="E17" s="181">
        <f t="shared" si="4"/>
        <v>30</v>
      </c>
      <c r="F17" s="181">
        <f t="shared" si="4"/>
        <v>106</v>
      </c>
      <c r="G17" s="13"/>
    </row>
    <row r="18" spans="1:7">
      <c r="A18" s="301"/>
      <c r="B18" s="176" t="s">
        <v>643</v>
      </c>
      <c r="C18" s="180">
        <f>COUNTIF(C4:C13,"&gt;60")</f>
        <v>4</v>
      </c>
      <c r="D18" s="180">
        <f t="shared" ref="D18:E18" si="5">COUNTIF(D4:D13,"&gt;60")</f>
        <v>5</v>
      </c>
      <c r="E18" s="180">
        <f t="shared" si="5"/>
        <v>4</v>
      </c>
      <c r="F18" s="178"/>
      <c r="G18" s="13"/>
    </row>
    <row r="19" spans="1:7">
      <c r="A19" s="301"/>
      <c r="B19" s="176" t="s">
        <v>644</v>
      </c>
      <c r="C19" s="181">
        <f>COUNTIF(C4:C13,"&lt;40")</f>
        <v>1</v>
      </c>
      <c r="D19" s="181">
        <f t="shared" ref="D19:E19" si="6">COUNTIF(D4:D13,"&lt;40")</f>
        <v>2</v>
      </c>
      <c r="E19" s="181">
        <f t="shared" si="6"/>
        <v>2</v>
      </c>
      <c r="F19" s="178"/>
      <c r="G19" s="13"/>
    </row>
    <row r="20" spans="1:7">
      <c r="A20" s="301"/>
      <c r="B20" s="302" t="s">
        <v>645</v>
      </c>
      <c r="C20" s="303"/>
      <c r="D20" s="303"/>
      <c r="E20" s="304"/>
      <c r="F20" s="177">
        <f>SUMIFS(F4:F13,D4:D13,"&gt;60")</f>
        <v>986</v>
      </c>
      <c r="G20" s="182">
        <f>AVERAGEIFS(F4:F13,D4:D13,"&gt;60")</f>
        <v>197.2</v>
      </c>
    </row>
    <row r="21" spans="1:7">
      <c r="A21" s="301"/>
      <c r="B21" s="302" t="s">
        <v>646</v>
      </c>
      <c r="C21" s="303"/>
      <c r="D21" s="303"/>
      <c r="E21" s="304"/>
      <c r="F21" s="177">
        <f>COUNTIFS(C4:C13,"&gt;60",D4:D13,"&gt;60",E4:E13,"&gt;60")</f>
        <v>3</v>
      </c>
      <c r="G21" s="178"/>
    </row>
    <row r="22" spans="1:7">
      <c r="A22" s="301"/>
      <c r="B22" s="302" t="s">
        <v>647</v>
      </c>
      <c r="C22" s="303"/>
      <c r="D22" s="303"/>
      <c r="E22" s="304"/>
      <c r="F22" s="177">
        <f>SUMIFS(F4:F13,C4:C13,"&gt;60",D4:D13,"&gt;60",E4:E13,"&gt;60")</f>
        <v>651</v>
      </c>
      <c r="G22" s="177">
        <f>AVERAGEIFS(F4:F13,C4:C13,"&gt;60",D4:D13,"&gt;60",E4:E13,"&gt;60")</f>
        <v>217</v>
      </c>
    </row>
    <row r="23" spans="1:7">
      <c r="B23" s="100"/>
      <c r="C23" s="100"/>
      <c r="D23" s="100"/>
      <c r="E23" s="100"/>
      <c r="F23" s="100"/>
      <c r="G23" s="100"/>
    </row>
  </sheetData>
  <mergeCells count="7">
    <mergeCell ref="A1:G1"/>
    <mergeCell ref="A2:G2"/>
    <mergeCell ref="J12:K13"/>
    <mergeCell ref="A14:A22"/>
    <mergeCell ref="B20:E20"/>
    <mergeCell ref="B21:E21"/>
    <mergeCell ref="B22:E2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707F-773E-4D94-8C7C-A8097440A2C9}">
  <sheetPr>
    <tabColor rgb="FF00B050"/>
  </sheetPr>
  <dimension ref="A1:G22"/>
  <sheetViews>
    <sheetView workbookViewId="0">
      <selection sqref="A1:XFD1048576"/>
    </sheetView>
  </sheetViews>
  <sheetFormatPr defaultRowHeight="14.25"/>
  <cols>
    <col min="1" max="1" width="9.140625" style="3"/>
    <col min="2" max="2" width="25.7109375" style="3" customWidth="1"/>
    <col min="3" max="3" width="11" style="3" customWidth="1"/>
    <col min="4" max="4" width="13.5703125" style="3" customWidth="1"/>
    <col min="5" max="5" width="12.28515625" style="3" customWidth="1"/>
    <col min="6" max="7" width="14.85546875" style="3" customWidth="1"/>
    <col min="8" max="16384" width="9.140625" style="3"/>
  </cols>
  <sheetData>
    <row r="1" spans="1:7" ht="15" thickBot="1">
      <c r="A1" s="290" t="s">
        <v>622</v>
      </c>
      <c r="B1" s="291"/>
      <c r="C1" s="291"/>
      <c r="D1" s="291"/>
      <c r="E1" s="291"/>
      <c r="F1" s="291"/>
      <c r="G1" s="292"/>
    </row>
    <row r="2" spans="1:7" ht="15" thickBot="1">
      <c r="A2" s="293" t="s">
        <v>623</v>
      </c>
      <c r="B2" s="294"/>
      <c r="C2" s="294"/>
      <c r="D2" s="294"/>
      <c r="E2" s="294"/>
      <c r="F2" s="294"/>
      <c r="G2" s="295"/>
    </row>
    <row r="3" spans="1:7" ht="15" thickBot="1">
      <c r="A3" s="167" t="s">
        <v>3</v>
      </c>
      <c r="B3" s="168" t="s">
        <v>40</v>
      </c>
      <c r="C3" s="168">
        <v>39</v>
      </c>
      <c r="D3" s="168" t="s">
        <v>624</v>
      </c>
      <c r="E3" s="168" t="s">
        <v>625</v>
      </c>
      <c r="F3" s="168" t="s">
        <v>626</v>
      </c>
      <c r="G3" s="169" t="s">
        <v>627</v>
      </c>
    </row>
    <row r="4" spans="1:7">
      <c r="A4" s="170">
        <v>1</v>
      </c>
      <c r="B4" s="171" t="s">
        <v>628</v>
      </c>
      <c r="C4" s="170">
        <v>45</v>
      </c>
      <c r="D4" s="170">
        <v>55</v>
      </c>
      <c r="E4" s="170">
        <v>67</v>
      </c>
      <c r="F4" s="172"/>
      <c r="G4" s="183"/>
    </row>
    <row r="5" spans="1:7">
      <c r="A5" s="174">
        <v>2</v>
      </c>
      <c r="B5" s="8" t="s">
        <v>629</v>
      </c>
      <c r="C5" s="174">
        <v>78</v>
      </c>
      <c r="D5" s="174">
        <v>65</v>
      </c>
      <c r="E5" s="174">
        <v>75</v>
      </c>
      <c r="F5" s="184"/>
      <c r="G5" s="185"/>
    </row>
    <row r="6" spans="1:7">
      <c r="A6" s="174">
        <v>3</v>
      </c>
      <c r="B6" s="8" t="s">
        <v>124</v>
      </c>
      <c r="C6" s="174">
        <v>39</v>
      </c>
      <c r="D6" s="174">
        <v>52</v>
      </c>
      <c r="E6" s="174">
        <v>59</v>
      </c>
      <c r="F6" s="184"/>
      <c r="G6" s="185"/>
    </row>
    <row r="7" spans="1:7">
      <c r="A7" s="174">
        <v>4</v>
      </c>
      <c r="B7" s="8" t="s">
        <v>630</v>
      </c>
      <c r="C7" s="174">
        <v>45</v>
      </c>
      <c r="D7" s="174">
        <v>25</v>
      </c>
      <c r="E7" s="174">
        <v>36</v>
      </c>
      <c r="F7" s="184"/>
      <c r="G7" s="185"/>
    </row>
    <row r="8" spans="1:7">
      <c r="A8" s="174">
        <v>5</v>
      </c>
      <c r="B8" s="8" t="s">
        <v>631</v>
      </c>
      <c r="C8" s="174">
        <v>45</v>
      </c>
      <c r="D8" s="174">
        <v>28</v>
      </c>
      <c r="E8" s="174">
        <v>53</v>
      </c>
      <c r="F8" s="184"/>
      <c r="G8" s="185"/>
    </row>
    <row r="9" spans="1:7">
      <c r="A9" s="174">
        <v>6</v>
      </c>
      <c r="B9" s="8" t="s">
        <v>632</v>
      </c>
      <c r="C9" s="174">
        <v>89</v>
      </c>
      <c r="D9" s="174">
        <v>75</v>
      </c>
      <c r="E9" s="174">
        <v>61</v>
      </c>
      <c r="F9" s="184"/>
      <c r="G9" s="185"/>
    </row>
    <row r="10" spans="1:7">
      <c r="A10" s="174">
        <v>7</v>
      </c>
      <c r="B10" s="8" t="s">
        <v>633</v>
      </c>
      <c r="C10" s="174">
        <v>71</v>
      </c>
      <c r="D10" s="174">
        <v>64</v>
      </c>
      <c r="E10" s="174">
        <v>73</v>
      </c>
      <c r="F10" s="184"/>
      <c r="G10" s="185"/>
    </row>
    <row r="11" spans="1:7">
      <c r="A11" s="174">
        <v>8</v>
      </c>
      <c r="B11" s="8" t="s">
        <v>634</v>
      </c>
      <c r="C11" s="174">
        <v>45</v>
      </c>
      <c r="D11" s="174">
        <v>45</v>
      </c>
      <c r="E11" s="174">
        <v>45</v>
      </c>
      <c r="F11" s="184"/>
      <c r="G11" s="185"/>
    </row>
    <row r="12" spans="1:7">
      <c r="A12" s="174">
        <v>9</v>
      </c>
      <c r="B12" s="8" t="s">
        <v>69</v>
      </c>
      <c r="C12" s="174">
        <v>45</v>
      </c>
      <c r="D12" s="174">
        <v>65</v>
      </c>
      <c r="E12" s="174">
        <v>30</v>
      </c>
      <c r="F12" s="184"/>
      <c r="G12" s="185"/>
    </row>
    <row r="13" spans="1:7">
      <c r="A13" s="174">
        <v>10</v>
      </c>
      <c r="B13" s="8" t="s">
        <v>636</v>
      </c>
      <c r="C13" s="174">
        <v>75</v>
      </c>
      <c r="D13" s="174">
        <v>65</v>
      </c>
      <c r="E13" s="174">
        <v>55</v>
      </c>
      <c r="F13" s="184"/>
      <c r="G13" s="185"/>
    </row>
    <row r="14" spans="1:7">
      <c r="A14" s="300" t="s">
        <v>637</v>
      </c>
      <c r="B14" s="178" t="s">
        <v>638</v>
      </c>
      <c r="C14" s="186"/>
      <c r="D14" s="186" t="s">
        <v>648</v>
      </c>
      <c r="E14" s="186"/>
      <c r="F14" s="9"/>
      <c r="G14" s="9"/>
    </row>
    <row r="15" spans="1:7">
      <c r="A15" s="301"/>
      <c r="B15" s="176" t="s">
        <v>639</v>
      </c>
      <c r="C15" s="186"/>
      <c r="D15" s="186"/>
      <c r="E15" s="186"/>
      <c r="F15" s="9"/>
      <c r="G15" s="9"/>
    </row>
    <row r="16" spans="1:7">
      <c r="A16" s="301"/>
      <c r="B16" s="176" t="s">
        <v>641</v>
      </c>
      <c r="C16" s="186"/>
      <c r="D16" s="186"/>
      <c r="E16" s="186"/>
      <c r="F16" s="9"/>
      <c r="G16" s="9"/>
    </row>
    <row r="17" spans="1:7">
      <c r="A17" s="301"/>
      <c r="B17" s="176" t="s">
        <v>642</v>
      </c>
      <c r="C17" s="186"/>
      <c r="D17" s="186"/>
      <c r="E17" s="186"/>
      <c r="F17" s="9"/>
      <c r="G17" s="9"/>
    </row>
    <row r="18" spans="1:7">
      <c r="A18" s="301"/>
      <c r="B18" s="176" t="s">
        <v>643</v>
      </c>
      <c r="C18" s="186"/>
      <c r="D18" s="186"/>
      <c r="E18" s="186"/>
      <c r="F18" s="9"/>
      <c r="G18" s="9"/>
    </row>
    <row r="19" spans="1:7">
      <c r="A19" s="301"/>
      <c r="B19" s="176" t="s">
        <v>644</v>
      </c>
      <c r="C19" s="186"/>
      <c r="D19" s="186"/>
      <c r="E19" s="186"/>
      <c r="F19" s="9"/>
      <c r="G19" s="9"/>
    </row>
    <row r="20" spans="1:7">
      <c r="A20" s="301"/>
      <c r="B20" s="302" t="s">
        <v>645</v>
      </c>
      <c r="C20" s="303"/>
      <c r="D20" s="303"/>
      <c r="E20" s="304"/>
      <c r="F20" s="9"/>
      <c r="G20" s="9"/>
    </row>
    <row r="21" spans="1:7">
      <c r="A21" s="301"/>
      <c r="B21" s="302" t="s">
        <v>646</v>
      </c>
      <c r="C21" s="303"/>
      <c r="D21" s="303"/>
      <c r="E21" s="304"/>
      <c r="F21" s="9"/>
      <c r="G21" s="9"/>
    </row>
    <row r="22" spans="1:7">
      <c r="A22" s="301"/>
      <c r="B22" s="302" t="s">
        <v>647</v>
      </c>
      <c r="C22" s="303"/>
      <c r="D22" s="303"/>
      <c r="E22" s="304"/>
      <c r="F22" s="9"/>
      <c r="G22" s="9"/>
    </row>
  </sheetData>
  <mergeCells count="6">
    <mergeCell ref="A1:G1"/>
    <mergeCell ref="A2:G2"/>
    <mergeCell ref="A14:A22"/>
    <mergeCell ref="B20:E20"/>
    <mergeCell ref="B21:E21"/>
    <mergeCell ref="B22:E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7AB8-6B88-426B-9046-A9ADFF3DAEB6}">
  <sheetPr>
    <tabColor rgb="FFFF6699"/>
  </sheetPr>
  <dimension ref="A1:M15"/>
  <sheetViews>
    <sheetView workbookViewId="0">
      <selection activeCell="J10" sqref="J10:J11"/>
    </sheetView>
  </sheetViews>
  <sheetFormatPr defaultRowHeight="14.25"/>
  <cols>
    <col min="1" max="1" width="36.7109375" style="3" customWidth="1"/>
    <col min="2" max="6" width="9.140625" style="3"/>
    <col min="7" max="7" width="27.7109375" style="3" customWidth="1"/>
    <col min="8" max="8" width="9.42578125" style="3" bestFit="1" customWidth="1"/>
    <col min="9" max="10" width="9.140625" style="3"/>
    <col min="11" max="11" width="12.42578125" style="3" customWidth="1"/>
    <col min="12" max="16384" width="9.140625" style="3"/>
  </cols>
  <sheetData>
    <row r="1" spans="1:13">
      <c r="A1" s="193" t="s">
        <v>649</v>
      </c>
      <c r="B1" s="194" t="s">
        <v>650</v>
      </c>
      <c r="C1" s="194" t="s">
        <v>651</v>
      </c>
      <c r="D1" s="194" t="s">
        <v>652</v>
      </c>
      <c r="E1" s="194" t="s">
        <v>653</v>
      </c>
      <c r="F1" s="193"/>
      <c r="G1" s="194" t="s">
        <v>654</v>
      </c>
    </row>
    <row r="2" spans="1:13">
      <c r="A2" s="3" t="s">
        <v>655</v>
      </c>
      <c r="B2" s="100">
        <v>20</v>
      </c>
      <c r="C2" s="100">
        <v>20</v>
      </c>
      <c r="D2" s="100">
        <v>20</v>
      </c>
      <c r="E2" s="100">
        <v>20</v>
      </c>
      <c r="K2" s="3" t="s">
        <v>656</v>
      </c>
      <c r="L2" s="3" t="s">
        <v>657</v>
      </c>
    </row>
    <row r="3" spans="1:13">
      <c r="A3" s="3" t="s">
        <v>658</v>
      </c>
      <c r="B3" s="100">
        <v>10</v>
      </c>
      <c r="C3" s="100">
        <v>10</v>
      </c>
      <c r="D3" s="100">
        <v>10</v>
      </c>
      <c r="E3" s="100">
        <v>10</v>
      </c>
      <c r="K3" s="3" t="s">
        <v>659</v>
      </c>
      <c r="L3" s="3" t="s">
        <v>543</v>
      </c>
      <c r="M3" s="3" t="s">
        <v>660</v>
      </c>
    </row>
    <row r="4" spans="1:13">
      <c r="B4" s="253">
        <f>B2+B3</f>
        <v>30</v>
      </c>
      <c r="C4" s="253">
        <f>C2-C3</f>
        <v>10</v>
      </c>
      <c r="D4" s="253">
        <f>D2/D3</f>
        <v>2</v>
      </c>
      <c r="E4" s="253">
        <f>E2*E3</f>
        <v>200</v>
      </c>
      <c r="G4" s="195" t="s">
        <v>661</v>
      </c>
      <c r="K4" s="3" t="s">
        <v>662</v>
      </c>
      <c r="L4" s="3" t="s">
        <v>540</v>
      </c>
    </row>
    <row r="5" spans="1:13">
      <c r="G5" s="3" t="s">
        <v>663</v>
      </c>
      <c r="H5" s="3">
        <v>120</v>
      </c>
      <c r="K5" s="3" t="s">
        <v>664</v>
      </c>
      <c r="L5" s="3" t="s">
        <v>539</v>
      </c>
    </row>
    <row r="6" spans="1:13">
      <c r="G6" s="3" t="s">
        <v>665</v>
      </c>
      <c r="H6" s="196">
        <v>200</v>
      </c>
      <c r="K6" s="3" t="s">
        <v>666</v>
      </c>
      <c r="L6" s="3" t="s">
        <v>541</v>
      </c>
    </row>
    <row r="7" spans="1:13">
      <c r="G7" s="3" t="s">
        <v>667</v>
      </c>
      <c r="H7" s="197">
        <v>2</v>
      </c>
      <c r="K7" s="3" t="s">
        <v>668</v>
      </c>
      <c r="L7" s="3" t="s">
        <v>542</v>
      </c>
    </row>
    <row r="8" spans="1:13">
      <c r="G8" s="198" t="s">
        <v>669</v>
      </c>
      <c r="H8" s="199">
        <f>(H6-H5)*H7</f>
        <v>160</v>
      </c>
    </row>
    <row r="9" spans="1:13">
      <c r="I9" s="200"/>
    </row>
    <row r="11" spans="1:13">
      <c r="G11" s="195" t="s">
        <v>670</v>
      </c>
    </row>
    <row r="12" spans="1:13">
      <c r="G12" s="3" t="s">
        <v>671</v>
      </c>
      <c r="H12" s="3">
        <v>100</v>
      </c>
    </row>
    <row r="13" spans="1:13">
      <c r="G13" s="3" t="s">
        <v>672</v>
      </c>
      <c r="H13" s="3">
        <v>300</v>
      </c>
    </row>
    <row r="14" spans="1:13">
      <c r="G14" s="3" t="s">
        <v>673</v>
      </c>
      <c r="H14" s="201">
        <v>1</v>
      </c>
    </row>
    <row r="15" spans="1:13">
      <c r="G15" s="3" t="s">
        <v>674</v>
      </c>
      <c r="H15" s="254">
        <f>(H13-H12)*H14</f>
        <v>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4D42D-3828-47AA-873F-28D79567C7A8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9CF23-F89E-48F4-9443-7C3F4C8C2932}">
  <sheetPr>
    <tabColor rgb="FF00B050"/>
  </sheetPr>
  <dimension ref="G2:N17"/>
  <sheetViews>
    <sheetView topLeftCell="A7" workbookViewId="0">
      <selection activeCell="H26" sqref="H26"/>
    </sheetView>
  </sheetViews>
  <sheetFormatPr defaultRowHeight="15"/>
  <cols>
    <col min="7" max="7" width="12.5703125" customWidth="1"/>
    <col min="8" max="8" width="11.140625" customWidth="1"/>
    <col min="13" max="13" width="10.140625" customWidth="1"/>
    <col min="14" max="14" width="12.5703125" customWidth="1"/>
  </cols>
  <sheetData>
    <row r="2" spans="7:14" ht="21">
      <c r="H2" s="305" t="s">
        <v>571</v>
      </c>
      <c r="I2" s="306"/>
      <c r="J2" s="306"/>
      <c r="K2" s="306"/>
      <c r="L2" s="306"/>
      <c r="M2" s="306"/>
      <c r="N2" s="187"/>
    </row>
    <row r="3" spans="7:14" ht="21">
      <c r="H3" s="306"/>
      <c r="I3" s="306"/>
      <c r="J3" s="306"/>
      <c r="K3" s="306"/>
      <c r="L3" s="306"/>
      <c r="M3" s="306"/>
      <c r="N3" s="187"/>
    </row>
    <row r="4" spans="7:14">
      <c r="I4" s="307" t="s">
        <v>574</v>
      </c>
      <c r="J4" s="308"/>
      <c r="K4" s="308"/>
      <c r="L4" s="309"/>
    </row>
    <row r="5" spans="7:14">
      <c r="G5" s="188" t="s">
        <v>575</v>
      </c>
      <c r="H5" s="188" t="s">
        <v>576</v>
      </c>
      <c r="I5" s="188" t="s">
        <v>577</v>
      </c>
      <c r="J5" s="188" t="s">
        <v>578</v>
      </c>
      <c r="K5" s="188" t="s">
        <v>579</v>
      </c>
      <c r="L5" s="188" t="s">
        <v>580</v>
      </c>
      <c r="M5" s="188" t="s">
        <v>581</v>
      </c>
      <c r="N5" s="188" t="s">
        <v>582</v>
      </c>
    </row>
    <row r="6" spans="7:14">
      <c r="G6" s="188" t="s">
        <v>583</v>
      </c>
      <c r="H6" s="189">
        <v>101</v>
      </c>
      <c r="I6" s="190">
        <v>67</v>
      </c>
      <c r="J6" s="190">
        <v>55</v>
      </c>
      <c r="K6" s="190">
        <v>80</v>
      </c>
      <c r="L6" s="190">
        <v>85</v>
      </c>
      <c r="M6" s="191">
        <f>SUM(I6:L6)</f>
        <v>287</v>
      </c>
      <c r="N6" s="191">
        <f>AVERAGE(I6:L6)</f>
        <v>71.75</v>
      </c>
    </row>
    <row r="7" spans="7:14">
      <c r="G7" s="188" t="s">
        <v>584</v>
      </c>
      <c r="H7" s="189">
        <v>102</v>
      </c>
      <c r="I7" s="190">
        <v>55</v>
      </c>
      <c r="J7" s="190">
        <v>76</v>
      </c>
      <c r="K7" s="190">
        <v>50</v>
      </c>
      <c r="L7" s="190">
        <v>78</v>
      </c>
      <c r="M7" s="191">
        <f>SUM(I7:L7)</f>
        <v>259</v>
      </c>
      <c r="N7" s="191">
        <f t="shared" ref="N7:N14" si="0">AVERAGE(I7:L7)</f>
        <v>64.75</v>
      </c>
    </row>
    <row r="8" spans="7:14">
      <c r="G8" s="188" t="s">
        <v>585</v>
      </c>
      <c r="H8" s="189">
        <v>103</v>
      </c>
      <c r="I8" s="190">
        <v>67</v>
      </c>
      <c r="J8" s="190">
        <v>87</v>
      </c>
      <c r="K8" s="190">
        <v>70</v>
      </c>
      <c r="L8" s="190">
        <v>45</v>
      </c>
      <c r="M8" s="191">
        <f t="shared" ref="M8:M14" si="1">SUM(I8:L8)</f>
        <v>269</v>
      </c>
      <c r="N8" s="191">
        <f t="shared" si="0"/>
        <v>67.25</v>
      </c>
    </row>
    <row r="9" spans="7:14">
      <c r="G9" s="188" t="s">
        <v>58</v>
      </c>
      <c r="H9" s="189">
        <v>104</v>
      </c>
      <c r="I9" s="190">
        <v>57</v>
      </c>
      <c r="J9" s="190">
        <v>76</v>
      </c>
      <c r="K9" s="190">
        <v>78</v>
      </c>
      <c r="L9" s="190">
        <v>80</v>
      </c>
      <c r="M9" s="191">
        <f t="shared" si="1"/>
        <v>291</v>
      </c>
      <c r="N9" s="191">
        <f t="shared" si="0"/>
        <v>72.75</v>
      </c>
    </row>
    <row r="10" spans="7:14">
      <c r="G10" s="188" t="s">
        <v>586</v>
      </c>
      <c r="H10" s="189">
        <v>105</v>
      </c>
      <c r="I10" s="190">
        <v>78</v>
      </c>
      <c r="J10" s="190">
        <v>64</v>
      </c>
      <c r="K10" s="190">
        <v>85</v>
      </c>
      <c r="L10" s="190">
        <v>60</v>
      </c>
      <c r="M10" s="191">
        <f t="shared" si="1"/>
        <v>287</v>
      </c>
      <c r="N10" s="191">
        <f t="shared" si="0"/>
        <v>71.75</v>
      </c>
    </row>
    <row r="11" spans="7:14">
      <c r="G11" s="188" t="s">
        <v>387</v>
      </c>
      <c r="H11" s="189">
        <v>106</v>
      </c>
      <c r="I11" s="190">
        <v>66</v>
      </c>
      <c r="J11" s="190">
        <v>78</v>
      </c>
      <c r="K11" s="190">
        <v>60</v>
      </c>
      <c r="L11" s="190">
        <v>58</v>
      </c>
      <c r="M11" s="191">
        <f t="shared" si="1"/>
        <v>262</v>
      </c>
      <c r="N11" s="191">
        <f t="shared" si="0"/>
        <v>65.5</v>
      </c>
    </row>
    <row r="12" spans="7:14">
      <c r="G12" s="188" t="s">
        <v>347</v>
      </c>
      <c r="H12" s="189">
        <v>107</v>
      </c>
      <c r="I12" s="190">
        <v>80</v>
      </c>
      <c r="J12" s="190">
        <v>50</v>
      </c>
      <c r="K12" s="190">
        <v>50</v>
      </c>
      <c r="L12" s="190">
        <v>60</v>
      </c>
      <c r="M12" s="191">
        <f t="shared" si="1"/>
        <v>240</v>
      </c>
      <c r="N12" s="191">
        <f t="shared" si="0"/>
        <v>60</v>
      </c>
    </row>
    <row r="13" spans="7:14">
      <c r="G13" s="188" t="s">
        <v>587</v>
      </c>
      <c r="H13" s="189">
        <v>108</v>
      </c>
      <c r="I13" s="190">
        <v>55</v>
      </c>
      <c r="J13" s="190">
        <v>50</v>
      </c>
      <c r="K13" s="190">
        <v>50</v>
      </c>
      <c r="L13" s="190">
        <v>78</v>
      </c>
      <c r="M13" s="191">
        <f t="shared" si="1"/>
        <v>233</v>
      </c>
      <c r="N13" s="191">
        <f t="shared" si="0"/>
        <v>58.25</v>
      </c>
    </row>
    <row r="14" spans="7:14">
      <c r="G14" s="188" t="s">
        <v>588</v>
      </c>
      <c r="H14" s="189">
        <v>109</v>
      </c>
      <c r="I14" s="190">
        <v>75</v>
      </c>
      <c r="J14" s="190">
        <v>75</v>
      </c>
      <c r="K14" s="190">
        <v>75</v>
      </c>
      <c r="L14" s="190">
        <v>50</v>
      </c>
      <c r="M14" s="191">
        <f t="shared" si="1"/>
        <v>275</v>
      </c>
      <c r="N14" s="191">
        <f t="shared" si="0"/>
        <v>68.75</v>
      </c>
    </row>
    <row r="16" spans="7:14">
      <c r="H16" s="192" t="s">
        <v>573</v>
      </c>
      <c r="I16" s="191">
        <f>MAX(I6:I14)</f>
        <v>80</v>
      </c>
      <c r="J16" s="191">
        <f t="shared" ref="J16:L16" si="2">MAX(J6:J14)</f>
        <v>87</v>
      </c>
      <c r="K16" s="191">
        <f t="shared" si="2"/>
        <v>85</v>
      </c>
      <c r="L16" s="191">
        <f t="shared" si="2"/>
        <v>85</v>
      </c>
    </row>
    <row r="17" spans="8:12">
      <c r="H17" s="192" t="s">
        <v>572</v>
      </c>
      <c r="I17" s="191">
        <f>MIN(I6:I14)</f>
        <v>55</v>
      </c>
      <c r="J17" s="191">
        <f t="shared" ref="J17:L17" si="3">MIN(J6:J14)</f>
        <v>50</v>
      </c>
      <c r="K17" s="191">
        <f t="shared" si="3"/>
        <v>50</v>
      </c>
      <c r="L17" s="191">
        <f t="shared" si="3"/>
        <v>45</v>
      </c>
    </row>
  </sheetData>
  <mergeCells count="2">
    <mergeCell ref="H2:M3"/>
    <mergeCell ref="I4:L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7B91-3D3B-42B5-8E91-91416EBB9F8C}">
  <sheetPr>
    <tabColor rgb="FF00B0F0"/>
  </sheetPr>
  <dimension ref="A1:H20"/>
  <sheetViews>
    <sheetView workbookViewId="0">
      <selection activeCell="G9" sqref="G9"/>
    </sheetView>
  </sheetViews>
  <sheetFormatPr defaultRowHeight="14.25"/>
  <cols>
    <col min="1" max="1" width="5" style="3" customWidth="1"/>
    <col min="2" max="2" width="10.28515625" style="3" customWidth="1"/>
    <col min="3" max="3" width="11.85546875" style="3" customWidth="1"/>
    <col min="4" max="4" width="10.85546875" style="3" customWidth="1"/>
    <col min="5" max="5" width="9.140625" style="3"/>
    <col min="6" max="6" width="28.28515625" style="3" customWidth="1"/>
    <col min="7" max="7" width="36.140625" style="3" customWidth="1"/>
    <col min="8" max="8" width="31.7109375" style="3" customWidth="1"/>
    <col min="9" max="16384" width="9.140625" style="3"/>
  </cols>
  <sheetData>
    <row r="1" spans="1:8">
      <c r="A1" s="160" t="s">
        <v>3</v>
      </c>
      <c r="B1" s="160" t="s">
        <v>675</v>
      </c>
      <c r="C1" s="160" t="s">
        <v>676</v>
      </c>
      <c r="D1" s="160" t="s">
        <v>677</v>
      </c>
      <c r="E1" s="193"/>
      <c r="F1" s="193" t="s">
        <v>678</v>
      </c>
      <c r="G1" s="193" t="s">
        <v>679</v>
      </c>
      <c r="H1" s="193" t="s">
        <v>680</v>
      </c>
    </row>
    <row r="2" spans="1:8">
      <c r="A2" s="158">
        <v>1</v>
      </c>
      <c r="B2" s="9" t="s">
        <v>681</v>
      </c>
      <c r="C2" s="202">
        <v>43112</v>
      </c>
      <c r="D2" s="166">
        <v>4</v>
      </c>
      <c r="F2" s="203" t="s">
        <v>682</v>
      </c>
      <c r="G2" s="3">
        <f>COUNTIFS(D2:D20,"&gt;=5")</f>
        <v>2</v>
      </c>
      <c r="H2" s="3">
        <f>COUNTIFS(D2:D20,"&gt;=5",B2:B20,"M*",C2:C20,"&gt;1/12/2018")</f>
        <v>2</v>
      </c>
    </row>
    <row r="3" spans="1:8">
      <c r="A3" s="158">
        <v>2</v>
      </c>
      <c r="B3" s="9" t="s">
        <v>681</v>
      </c>
      <c r="C3" s="202">
        <v>43417</v>
      </c>
      <c r="D3" s="166">
        <v>2</v>
      </c>
      <c r="F3" s="203" t="s">
        <v>683</v>
      </c>
      <c r="G3" s="3">
        <f>COUNTIFS(B2:C20,"M*")</f>
        <v>9</v>
      </c>
    </row>
    <row r="4" spans="1:8">
      <c r="A4" s="158">
        <v>3</v>
      </c>
      <c r="B4" s="9" t="s">
        <v>46</v>
      </c>
      <c r="C4" s="202">
        <v>43265</v>
      </c>
      <c r="D4" s="166">
        <v>2</v>
      </c>
      <c r="F4" s="203" t="s">
        <v>684</v>
      </c>
      <c r="G4" s="3">
        <f>COUNTIFS(C2:C20,"&gt;1/21/2018")</f>
        <v>16</v>
      </c>
    </row>
    <row r="5" spans="1:8">
      <c r="A5" s="158">
        <v>4</v>
      </c>
      <c r="B5" s="9" t="s">
        <v>681</v>
      </c>
      <c r="C5" s="202">
        <v>43449</v>
      </c>
      <c r="D5" s="166">
        <v>4</v>
      </c>
    </row>
    <row r="6" spans="1:8">
      <c r="A6" s="158">
        <v>5</v>
      </c>
      <c r="B6" s="9" t="s">
        <v>685</v>
      </c>
      <c r="C6" s="202">
        <v>43175</v>
      </c>
      <c r="D6" s="166">
        <v>2</v>
      </c>
    </row>
    <row r="7" spans="1:8">
      <c r="A7" s="158">
        <v>6</v>
      </c>
      <c r="B7" s="9" t="s">
        <v>686</v>
      </c>
      <c r="C7" s="202">
        <v>43360</v>
      </c>
      <c r="D7" s="166">
        <v>4</v>
      </c>
    </row>
    <row r="8" spans="1:8">
      <c r="A8" s="158">
        <v>7</v>
      </c>
      <c r="B8" s="9" t="s">
        <v>687</v>
      </c>
      <c r="C8" s="202">
        <v>43299</v>
      </c>
      <c r="D8" s="166">
        <v>3</v>
      </c>
    </row>
    <row r="9" spans="1:8">
      <c r="A9" s="158">
        <v>8</v>
      </c>
      <c r="B9" s="9" t="s">
        <v>687</v>
      </c>
      <c r="C9" s="202">
        <v>43300</v>
      </c>
      <c r="D9" s="166">
        <v>3</v>
      </c>
    </row>
    <row r="10" spans="1:8">
      <c r="A10" s="158">
        <v>9</v>
      </c>
      <c r="B10" s="9" t="s">
        <v>688</v>
      </c>
      <c r="C10" s="202">
        <v>43332</v>
      </c>
      <c r="D10" s="166">
        <v>4</v>
      </c>
    </row>
    <row r="11" spans="1:8">
      <c r="A11" s="158">
        <v>10</v>
      </c>
      <c r="B11" s="9" t="s">
        <v>681</v>
      </c>
      <c r="C11" s="202">
        <v>43121</v>
      </c>
      <c r="D11" s="166">
        <v>4</v>
      </c>
      <c r="F11" s="204"/>
    </row>
    <row r="12" spans="1:8">
      <c r="A12" s="158">
        <v>11</v>
      </c>
      <c r="B12" s="9" t="s">
        <v>689</v>
      </c>
      <c r="C12" s="202">
        <v>43107</v>
      </c>
      <c r="D12" s="166">
        <v>3</v>
      </c>
    </row>
    <row r="13" spans="1:8">
      <c r="A13" s="158">
        <v>12</v>
      </c>
      <c r="B13" s="9" t="s">
        <v>681</v>
      </c>
      <c r="C13" s="202">
        <v>43123</v>
      </c>
      <c r="D13" s="166">
        <v>4</v>
      </c>
    </row>
    <row r="14" spans="1:8">
      <c r="A14" s="158">
        <v>13</v>
      </c>
      <c r="B14" s="9" t="s">
        <v>690</v>
      </c>
      <c r="C14" s="202">
        <v>43214</v>
      </c>
      <c r="D14" s="166">
        <v>2</v>
      </c>
    </row>
    <row r="15" spans="1:8">
      <c r="A15" s="158">
        <v>14</v>
      </c>
      <c r="B15" s="9" t="s">
        <v>687</v>
      </c>
      <c r="C15" s="202">
        <v>43184</v>
      </c>
      <c r="D15" s="166">
        <v>4</v>
      </c>
    </row>
    <row r="16" spans="1:8">
      <c r="A16" s="158">
        <v>15</v>
      </c>
      <c r="B16" s="9" t="s">
        <v>685</v>
      </c>
      <c r="C16" s="202">
        <v>43430</v>
      </c>
      <c r="D16" s="166">
        <v>3</v>
      </c>
    </row>
    <row r="17" spans="1:4">
      <c r="A17" s="158">
        <v>16</v>
      </c>
      <c r="B17" s="9" t="s">
        <v>689</v>
      </c>
      <c r="C17" s="202">
        <v>43461</v>
      </c>
      <c r="D17" s="166">
        <v>4</v>
      </c>
    </row>
    <row r="18" spans="1:4">
      <c r="A18" s="158">
        <v>17</v>
      </c>
      <c r="B18" s="9" t="s">
        <v>687</v>
      </c>
      <c r="C18" s="202">
        <v>43279</v>
      </c>
      <c r="D18" s="166">
        <v>3</v>
      </c>
    </row>
    <row r="19" spans="1:4">
      <c r="A19" s="158">
        <v>18</v>
      </c>
      <c r="B19" s="9" t="s">
        <v>691</v>
      </c>
      <c r="C19" s="202">
        <v>43310</v>
      </c>
      <c r="D19" s="166">
        <v>5</v>
      </c>
    </row>
    <row r="20" spans="1:4">
      <c r="A20" s="158">
        <v>19</v>
      </c>
      <c r="B20" s="9" t="s">
        <v>687</v>
      </c>
      <c r="C20" s="202">
        <v>43403</v>
      </c>
      <c r="D20" s="166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6B838-BE2F-4DDD-A130-69CDDBFB85A2}">
  <sheetPr>
    <tabColor theme="9" tint="-0.249977111117893"/>
  </sheetPr>
  <dimension ref="A1:L56"/>
  <sheetViews>
    <sheetView workbookViewId="0">
      <selection activeCell="K12" sqref="K12"/>
    </sheetView>
  </sheetViews>
  <sheetFormatPr defaultRowHeight="14.25"/>
  <cols>
    <col min="1" max="1" width="5.85546875" style="3" customWidth="1"/>
    <col min="2" max="4" width="15.140625" style="3" customWidth="1"/>
    <col min="5" max="5" width="14.140625" style="3" customWidth="1"/>
    <col min="6" max="6" width="13.85546875" style="3" customWidth="1"/>
    <col min="7" max="7" width="19.42578125" style="3" customWidth="1"/>
    <col min="8" max="8" width="15" style="3" customWidth="1"/>
    <col min="9" max="9" width="14.85546875" style="3" customWidth="1"/>
    <col min="10" max="10" width="9.140625" style="3"/>
    <col min="11" max="11" width="27.85546875" style="3" customWidth="1"/>
    <col min="12" max="12" width="12.5703125" style="3" customWidth="1"/>
    <col min="13" max="16384" width="9.140625" style="3"/>
  </cols>
  <sheetData>
    <row r="1" spans="1:12" s="196" customFormat="1" ht="75" customHeight="1">
      <c r="A1" s="205"/>
      <c r="B1" s="310" t="s">
        <v>719</v>
      </c>
      <c r="C1" s="311"/>
      <c r="D1" s="311"/>
      <c r="E1" s="311"/>
      <c r="F1" s="311"/>
      <c r="G1" s="311"/>
      <c r="H1" s="311"/>
      <c r="I1" s="3"/>
      <c r="J1" s="3"/>
      <c r="K1" s="3"/>
    </row>
    <row r="2" spans="1:12">
      <c r="A2" s="206" t="s">
        <v>3</v>
      </c>
      <c r="B2" s="206" t="s">
        <v>115</v>
      </c>
      <c r="C2" s="206" t="s">
        <v>40</v>
      </c>
      <c r="D2" s="206" t="s">
        <v>41</v>
      </c>
      <c r="E2" s="206" t="s">
        <v>692</v>
      </c>
      <c r="F2" s="206" t="s">
        <v>693</v>
      </c>
      <c r="G2" s="206" t="s">
        <v>116</v>
      </c>
      <c r="H2" s="206" t="s">
        <v>694</v>
      </c>
      <c r="I2" s="206" t="s">
        <v>695</v>
      </c>
      <c r="K2" s="207" t="s">
        <v>116</v>
      </c>
    </row>
    <row r="3" spans="1:12">
      <c r="A3" s="166">
        <v>1</v>
      </c>
      <c r="B3" s="166">
        <v>101</v>
      </c>
      <c r="C3" s="9" t="s">
        <v>118</v>
      </c>
      <c r="D3" s="9" t="s">
        <v>119</v>
      </c>
      <c r="E3" s="9" t="s">
        <v>696</v>
      </c>
      <c r="F3" s="202">
        <v>37257</v>
      </c>
      <c r="G3" s="9" t="s">
        <v>120</v>
      </c>
      <c r="H3" s="9" t="s">
        <v>229</v>
      </c>
      <c r="I3" s="9" t="s">
        <v>697</v>
      </c>
      <c r="K3" s="3" t="s">
        <v>698</v>
      </c>
      <c r="L3" s="3" t="s">
        <v>317</v>
      </c>
    </row>
    <row r="4" spans="1:12">
      <c r="A4" s="166">
        <v>2</v>
      </c>
      <c r="B4" s="166">
        <v>102</v>
      </c>
      <c r="C4" s="9" t="s">
        <v>121</v>
      </c>
      <c r="D4" s="9" t="s">
        <v>36</v>
      </c>
      <c r="E4" s="9" t="s">
        <v>699</v>
      </c>
      <c r="F4" s="202">
        <v>37987</v>
      </c>
      <c r="G4" s="9" t="s">
        <v>120</v>
      </c>
      <c r="H4" s="9" t="s">
        <v>228</v>
      </c>
      <c r="I4" s="9" t="s">
        <v>700</v>
      </c>
      <c r="K4" s="3" t="s">
        <v>126</v>
      </c>
      <c r="L4" s="3" t="s">
        <v>701</v>
      </c>
    </row>
    <row r="5" spans="1:12">
      <c r="A5" s="166">
        <v>3</v>
      </c>
      <c r="B5" s="166">
        <v>103</v>
      </c>
      <c r="C5" s="9" t="s">
        <v>88</v>
      </c>
      <c r="D5" s="9" t="s">
        <v>122</v>
      </c>
      <c r="E5" s="9" t="s">
        <v>702</v>
      </c>
      <c r="F5" s="202">
        <v>37988</v>
      </c>
      <c r="G5" s="9" t="s">
        <v>123</v>
      </c>
      <c r="H5" s="9" t="s">
        <v>229</v>
      </c>
      <c r="I5" s="9" t="s">
        <v>703</v>
      </c>
      <c r="K5" s="3" t="s">
        <v>123</v>
      </c>
      <c r="L5" s="3" t="s">
        <v>319</v>
      </c>
    </row>
    <row r="6" spans="1:12">
      <c r="A6" s="166">
        <v>4</v>
      </c>
      <c r="B6" s="166">
        <v>104</v>
      </c>
      <c r="C6" s="9" t="s">
        <v>124</v>
      </c>
      <c r="D6" s="9" t="s">
        <v>125</v>
      </c>
      <c r="E6" s="9" t="s">
        <v>704</v>
      </c>
      <c r="F6" s="202">
        <v>32885</v>
      </c>
      <c r="G6" s="9" t="s">
        <v>126</v>
      </c>
      <c r="H6" s="9" t="s">
        <v>229</v>
      </c>
      <c r="I6" s="9" t="s">
        <v>705</v>
      </c>
      <c r="K6" s="3" t="s">
        <v>706</v>
      </c>
      <c r="L6" s="3" t="s">
        <v>320</v>
      </c>
    </row>
    <row r="7" spans="1:12">
      <c r="A7" s="166">
        <v>5</v>
      </c>
      <c r="B7" s="166">
        <v>105</v>
      </c>
      <c r="C7" s="9" t="s">
        <v>127</v>
      </c>
      <c r="D7" s="9" t="s">
        <v>19</v>
      </c>
      <c r="E7" s="9" t="s">
        <v>696</v>
      </c>
      <c r="F7" s="202">
        <v>33453</v>
      </c>
      <c r="G7" s="9" t="s">
        <v>120</v>
      </c>
      <c r="H7" s="9" t="s">
        <v>229</v>
      </c>
      <c r="I7" s="9" t="s">
        <v>707</v>
      </c>
      <c r="K7" s="3" t="s">
        <v>708</v>
      </c>
      <c r="L7" s="3" t="s">
        <v>321</v>
      </c>
    </row>
    <row r="8" spans="1:12">
      <c r="A8" s="166">
        <v>6</v>
      </c>
      <c r="B8" s="166">
        <v>106</v>
      </c>
      <c r="C8" s="9" t="s">
        <v>128</v>
      </c>
      <c r="D8" s="9" t="s">
        <v>129</v>
      </c>
      <c r="E8" s="9" t="s">
        <v>696</v>
      </c>
      <c r="F8" s="202">
        <v>33239</v>
      </c>
      <c r="G8" s="9" t="s">
        <v>126</v>
      </c>
      <c r="H8" s="9" t="s">
        <v>228</v>
      </c>
      <c r="I8" s="9" t="s">
        <v>709</v>
      </c>
      <c r="K8" s="3" t="s">
        <v>710</v>
      </c>
      <c r="L8" s="3" t="s">
        <v>711</v>
      </c>
    </row>
    <row r="9" spans="1:12">
      <c r="A9" s="166">
        <v>7</v>
      </c>
      <c r="B9" s="166">
        <v>107</v>
      </c>
      <c r="C9" s="9" t="s">
        <v>12</v>
      </c>
      <c r="D9" s="9" t="s">
        <v>130</v>
      </c>
      <c r="E9" s="9" t="s">
        <v>702</v>
      </c>
      <c r="F9" s="202">
        <v>33609</v>
      </c>
      <c r="G9" s="9" t="s">
        <v>123</v>
      </c>
      <c r="H9" s="9" t="s">
        <v>229</v>
      </c>
      <c r="I9" s="9" t="s">
        <v>712</v>
      </c>
    </row>
    <row r="10" spans="1:12">
      <c r="A10" s="166">
        <v>8</v>
      </c>
      <c r="B10" s="166">
        <v>108</v>
      </c>
      <c r="C10" s="9" t="s">
        <v>131</v>
      </c>
      <c r="D10" s="9" t="s">
        <v>132</v>
      </c>
      <c r="E10" s="9" t="s">
        <v>696</v>
      </c>
      <c r="F10" s="202">
        <v>33976</v>
      </c>
      <c r="G10" s="9" t="s">
        <v>120</v>
      </c>
      <c r="H10" s="9" t="s">
        <v>229</v>
      </c>
      <c r="I10" s="9" t="s">
        <v>713</v>
      </c>
    </row>
    <row r="11" spans="1:12">
      <c r="A11" s="166">
        <v>9</v>
      </c>
      <c r="B11" s="166">
        <v>109</v>
      </c>
      <c r="C11" s="9" t="s">
        <v>33</v>
      </c>
      <c r="D11" s="9" t="s">
        <v>133</v>
      </c>
      <c r="E11" s="9" t="s">
        <v>696</v>
      </c>
      <c r="F11" s="202">
        <v>35433</v>
      </c>
      <c r="G11" s="9" t="s">
        <v>126</v>
      </c>
      <c r="H11" s="9" t="s">
        <v>228</v>
      </c>
      <c r="I11" s="9" t="s">
        <v>709</v>
      </c>
      <c r="L11" s="3">
        <f>COUNTIFS(D3:D14,D7,E3:E14,E11)</f>
        <v>2</v>
      </c>
    </row>
    <row r="12" spans="1:12">
      <c r="A12" s="166">
        <v>10</v>
      </c>
      <c r="B12" s="166">
        <v>110</v>
      </c>
      <c r="C12" s="9" t="s">
        <v>134</v>
      </c>
      <c r="D12" s="9" t="s">
        <v>121</v>
      </c>
      <c r="E12" s="9" t="s">
        <v>702</v>
      </c>
      <c r="F12" s="202">
        <v>32509</v>
      </c>
      <c r="G12" s="9" t="s">
        <v>120</v>
      </c>
      <c r="H12" s="9" t="s">
        <v>229</v>
      </c>
      <c r="I12" s="9" t="s">
        <v>714</v>
      </c>
    </row>
    <row r="13" spans="1:12">
      <c r="A13" s="166">
        <v>11</v>
      </c>
      <c r="B13" s="166">
        <v>111</v>
      </c>
      <c r="C13" s="9" t="s">
        <v>135</v>
      </c>
      <c r="D13" s="9" t="s">
        <v>26</v>
      </c>
      <c r="E13" s="9" t="s">
        <v>702</v>
      </c>
      <c r="F13" s="202">
        <v>36140</v>
      </c>
      <c r="G13" s="9" t="s">
        <v>126</v>
      </c>
      <c r="H13" s="9" t="s">
        <v>228</v>
      </c>
      <c r="I13" s="9" t="s">
        <v>715</v>
      </c>
      <c r="L13" s="3">
        <f>COUNTIF(H3:H14,H5)</f>
        <v>8</v>
      </c>
    </row>
    <row r="14" spans="1:12">
      <c r="A14" s="166">
        <v>12</v>
      </c>
      <c r="B14" s="166">
        <v>112</v>
      </c>
      <c r="C14" s="9" t="s">
        <v>136</v>
      </c>
      <c r="D14" s="9" t="s">
        <v>19</v>
      </c>
      <c r="E14" s="9" t="s">
        <v>696</v>
      </c>
      <c r="F14" s="202">
        <v>32882</v>
      </c>
      <c r="G14" s="9" t="s">
        <v>120</v>
      </c>
      <c r="H14" s="9" t="s">
        <v>229</v>
      </c>
      <c r="I14" s="9" t="s">
        <v>716</v>
      </c>
    </row>
    <row r="15" spans="1:12">
      <c r="A15" s="166">
        <v>13</v>
      </c>
      <c r="B15" s="166">
        <v>113</v>
      </c>
      <c r="C15" s="9" t="s">
        <v>137</v>
      </c>
      <c r="D15" s="9" t="s">
        <v>138</v>
      </c>
      <c r="E15" s="9" t="s">
        <v>699</v>
      </c>
      <c r="F15" s="202">
        <v>25569</v>
      </c>
      <c r="G15" s="9" t="s">
        <v>126</v>
      </c>
      <c r="H15" s="9" t="s">
        <v>229</v>
      </c>
      <c r="I15" s="9" t="s">
        <v>717</v>
      </c>
      <c r="L15" s="3">
        <f>COUNTIFS(C3:C16,"M*",D3:D16,"M*")</f>
        <v>1</v>
      </c>
    </row>
    <row r="16" spans="1:12">
      <c r="A16" s="166">
        <v>14</v>
      </c>
      <c r="B16" s="166">
        <v>114</v>
      </c>
      <c r="C16" s="9" t="s">
        <v>139</v>
      </c>
      <c r="D16" s="9" t="s">
        <v>140</v>
      </c>
      <c r="E16" s="9" t="s">
        <v>696</v>
      </c>
      <c r="F16" s="202">
        <v>32874</v>
      </c>
      <c r="G16" s="9" t="s">
        <v>120</v>
      </c>
      <c r="H16" s="9" t="s">
        <v>228</v>
      </c>
      <c r="I16" s="9" t="s">
        <v>718</v>
      </c>
    </row>
    <row r="17" spans="1:9">
      <c r="A17" s="166">
        <v>15</v>
      </c>
      <c r="B17" s="166">
        <v>115</v>
      </c>
      <c r="C17" s="9"/>
      <c r="D17" s="9"/>
      <c r="E17" s="9"/>
      <c r="F17" s="202"/>
      <c r="G17" s="9"/>
      <c r="H17" s="9"/>
      <c r="I17" s="9"/>
    </row>
    <row r="18" spans="1:9">
      <c r="A18" s="166">
        <v>16</v>
      </c>
      <c r="B18" s="166">
        <v>116</v>
      </c>
      <c r="C18" s="9"/>
      <c r="D18" s="9"/>
      <c r="E18" s="9"/>
      <c r="F18" s="202"/>
      <c r="G18" s="9"/>
      <c r="H18" s="9"/>
      <c r="I18" s="9"/>
    </row>
    <row r="19" spans="1:9">
      <c r="A19" s="166">
        <v>17</v>
      </c>
      <c r="B19" s="166">
        <v>117</v>
      </c>
      <c r="C19" s="9"/>
      <c r="D19" s="9"/>
      <c r="E19" s="9"/>
      <c r="F19" s="202"/>
      <c r="G19" s="9"/>
      <c r="H19" s="9"/>
      <c r="I19" s="9"/>
    </row>
    <row r="20" spans="1:9">
      <c r="A20" s="166">
        <v>18</v>
      </c>
      <c r="B20" s="166">
        <v>118</v>
      </c>
      <c r="C20" s="9"/>
      <c r="D20" s="9"/>
      <c r="E20" s="9"/>
      <c r="F20" s="202"/>
      <c r="G20" s="9"/>
      <c r="H20" s="9"/>
      <c r="I20" s="9"/>
    </row>
    <row r="21" spans="1:9">
      <c r="A21" s="166">
        <v>19</v>
      </c>
      <c r="B21" s="166">
        <v>119</v>
      </c>
      <c r="C21" s="9"/>
      <c r="D21" s="9"/>
      <c r="E21" s="9"/>
      <c r="F21" s="202"/>
      <c r="G21" s="9"/>
      <c r="H21" s="9"/>
      <c r="I21" s="9"/>
    </row>
    <row r="22" spans="1:9">
      <c r="A22" s="166">
        <v>20</v>
      </c>
      <c r="B22" s="166">
        <v>120</v>
      </c>
      <c r="C22" s="9"/>
      <c r="D22" s="9"/>
      <c r="E22" s="9"/>
      <c r="F22" s="202"/>
      <c r="G22" s="9"/>
      <c r="H22" s="9"/>
      <c r="I22" s="9"/>
    </row>
    <row r="23" spans="1:9">
      <c r="A23" s="166">
        <v>21</v>
      </c>
      <c r="B23" s="166">
        <v>121</v>
      </c>
      <c r="C23" s="9"/>
      <c r="D23" s="9"/>
      <c r="E23" s="9"/>
      <c r="F23" s="202"/>
      <c r="G23" s="9"/>
      <c r="H23" s="9"/>
      <c r="I23" s="9"/>
    </row>
    <row r="24" spans="1:9">
      <c r="A24" s="166">
        <v>22</v>
      </c>
      <c r="B24" s="166">
        <v>122</v>
      </c>
      <c r="C24" s="9"/>
      <c r="D24" s="9"/>
      <c r="E24" s="9"/>
      <c r="F24" s="202"/>
      <c r="G24" s="9"/>
      <c r="H24" s="9"/>
      <c r="I24" s="9"/>
    </row>
    <row r="25" spans="1:9">
      <c r="A25" s="166">
        <v>23</v>
      </c>
      <c r="B25" s="166">
        <v>123</v>
      </c>
      <c r="C25" s="9"/>
      <c r="D25" s="9"/>
      <c r="E25" s="9"/>
      <c r="F25" s="202"/>
      <c r="G25" s="9"/>
      <c r="H25" s="9"/>
      <c r="I25" s="9"/>
    </row>
    <row r="26" spans="1:9">
      <c r="A26" s="166">
        <v>24</v>
      </c>
      <c r="B26" s="166">
        <v>124</v>
      </c>
      <c r="C26" s="9"/>
      <c r="D26" s="9"/>
      <c r="E26" s="9"/>
      <c r="F26" s="202"/>
      <c r="G26" s="9"/>
      <c r="H26" s="9"/>
      <c r="I26" s="9"/>
    </row>
    <row r="27" spans="1:9">
      <c r="A27" s="166">
        <v>25</v>
      </c>
      <c r="B27" s="166">
        <v>125</v>
      </c>
      <c r="C27" s="9"/>
      <c r="D27" s="9"/>
      <c r="E27" s="9"/>
      <c r="F27" s="202"/>
      <c r="G27" s="9"/>
      <c r="H27" s="9"/>
      <c r="I27" s="9"/>
    </row>
    <row r="28" spans="1:9">
      <c r="A28" s="166">
        <v>26</v>
      </c>
      <c r="B28" s="166">
        <v>126</v>
      </c>
      <c r="C28" s="9"/>
      <c r="D28" s="9"/>
      <c r="E28" s="9"/>
      <c r="F28" s="202"/>
      <c r="G28" s="9"/>
      <c r="H28" s="9"/>
      <c r="I28" s="9"/>
    </row>
    <row r="29" spans="1:9">
      <c r="A29" s="166">
        <v>27</v>
      </c>
      <c r="B29" s="166">
        <v>127</v>
      </c>
      <c r="C29" s="9"/>
      <c r="D29" s="9"/>
      <c r="E29" s="9"/>
      <c r="F29" s="202"/>
      <c r="G29" s="9"/>
      <c r="H29" s="9"/>
      <c r="I29" s="9"/>
    </row>
    <row r="30" spans="1:9">
      <c r="A30" s="166">
        <v>28</v>
      </c>
      <c r="B30" s="166">
        <v>128</v>
      </c>
      <c r="C30" s="9"/>
      <c r="D30" s="9"/>
      <c r="E30" s="9"/>
      <c r="F30" s="202"/>
      <c r="G30" s="9"/>
      <c r="H30" s="9"/>
      <c r="I30" s="9"/>
    </row>
    <row r="31" spans="1:9">
      <c r="A31" s="166">
        <v>29</v>
      </c>
      <c r="B31" s="166">
        <v>129</v>
      </c>
      <c r="C31" s="9"/>
      <c r="D31" s="9"/>
      <c r="E31" s="9"/>
      <c r="F31" s="202"/>
      <c r="G31" s="9"/>
      <c r="H31" s="9"/>
      <c r="I31" s="9"/>
    </row>
    <row r="32" spans="1:9">
      <c r="A32" s="166">
        <v>30</v>
      </c>
      <c r="B32" s="166">
        <v>130</v>
      </c>
      <c r="C32" s="9"/>
      <c r="D32" s="9"/>
      <c r="E32" s="9"/>
      <c r="F32" s="202"/>
      <c r="G32" s="9"/>
      <c r="H32" s="9"/>
      <c r="I32" s="9"/>
    </row>
    <row r="33" spans="1:9">
      <c r="A33" s="166">
        <v>31</v>
      </c>
      <c r="B33" s="166">
        <v>131</v>
      </c>
      <c r="C33" s="9"/>
      <c r="D33" s="9"/>
      <c r="E33" s="9"/>
      <c r="F33" s="202"/>
      <c r="G33" s="9"/>
      <c r="H33" s="9"/>
      <c r="I33" s="9"/>
    </row>
    <row r="34" spans="1:9">
      <c r="A34" s="166">
        <v>32</v>
      </c>
      <c r="B34" s="166">
        <v>132</v>
      </c>
      <c r="C34" s="9"/>
      <c r="D34" s="9"/>
      <c r="E34" s="9"/>
      <c r="F34" s="202"/>
      <c r="G34" s="9"/>
      <c r="H34" s="9"/>
      <c r="I34" s="9"/>
    </row>
    <row r="35" spans="1:9">
      <c r="A35" s="166">
        <v>33</v>
      </c>
      <c r="B35" s="166">
        <v>133</v>
      </c>
      <c r="C35" s="9"/>
      <c r="D35" s="9"/>
      <c r="E35" s="9"/>
      <c r="F35" s="202"/>
      <c r="G35" s="9"/>
      <c r="H35" s="9"/>
      <c r="I35" s="9"/>
    </row>
    <row r="36" spans="1:9">
      <c r="A36" s="166">
        <v>34</v>
      </c>
      <c r="B36" s="166">
        <v>134</v>
      </c>
      <c r="C36" s="9"/>
      <c r="D36" s="9"/>
      <c r="E36" s="9"/>
      <c r="F36" s="202"/>
      <c r="G36" s="9"/>
      <c r="H36" s="9"/>
      <c r="I36" s="9"/>
    </row>
    <row r="37" spans="1:9">
      <c r="A37" s="166">
        <v>35</v>
      </c>
      <c r="B37" s="166">
        <v>135</v>
      </c>
      <c r="C37" s="9"/>
      <c r="D37" s="9"/>
      <c r="E37" s="9"/>
      <c r="F37" s="202"/>
      <c r="G37" s="9"/>
      <c r="H37" s="9"/>
      <c r="I37" s="9"/>
    </row>
    <row r="38" spans="1:9">
      <c r="A38" s="166">
        <v>36</v>
      </c>
      <c r="B38" s="166">
        <v>136</v>
      </c>
      <c r="C38" s="9"/>
      <c r="D38" s="9"/>
      <c r="E38" s="9"/>
      <c r="F38" s="202"/>
      <c r="G38" s="9"/>
      <c r="H38" s="9"/>
      <c r="I38" s="9"/>
    </row>
    <row r="39" spans="1:9">
      <c r="A39" s="166">
        <v>37</v>
      </c>
      <c r="B39" s="166">
        <v>137</v>
      </c>
      <c r="C39" s="9"/>
      <c r="D39" s="9"/>
      <c r="E39" s="9"/>
      <c r="F39" s="202"/>
      <c r="G39" s="9"/>
      <c r="H39" s="9"/>
      <c r="I39" s="9"/>
    </row>
    <row r="40" spans="1:9">
      <c r="A40" s="166">
        <v>38</v>
      </c>
      <c r="B40" s="166">
        <v>138</v>
      </c>
      <c r="C40" s="9"/>
      <c r="D40" s="9"/>
      <c r="E40" s="9"/>
      <c r="F40" s="202"/>
      <c r="G40" s="9"/>
      <c r="H40" s="9"/>
      <c r="I40" s="9"/>
    </row>
    <row r="41" spans="1:9">
      <c r="A41" s="166">
        <v>39</v>
      </c>
      <c r="B41" s="166">
        <v>139</v>
      </c>
      <c r="C41" s="9"/>
      <c r="D41" s="9"/>
      <c r="E41" s="9"/>
      <c r="F41" s="202"/>
      <c r="G41" s="9"/>
      <c r="H41" s="9"/>
      <c r="I41" s="9"/>
    </row>
    <row r="42" spans="1:9">
      <c r="A42" s="166">
        <v>40</v>
      </c>
      <c r="B42" s="166">
        <v>140</v>
      </c>
      <c r="C42" s="9"/>
      <c r="D42" s="9"/>
      <c r="E42" s="9"/>
      <c r="F42" s="202"/>
      <c r="G42" s="9"/>
      <c r="H42" s="9"/>
      <c r="I42" s="9"/>
    </row>
    <row r="43" spans="1:9">
      <c r="A43" s="166">
        <v>41</v>
      </c>
      <c r="B43" s="166">
        <v>141</v>
      </c>
      <c r="C43" s="9"/>
      <c r="D43" s="9"/>
      <c r="E43" s="9"/>
      <c r="F43" s="202"/>
      <c r="G43" s="9"/>
      <c r="H43" s="9"/>
      <c r="I43" s="9"/>
    </row>
    <row r="44" spans="1:9">
      <c r="A44" s="166">
        <v>42</v>
      </c>
      <c r="B44" s="166">
        <v>142</v>
      </c>
      <c r="C44" s="9"/>
      <c r="D44" s="9"/>
      <c r="E44" s="9"/>
      <c r="F44" s="202"/>
      <c r="G44" s="9"/>
      <c r="H44" s="9"/>
      <c r="I44" s="9"/>
    </row>
    <row r="45" spans="1:9">
      <c r="A45" s="166">
        <v>43</v>
      </c>
      <c r="B45" s="166">
        <v>143</v>
      </c>
      <c r="C45" s="9"/>
      <c r="D45" s="9"/>
      <c r="E45" s="9"/>
      <c r="F45" s="202"/>
      <c r="G45" s="9"/>
      <c r="H45" s="9"/>
      <c r="I45" s="9"/>
    </row>
    <row r="46" spans="1:9">
      <c r="A46" s="166">
        <v>44</v>
      </c>
      <c r="B46" s="166">
        <v>144</v>
      </c>
      <c r="C46" s="9"/>
      <c r="D46" s="9"/>
      <c r="E46" s="9"/>
      <c r="F46" s="202"/>
      <c r="G46" s="9"/>
      <c r="H46" s="9"/>
      <c r="I46" s="9"/>
    </row>
    <row r="47" spans="1:9">
      <c r="A47" s="166">
        <v>45</v>
      </c>
      <c r="B47" s="166">
        <v>145</v>
      </c>
      <c r="C47" s="9"/>
      <c r="D47" s="9"/>
      <c r="E47" s="9"/>
      <c r="F47" s="202"/>
      <c r="G47" s="9"/>
      <c r="H47" s="9"/>
      <c r="I47" s="9"/>
    </row>
    <row r="48" spans="1:9">
      <c r="A48" s="166">
        <v>46</v>
      </c>
      <c r="B48" s="166">
        <v>146</v>
      </c>
      <c r="C48" s="9"/>
      <c r="D48" s="9"/>
      <c r="E48" s="9"/>
      <c r="F48" s="202"/>
      <c r="G48" s="9"/>
      <c r="H48" s="9"/>
      <c r="I48" s="9"/>
    </row>
    <row r="49" spans="1:9">
      <c r="A49" s="166">
        <v>47</v>
      </c>
      <c r="B49" s="166">
        <v>147</v>
      </c>
      <c r="C49" s="9"/>
      <c r="D49" s="9"/>
      <c r="E49" s="9"/>
      <c r="F49" s="202"/>
      <c r="G49" s="9"/>
      <c r="H49" s="9"/>
      <c r="I49" s="9"/>
    </row>
    <row r="50" spans="1:9">
      <c r="A50" s="166">
        <v>48</v>
      </c>
      <c r="B50" s="166">
        <v>148</v>
      </c>
      <c r="C50" s="9"/>
      <c r="D50" s="9"/>
      <c r="E50" s="9"/>
      <c r="F50" s="202"/>
      <c r="G50" s="9"/>
      <c r="H50" s="9"/>
      <c r="I50" s="9"/>
    </row>
    <row r="51" spans="1:9">
      <c r="A51" s="166">
        <v>49</v>
      </c>
      <c r="B51" s="166">
        <v>149</v>
      </c>
      <c r="C51" s="9"/>
      <c r="D51" s="9"/>
      <c r="E51" s="9"/>
      <c r="F51" s="202"/>
      <c r="G51" s="9"/>
      <c r="H51" s="9"/>
      <c r="I51" s="9"/>
    </row>
    <row r="52" spans="1:9">
      <c r="A52" s="166">
        <v>50</v>
      </c>
      <c r="B52" s="166">
        <v>150</v>
      </c>
      <c r="C52" s="9"/>
      <c r="D52" s="9"/>
      <c r="E52" s="9"/>
      <c r="F52" s="202"/>
      <c r="G52" s="9"/>
      <c r="H52" s="9"/>
      <c r="I52" s="9"/>
    </row>
    <row r="53" spans="1:9">
      <c r="B53" s="208"/>
      <c r="C53" s="208"/>
    </row>
    <row r="54" spans="1:9">
      <c r="B54" s="208"/>
      <c r="C54" s="208"/>
    </row>
    <row r="55" spans="1:9">
      <c r="B55" s="208"/>
      <c r="C55" s="208"/>
    </row>
    <row r="56" spans="1:9">
      <c r="B56" s="208"/>
      <c r="C56" s="208"/>
    </row>
  </sheetData>
  <mergeCells count="1">
    <mergeCell ref="B1:H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EAC9-D4CB-48A8-BD61-37452373BB8D}">
  <sheetPr>
    <tabColor theme="4" tint="-0.249977111117893"/>
  </sheetPr>
  <dimension ref="A1:J52"/>
  <sheetViews>
    <sheetView workbookViewId="0">
      <selection activeCell="L15" sqref="L15"/>
    </sheetView>
  </sheetViews>
  <sheetFormatPr defaultRowHeight="14.25"/>
  <cols>
    <col min="1" max="1" width="5.85546875" style="3" customWidth="1"/>
    <col min="2" max="4" width="15.140625" style="3" customWidth="1"/>
    <col min="5" max="5" width="14.140625" style="3" customWidth="1"/>
    <col min="6" max="6" width="13.85546875" style="3" customWidth="1"/>
    <col min="7" max="7" width="19.42578125" style="3" customWidth="1"/>
    <col min="8" max="8" width="15" style="3" customWidth="1"/>
    <col min="9" max="9" width="7.85546875" style="3" customWidth="1"/>
    <col min="10" max="10" width="14.85546875" style="3" customWidth="1"/>
    <col min="11" max="16384" width="9.140625" style="3"/>
  </cols>
  <sheetData>
    <row r="1" spans="1:10" ht="32.25">
      <c r="A1" s="209"/>
      <c r="B1" s="310" t="s">
        <v>719</v>
      </c>
      <c r="C1" s="311"/>
      <c r="D1" s="311"/>
      <c r="E1" s="311"/>
      <c r="F1" s="311"/>
      <c r="G1" s="311"/>
      <c r="H1" s="311"/>
      <c r="I1" s="210"/>
      <c r="J1" s="196"/>
    </row>
    <row r="2" spans="1:10">
      <c r="A2" s="211" t="s">
        <v>3</v>
      </c>
      <c r="B2" s="212" t="s">
        <v>115</v>
      </c>
      <c r="C2" s="212" t="s">
        <v>40</v>
      </c>
      <c r="D2" s="212" t="s">
        <v>41</v>
      </c>
      <c r="E2" s="212" t="s">
        <v>692</v>
      </c>
      <c r="F2" s="212" t="s">
        <v>693</v>
      </c>
      <c r="G2" s="212" t="s">
        <v>116</v>
      </c>
      <c r="H2" s="212" t="s">
        <v>694</v>
      </c>
      <c r="I2" s="212" t="s">
        <v>117</v>
      </c>
      <c r="J2" s="212" t="s">
        <v>695</v>
      </c>
    </row>
    <row r="3" spans="1:10">
      <c r="A3" s="213">
        <v>1</v>
      </c>
      <c r="B3" s="166">
        <v>101</v>
      </c>
      <c r="C3" s="214" t="s">
        <v>118</v>
      </c>
      <c r="D3" s="214" t="s">
        <v>119</v>
      </c>
      <c r="E3" s="214" t="s">
        <v>696</v>
      </c>
      <c r="F3" s="215">
        <v>1991</v>
      </c>
      <c r="G3" s="214" t="s">
        <v>120</v>
      </c>
      <c r="H3" s="214" t="s">
        <v>229</v>
      </c>
      <c r="I3" s="214">
        <v>12</v>
      </c>
      <c r="J3" s="214">
        <v>1000</v>
      </c>
    </row>
    <row r="4" spans="1:10">
      <c r="A4" s="213">
        <v>2</v>
      </c>
      <c r="B4" s="213">
        <v>102</v>
      </c>
      <c r="C4" s="216" t="s">
        <v>121</v>
      </c>
      <c r="D4" s="216" t="s">
        <v>36</v>
      </c>
      <c r="E4" s="216" t="s">
        <v>699</v>
      </c>
      <c r="F4" s="215">
        <v>1992</v>
      </c>
      <c r="G4" s="216" t="s">
        <v>120</v>
      </c>
      <c r="H4" s="216" t="s">
        <v>228</v>
      </c>
      <c r="I4" s="216">
        <v>12</v>
      </c>
      <c r="J4" s="216">
        <v>1200</v>
      </c>
    </row>
    <row r="5" spans="1:10">
      <c r="A5" s="213">
        <v>3</v>
      </c>
      <c r="B5" s="213">
        <v>103</v>
      </c>
      <c r="C5" s="216" t="s">
        <v>88</v>
      </c>
      <c r="D5" s="216" t="s">
        <v>122</v>
      </c>
      <c r="E5" s="216" t="s">
        <v>702</v>
      </c>
      <c r="F5" s="215">
        <v>1992</v>
      </c>
      <c r="G5" s="216" t="s">
        <v>123</v>
      </c>
      <c r="H5" s="216" t="s">
        <v>229</v>
      </c>
      <c r="I5" s="216">
        <v>13</v>
      </c>
      <c r="J5" s="216">
        <v>1100</v>
      </c>
    </row>
    <row r="6" spans="1:10">
      <c r="A6" s="213">
        <v>4</v>
      </c>
      <c r="B6" s="213">
        <v>104</v>
      </c>
      <c r="C6" s="216" t="s">
        <v>124</v>
      </c>
      <c r="D6" s="216" t="s">
        <v>125</v>
      </c>
      <c r="E6" s="216" t="s">
        <v>704</v>
      </c>
      <c r="F6" s="215">
        <v>1991</v>
      </c>
      <c r="G6" s="216" t="s">
        <v>126</v>
      </c>
      <c r="H6" s="216" t="s">
        <v>229</v>
      </c>
      <c r="I6" s="216">
        <v>14</v>
      </c>
      <c r="J6" s="216">
        <v>1500</v>
      </c>
    </row>
    <row r="7" spans="1:10">
      <c r="A7" s="213">
        <v>5</v>
      </c>
      <c r="B7" s="213">
        <v>105</v>
      </c>
      <c r="C7" s="216" t="s">
        <v>127</v>
      </c>
      <c r="D7" s="216" t="s">
        <v>19</v>
      </c>
      <c r="E7" s="216" t="s">
        <v>696</v>
      </c>
      <c r="F7" s="215">
        <v>1989</v>
      </c>
      <c r="G7" s="216" t="s">
        <v>120</v>
      </c>
      <c r="H7" s="216" t="s">
        <v>229</v>
      </c>
      <c r="I7" s="216">
        <v>14</v>
      </c>
      <c r="J7" s="216">
        <v>2000</v>
      </c>
    </row>
    <row r="8" spans="1:10">
      <c r="A8" s="213">
        <v>6</v>
      </c>
      <c r="B8" s="213">
        <v>106</v>
      </c>
      <c r="C8" s="216" t="s">
        <v>128</v>
      </c>
      <c r="D8" s="216" t="s">
        <v>129</v>
      </c>
      <c r="E8" s="216" t="s">
        <v>696</v>
      </c>
      <c r="F8" s="215">
        <v>1998</v>
      </c>
      <c r="G8" s="216" t="s">
        <v>126</v>
      </c>
      <c r="H8" s="216" t="s">
        <v>228</v>
      </c>
      <c r="I8" s="216">
        <v>14</v>
      </c>
      <c r="J8" s="216">
        <v>1000</v>
      </c>
    </row>
    <row r="9" spans="1:10">
      <c r="A9" s="213">
        <v>7</v>
      </c>
      <c r="B9" s="213">
        <v>107</v>
      </c>
      <c r="C9" s="216" t="s">
        <v>12</v>
      </c>
      <c r="D9" s="216" t="s">
        <v>130</v>
      </c>
      <c r="E9" s="216" t="s">
        <v>702</v>
      </c>
      <c r="F9" s="215">
        <v>1985</v>
      </c>
      <c r="G9" s="216" t="s">
        <v>123</v>
      </c>
      <c r="H9" s="216" t="s">
        <v>229</v>
      </c>
      <c r="I9" s="216">
        <v>13</v>
      </c>
      <c r="J9" s="216">
        <v>1900</v>
      </c>
    </row>
    <row r="10" spans="1:10">
      <c r="A10" s="213">
        <v>8</v>
      </c>
      <c r="B10" s="213">
        <v>108</v>
      </c>
      <c r="C10" s="216" t="s">
        <v>131</v>
      </c>
      <c r="D10" s="216" t="s">
        <v>132</v>
      </c>
      <c r="E10" s="216" t="s">
        <v>696</v>
      </c>
      <c r="F10" s="215">
        <v>2002</v>
      </c>
      <c r="G10" s="216" t="s">
        <v>120</v>
      </c>
      <c r="H10" s="216" t="s">
        <v>229</v>
      </c>
      <c r="I10" s="216">
        <v>15</v>
      </c>
      <c r="J10" s="216">
        <v>1800</v>
      </c>
    </row>
    <row r="11" spans="1:10">
      <c r="A11" s="213">
        <v>9</v>
      </c>
      <c r="B11" s="213">
        <v>109</v>
      </c>
      <c r="C11" s="216" t="s">
        <v>33</v>
      </c>
      <c r="D11" s="216" t="s">
        <v>133</v>
      </c>
      <c r="E11" s="216" t="s">
        <v>696</v>
      </c>
      <c r="F11" s="215">
        <v>2001</v>
      </c>
      <c r="G11" s="216" t="s">
        <v>126</v>
      </c>
      <c r="H11" s="216" t="s">
        <v>228</v>
      </c>
      <c r="I11" s="216">
        <v>15</v>
      </c>
      <c r="J11" s="216">
        <v>2100</v>
      </c>
    </row>
    <row r="12" spans="1:10">
      <c r="A12" s="213">
        <v>10</v>
      </c>
      <c r="B12" s="213">
        <v>110</v>
      </c>
      <c r="C12" s="216" t="s">
        <v>134</v>
      </c>
      <c r="D12" s="216" t="s">
        <v>121</v>
      </c>
      <c r="E12" s="216" t="s">
        <v>702</v>
      </c>
      <c r="F12" s="215">
        <v>2009</v>
      </c>
      <c r="G12" s="216" t="s">
        <v>120</v>
      </c>
      <c r="H12" s="216" t="s">
        <v>229</v>
      </c>
      <c r="I12" s="216">
        <v>15</v>
      </c>
      <c r="J12" s="216">
        <v>1400</v>
      </c>
    </row>
    <row r="13" spans="1:10">
      <c r="A13" s="213">
        <v>11</v>
      </c>
      <c r="B13" s="213">
        <v>111</v>
      </c>
      <c r="C13" s="216" t="s">
        <v>135</v>
      </c>
      <c r="D13" s="216" t="s">
        <v>26</v>
      </c>
      <c r="E13" s="216" t="s">
        <v>702</v>
      </c>
      <c r="F13" s="215">
        <v>1993</v>
      </c>
      <c r="G13" s="216" t="s">
        <v>126</v>
      </c>
      <c r="H13" s="216" t="s">
        <v>228</v>
      </c>
      <c r="I13" s="216">
        <v>16</v>
      </c>
      <c r="J13" s="216">
        <v>1000</v>
      </c>
    </row>
    <row r="14" spans="1:10">
      <c r="A14" s="213">
        <v>12</v>
      </c>
      <c r="B14" s="213">
        <v>112</v>
      </c>
      <c r="C14" s="216" t="s">
        <v>136</v>
      </c>
      <c r="D14" s="216" t="s">
        <v>19</v>
      </c>
      <c r="E14" s="216" t="s">
        <v>696</v>
      </c>
      <c r="F14" s="215">
        <v>1986</v>
      </c>
      <c r="G14" s="216" t="s">
        <v>120</v>
      </c>
      <c r="H14" s="216" t="s">
        <v>229</v>
      </c>
      <c r="I14" s="216">
        <v>16</v>
      </c>
      <c r="J14" s="216">
        <v>1000</v>
      </c>
    </row>
    <row r="15" spans="1:10">
      <c r="A15" s="213">
        <v>13</v>
      </c>
      <c r="B15" s="213">
        <v>113</v>
      </c>
      <c r="C15" s="216" t="s">
        <v>137</v>
      </c>
      <c r="D15" s="216" t="s">
        <v>138</v>
      </c>
      <c r="E15" s="216" t="s">
        <v>699</v>
      </c>
      <c r="F15" s="215">
        <v>1989</v>
      </c>
      <c r="G15" s="216" t="s">
        <v>126</v>
      </c>
      <c r="H15" s="216" t="s">
        <v>229</v>
      </c>
      <c r="I15" s="216">
        <v>12</v>
      </c>
      <c r="J15" s="216">
        <v>2000</v>
      </c>
    </row>
    <row r="16" spans="1:10">
      <c r="A16" s="213">
        <v>14</v>
      </c>
      <c r="B16" s="213">
        <v>114</v>
      </c>
      <c r="C16" s="216" t="s">
        <v>139</v>
      </c>
      <c r="D16" s="216" t="s">
        <v>140</v>
      </c>
      <c r="E16" s="216" t="s">
        <v>696</v>
      </c>
      <c r="F16" s="215">
        <v>1934</v>
      </c>
      <c r="G16" s="216" t="s">
        <v>120</v>
      </c>
      <c r="H16" s="216" t="s">
        <v>228</v>
      </c>
      <c r="I16" s="216">
        <v>16</v>
      </c>
      <c r="J16" s="216">
        <v>1300</v>
      </c>
    </row>
    <row r="17" spans="1:10">
      <c r="A17" s="213">
        <v>15</v>
      </c>
      <c r="B17" s="213">
        <v>115</v>
      </c>
      <c r="C17" s="216"/>
      <c r="D17" s="216"/>
      <c r="E17" s="216"/>
      <c r="F17" s="217"/>
      <c r="G17" s="216"/>
      <c r="H17" s="216"/>
      <c r="I17" s="216"/>
      <c r="J17" s="216"/>
    </row>
    <row r="18" spans="1:10">
      <c r="A18" s="213">
        <v>16</v>
      </c>
      <c r="B18" s="213">
        <v>116</v>
      </c>
      <c r="C18" s="216"/>
      <c r="D18" s="216"/>
      <c r="E18" s="216"/>
      <c r="F18" s="217"/>
      <c r="G18" s="216"/>
      <c r="H18" s="216"/>
      <c r="I18" s="216"/>
      <c r="J18" s="216"/>
    </row>
    <row r="19" spans="1:10">
      <c r="A19" s="213">
        <v>17</v>
      </c>
      <c r="B19" s="213">
        <v>117</v>
      </c>
      <c r="C19" s="216"/>
      <c r="D19" s="216"/>
      <c r="E19" s="216"/>
      <c r="F19" s="217"/>
      <c r="G19" s="216"/>
      <c r="H19" s="216"/>
      <c r="I19" s="216"/>
      <c r="J19" s="216"/>
    </row>
    <row r="20" spans="1:10">
      <c r="A20" s="213">
        <v>18</v>
      </c>
      <c r="B20" s="213">
        <v>118</v>
      </c>
      <c r="C20" s="216"/>
      <c r="D20" s="216"/>
      <c r="E20" s="216"/>
      <c r="F20" s="217"/>
      <c r="G20" s="216"/>
      <c r="H20" s="216"/>
      <c r="I20" s="216"/>
      <c r="J20" s="216"/>
    </row>
    <row r="21" spans="1:10">
      <c r="A21" s="213">
        <v>19</v>
      </c>
      <c r="B21" s="213">
        <v>119</v>
      </c>
      <c r="C21" s="216"/>
      <c r="D21" s="216"/>
      <c r="E21" s="216"/>
      <c r="F21" s="217"/>
      <c r="G21" s="216"/>
      <c r="H21" s="216"/>
      <c r="I21" s="216"/>
      <c r="J21" s="216"/>
    </row>
    <row r="22" spans="1:10">
      <c r="A22" s="213">
        <v>20</v>
      </c>
      <c r="B22" s="213">
        <v>120</v>
      </c>
      <c r="C22" s="216"/>
      <c r="D22" s="216"/>
      <c r="E22" s="216"/>
      <c r="F22" s="217"/>
      <c r="G22" s="216"/>
      <c r="H22" s="216"/>
      <c r="I22" s="216"/>
      <c r="J22" s="216"/>
    </row>
    <row r="23" spans="1:10">
      <c r="A23" s="213">
        <v>21</v>
      </c>
      <c r="B23" s="213">
        <v>121</v>
      </c>
      <c r="C23" s="216"/>
      <c r="D23" s="216"/>
      <c r="E23" s="216"/>
      <c r="F23" s="217"/>
      <c r="G23" s="216"/>
      <c r="H23" s="216"/>
      <c r="I23" s="216"/>
      <c r="J23" s="216"/>
    </row>
    <row r="24" spans="1:10">
      <c r="A24" s="213">
        <v>22</v>
      </c>
      <c r="B24" s="213">
        <v>122</v>
      </c>
      <c r="C24" s="216"/>
      <c r="D24" s="216"/>
      <c r="E24" s="216"/>
      <c r="F24" s="217"/>
      <c r="G24" s="216"/>
      <c r="H24" s="216"/>
      <c r="I24" s="216"/>
      <c r="J24" s="216"/>
    </row>
    <row r="25" spans="1:10">
      <c r="A25" s="213">
        <v>23</v>
      </c>
      <c r="B25" s="213">
        <v>123</v>
      </c>
      <c r="C25" s="216"/>
      <c r="D25" s="216"/>
      <c r="E25" s="216"/>
      <c r="F25" s="217"/>
      <c r="G25" s="216"/>
      <c r="H25" s="216"/>
      <c r="I25" s="216"/>
      <c r="J25" s="216"/>
    </row>
    <row r="26" spans="1:10">
      <c r="A26" s="213">
        <v>24</v>
      </c>
      <c r="B26" s="213">
        <v>124</v>
      </c>
      <c r="C26" s="216"/>
      <c r="D26" s="216"/>
      <c r="E26" s="216"/>
      <c r="F26" s="217"/>
      <c r="G26" s="216"/>
      <c r="H26" s="216"/>
      <c r="I26" s="216"/>
      <c r="J26" s="216"/>
    </row>
    <row r="27" spans="1:10">
      <c r="A27" s="213">
        <v>25</v>
      </c>
      <c r="B27" s="213">
        <v>125</v>
      </c>
      <c r="C27" s="216"/>
      <c r="D27" s="216"/>
      <c r="E27" s="216"/>
      <c r="F27" s="217"/>
      <c r="G27" s="216"/>
      <c r="H27" s="216"/>
      <c r="I27" s="216"/>
      <c r="J27" s="216"/>
    </row>
    <row r="28" spans="1:10">
      <c r="A28" s="213">
        <v>26</v>
      </c>
      <c r="B28" s="213">
        <v>126</v>
      </c>
      <c r="C28" s="216"/>
      <c r="D28" s="216"/>
      <c r="E28" s="216"/>
      <c r="F28" s="217"/>
      <c r="G28" s="216"/>
      <c r="H28" s="216"/>
      <c r="I28" s="216"/>
      <c r="J28" s="216"/>
    </row>
    <row r="29" spans="1:10">
      <c r="A29" s="213">
        <v>27</v>
      </c>
      <c r="B29" s="213">
        <v>127</v>
      </c>
      <c r="C29" s="216"/>
      <c r="D29" s="216"/>
      <c r="E29" s="216"/>
      <c r="F29" s="217"/>
      <c r="G29" s="216"/>
      <c r="H29" s="216"/>
      <c r="I29" s="216"/>
      <c r="J29" s="216"/>
    </row>
    <row r="30" spans="1:10">
      <c r="A30" s="213">
        <v>28</v>
      </c>
      <c r="B30" s="213">
        <v>128</v>
      </c>
      <c r="C30" s="216"/>
      <c r="D30" s="216"/>
      <c r="E30" s="216"/>
      <c r="F30" s="217"/>
      <c r="G30" s="216"/>
      <c r="H30" s="216"/>
      <c r="I30" s="216"/>
      <c r="J30" s="216"/>
    </row>
    <row r="31" spans="1:10">
      <c r="A31" s="213">
        <v>29</v>
      </c>
      <c r="B31" s="213">
        <v>129</v>
      </c>
      <c r="C31" s="216"/>
      <c r="D31" s="216"/>
      <c r="E31" s="216"/>
      <c r="F31" s="217"/>
      <c r="G31" s="216"/>
      <c r="H31" s="216"/>
      <c r="I31" s="216"/>
      <c r="J31" s="216"/>
    </row>
    <row r="32" spans="1:10">
      <c r="A32" s="213">
        <v>30</v>
      </c>
      <c r="B32" s="213">
        <v>130</v>
      </c>
      <c r="C32" s="216"/>
      <c r="D32" s="216"/>
      <c r="E32" s="216"/>
      <c r="F32" s="217"/>
      <c r="G32" s="216"/>
      <c r="H32" s="216"/>
      <c r="I32" s="216"/>
      <c r="J32" s="216"/>
    </row>
    <row r="33" spans="1:10">
      <c r="A33" s="213">
        <v>31</v>
      </c>
      <c r="B33" s="213">
        <v>131</v>
      </c>
      <c r="C33" s="216"/>
      <c r="D33" s="216"/>
      <c r="E33" s="216"/>
      <c r="F33" s="217"/>
      <c r="G33" s="216"/>
      <c r="H33" s="216"/>
      <c r="I33" s="216"/>
      <c r="J33" s="216"/>
    </row>
    <row r="34" spans="1:10">
      <c r="A34" s="213">
        <v>32</v>
      </c>
      <c r="B34" s="213">
        <v>132</v>
      </c>
      <c r="C34" s="216"/>
      <c r="D34" s="216"/>
      <c r="E34" s="216"/>
      <c r="F34" s="217"/>
      <c r="G34" s="216"/>
      <c r="H34" s="216"/>
      <c r="I34" s="216"/>
      <c r="J34" s="216"/>
    </row>
    <row r="35" spans="1:10">
      <c r="A35" s="213">
        <v>33</v>
      </c>
      <c r="B35" s="213">
        <v>133</v>
      </c>
      <c r="C35" s="216"/>
      <c r="D35" s="216"/>
      <c r="E35" s="216"/>
      <c r="F35" s="217"/>
      <c r="G35" s="216"/>
      <c r="H35" s="216"/>
      <c r="I35" s="216"/>
      <c r="J35" s="216"/>
    </row>
    <row r="36" spans="1:10">
      <c r="A36" s="213">
        <v>34</v>
      </c>
      <c r="B36" s="213">
        <v>134</v>
      </c>
      <c r="C36" s="216"/>
      <c r="D36" s="216"/>
      <c r="E36" s="216"/>
      <c r="F36" s="217"/>
      <c r="G36" s="216"/>
      <c r="H36" s="216"/>
      <c r="I36" s="216"/>
      <c r="J36" s="216"/>
    </row>
    <row r="37" spans="1:10">
      <c r="A37" s="213">
        <v>35</v>
      </c>
      <c r="B37" s="213">
        <v>135</v>
      </c>
      <c r="C37" s="216"/>
      <c r="D37" s="216"/>
      <c r="E37" s="216"/>
      <c r="F37" s="217"/>
      <c r="G37" s="216"/>
      <c r="H37" s="216"/>
      <c r="I37" s="216"/>
      <c r="J37" s="216"/>
    </row>
    <row r="38" spans="1:10">
      <c r="A38" s="213">
        <v>36</v>
      </c>
      <c r="B38" s="213">
        <v>136</v>
      </c>
      <c r="C38" s="216"/>
      <c r="D38" s="216"/>
      <c r="E38" s="216"/>
      <c r="F38" s="217"/>
      <c r="G38" s="216"/>
      <c r="H38" s="216"/>
      <c r="I38" s="216"/>
      <c r="J38" s="216"/>
    </row>
    <row r="39" spans="1:10">
      <c r="A39" s="213">
        <v>37</v>
      </c>
      <c r="B39" s="213">
        <v>137</v>
      </c>
      <c r="C39" s="216"/>
      <c r="D39" s="216"/>
      <c r="E39" s="216"/>
      <c r="F39" s="217"/>
      <c r="G39" s="216"/>
      <c r="H39" s="216"/>
      <c r="I39" s="216"/>
      <c r="J39" s="216"/>
    </row>
    <row r="40" spans="1:10">
      <c r="A40" s="213">
        <v>38</v>
      </c>
      <c r="B40" s="213">
        <v>138</v>
      </c>
      <c r="C40" s="216"/>
      <c r="D40" s="216"/>
      <c r="E40" s="216"/>
      <c r="F40" s="217"/>
      <c r="G40" s="216"/>
      <c r="H40" s="216"/>
      <c r="I40" s="216"/>
      <c r="J40" s="216"/>
    </row>
    <row r="41" spans="1:10">
      <c r="A41" s="213">
        <v>39</v>
      </c>
      <c r="B41" s="213">
        <v>139</v>
      </c>
      <c r="C41" s="216"/>
      <c r="D41" s="216"/>
      <c r="E41" s="216"/>
      <c r="F41" s="217"/>
      <c r="G41" s="216"/>
      <c r="H41" s="216"/>
      <c r="I41" s="216"/>
      <c r="J41" s="216"/>
    </row>
    <row r="42" spans="1:10">
      <c r="A42" s="213">
        <v>40</v>
      </c>
      <c r="B42" s="213">
        <v>140</v>
      </c>
      <c r="C42" s="216"/>
      <c r="D42" s="216"/>
      <c r="E42" s="216"/>
      <c r="F42" s="217"/>
      <c r="G42" s="216"/>
      <c r="H42" s="216"/>
      <c r="I42" s="216"/>
      <c r="J42" s="216"/>
    </row>
    <row r="43" spans="1:10">
      <c r="A43" s="213">
        <v>41</v>
      </c>
      <c r="B43" s="213">
        <v>141</v>
      </c>
      <c r="C43" s="216"/>
      <c r="D43" s="216"/>
      <c r="E43" s="216"/>
      <c r="F43" s="217"/>
      <c r="G43" s="216"/>
      <c r="H43" s="216"/>
      <c r="I43" s="216"/>
      <c r="J43" s="216"/>
    </row>
    <row r="44" spans="1:10">
      <c r="A44" s="213">
        <v>42</v>
      </c>
      <c r="B44" s="213">
        <v>142</v>
      </c>
      <c r="C44" s="216"/>
      <c r="D44" s="216"/>
      <c r="E44" s="216"/>
      <c r="F44" s="217"/>
      <c r="G44" s="216"/>
      <c r="H44" s="216"/>
      <c r="I44" s="216"/>
      <c r="J44" s="216"/>
    </row>
    <row r="45" spans="1:10">
      <c r="A45" s="213">
        <v>43</v>
      </c>
      <c r="B45" s="213">
        <v>143</v>
      </c>
      <c r="C45" s="216"/>
      <c r="D45" s="216"/>
      <c r="E45" s="216"/>
      <c r="F45" s="217"/>
      <c r="G45" s="216"/>
      <c r="H45" s="216"/>
      <c r="I45" s="216"/>
      <c r="J45" s="216"/>
    </row>
    <row r="46" spans="1:10">
      <c r="A46" s="213">
        <v>44</v>
      </c>
      <c r="B46" s="213">
        <v>144</v>
      </c>
      <c r="C46" s="216"/>
      <c r="D46" s="216"/>
      <c r="E46" s="216"/>
      <c r="F46" s="217"/>
      <c r="G46" s="216"/>
      <c r="H46" s="216"/>
      <c r="I46" s="216"/>
      <c r="J46" s="216"/>
    </row>
    <row r="47" spans="1:10">
      <c r="A47" s="213">
        <v>45</v>
      </c>
      <c r="B47" s="213">
        <v>145</v>
      </c>
      <c r="C47" s="216"/>
      <c r="D47" s="216"/>
      <c r="E47" s="216"/>
      <c r="F47" s="217"/>
      <c r="G47" s="216"/>
      <c r="H47" s="216"/>
      <c r="I47" s="216"/>
      <c r="J47" s="216"/>
    </row>
    <row r="48" spans="1:10">
      <c r="A48" s="213">
        <v>46</v>
      </c>
      <c r="B48" s="213">
        <v>146</v>
      </c>
      <c r="C48" s="216"/>
      <c r="D48" s="216"/>
      <c r="E48" s="216"/>
      <c r="F48" s="217"/>
      <c r="G48" s="216"/>
      <c r="H48" s="216"/>
      <c r="I48" s="216"/>
      <c r="J48" s="216"/>
    </row>
    <row r="49" spans="1:10">
      <c r="A49" s="213">
        <v>47</v>
      </c>
      <c r="B49" s="213">
        <v>147</v>
      </c>
      <c r="C49" s="216"/>
      <c r="D49" s="216"/>
      <c r="E49" s="216"/>
      <c r="F49" s="217"/>
      <c r="G49" s="216"/>
      <c r="H49" s="216"/>
      <c r="I49" s="216"/>
      <c r="J49" s="216"/>
    </row>
    <row r="50" spans="1:10">
      <c r="A50" s="213">
        <v>48</v>
      </c>
      <c r="B50" s="213">
        <v>148</v>
      </c>
      <c r="C50" s="216"/>
      <c r="D50" s="216"/>
      <c r="E50" s="216"/>
      <c r="F50" s="217"/>
      <c r="G50" s="216"/>
      <c r="H50" s="216"/>
      <c r="I50" s="216"/>
      <c r="J50" s="216"/>
    </row>
    <row r="51" spans="1:10">
      <c r="A51" s="213">
        <v>49</v>
      </c>
      <c r="B51" s="213">
        <v>149</v>
      </c>
      <c r="C51" s="216"/>
      <c r="D51" s="216"/>
      <c r="E51" s="216"/>
      <c r="F51" s="217"/>
      <c r="G51" s="216"/>
      <c r="H51" s="216"/>
      <c r="I51" s="216"/>
      <c r="J51" s="216"/>
    </row>
    <row r="52" spans="1:10">
      <c r="A52" s="213">
        <v>50</v>
      </c>
      <c r="B52" s="213">
        <v>150</v>
      </c>
      <c r="C52" s="216"/>
      <c r="D52" s="216"/>
      <c r="E52" s="216"/>
      <c r="F52" s="217"/>
      <c r="G52" s="216"/>
      <c r="H52" s="216"/>
      <c r="I52" s="216"/>
      <c r="J52" s="216"/>
    </row>
  </sheetData>
  <mergeCells count="1">
    <mergeCell ref="B1: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74F8-9F95-4151-A55F-82D0FD51A0AD}">
  <sheetPr>
    <tabColor rgb="FFFF0000"/>
  </sheetPr>
  <dimension ref="A1:R22"/>
  <sheetViews>
    <sheetView workbookViewId="0">
      <selection activeCell="G15" sqref="G15"/>
    </sheetView>
  </sheetViews>
  <sheetFormatPr defaultRowHeight="14.25"/>
  <cols>
    <col min="1" max="1" width="9.140625" style="3"/>
    <col min="2" max="2" width="14.140625" style="3" customWidth="1"/>
    <col min="3" max="3" width="9.140625" style="3"/>
    <col min="4" max="4" width="13.7109375" style="3" customWidth="1"/>
    <col min="5" max="7" width="9.140625" style="3"/>
    <col min="8" max="8" width="10.85546875" style="3" customWidth="1"/>
    <col min="9" max="9" width="9.5703125" style="3" customWidth="1"/>
    <col min="10" max="16384" width="9.140625" style="3"/>
  </cols>
  <sheetData>
    <row r="1" spans="1:18">
      <c r="A1" s="110" t="s">
        <v>720</v>
      </c>
      <c r="B1" s="110" t="s">
        <v>721</v>
      </c>
      <c r="C1" s="110" t="s">
        <v>722</v>
      </c>
    </row>
    <row r="3" spans="1:18">
      <c r="A3" s="218" t="s">
        <v>103</v>
      </c>
      <c r="B3" s="218" t="s">
        <v>510</v>
      </c>
      <c r="C3" s="218" t="s">
        <v>243</v>
      </c>
      <c r="D3" s="218" t="s">
        <v>723</v>
      </c>
    </row>
    <row r="4" spans="1:18">
      <c r="A4" s="3" t="s">
        <v>724</v>
      </c>
      <c r="B4" s="3" t="s">
        <v>725</v>
      </c>
      <c r="C4" s="3" t="s">
        <v>246</v>
      </c>
      <c r="D4" s="3">
        <v>546</v>
      </c>
      <c r="G4" s="219" t="s">
        <v>726</v>
      </c>
      <c r="H4" s="219"/>
      <c r="I4" s="219"/>
      <c r="J4" s="219"/>
    </row>
    <row r="5" spans="1:18">
      <c r="A5" s="3" t="s">
        <v>724</v>
      </c>
      <c r="B5" s="3" t="s">
        <v>727</v>
      </c>
      <c r="C5" s="3" t="s">
        <v>246</v>
      </c>
      <c r="D5" s="3">
        <v>519</v>
      </c>
      <c r="G5" s="3" t="s">
        <v>728</v>
      </c>
      <c r="J5" s="220">
        <f>SUMIF(A4:A22,G5,D4:D22)</f>
        <v>4103</v>
      </c>
      <c r="L5" s="3" t="s">
        <v>729</v>
      </c>
    </row>
    <row r="6" spans="1:18">
      <c r="A6" s="3" t="s">
        <v>728</v>
      </c>
      <c r="B6" s="3" t="s">
        <v>725</v>
      </c>
      <c r="C6" s="3" t="s">
        <v>246</v>
      </c>
      <c r="D6" s="3">
        <v>492</v>
      </c>
      <c r="G6" s="3" t="s">
        <v>728</v>
      </c>
      <c r="H6" s="3" t="s">
        <v>725</v>
      </c>
      <c r="J6" s="220">
        <f>SUMIFS(D4:D22,A4:A22,G6,B4:B22,H6)</f>
        <v>2028</v>
      </c>
      <c r="N6" s="3" t="str">
        <f>UPPER(F7)</f>
        <v/>
      </c>
    </row>
    <row r="7" spans="1:18">
      <c r="A7" s="3" t="s">
        <v>728</v>
      </c>
      <c r="B7" s="3" t="s">
        <v>727</v>
      </c>
      <c r="C7" s="3" t="s">
        <v>246</v>
      </c>
      <c r="D7" s="3">
        <v>559</v>
      </c>
      <c r="G7" s="3" t="s">
        <v>728</v>
      </c>
      <c r="H7" s="3" t="s">
        <v>725</v>
      </c>
      <c r="I7" s="3" t="s">
        <v>246</v>
      </c>
      <c r="J7" s="220">
        <f>SUMIFS(D4:D22,A4:A22,G7,B4:B22,H7,C4:C22,I7)</f>
        <v>1618</v>
      </c>
    </row>
    <row r="8" spans="1:18">
      <c r="A8" s="3" t="s">
        <v>728</v>
      </c>
      <c r="B8" s="3" t="s">
        <v>725</v>
      </c>
      <c r="C8" s="3" t="s">
        <v>246</v>
      </c>
      <c r="D8" s="3">
        <v>591</v>
      </c>
      <c r="G8" s="3" t="s">
        <v>728</v>
      </c>
      <c r="H8" s="3" t="s">
        <v>725</v>
      </c>
      <c r="I8" s="3" t="s">
        <v>730</v>
      </c>
      <c r="J8" s="58">
        <f>SUMIFS(D4:D22,A4:A22,G8,B4:B22,H8,D4:D22,"&gt;500")</f>
        <v>1126</v>
      </c>
    </row>
    <row r="9" spans="1:18">
      <c r="A9" s="3" t="s">
        <v>728</v>
      </c>
      <c r="B9" s="3" t="s">
        <v>725</v>
      </c>
      <c r="C9" s="3" t="s">
        <v>246</v>
      </c>
      <c r="D9" s="3">
        <v>535</v>
      </c>
    </row>
    <row r="10" spans="1:18">
      <c r="A10" s="3" t="s">
        <v>728</v>
      </c>
      <c r="B10" s="3" t="s">
        <v>727</v>
      </c>
      <c r="C10" s="3" t="s">
        <v>246</v>
      </c>
      <c r="D10" s="3">
        <v>550</v>
      </c>
      <c r="G10" s="219" t="s">
        <v>731</v>
      </c>
      <c r="H10" s="219"/>
      <c r="I10" s="219"/>
      <c r="J10" s="219"/>
      <c r="K10" s="219"/>
      <c r="L10" s="219"/>
    </row>
    <row r="11" spans="1:18">
      <c r="A11" s="3" t="s">
        <v>728</v>
      </c>
      <c r="B11" s="3" t="s">
        <v>732</v>
      </c>
      <c r="C11" s="3" t="s">
        <v>246</v>
      </c>
      <c r="D11" s="3">
        <v>517</v>
      </c>
      <c r="G11" s="3" t="s">
        <v>728</v>
      </c>
      <c r="J11" s="220">
        <f>COUNTIF(A4:A22,A7)</f>
        <v>8</v>
      </c>
      <c r="R11" s="3" t="s">
        <v>562</v>
      </c>
    </row>
    <row r="12" spans="1:18">
      <c r="A12" s="3" t="s">
        <v>728</v>
      </c>
      <c r="B12" s="3" t="s">
        <v>727</v>
      </c>
      <c r="C12" s="3" t="s">
        <v>275</v>
      </c>
      <c r="D12" s="3">
        <v>449</v>
      </c>
      <c r="G12" s="3" t="s">
        <v>728</v>
      </c>
      <c r="H12" s="3" t="s">
        <v>725</v>
      </c>
      <c r="J12" s="220">
        <f>COUNTIFS(A4:A22,G13,B4:B22,H12)</f>
        <v>4</v>
      </c>
    </row>
    <row r="13" spans="1:18">
      <c r="A13" s="3" t="s">
        <v>728</v>
      </c>
      <c r="B13" s="3" t="s">
        <v>725</v>
      </c>
      <c r="C13" s="3" t="s">
        <v>275</v>
      </c>
      <c r="D13" s="3">
        <v>410</v>
      </c>
      <c r="G13" s="3" t="s">
        <v>728</v>
      </c>
      <c r="H13" s="3" t="s">
        <v>725</v>
      </c>
      <c r="I13" s="3" t="s">
        <v>246</v>
      </c>
      <c r="J13" s="220">
        <f>COUNTIFS(A4:A22,G13,B4:B22,H13,C4:C22,I13)</f>
        <v>3</v>
      </c>
    </row>
    <row r="14" spans="1:18">
      <c r="A14" s="3" t="s">
        <v>733</v>
      </c>
      <c r="B14" s="3" t="s">
        <v>725</v>
      </c>
      <c r="C14" s="3" t="s">
        <v>275</v>
      </c>
      <c r="D14" s="3">
        <v>435</v>
      </c>
    </row>
    <row r="15" spans="1:18">
      <c r="A15" s="3" t="s">
        <v>733</v>
      </c>
      <c r="B15" s="3" t="s">
        <v>732</v>
      </c>
      <c r="C15" s="3" t="s">
        <v>246</v>
      </c>
      <c r="D15" s="3">
        <v>468</v>
      </c>
    </row>
    <row r="16" spans="1:18">
      <c r="A16" s="3" t="s">
        <v>734</v>
      </c>
      <c r="B16" s="3" t="s">
        <v>727</v>
      </c>
      <c r="C16" s="3" t="s">
        <v>246</v>
      </c>
      <c r="D16" s="3">
        <v>568</v>
      </c>
    </row>
    <row r="17" spans="1:4">
      <c r="A17" s="3" t="s">
        <v>734</v>
      </c>
      <c r="B17" s="3" t="s">
        <v>725</v>
      </c>
      <c r="C17" s="3" t="s">
        <v>246</v>
      </c>
      <c r="D17" s="3">
        <v>432</v>
      </c>
    </row>
    <row r="18" spans="1:4">
      <c r="A18" s="3" t="s">
        <v>734</v>
      </c>
      <c r="B18" s="3" t="s">
        <v>725</v>
      </c>
      <c r="C18" s="3" t="s">
        <v>246</v>
      </c>
      <c r="D18" s="3">
        <v>431</v>
      </c>
    </row>
    <row r="19" spans="1:4">
      <c r="A19" s="3" t="s">
        <v>734</v>
      </c>
      <c r="B19" s="3" t="s">
        <v>727</v>
      </c>
      <c r="C19" s="3" t="s">
        <v>275</v>
      </c>
      <c r="D19" s="3">
        <v>479</v>
      </c>
    </row>
    <row r="20" spans="1:4">
      <c r="A20" s="3" t="s">
        <v>734</v>
      </c>
      <c r="B20" s="3" t="s">
        <v>732</v>
      </c>
      <c r="C20" s="3" t="s">
        <v>275</v>
      </c>
      <c r="D20" s="3">
        <v>471</v>
      </c>
    </row>
    <row r="21" spans="1:4">
      <c r="A21" s="3" t="s">
        <v>735</v>
      </c>
      <c r="B21" s="3" t="s">
        <v>732</v>
      </c>
      <c r="C21" s="3" t="s">
        <v>246</v>
      </c>
      <c r="D21" s="3">
        <v>534</v>
      </c>
    </row>
    <row r="22" spans="1:4">
      <c r="A22" s="3" t="s">
        <v>735</v>
      </c>
      <c r="B22" s="3" t="s">
        <v>725</v>
      </c>
      <c r="C22" s="3" t="s">
        <v>275</v>
      </c>
      <c r="D22" s="3">
        <v>409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D50D-1C45-4450-B954-A0C906A794DE}">
  <sheetPr>
    <tabColor rgb="FFFF6699"/>
  </sheetPr>
  <dimension ref="B2:P32"/>
  <sheetViews>
    <sheetView topLeftCell="A10" workbookViewId="0">
      <selection activeCell="M25" sqref="M25"/>
    </sheetView>
  </sheetViews>
  <sheetFormatPr defaultRowHeight="14.25"/>
  <cols>
    <col min="1" max="1" width="9.140625" style="3"/>
    <col min="2" max="2" width="13.42578125" style="3" customWidth="1"/>
    <col min="3" max="3" width="20.140625" style="3" customWidth="1"/>
    <col min="4" max="4" width="15.28515625" style="3" customWidth="1"/>
    <col min="5" max="10" width="9.140625" style="3"/>
    <col min="11" max="11" width="6.42578125" style="3" customWidth="1"/>
    <col min="12" max="12" width="9.140625" style="3" hidden="1" customWidth="1"/>
    <col min="13" max="13" width="25.5703125" style="3" customWidth="1"/>
    <col min="14" max="14" width="12.140625" style="3" customWidth="1"/>
    <col min="15" max="15" width="13.28515625" style="3" customWidth="1"/>
    <col min="16" max="16" width="13.140625" style="3" customWidth="1"/>
    <col min="17" max="16384" width="9.140625" style="3"/>
  </cols>
  <sheetData>
    <row r="2" spans="2:16" ht="15" thickBot="1"/>
    <row r="3" spans="2:16">
      <c r="C3" s="205" t="s">
        <v>736</v>
      </c>
      <c r="D3" s="205" t="s">
        <v>737</v>
      </c>
      <c r="E3" s="205" t="s">
        <v>738</v>
      </c>
      <c r="F3" s="205" t="s">
        <v>739</v>
      </c>
      <c r="G3" s="205" t="s">
        <v>740</v>
      </c>
      <c r="H3" s="205" t="s">
        <v>741</v>
      </c>
      <c r="I3" s="205" t="s">
        <v>742</v>
      </c>
      <c r="J3" s="205" t="s">
        <v>743</v>
      </c>
      <c r="M3" s="221" t="s">
        <v>744</v>
      </c>
      <c r="N3" s="222" t="s">
        <v>745</v>
      </c>
      <c r="O3" s="222" t="s">
        <v>746</v>
      </c>
      <c r="P3" s="223" t="s">
        <v>747</v>
      </c>
    </row>
    <row r="4" spans="2:16">
      <c r="C4" s="3" t="str">
        <f>LEFT(B5,4)</f>
        <v>info</v>
      </c>
      <c r="E4" s="3" t="str">
        <f>RIGHT(E3)</f>
        <v>t</v>
      </c>
      <c r="F4" s="3">
        <f>LEN(B5)</f>
        <v>11</v>
      </c>
      <c r="G4" s="3">
        <f>FIND("o",B5,1)</f>
        <v>4</v>
      </c>
      <c r="M4" s="224" t="s">
        <v>748</v>
      </c>
      <c r="N4" s="225" t="str">
        <f>LEFT(M4,3)</f>
        <v>583</v>
      </c>
      <c r="O4" s="225" t="str">
        <f>MID(M4,5,4)</f>
        <v>XRA2</v>
      </c>
      <c r="P4" s="226" t="str">
        <f>RIGHT(M4,2)</f>
        <v>12</v>
      </c>
    </row>
    <row r="5" spans="2:16">
      <c r="B5" s="3" t="s">
        <v>749</v>
      </c>
      <c r="M5" s="224" t="s">
        <v>750</v>
      </c>
      <c r="N5" s="225" t="str">
        <f t="shared" ref="N5:N8" si="0">LEFT(M5,3)</f>
        <v>486</v>
      </c>
      <c r="O5" s="225" t="str">
        <f t="shared" ref="O5:O8" si="1">MID(M5,5,4)</f>
        <v>ABCR</v>
      </c>
      <c r="P5" s="226" t="str">
        <f t="shared" ref="P5:P8" si="2">RIGHT(M5,2)</f>
        <v>15</v>
      </c>
    </row>
    <row r="6" spans="2:16">
      <c r="M6" s="224" t="s">
        <v>751</v>
      </c>
      <c r="N6" s="225" t="str">
        <f t="shared" si="0"/>
        <v>735</v>
      </c>
      <c r="O6" s="225" t="str">
        <f t="shared" si="1"/>
        <v>XYZG</v>
      </c>
      <c r="P6" s="226" t="str">
        <f t="shared" si="2"/>
        <v>13</v>
      </c>
    </row>
    <row r="7" spans="2:16">
      <c r="M7" s="224" t="s">
        <v>752</v>
      </c>
      <c r="N7" s="225" t="str">
        <f t="shared" si="0"/>
        <v>426</v>
      </c>
      <c r="O7" s="225" t="str">
        <f t="shared" si="1"/>
        <v>RTCG</v>
      </c>
      <c r="P7" s="226" t="str">
        <f t="shared" si="2"/>
        <v>17</v>
      </c>
    </row>
    <row r="8" spans="2:16" ht="15" thickBot="1">
      <c r="M8" s="227" t="s">
        <v>753</v>
      </c>
      <c r="N8" s="228" t="str">
        <f t="shared" si="0"/>
        <v>821</v>
      </c>
      <c r="O8" s="228" t="str">
        <f t="shared" si="1"/>
        <v>BCGY</v>
      </c>
      <c r="P8" s="229" t="str">
        <f t="shared" si="2"/>
        <v>19</v>
      </c>
    </row>
    <row r="10" spans="2:16">
      <c r="B10" s="3" t="s">
        <v>754</v>
      </c>
      <c r="J10" s="3">
        <f>FIND("Mohammadi",B10,1)</f>
        <v>11</v>
      </c>
    </row>
    <row r="14" spans="2:16">
      <c r="B14" s="3" t="s">
        <v>755</v>
      </c>
      <c r="D14" s="3" t="s">
        <v>736</v>
      </c>
    </row>
    <row r="15" spans="2:16">
      <c r="D15" s="3" t="str">
        <f>LEFT(B14,3)</f>
        <v>Ali</v>
      </c>
    </row>
    <row r="16" spans="2:16">
      <c r="B16" s="3" t="s">
        <v>756</v>
      </c>
      <c r="D16" s="3" t="str">
        <f>LEFT(B16,4)</f>
        <v>عزیز</v>
      </c>
    </row>
    <row r="19" spans="3:13">
      <c r="M19" s="3" t="str">
        <f>SUBSTITUTE(I23,"#","@@")</f>
        <v>232@@4343@@4334</v>
      </c>
    </row>
    <row r="20" spans="3:13">
      <c r="C20" s="3" t="s">
        <v>757</v>
      </c>
      <c r="M20" s="3" t="str">
        <f>SUBSTITUTE(I23,"#","&amp;&amp;",2)</f>
        <v>232#4343&amp;&amp;4334</v>
      </c>
    </row>
    <row r="21" spans="3:13">
      <c r="C21" s="3" t="s">
        <v>463</v>
      </c>
    </row>
    <row r="22" spans="3:13">
      <c r="C22" s="3" t="s">
        <v>82</v>
      </c>
    </row>
    <row r="23" spans="3:13">
      <c r="C23" s="3" t="s">
        <v>758</v>
      </c>
      <c r="I23" s="3" t="s">
        <v>759</v>
      </c>
    </row>
    <row r="24" spans="3:13">
      <c r="C24" s="3" t="s">
        <v>760</v>
      </c>
    </row>
    <row r="25" spans="3:13">
      <c r="C25" s="3" t="s">
        <v>757</v>
      </c>
    </row>
    <row r="26" spans="3:13">
      <c r="C26" s="3" t="s">
        <v>757</v>
      </c>
    </row>
    <row r="27" spans="3:13">
      <c r="C27" s="3" t="s">
        <v>757</v>
      </c>
    </row>
    <row r="28" spans="3:13">
      <c r="C28" s="3" t="s">
        <v>757</v>
      </c>
    </row>
    <row r="29" spans="3:13">
      <c r="C29" s="3" t="s">
        <v>761</v>
      </c>
    </row>
    <row r="30" spans="3:13">
      <c r="C30" s="3" t="s">
        <v>466</v>
      </c>
    </row>
    <row r="31" spans="3:13">
      <c r="C31" s="3" t="s">
        <v>762</v>
      </c>
    </row>
    <row r="32" spans="3:13">
      <c r="C32" s="3" t="s">
        <v>763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DE7F-C913-426E-BD0B-77750D2B9C57}">
  <sheetPr codeName="Sheet2">
    <tabColor rgb="FF00B050"/>
  </sheetPr>
  <dimension ref="C1:K19"/>
  <sheetViews>
    <sheetView workbookViewId="0">
      <selection activeCell="J15" sqref="J15"/>
    </sheetView>
  </sheetViews>
  <sheetFormatPr defaultRowHeight="14.25"/>
  <cols>
    <col min="1" max="2" width="9.140625" style="3"/>
    <col min="3" max="3" width="6.28515625" style="3" customWidth="1"/>
    <col min="4" max="4" width="10.42578125" style="3" customWidth="1"/>
    <col min="5" max="5" width="13.140625" style="3" customWidth="1"/>
    <col min="6" max="6" width="21" style="3" customWidth="1"/>
    <col min="7" max="7" width="22.5703125" style="3" customWidth="1"/>
    <col min="8" max="8" width="22.85546875" style="3" customWidth="1"/>
    <col min="9" max="9" width="21" style="3" customWidth="1"/>
    <col min="10" max="10" width="20.42578125" style="3" customWidth="1"/>
    <col min="11" max="11" width="24.7109375" style="3" customWidth="1"/>
    <col min="12" max="16384" width="9.140625" style="3"/>
  </cols>
  <sheetData>
    <row r="1" spans="3:11" ht="15" thickBot="1"/>
    <row r="2" spans="3:11" ht="24.75" customHeight="1" thickBot="1">
      <c r="D2" s="312" t="s">
        <v>2</v>
      </c>
      <c r="E2" s="313"/>
      <c r="F2" s="313"/>
      <c r="G2" s="313"/>
      <c r="H2" s="313"/>
      <c r="I2" s="313"/>
      <c r="J2" s="314"/>
    </row>
    <row r="4" spans="3:11" ht="21.75" customHeight="1"/>
    <row r="5" spans="3:11" ht="30.75" customHeight="1">
      <c r="C5" s="11" t="s">
        <v>3</v>
      </c>
      <c r="D5" s="10" t="s">
        <v>4</v>
      </c>
      <c r="E5" s="10" t="s">
        <v>5</v>
      </c>
      <c r="F5" s="10" t="s">
        <v>37</v>
      </c>
      <c r="G5" s="10" t="s">
        <v>38</v>
      </c>
      <c r="H5" s="10" t="s">
        <v>7</v>
      </c>
      <c r="I5" s="10" t="s">
        <v>6</v>
      </c>
      <c r="J5" s="10" t="s">
        <v>8</v>
      </c>
      <c r="K5" s="10" t="s">
        <v>9</v>
      </c>
    </row>
    <row r="6" spans="3:11">
      <c r="C6" s="7">
        <v>1</v>
      </c>
      <c r="D6" s="8" t="s">
        <v>10</v>
      </c>
      <c r="E6" s="8" t="s">
        <v>11</v>
      </c>
      <c r="F6" s="9"/>
      <c r="G6" s="9"/>
      <c r="H6" s="9"/>
      <c r="I6" s="9"/>
      <c r="J6" s="9"/>
      <c r="K6" s="9"/>
    </row>
    <row r="7" spans="3:11">
      <c r="C7" s="7">
        <v>2</v>
      </c>
      <c r="D7" s="8" t="s">
        <v>12</v>
      </c>
      <c r="E7" s="8" t="s">
        <v>13</v>
      </c>
      <c r="F7" s="9"/>
      <c r="G7" s="9"/>
      <c r="H7" s="9"/>
      <c r="I7" s="9"/>
      <c r="J7" s="9"/>
      <c r="K7" s="9"/>
    </row>
    <row r="8" spans="3:11">
      <c r="C8" s="7">
        <v>3</v>
      </c>
      <c r="D8" s="8" t="s">
        <v>14</v>
      </c>
      <c r="E8" s="8" t="s">
        <v>15</v>
      </c>
      <c r="F8" s="9"/>
      <c r="G8" s="9"/>
      <c r="H8" s="9"/>
      <c r="I8" s="9"/>
      <c r="J8" s="9"/>
      <c r="K8" s="9"/>
    </row>
    <row r="9" spans="3:11">
      <c r="C9" s="7">
        <v>4</v>
      </c>
      <c r="D9" s="8" t="s">
        <v>16</v>
      </c>
      <c r="E9" s="8" t="s">
        <v>17</v>
      </c>
      <c r="F9" s="9"/>
      <c r="G9" s="9"/>
      <c r="H9" s="9"/>
      <c r="I9" s="9"/>
      <c r="J9" s="9"/>
      <c r="K9" s="9"/>
    </row>
    <row r="10" spans="3:11">
      <c r="C10" s="7">
        <v>5</v>
      </c>
      <c r="D10" s="8" t="s">
        <v>18</v>
      </c>
      <c r="E10" s="8" t="s">
        <v>19</v>
      </c>
      <c r="F10" s="9"/>
      <c r="G10" s="9"/>
      <c r="H10" s="9"/>
      <c r="I10" s="9"/>
      <c r="J10" s="9"/>
      <c r="K10" s="9"/>
    </row>
    <row r="11" spans="3:11">
      <c r="C11" s="7">
        <v>6</v>
      </c>
      <c r="D11" s="8" t="s">
        <v>20</v>
      </c>
      <c r="E11" s="8" t="s">
        <v>21</v>
      </c>
      <c r="F11" s="9"/>
      <c r="G11" s="9"/>
      <c r="H11" s="9"/>
      <c r="I11" s="9"/>
      <c r="J11" s="9"/>
      <c r="K11" s="9"/>
    </row>
    <row r="12" spans="3:11">
      <c r="C12" s="7">
        <v>7</v>
      </c>
      <c r="D12" s="8" t="s">
        <v>22</v>
      </c>
      <c r="E12" s="8" t="s">
        <v>23</v>
      </c>
      <c r="F12" s="9"/>
      <c r="G12" s="9"/>
      <c r="H12" s="9"/>
      <c r="I12" s="9"/>
      <c r="J12" s="9"/>
      <c r="K12" s="9"/>
    </row>
    <row r="13" spans="3:11">
      <c r="C13" s="7">
        <v>8</v>
      </c>
      <c r="D13" s="8" t="s">
        <v>24</v>
      </c>
      <c r="E13" s="8" t="s">
        <v>25</v>
      </c>
      <c r="F13" s="9"/>
      <c r="G13" s="9"/>
      <c r="H13" s="9"/>
      <c r="I13" s="9"/>
      <c r="J13" s="9"/>
      <c r="K13" s="9"/>
    </row>
    <row r="14" spans="3:11">
      <c r="C14" s="7">
        <v>9</v>
      </c>
      <c r="D14" s="8" t="s">
        <v>12</v>
      </c>
      <c r="E14" s="8" t="s">
        <v>26</v>
      </c>
      <c r="F14" s="9"/>
      <c r="G14" s="9"/>
      <c r="H14" s="9"/>
      <c r="I14" s="9"/>
      <c r="J14" s="9"/>
      <c r="K14" s="9"/>
    </row>
    <row r="15" spans="3:11">
      <c r="C15" s="7">
        <v>10</v>
      </c>
      <c r="D15" s="8" t="s">
        <v>27</v>
      </c>
      <c r="E15" s="8" t="s">
        <v>28</v>
      </c>
      <c r="F15" s="9"/>
      <c r="G15" s="9"/>
      <c r="H15" s="9"/>
      <c r="I15" s="9"/>
      <c r="J15" s="9"/>
      <c r="K15" s="9"/>
    </row>
    <row r="16" spans="3:11">
      <c r="C16" s="7">
        <v>11</v>
      </c>
      <c r="D16" s="8" t="s">
        <v>29</v>
      </c>
      <c r="E16" s="8" t="s">
        <v>30</v>
      </c>
      <c r="F16" s="9"/>
      <c r="G16" s="9"/>
      <c r="H16" s="9"/>
      <c r="I16" s="9"/>
      <c r="J16" s="9"/>
      <c r="K16" s="9"/>
    </row>
    <row r="17" spans="3:11">
      <c r="C17" s="7">
        <v>12</v>
      </c>
      <c r="D17" s="8" t="s">
        <v>31</v>
      </c>
      <c r="E17" s="8" t="s">
        <v>32</v>
      </c>
      <c r="F17" s="9"/>
      <c r="G17" s="9"/>
      <c r="H17" s="9"/>
      <c r="I17" s="9"/>
      <c r="J17" s="9"/>
      <c r="K17" s="9"/>
    </row>
    <row r="18" spans="3:11">
      <c r="C18" s="7">
        <v>13</v>
      </c>
      <c r="D18" s="8" t="s">
        <v>33</v>
      </c>
      <c r="E18" s="8" t="s">
        <v>34</v>
      </c>
      <c r="F18" s="9"/>
      <c r="G18" s="9"/>
      <c r="H18" s="9"/>
      <c r="I18" s="9"/>
      <c r="J18" s="9"/>
      <c r="K18" s="9"/>
    </row>
    <row r="19" spans="3:11">
      <c r="C19" s="7">
        <v>14</v>
      </c>
      <c r="D19" s="8" t="s">
        <v>35</v>
      </c>
      <c r="E19" s="8" t="s">
        <v>36</v>
      </c>
      <c r="F19" s="9"/>
      <c r="G19" s="9"/>
      <c r="H19" s="9"/>
      <c r="I19" s="9"/>
      <c r="J19" s="9"/>
      <c r="K19" s="9"/>
    </row>
  </sheetData>
  <mergeCells count="1">
    <mergeCell ref="D2:J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179D-799E-4E43-B6DA-B54739BD9707}">
  <sheetPr codeName="Sheet3"/>
  <dimension ref="B2:I26"/>
  <sheetViews>
    <sheetView topLeftCell="A10" workbookViewId="0">
      <selection activeCell="I6" sqref="I6"/>
    </sheetView>
  </sheetViews>
  <sheetFormatPr defaultRowHeight="14.25"/>
  <cols>
    <col min="1" max="3" width="9.140625" style="3"/>
    <col min="4" max="4" width="12.42578125" style="3" customWidth="1"/>
    <col min="5" max="5" width="30.85546875" style="3" customWidth="1"/>
    <col min="6" max="6" width="15.7109375" style="3" customWidth="1"/>
    <col min="7" max="7" width="22.42578125" style="3" customWidth="1"/>
    <col min="8" max="16384" width="9.140625" style="3"/>
  </cols>
  <sheetData>
    <row r="2" spans="2:9">
      <c r="B2" s="315" t="s">
        <v>39</v>
      </c>
      <c r="C2" s="316"/>
      <c r="D2" s="316"/>
      <c r="E2" s="316"/>
      <c r="F2" s="316"/>
      <c r="G2" s="316"/>
      <c r="H2" s="316"/>
      <c r="I2" s="317"/>
    </row>
    <row r="3" spans="2:9">
      <c r="B3" s="318"/>
      <c r="C3" s="319"/>
      <c r="D3" s="319"/>
      <c r="E3" s="319"/>
      <c r="F3" s="319"/>
      <c r="G3" s="319"/>
      <c r="H3" s="319"/>
      <c r="I3" s="320"/>
    </row>
    <row r="6" spans="2:9">
      <c r="B6" s="12" t="s">
        <v>0</v>
      </c>
      <c r="C6" s="12" t="s">
        <v>40</v>
      </c>
      <c r="D6" s="12" t="s">
        <v>41</v>
      </c>
      <c r="E6" s="12" t="s">
        <v>42</v>
      </c>
      <c r="F6" s="12" t="s">
        <v>43</v>
      </c>
      <c r="G6" s="12" t="s">
        <v>3</v>
      </c>
    </row>
    <row r="7" spans="2:9">
      <c r="B7" s="13">
        <v>1</v>
      </c>
      <c r="C7" s="9" t="s">
        <v>44</v>
      </c>
      <c r="D7" s="9" t="s">
        <v>19</v>
      </c>
      <c r="E7" s="14" t="s">
        <v>100</v>
      </c>
      <c r="F7" s="13">
        <f>SEARCH("@",E7)</f>
        <v>17</v>
      </c>
      <c r="G7" s="15" t="str">
        <f>LEFT(E7,F7-1)</f>
        <v>Jamilmohammadi91</v>
      </c>
    </row>
    <row r="8" spans="2:9">
      <c r="B8" s="13">
        <v>2</v>
      </c>
      <c r="C8" s="9" t="s">
        <v>46</v>
      </c>
      <c r="D8" s="9" t="s">
        <v>47</v>
      </c>
      <c r="E8" s="14" t="s">
        <v>48</v>
      </c>
      <c r="F8" s="13">
        <f>SEARCH("@",E8)</f>
        <v>7</v>
      </c>
      <c r="G8" s="15" t="str">
        <f t="shared" ref="G8:G26" si="0">LEFT(E8,F8-1)</f>
        <v>shahin</v>
      </c>
    </row>
    <row r="9" spans="2:9">
      <c r="B9" s="13">
        <v>3</v>
      </c>
      <c r="C9" s="9" t="s">
        <v>10</v>
      </c>
      <c r="D9" s="9" t="s">
        <v>49</v>
      </c>
      <c r="E9" s="14" t="s">
        <v>50</v>
      </c>
      <c r="F9" s="13">
        <f>SEARCH("@",E9)</f>
        <v>5</v>
      </c>
      <c r="G9" s="15" t="str">
        <f t="shared" si="0"/>
        <v>Mina</v>
      </c>
    </row>
    <row r="10" spans="2:9">
      <c r="B10" s="13">
        <v>4</v>
      </c>
      <c r="C10" s="9" t="s">
        <v>20</v>
      </c>
      <c r="D10" s="9" t="s">
        <v>19</v>
      </c>
      <c r="E10" s="14" t="s">
        <v>51</v>
      </c>
      <c r="F10" s="13">
        <f t="shared" ref="F10:F26" si="1">SEARCH("@",E10)</f>
        <v>15</v>
      </c>
      <c r="G10" s="15" t="str">
        <f t="shared" si="0"/>
        <v>Mahdimohammadi</v>
      </c>
    </row>
    <row r="11" spans="2:9">
      <c r="B11" s="13">
        <v>5</v>
      </c>
      <c r="C11" s="9" t="s">
        <v>33</v>
      </c>
      <c r="D11" s="9" t="s">
        <v>12</v>
      </c>
      <c r="E11" s="14" t="s">
        <v>52</v>
      </c>
      <c r="F11" s="13">
        <f t="shared" si="1"/>
        <v>8</v>
      </c>
      <c r="G11" s="15" t="str">
        <f t="shared" si="0"/>
        <v>murtaza</v>
      </c>
    </row>
    <row r="12" spans="2:9">
      <c r="B12" s="13">
        <v>6</v>
      </c>
      <c r="C12" s="9" t="s">
        <v>53</v>
      </c>
      <c r="D12" s="9" t="s">
        <v>54</v>
      </c>
      <c r="E12" s="14" t="s">
        <v>55</v>
      </c>
      <c r="F12" s="13">
        <f t="shared" si="1"/>
        <v>12</v>
      </c>
      <c r="G12" s="15" t="str">
        <f t="shared" si="0"/>
        <v>Abbassafari</v>
      </c>
    </row>
    <row r="13" spans="2:9">
      <c r="B13" s="13">
        <v>7</v>
      </c>
      <c r="C13" s="9" t="s">
        <v>56</v>
      </c>
      <c r="D13" s="9" t="s">
        <v>46</v>
      </c>
      <c r="E13" s="14" t="s">
        <v>57</v>
      </c>
      <c r="F13" s="13">
        <f t="shared" si="1"/>
        <v>10</v>
      </c>
      <c r="G13" s="15" t="str">
        <f t="shared" si="0"/>
        <v>Mohabarak</v>
      </c>
    </row>
    <row r="14" spans="2:9">
      <c r="B14" s="13">
        <v>8</v>
      </c>
      <c r="C14" s="9" t="s">
        <v>58</v>
      </c>
      <c r="D14" s="9" t="s">
        <v>59</v>
      </c>
      <c r="E14" s="14" t="s">
        <v>60</v>
      </c>
      <c r="F14" s="13">
        <f t="shared" si="1"/>
        <v>7</v>
      </c>
      <c r="G14" s="15" t="str">
        <f t="shared" si="0"/>
        <v>Qudrat</v>
      </c>
    </row>
    <row r="15" spans="2:9">
      <c r="B15" s="13">
        <v>9</v>
      </c>
      <c r="C15" s="9" t="s">
        <v>61</v>
      </c>
      <c r="D15" s="9" t="s">
        <v>62</v>
      </c>
      <c r="E15" s="14" t="s">
        <v>63</v>
      </c>
      <c r="F15" s="13">
        <f t="shared" si="1"/>
        <v>13</v>
      </c>
      <c r="G15" s="15" t="str">
        <f t="shared" si="0"/>
        <v>Qaderimasuma</v>
      </c>
    </row>
    <row r="16" spans="2:9">
      <c r="B16" s="13">
        <v>10</v>
      </c>
      <c r="C16" s="9" t="s">
        <v>69</v>
      </c>
      <c r="D16" s="9" t="s">
        <v>70</v>
      </c>
      <c r="E16" s="14" t="s">
        <v>71</v>
      </c>
      <c r="F16" s="13">
        <f t="shared" si="1"/>
        <v>12</v>
      </c>
      <c r="G16" s="15" t="str">
        <f t="shared" si="0"/>
        <v>kakbir20111</v>
      </c>
    </row>
    <row r="17" spans="2:7">
      <c r="B17" s="13">
        <v>11</v>
      </c>
      <c r="C17" s="16" t="s">
        <v>72</v>
      </c>
      <c r="D17" s="16" t="s">
        <v>73</v>
      </c>
      <c r="E17" s="14" t="s">
        <v>74</v>
      </c>
      <c r="F17" s="13">
        <f t="shared" si="1"/>
        <v>18</v>
      </c>
      <c r="G17" s="15" t="str">
        <f t="shared" si="0"/>
        <v>sadiqamini2019999</v>
      </c>
    </row>
    <row r="18" spans="2:7">
      <c r="B18" s="13">
        <v>12</v>
      </c>
      <c r="C18" s="16" t="s">
        <v>75</v>
      </c>
      <c r="D18" s="16" t="s">
        <v>76</v>
      </c>
      <c r="E18" s="14" t="s">
        <v>77</v>
      </c>
      <c r="F18" s="13">
        <f t="shared" si="1"/>
        <v>6</v>
      </c>
      <c r="G18" s="15" t="str">
        <f t="shared" si="0"/>
        <v>fahim</v>
      </c>
    </row>
    <row r="19" spans="2:7">
      <c r="B19" s="13">
        <v>13</v>
      </c>
      <c r="C19" s="16" t="s">
        <v>78</v>
      </c>
      <c r="D19" s="16" t="s">
        <v>79</v>
      </c>
      <c r="E19" s="14" t="s">
        <v>80</v>
      </c>
      <c r="F19" s="13">
        <f t="shared" si="1"/>
        <v>13</v>
      </c>
      <c r="G19" s="15" t="str">
        <f t="shared" si="0"/>
        <v>safardawoodi</v>
      </c>
    </row>
    <row r="20" spans="2:7">
      <c r="B20" s="13">
        <v>14</v>
      </c>
      <c r="C20" s="16" t="s">
        <v>81</v>
      </c>
      <c r="D20" s="16" t="s">
        <v>82</v>
      </c>
      <c r="E20" s="14" t="s">
        <v>83</v>
      </c>
      <c r="F20" s="13">
        <f t="shared" si="1"/>
        <v>7</v>
      </c>
      <c r="G20" s="15" t="str">
        <f t="shared" si="0"/>
        <v>shahin</v>
      </c>
    </row>
    <row r="21" spans="2:7">
      <c r="B21" s="13">
        <v>15</v>
      </c>
      <c r="C21" s="16" t="s">
        <v>84</v>
      </c>
      <c r="D21" s="16" t="s">
        <v>85</v>
      </c>
      <c r="E21" s="14" t="s">
        <v>86</v>
      </c>
      <c r="F21" s="13">
        <f t="shared" si="1"/>
        <v>7</v>
      </c>
      <c r="G21" s="15" t="str">
        <f t="shared" si="0"/>
        <v>akbari</v>
      </c>
    </row>
    <row r="22" spans="2:7">
      <c r="B22" s="13">
        <v>16</v>
      </c>
      <c r="C22" s="16" t="s">
        <v>87</v>
      </c>
      <c r="D22" s="16" t="s">
        <v>88</v>
      </c>
      <c r="E22" s="14" t="s">
        <v>89</v>
      </c>
      <c r="F22" s="13">
        <f t="shared" si="1"/>
        <v>11</v>
      </c>
      <c r="G22" s="15" t="str">
        <f t="shared" si="0"/>
        <v>shawqikhan</v>
      </c>
    </row>
    <row r="23" spans="2:7">
      <c r="B23" s="13">
        <v>17</v>
      </c>
      <c r="C23" s="16" t="s">
        <v>90</v>
      </c>
      <c r="D23" s="16" t="s">
        <v>91</v>
      </c>
      <c r="E23" s="14" t="s">
        <v>92</v>
      </c>
      <c r="F23" s="13">
        <f t="shared" si="1"/>
        <v>13</v>
      </c>
      <c r="G23" s="15" t="str">
        <f t="shared" si="0"/>
        <v>peroozferooz</v>
      </c>
    </row>
    <row r="24" spans="2:7">
      <c r="B24" s="13">
        <v>18</v>
      </c>
      <c r="C24" s="16" t="s">
        <v>93</v>
      </c>
      <c r="D24" s="16" t="s">
        <v>46</v>
      </c>
      <c r="E24" s="14" t="s">
        <v>94</v>
      </c>
      <c r="F24" s="13">
        <f t="shared" si="1"/>
        <v>8</v>
      </c>
      <c r="G24" s="15" t="str">
        <f t="shared" si="0"/>
        <v>qambari</v>
      </c>
    </row>
    <row r="25" spans="2:7">
      <c r="B25" s="13">
        <v>19</v>
      </c>
      <c r="C25" s="16" t="s">
        <v>95</v>
      </c>
      <c r="D25" s="16" t="s">
        <v>96</v>
      </c>
      <c r="E25" s="14" t="s">
        <v>97</v>
      </c>
      <c r="F25" s="13">
        <f t="shared" si="1"/>
        <v>7</v>
      </c>
      <c r="G25" s="15" t="str">
        <f t="shared" si="0"/>
        <v>fahimi</v>
      </c>
    </row>
    <row r="26" spans="2:7">
      <c r="B26" s="13">
        <v>20</v>
      </c>
      <c r="C26" s="16" t="s">
        <v>98</v>
      </c>
      <c r="D26" s="16" t="s">
        <v>96</v>
      </c>
      <c r="E26" s="14" t="s">
        <v>99</v>
      </c>
      <c r="F26" s="13">
        <f t="shared" si="1"/>
        <v>15</v>
      </c>
      <c r="G26" s="15" t="str">
        <f t="shared" si="0"/>
        <v>fereshte200001</v>
      </c>
    </row>
  </sheetData>
  <mergeCells count="1">
    <mergeCell ref="B2:I3"/>
  </mergeCells>
  <hyperlinks>
    <hyperlink ref="E7" r:id="rId1" xr:uid="{25BD4218-3825-401A-BF4B-ED3E1A5A8844}"/>
    <hyperlink ref="E8" r:id="rId2" xr:uid="{3430EB72-C1D1-4EDE-8FAC-C59BEDBEE9F3}"/>
    <hyperlink ref="E9" r:id="rId3" xr:uid="{358CD153-DF05-48F5-8053-6F242EF3BA7F}"/>
    <hyperlink ref="E10" r:id="rId4" xr:uid="{66230331-C187-4AF8-BFB5-F2FFED75DF0A}"/>
    <hyperlink ref="E11" r:id="rId5" xr:uid="{DD3CDC32-3F36-4B38-8704-368C32B41A7A}"/>
    <hyperlink ref="E12" r:id="rId6" xr:uid="{EC14CC11-92AB-42C1-91EE-4CB4A06BD11A}"/>
    <hyperlink ref="E13" r:id="rId7" xr:uid="{35AD53AF-90B9-43B5-AA4D-4E18019A8445}"/>
    <hyperlink ref="E14" r:id="rId8" xr:uid="{9C744437-F805-434C-8BAC-A09DE222E765}"/>
    <hyperlink ref="E15" r:id="rId9" xr:uid="{52A696E2-4081-4CA9-BBB9-680A09281F2B}"/>
    <hyperlink ref="E16" r:id="rId10" xr:uid="{DA4BEC36-413D-4D69-90E5-30460FA34D52}"/>
    <hyperlink ref="E17" r:id="rId11" xr:uid="{C94B7DBE-BC85-4F5C-AFA0-9F1DA3E1D1DC}"/>
    <hyperlink ref="E18" r:id="rId12" xr:uid="{A8701C06-C645-473E-A058-C573BCB18393}"/>
    <hyperlink ref="E19" r:id="rId13" xr:uid="{CB53E8E3-7327-4D5B-9B34-0D4A1A17D2E9}"/>
    <hyperlink ref="E20" r:id="rId14" xr:uid="{1327FBB0-B254-49D2-BC3F-9AD647739F8F}"/>
    <hyperlink ref="E21" r:id="rId15" xr:uid="{0BDF79F2-A1DF-4B01-9A8E-DEAD047D4EA2}"/>
    <hyperlink ref="E22" r:id="rId16" xr:uid="{1176016B-6311-4EE4-832D-8B11D46EFD2F}"/>
    <hyperlink ref="E23" r:id="rId17" xr:uid="{C8C0086A-AB4A-42D2-89EB-DFC585FB79EB}"/>
    <hyperlink ref="E24" r:id="rId18" xr:uid="{D4434399-FEB6-4B29-8C23-E164533AC35E}"/>
    <hyperlink ref="E25" r:id="rId19" xr:uid="{9EE1275B-A9AB-4298-845A-1E37A411D6AC}"/>
    <hyperlink ref="E26" r:id="rId20" xr:uid="{857F243F-4415-449D-95DD-E0F170D82B95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3FC1-D00C-4340-BA91-9E9D26765402}">
  <sheetPr codeName="Sheet4"/>
  <dimension ref="B3:L14"/>
  <sheetViews>
    <sheetView workbookViewId="0">
      <selection activeCell="G14" sqref="G14"/>
    </sheetView>
  </sheetViews>
  <sheetFormatPr defaultRowHeight="14.25"/>
  <cols>
    <col min="1" max="3" width="9.140625" style="3"/>
    <col min="4" max="4" width="12.42578125" style="3" customWidth="1"/>
    <col min="5" max="5" width="33.140625" style="3" customWidth="1"/>
    <col min="6" max="6" width="15.7109375" style="3" customWidth="1"/>
    <col min="7" max="7" width="22.42578125" style="3" customWidth="1"/>
    <col min="8" max="11" width="9.140625" style="3"/>
    <col min="12" max="12" width="9.7109375" style="3" bestFit="1" customWidth="1"/>
    <col min="13" max="16384" width="9.140625" style="3"/>
  </cols>
  <sheetData>
    <row r="3" spans="2:12" ht="15" thickBot="1"/>
    <row r="4" spans="2:12">
      <c r="B4" s="17" t="s">
        <v>0</v>
      </c>
      <c r="C4" s="18" t="s">
        <v>40</v>
      </c>
      <c r="D4" s="18" t="s">
        <v>41</v>
      </c>
      <c r="E4" s="18" t="s">
        <v>42</v>
      </c>
      <c r="F4" s="18" t="s">
        <v>43</v>
      </c>
      <c r="G4" s="19" t="s">
        <v>3</v>
      </c>
      <c r="I4" s="20"/>
    </row>
    <row r="5" spans="2:12">
      <c r="B5" s="21">
        <v>1</v>
      </c>
      <c r="C5" s="22" t="s">
        <v>44</v>
      </c>
      <c r="D5" s="22" t="s">
        <v>19</v>
      </c>
      <c r="E5" s="23" t="s">
        <v>45</v>
      </c>
      <c r="F5" s="24">
        <f>SEARCH("@",E5)</f>
        <v>6</v>
      </c>
      <c r="G5" s="25" t="str">
        <f>LEFT(E5,F5-1)</f>
        <v>Jamil</v>
      </c>
    </row>
    <row r="6" spans="2:12">
      <c r="B6" s="21">
        <v>2</v>
      </c>
      <c r="C6" s="22" t="s">
        <v>46</v>
      </c>
      <c r="D6" s="22" t="s">
        <v>47</v>
      </c>
      <c r="E6" s="23" t="s">
        <v>48</v>
      </c>
      <c r="F6" s="24">
        <f t="shared" ref="F6:F14" si="0">SEARCH("@",E6)</f>
        <v>7</v>
      </c>
      <c r="G6" s="25" t="str">
        <f t="shared" ref="G6:G14" si="1">LEFT(E6,F6-1)</f>
        <v>shahin</v>
      </c>
    </row>
    <row r="7" spans="2:12">
      <c r="B7" s="21">
        <v>3</v>
      </c>
      <c r="C7" s="22" t="s">
        <v>10</v>
      </c>
      <c r="D7" s="22" t="s">
        <v>49</v>
      </c>
      <c r="E7" s="23" t="s">
        <v>50</v>
      </c>
      <c r="F7" s="24">
        <f t="shared" si="0"/>
        <v>5</v>
      </c>
      <c r="G7" s="25" t="str">
        <f t="shared" si="1"/>
        <v>Mina</v>
      </c>
      <c r="L7" s="26"/>
    </row>
    <row r="8" spans="2:12">
      <c r="B8" s="21">
        <v>4</v>
      </c>
      <c r="C8" s="22" t="s">
        <v>20</v>
      </c>
      <c r="D8" s="22" t="s">
        <v>19</v>
      </c>
      <c r="E8" s="23" t="s">
        <v>66</v>
      </c>
      <c r="F8" s="24">
        <f t="shared" si="0"/>
        <v>16</v>
      </c>
      <c r="G8" s="25" t="str">
        <f t="shared" si="1"/>
        <v>Mahdi_mohammadi</v>
      </c>
    </row>
    <row r="9" spans="2:12">
      <c r="B9" s="21">
        <v>5</v>
      </c>
      <c r="C9" s="22" t="s">
        <v>33</v>
      </c>
      <c r="D9" s="22" t="s">
        <v>12</v>
      </c>
      <c r="E9" s="23" t="s">
        <v>52</v>
      </c>
      <c r="F9" s="24">
        <f t="shared" si="0"/>
        <v>8</v>
      </c>
      <c r="G9" s="25" t="str">
        <f t="shared" si="1"/>
        <v>murtaza</v>
      </c>
    </row>
    <row r="10" spans="2:12">
      <c r="B10" s="21">
        <v>6</v>
      </c>
      <c r="C10" s="22" t="s">
        <v>53</v>
      </c>
      <c r="D10" s="22" t="s">
        <v>54</v>
      </c>
      <c r="E10" s="23" t="s">
        <v>67</v>
      </c>
      <c r="F10" s="24">
        <f t="shared" si="0"/>
        <v>13</v>
      </c>
      <c r="G10" s="25" t="str">
        <f t="shared" si="1"/>
        <v>Abbas.safari</v>
      </c>
    </row>
    <row r="11" spans="2:12">
      <c r="B11" s="21">
        <v>7</v>
      </c>
      <c r="C11" s="22" t="s">
        <v>56</v>
      </c>
      <c r="D11" s="22" t="s">
        <v>46</v>
      </c>
      <c r="E11" s="23" t="s">
        <v>57</v>
      </c>
      <c r="F11" s="24">
        <f t="shared" si="0"/>
        <v>10</v>
      </c>
      <c r="G11" s="25" t="str">
        <f t="shared" si="1"/>
        <v>Mohabarak</v>
      </c>
    </row>
    <row r="12" spans="2:12">
      <c r="B12" s="21">
        <v>8</v>
      </c>
      <c r="C12" s="22" t="s">
        <v>58</v>
      </c>
      <c r="D12" s="22" t="s">
        <v>59</v>
      </c>
      <c r="E12" s="23" t="s">
        <v>60</v>
      </c>
      <c r="F12" s="24">
        <f t="shared" si="0"/>
        <v>7</v>
      </c>
      <c r="G12" s="25" t="str">
        <f t="shared" si="1"/>
        <v>Qudrat</v>
      </c>
    </row>
    <row r="13" spans="2:12">
      <c r="B13" s="21">
        <v>9</v>
      </c>
      <c r="C13" s="22" t="s">
        <v>61</v>
      </c>
      <c r="D13" s="22" t="s">
        <v>62</v>
      </c>
      <c r="E13" s="23" t="s">
        <v>63</v>
      </c>
      <c r="F13" s="24">
        <f t="shared" si="0"/>
        <v>13</v>
      </c>
      <c r="G13" s="25" t="str">
        <f t="shared" si="1"/>
        <v>Qaderimasuma</v>
      </c>
    </row>
    <row r="14" spans="2:12" ht="15" thickBot="1">
      <c r="B14" s="27">
        <v>10</v>
      </c>
      <c r="C14" s="28" t="s">
        <v>64</v>
      </c>
      <c r="D14" s="28" t="s">
        <v>65</v>
      </c>
      <c r="E14" s="29" t="s">
        <v>68</v>
      </c>
      <c r="F14" s="24">
        <f t="shared" si="0"/>
        <v>13</v>
      </c>
      <c r="G14" s="25" t="str">
        <f t="shared" si="1"/>
        <v>shapoortemor</v>
      </c>
    </row>
  </sheetData>
  <hyperlinks>
    <hyperlink ref="E5" r:id="rId1" xr:uid="{40E5B605-D0D0-4261-9513-824F54AFBB14}"/>
    <hyperlink ref="E6" r:id="rId2" xr:uid="{1C6FE2FF-4FC2-4E8F-B412-B1D8BC26CBA4}"/>
    <hyperlink ref="E7" r:id="rId3" xr:uid="{115107F3-E301-4D6D-8732-0AB69ECB4794}"/>
    <hyperlink ref="E8" r:id="rId4" xr:uid="{34692A56-446A-41E6-ABA4-8403757D82EB}"/>
    <hyperlink ref="E9" r:id="rId5" xr:uid="{67B51CCA-5146-4D68-9117-FCAE91473E02}"/>
    <hyperlink ref="E10" r:id="rId6" xr:uid="{A6E991DD-3C8F-457A-834B-01A54E60966D}"/>
    <hyperlink ref="E11" r:id="rId7" xr:uid="{0E55E949-E47B-498B-8A69-180A67FA76A4}"/>
    <hyperlink ref="E12" r:id="rId8" xr:uid="{78305E7B-8F8A-4E00-BD53-936100069A54}"/>
    <hyperlink ref="E13" r:id="rId9" xr:uid="{4AAE4673-108E-4ECE-A711-5694510ADA2E}"/>
    <hyperlink ref="E14" r:id="rId10" xr:uid="{9DDEF773-FB23-453A-B4F8-F618508BE87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06430-DB13-4CEF-BA43-F22C037B6435}">
  <sheetPr codeName="Sheet5">
    <tabColor rgb="FF00B050"/>
  </sheetPr>
  <dimension ref="B2:G19"/>
  <sheetViews>
    <sheetView workbookViewId="0">
      <selection activeCell="I12" sqref="I12"/>
    </sheetView>
  </sheetViews>
  <sheetFormatPr defaultRowHeight="14.25"/>
  <cols>
    <col min="1" max="1" width="9.140625" style="3"/>
    <col min="2" max="2" width="7" style="3" customWidth="1"/>
    <col min="3" max="3" width="15.28515625" style="3" customWidth="1"/>
    <col min="4" max="4" width="12.5703125" style="3" customWidth="1"/>
    <col min="5" max="5" width="10.140625" style="3" customWidth="1"/>
    <col min="6" max="6" width="9.42578125" style="3" customWidth="1"/>
    <col min="7" max="16384" width="9.140625" style="3"/>
  </cols>
  <sheetData>
    <row r="2" spans="2:7" ht="15" thickBot="1"/>
    <row r="3" spans="2:7">
      <c r="B3" s="321" t="s">
        <v>114</v>
      </c>
      <c r="C3" s="322"/>
      <c r="D3" s="322"/>
      <c r="E3" s="322"/>
      <c r="F3" s="323"/>
    </row>
    <row r="4" spans="2:7">
      <c r="B4" s="324"/>
      <c r="C4" s="325"/>
      <c r="D4" s="325"/>
      <c r="E4" s="325"/>
      <c r="F4" s="326"/>
    </row>
    <row r="5" spans="2:7">
      <c r="B5" s="324"/>
      <c r="C5" s="325"/>
      <c r="D5" s="325"/>
      <c r="E5" s="325"/>
      <c r="F5" s="326"/>
    </row>
    <row r="6" spans="2:7">
      <c r="B6" s="324"/>
      <c r="C6" s="325"/>
      <c r="D6" s="325"/>
      <c r="E6" s="325"/>
      <c r="F6" s="326"/>
    </row>
    <row r="7" spans="2:7" ht="15" thickBot="1">
      <c r="B7" s="327"/>
      <c r="C7" s="328"/>
      <c r="D7" s="328"/>
      <c r="E7" s="328"/>
      <c r="F7" s="329"/>
    </row>
    <row r="9" spans="2:7">
      <c r="B9" s="30" t="s">
        <v>0</v>
      </c>
      <c r="C9" s="31" t="s">
        <v>1</v>
      </c>
      <c r="D9" s="31" t="s">
        <v>101</v>
      </c>
      <c r="E9" s="31" t="s">
        <v>102</v>
      </c>
      <c r="F9" s="31" t="s">
        <v>103</v>
      </c>
      <c r="G9" s="32" t="s">
        <v>104</v>
      </c>
    </row>
    <row r="10" spans="2:7">
      <c r="B10" s="13">
        <v>1</v>
      </c>
      <c r="C10" s="33" t="s">
        <v>111</v>
      </c>
      <c r="D10" s="9">
        <v>1000</v>
      </c>
      <c r="E10" s="9" t="str">
        <f>LEFT(C10,2)</f>
        <v>11</v>
      </c>
      <c r="F10" s="9" t="str">
        <f>MID(C10,4,2)</f>
        <v>12</v>
      </c>
      <c r="G10" s="9" t="str">
        <f>RIGHT(C10,4)</f>
        <v>1380</v>
      </c>
    </row>
    <row r="11" spans="2:7">
      <c r="B11" s="13">
        <v>2</v>
      </c>
      <c r="C11" s="34" t="s">
        <v>186</v>
      </c>
      <c r="D11" s="9">
        <v>1001</v>
      </c>
      <c r="E11" s="9" t="str">
        <f t="shared" ref="E11:E19" si="0">LEFT(C11,2)</f>
        <v>13</v>
      </c>
      <c r="F11" s="9" t="str">
        <f t="shared" ref="F11:F19" si="1">MID(C11,4,2)</f>
        <v>08</v>
      </c>
      <c r="G11" s="9" t="str">
        <f t="shared" ref="G11:G19" si="2">RIGHT(C11,4)</f>
        <v>1991</v>
      </c>
    </row>
    <row r="12" spans="2:7">
      <c r="B12" s="13">
        <v>3</v>
      </c>
      <c r="C12" s="33" t="s">
        <v>112</v>
      </c>
      <c r="D12" s="9">
        <v>1002</v>
      </c>
      <c r="E12" s="9" t="str">
        <f t="shared" si="0"/>
        <v>11</v>
      </c>
      <c r="F12" s="9" t="str">
        <f t="shared" si="1"/>
        <v>10</v>
      </c>
      <c r="G12" s="9" t="str">
        <f t="shared" si="2"/>
        <v>1390</v>
      </c>
    </row>
    <row r="13" spans="2:7">
      <c r="B13" s="13">
        <v>4</v>
      </c>
      <c r="C13" s="33" t="s">
        <v>113</v>
      </c>
      <c r="D13" s="9">
        <v>1003</v>
      </c>
      <c r="E13" s="9" t="str">
        <f t="shared" si="0"/>
        <v>10</v>
      </c>
      <c r="F13" s="9" t="str">
        <f t="shared" si="1"/>
        <v>12</v>
      </c>
      <c r="G13" s="9" t="str">
        <f t="shared" si="2"/>
        <v>1369</v>
      </c>
    </row>
    <row r="14" spans="2:7">
      <c r="B14" s="13">
        <v>5</v>
      </c>
      <c r="C14" s="34" t="s">
        <v>105</v>
      </c>
      <c r="D14" s="9">
        <v>1004</v>
      </c>
      <c r="E14" s="9" t="str">
        <f t="shared" si="0"/>
        <v>15</v>
      </c>
      <c r="F14" s="9" t="str">
        <f t="shared" si="1"/>
        <v>05</v>
      </c>
      <c r="G14" s="9" t="str">
        <f t="shared" si="2"/>
        <v>1990</v>
      </c>
    </row>
    <row r="15" spans="2:7">
      <c r="B15" s="13">
        <v>6</v>
      </c>
      <c r="C15" s="34" t="s">
        <v>106</v>
      </c>
      <c r="D15" s="9">
        <v>1005</v>
      </c>
      <c r="E15" s="9" t="str">
        <f t="shared" si="0"/>
        <v>13</v>
      </c>
      <c r="F15" s="9" t="str">
        <f t="shared" si="1"/>
        <v>09</v>
      </c>
      <c r="G15" s="9" t="str">
        <f t="shared" si="2"/>
        <v>2003</v>
      </c>
    </row>
    <row r="16" spans="2:7">
      <c r="B16" s="13">
        <v>7</v>
      </c>
      <c r="C16" s="35" t="s">
        <v>107</v>
      </c>
      <c r="D16" s="9">
        <v>1006</v>
      </c>
      <c r="E16" s="9" t="str">
        <f t="shared" si="0"/>
        <v>18</v>
      </c>
      <c r="F16" s="9" t="str">
        <f t="shared" si="1"/>
        <v>08</v>
      </c>
      <c r="G16" s="9" t="str">
        <f t="shared" si="2"/>
        <v>1997</v>
      </c>
    </row>
    <row r="17" spans="2:7">
      <c r="B17" s="13">
        <v>8</v>
      </c>
      <c r="C17" s="35" t="s">
        <v>108</v>
      </c>
      <c r="D17" s="9">
        <v>1007</v>
      </c>
      <c r="E17" s="9" t="str">
        <f t="shared" si="0"/>
        <v>14</v>
      </c>
      <c r="F17" s="9" t="str">
        <f t="shared" si="1"/>
        <v>10</v>
      </c>
      <c r="G17" s="9" t="str">
        <f t="shared" si="2"/>
        <v>2009</v>
      </c>
    </row>
    <row r="18" spans="2:7">
      <c r="B18" s="13">
        <v>9</v>
      </c>
      <c r="C18" s="35" t="s">
        <v>109</v>
      </c>
      <c r="D18" s="9">
        <v>1008</v>
      </c>
      <c r="E18" s="9" t="str">
        <f t="shared" si="0"/>
        <v>22</v>
      </c>
      <c r="F18" s="9" t="str">
        <f t="shared" si="1"/>
        <v>01</v>
      </c>
      <c r="G18" s="9" t="str">
        <f t="shared" si="2"/>
        <v>2019</v>
      </c>
    </row>
    <row r="19" spans="2:7">
      <c r="B19" s="13">
        <v>10</v>
      </c>
      <c r="C19" s="34" t="s">
        <v>110</v>
      </c>
      <c r="D19" s="9">
        <v>1009</v>
      </c>
      <c r="E19" s="9" t="str">
        <f t="shared" si="0"/>
        <v>25</v>
      </c>
      <c r="F19" s="9" t="str">
        <f t="shared" si="1"/>
        <v>01</v>
      </c>
      <c r="G19" s="9" t="str">
        <f t="shared" si="2"/>
        <v>2019</v>
      </c>
    </row>
  </sheetData>
  <mergeCells count="1">
    <mergeCell ref="B3:F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2DC8-BE89-476A-A831-5D1AD334AE33}">
  <sheetPr codeName="Sheet6">
    <tabColor rgb="FF002060"/>
  </sheetPr>
  <dimension ref="A4:O18"/>
  <sheetViews>
    <sheetView zoomScaleNormal="100" workbookViewId="0">
      <selection activeCell="H1" sqref="H1"/>
    </sheetView>
  </sheetViews>
  <sheetFormatPr defaultRowHeight="14.25"/>
  <cols>
    <col min="1" max="1" width="5.85546875" style="3" customWidth="1"/>
    <col min="2" max="2" width="13" style="3" customWidth="1"/>
    <col min="3" max="3" width="11.28515625" style="3" customWidth="1"/>
    <col min="4" max="4" width="12.140625" style="3" customWidth="1"/>
    <col min="5" max="5" width="15.7109375" style="3" customWidth="1"/>
    <col min="6" max="7" width="11.42578125" style="3" customWidth="1"/>
    <col min="8" max="8" width="15.85546875" style="3" customWidth="1"/>
    <col min="9" max="9" width="11" style="3" customWidth="1"/>
    <col min="10" max="10" width="12.28515625" style="3" customWidth="1"/>
    <col min="11" max="11" width="14.42578125" style="3" customWidth="1"/>
    <col min="12" max="12" width="13" style="3" customWidth="1"/>
    <col min="13" max="13" width="12.7109375" style="3" customWidth="1"/>
    <col min="14" max="16384" width="9.140625" style="3"/>
  </cols>
  <sheetData>
    <row r="4" spans="1:15" ht="33.75" customHeight="1">
      <c r="A4" s="36" t="s">
        <v>3</v>
      </c>
      <c r="B4" s="37" t="s">
        <v>115</v>
      </c>
      <c r="C4" s="37" t="s">
        <v>40</v>
      </c>
      <c r="D4" s="37" t="s">
        <v>41</v>
      </c>
      <c r="E4" s="37" t="s">
        <v>116</v>
      </c>
      <c r="F4" s="37" t="s">
        <v>117</v>
      </c>
      <c r="G4" s="37" t="s">
        <v>146</v>
      </c>
      <c r="H4" s="38" t="s">
        <v>144</v>
      </c>
      <c r="I4" s="39" t="s">
        <v>141</v>
      </c>
      <c r="J4" s="40" t="s">
        <v>142</v>
      </c>
      <c r="K4" s="40" t="s">
        <v>143</v>
      </c>
      <c r="L4" s="40" t="s">
        <v>145</v>
      </c>
      <c r="M4" s="40" t="s">
        <v>151</v>
      </c>
      <c r="N4" s="40" t="s">
        <v>192</v>
      </c>
    </row>
    <row r="5" spans="1:15">
      <c r="A5" s="41">
        <v>1</v>
      </c>
      <c r="B5" s="15">
        <v>101</v>
      </c>
      <c r="C5" s="15" t="s">
        <v>118</v>
      </c>
      <c r="D5" s="15" t="s">
        <v>119</v>
      </c>
      <c r="E5" s="13" t="s">
        <v>120</v>
      </c>
      <c r="F5" s="13">
        <v>12</v>
      </c>
      <c r="G5" s="13" t="s">
        <v>147</v>
      </c>
      <c r="H5" s="42" t="s">
        <v>153</v>
      </c>
      <c r="I5" s="13">
        <v>30</v>
      </c>
      <c r="J5" s="9">
        <f>I5*8000</f>
        <v>240000</v>
      </c>
      <c r="K5" s="9">
        <f>IF(I5&lt;50,I5*8000,I5*7000)</f>
        <v>240000</v>
      </c>
      <c r="L5" s="9" t="str">
        <f>IF(G5="unit D","yes","")</f>
        <v>yes</v>
      </c>
      <c r="M5" s="9">
        <f>IF(I5&lt;50,I5*8000,IF(I5&lt;60,I5*7000,I5*6000))</f>
        <v>240000</v>
      </c>
      <c r="N5" s="9" t="str">
        <f>IF(I5&gt;60," ",IF(I5&gt;=50,"8000"," "))</f>
        <v xml:space="preserve"> </v>
      </c>
      <c r="O5" s="9" t="str">
        <f>IF(I5&gt;60,"",IF(I5&gt;=50,"700",""))</f>
        <v/>
      </c>
    </row>
    <row r="6" spans="1:15">
      <c r="A6" s="41">
        <v>2</v>
      </c>
      <c r="B6" s="15">
        <v>102</v>
      </c>
      <c r="C6" s="15" t="s">
        <v>121</v>
      </c>
      <c r="D6" s="15" t="s">
        <v>36</v>
      </c>
      <c r="E6" s="13" t="s">
        <v>120</v>
      </c>
      <c r="F6" s="13">
        <v>12</v>
      </c>
      <c r="G6" s="13" t="s">
        <v>148</v>
      </c>
      <c r="H6" s="42" t="s">
        <v>152</v>
      </c>
      <c r="I6" s="13">
        <v>68</v>
      </c>
      <c r="J6" s="9">
        <f t="shared" ref="J6:J18" si="0">I6*8000</f>
        <v>544000</v>
      </c>
      <c r="K6" s="9">
        <f t="shared" ref="K6:K18" si="1">IF(I6&lt;50,I6*8000,I6*7000)</f>
        <v>476000</v>
      </c>
      <c r="L6" s="9" t="str">
        <f t="shared" ref="L6:L18" si="2">IF(G6="unit D","yes","")</f>
        <v/>
      </c>
      <c r="M6" s="9">
        <f t="shared" ref="M6:M18" si="3">IF(I6&lt;50,I6*8000,IF(I6&lt;60,I6*7000,I6*6000))</f>
        <v>408000</v>
      </c>
      <c r="N6" s="9" t="str">
        <f t="shared" ref="N6:N18" si="4">IF(I6&gt;60," ",IF(I6&gt;=50,"8000"," "))</f>
        <v xml:space="preserve"> </v>
      </c>
      <c r="O6" s="9" t="str">
        <f t="shared" ref="O6:O18" si="5">IF(I6&gt;60,"",IF(I6&gt;=50,"700",""))</f>
        <v/>
      </c>
    </row>
    <row r="7" spans="1:15">
      <c r="A7" s="41">
        <v>3</v>
      </c>
      <c r="B7" s="15">
        <v>103</v>
      </c>
      <c r="C7" s="15" t="s">
        <v>88</v>
      </c>
      <c r="D7" s="15" t="s">
        <v>122</v>
      </c>
      <c r="E7" s="13" t="s">
        <v>123</v>
      </c>
      <c r="F7" s="13">
        <v>13</v>
      </c>
      <c r="G7" s="13" t="s">
        <v>149</v>
      </c>
      <c r="H7" s="42" t="s">
        <v>154</v>
      </c>
      <c r="I7" s="13">
        <v>55</v>
      </c>
      <c r="J7" s="9">
        <f t="shared" si="0"/>
        <v>440000</v>
      </c>
      <c r="K7" s="9">
        <f t="shared" si="1"/>
        <v>385000</v>
      </c>
      <c r="L7" s="9" t="str">
        <f t="shared" si="2"/>
        <v>yes</v>
      </c>
      <c r="M7" s="9">
        <f t="shared" si="3"/>
        <v>385000</v>
      </c>
      <c r="N7" s="9" t="str">
        <f t="shared" si="4"/>
        <v>8000</v>
      </c>
      <c r="O7" s="9" t="str">
        <f t="shared" si="5"/>
        <v>700</v>
      </c>
    </row>
    <row r="8" spans="1:15">
      <c r="A8" s="41">
        <v>4</v>
      </c>
      <c r="B8" s="15">
        <v>104</v>
      </c>
      <c r="C8" s="15" t="s">
        <v>124</v>
      </c>
      <c r="D8" s="15" t="s">
        <v>125</v>
      </c>
      <c r="E8" s="13" t="s">
        <v>126</v>
      </c>
      <c r="F8" s="13">
        <v>14</v>
      </c>
      <c r="G8" s="13" t="s">
        <v>150</v>
      </c>
      <c r="H8" s="42" t="s">
        <v>155</v>
      </c>
      <c r="I8" s="13">
        <v>76</v>
      </c>
      <c r="J8" s="9">
        <f t="shared" si="0"/>
        <v>608000</v>
      </c>
      <c r="K8" s="9">
        <f t="shared" si="1"/>
        <v>532000</v>
      </c>
      <c r="L8" s="9" t="str">
        <f t="shared" si="2"/>
        <v/>
      </c>
      <c r="M8" s="9">
        <f t="shared" si="3"/>
        <v>456000</v>
      </c>
      <c r="N8" s="9" t="str">
        <f t="shared" si="4"/>
        <v xml:space="preserve"> </v>
      </c>
      <c r="O8" s="9" t="str">
        <f t="shared" si="5"/>
        <v/>
      </c>
    </row>
    <row r="9" spans="1:15">
      <c r="A9" s="41">
        <v>5</v>
      </c>
      <c r="B9" s="15">
        <v>105</v>
      </c>
      <c r="C9" s="15" t="s">
        <v>127</v>
      </c>
      <c r="D9" s="15" t="s">
        <v>19</v>
      </c>
      <c r="E9" s="13" t="s">
        <v>120</v>
      </c>
      <c r="F9" s="13">
        <v>14</v>
      </c>
      <c r="G9" s="13" t="s">
        <v>148</v>
      </c>
      <c r="H9" s="42" t="s">
        <v>156</v>
      </c>
      <c r="I9" s="13">
        <v>50</v>
      </c>
      <c r="J9" s="9">
        <f t="shared" si="0"/>
        <v>400000</v>
      </c>
      <c r="K9" s="9">
        <f t="shared" si="1"/>
        <v>350000</v>
      </c>
      <c r="L9" s="9" t="str">
        <f t="shared" si="2"/>
        <v/>
      </c>
      <c r="M9" s="9">
        <f t="shared" si="3"/>
        <v>350000</v>
      </c>
      <c r="N9" s="9" t="str">
        <f t="shared" si="4"/>
        <v>8000</v>
      </c>
      <c r="O9" s="9" t="str">
        <f t="shared" si="5"/>
        <v>700</v>
      </c>
    </row>
    <row r="10" spans="1:15">
      <c r="A10" s="41">
        <v>6</v>
      </c>
      <c r="B10" s="15">
        <v>106</v>
      </c>
      <c r="C10" s="15" t="s">
        <v>128</v>
      </c>
      <c r="D10" s="15" t="s">
        <v>129</v>
      </c>
      <c r="E10" s="13" t="s">
        <v>126</v>
      </c>
      <c r="F10" s="13">
        <v>14</v>
      </c>
      <c r="G10" s="13" t="s">
        <v>150</v>
      </c>
      <c r="H10" s="42" t="s">
        <v>157</v>
      </c>
      <c r="I10" s="13">
        <v>49</v>
      </c>
      <c r="J10" s="9">
        <f t="shared" si="0"/>
        <v>392000</v>
      </c>
      <c r="K10" s="9">
        <f t="shared" si="1"/>
        <v>392000</v>
      </c>
      <c r="L10" s="9" t="str">
        <f t="shared" si="2"/>
        <v/>
      </c>
      <c r="M10" s="9">
        <f t="shared" si="3"/>
        <v>392000</v>
      </c>
      <c r="N10" s="9" t="str">
        <f t="shared" si="4"/>
        <v xml:space="preserve"> </v>
      </c>
      <c r="O10" s="9" t="str">
        <f t="shared" si="5"/>
        <v/>
      </c>
    </row>
    <row r="11" spans="1:15">
      <c r="A11" s="41">
        <v>7</v>
      </c>
      <c r="B11" s="15">
        <v>107</v>
      </c>
      <c r="C11" s="15" t="s">
        <v>12</v>
      </c>
      <c r="D11" s="15" t="s">
        <v>130</v>
      </c>
      <c r="E11" s="13" t="s">
        <v>123</v>
      </c>
      <c r="F11" s="13">
        <v>13</v>
      </c>
      <c r="G11" s="13" t="s">
        <v>149</v>
      </c>
      <c r="H11" s="42" t="s">
        <v>158</v>
      </c>
      <c r="I11" s="13">
        <v>45</v>
      </c>
      <c r="J11" s="9">
        <f t="shared" si="0"/>
        <v>360000</v>
      </c>
      <c r="K11" s="9">
        <f t="shared" si="1"/>
        <v>360000</v>
      </c>
      <c r="L11" s="9" t="str">
        <f t="shared" si="2"/>
        <v>yes</v>
      </c>
      <c r="M11" s="9">
        <f t="shared" si="3"/>
        <v>360000</v>
      </c>
      <c r="N11" s="9" t="str">
        <f t="shared" si="4"/>
        <v xml:space="preserve"> </v>
      </c>
      <c r="O11" s="9" t="str">
        <f t="shared" si="5"/>
        <v/>
      </c>
    </row>
    <row r="12" spans="1:15">
      <c r="A12" s="41">
        <v>8</v>
      </c>
      <c r="B12" s="15">
        <v>108</v>
      </c>
      <c r="C12" s="15" t="s">
        <v>131</v>
      </c>
      <c r="D12" s="15" t="s">
        <v>132</v>
      </c>
      <c r="E12" s="13" t="s">
        <v>120</v>
      </c>
      <c r="F12" s="13">
        <v>15</v>
      </c>
      <c r="G12" s="13" t="s">
        <v>149</v>
      </c>
      <c r="H12" s="42" t="s">
        <v>159</v>
      </c>
      <c r="I12" s="13">
        <v>32</v>
      </c>
      <c r="J12" s="9">
        <f t="shared" si="0"/>
        <v>256000</v>
      </c>
      <c r="K12" s="9">
        <f t="shared" si="1"/>
        <v>256000</v>
      </c>
      <c r="L12" s="9" t="str">
        <f t="shared" si="2"/>
        <v>yes</v>
      </c>
      <c r="M12" s="9">
        <f t="shared" si="3"/>
        <v>256000</v>
      </c>
      <c r="N12" s="9" t="str">
        <f t="shared" si="4"/>
        <v xml:space="preserve"> </v>
      </c>
      <c r="O12" s="9" t="str">
        <f t="shared" si="5"/>
        <v/>
      </c>
    </row>
    <row r="13" spans="1:15">
      <c r="A13" s="41">
        <v>9</v>
      </c>
      <c r="B13" s="15">
        <v>109</v>
      </c>
      <c r="C13" s="15" t="s">
        <v>33</v>
      </c>
      <c r="D13" s="15" t="s">
        <v>133</v>
      </c>
      <c r="E13" s="13" t="s">
        <v>126</v>
      </c>
      <c r="F13" s="13">
        <v>15</v>
      </c>
      <c r="G13" s="13" t="s">
        <v>147</v>
      </c>
      <c r="H13" s="42" t="s">
        <v>160</v>
      </c>
      <c r="I13" s="13">
        <v>23</v>
      </c>
      <c r="J13" s="9">
        <f t="shared" si="0"/>
        <v>184000</v>
      </c>
      <c r="K13" s="9">
        <f t="shared" si="1"/>
        <v>184000</v>
      </c>
      <c r="L13" s="9" t="str">
        <f t="shared" si="2"/>
        <v>yes</v>
      </c>
      <c r="M13" s="9">
        <f t="shared" si="3"/>
        <v>184000</v>
      </c>
      <c r="N13" s="9" t="str">
        <f t="shared" si="4"/>
        <v xml:space="preserve"> </v>
      </c>
      <c r="O13" s="9" t="str">
        <f t="shared" si="5"/>
        <v/>
      </c>
    </row>
    <row r="14" spans="1:15">
      <c r="A14" s="41">
        <v>10</v>
      </c>
      <c r="B14" s="15">
        <v>110</v>
      </c>
      <c r="C14" s="15" t="s">
        <v>134</v>
      </c>
      <c r="D14" s="15" t="s">
        <v>121</v>
      </c>
      <c r="E14" s="13" t="s">
        <v>120</v>
      </c>
      <c r="F14" s="13">
        <v>15</v>
      </c>
      <c r="G14" s="13" t="s">
        <v>148</v>
      </c>
      <c r="H14" s="42" t="s">
        <v>161</v>
      </c>
      <c r="I14" s="13">
        <v>37</v>
      </c>
      <c r="J14" s="9">
        <f t="shared" si="0"/>
        <v>296000</v>
      </c>
      <c r="K14" s="9">
        <f t="shared" si="1"/>
        <v>296000</v>
      </c>
      <c r="L14" s="9" t="str">
        <f t="shared" si="2"/>
        <v/>
      </c>
      <c r="M14" s="9">
        <f t="shared" si="3"/>
        <v>296000</v>
      </c>
      <c r="N14" s="9" t="str">
        <f t="shared" si="4"/>
        <v xml:space="preserve"> </v>
      </c>
      <c r="O14" s="9" t="str">
        <f t="shared" si="5"/>
        <v/>
      </c>
    </row>
    <row r="15" spans="1:15">
      <c r="A15" s="41">
        <v>11</v>
      </c>
      <c r="B15" s="15">
        <v>111</v>
      </c>
      <c r="C15" s="15" t="s">
        <v>135</v>
      </c>
      <c r="D15" s="15" t="s">
        <v>26</v>
      </c>
      <c r="E15" s="13" t="s">
        <v>126</v>
      </c>
      <c r="F15" s="13">
        <v>16</v>
      </c>
      <c r="G15" s="13" t="s">
        <v>150</v>
      </c>
      <c r="H15" s="42" t="s">
        <v>162</v>
      </c>
      <c r="I15" s="13">
        <v>60</v>
      </c>
      <c r="J15" s="9">
        <f t="shared" si="0"/>
        <v>480000</v>
      </c>
      <c r="K15" s="9">
        <f t="shared" si="1"/>
        <v>420000</v>
      </c>
      <c r="L15" s="9" t="str">
        <f t="shared" si="2"/>
        <v/>
      </c>
      <c r="M15" s="9">
        <f t="shared" si="3"/>
        <v>360000</v>
      </c>
      <c r="N15" s="9" t="str">
        <f t="shared" si="4"/>
        <v>8000</v>
      </c>
      <c r="O15" s="9" t="str">
        <f t="shared" si="5"/>
        <v>700</v>
      </c>
    </row>
    <row r="16" spans="1:15">
      <c r="A16" s="41">
        <v>12</v>
      </c>
      <c r="B16" s="15">
        <v>112</v>
      </c>
      <c r="C16" s="15" t="s">
        <v>136</v>
      </c>
      <c r="D16" s="15" t="s">
        <v>19</v>
      </c>
      <c r="E16" s="13" t="s">
        <v>120</v>
      </c>
      <c r="F16" s="13">
        <v>16</v>
      </c>
      <c r="G16" s="13" t="s">
        <v>148</v>
      </c>
      <c r="H16" s="42" t="s">
        <v>163</v>
      </c>
      <c r="I16" s="13">
        <v>62</v>
      </c>
      <c r="J16" s="9">
        <f t="shared" si="0"/>
        <v>496000</v>
      </c>
      <c r="K16" s="9">
        <f t="shared" si="1"/>
        <v>434000</v>
      </c>
      <c r="L16" s="9" t="str">
        <f t="shared" si="2"/>
        <v/>
      </c>
      <c r="M16" s="9">
        <f t="shared" si="3"/>
        <v>372000</v>
      </c>
      <c r="N16" s="9" t="str">
        <f t="shared" si="4"/>
        <v xml:space="preserve"> </v>
      </c>
      <c r="O16" s="9" t="str">
        <f t="shared" si="5"/>
        <v/>
      </c>
    </row>
    <row r="17" spans="1:15">
      <c r="A17" s="41">
        <v>13</v>
      </c>
      <c r="B17" s="15">
        <v>113</v>
      </c>
      <c r="C17" s="15" t="s">
        <v>137</v>
      </c>
      <c r="D17" s="15" t="s">
        <v>138</v>
      </c>
      <c r="E17" s="13" t="s">
        <v>126</v>
      </c>
      <c r="F17" s="13">
        <v>12</v>
      </c>
      <c r="G17" s="13" t="s">
        <v>150</v>
      </c>
      <c r="H17" s="42" t="s">
        <v>164</v>
      </c>
      <c r="I17" s="13">
        <v>14</v>
      </c>
      <c r="J17" s="9">
        <f t="shared" si="0"/>
        <v>112000</v>
      </c>
      <c r="K17" s="9">
        <f t="shared" si="1"/>
        <v>112000</v>
      </c>
      <c r="L17" s="9" t="str">
        <f t="shared" si="2"/>
        <v/>
      </c>
      <c r="M17" s="9">
        <f t="shared" si="3"/>
        <v>112000</v>
      </c>
      <c r="N17" s="9" t="str">
        <f t="shared" si="4"/>
        <v xml:space="preserve"> </v>
      </c>
      <c r="O17" s="9" t="str">
        <f t="shared" si="5"/>
        <v/>
      </c>
    </row>
    <row r="18" spans="1:15">
      <c r="A18" s="43">
        <v>14</v>
      </c>
      <c r="B18" s="15">
        <v>114</v>
      </c>
      <c r="C18" s="15" t="s">
        <v>139</v>
      </c>
      <c r="D18" s="15" t="s">
        <v>140</v>
      </c>
      <c r="E18" s="13" t="s">
        <v>120</v>
      </c>
      <c r="F18" s="13">
        <v>16</v>
      </c>
      <c r="G18" s="13" t="s">
        <v>148</v>
      </c>
      <c r="H18" s="42" t="s">
        <v>165</v>
      </c>
      <c r="I18" s="13">
        <v>90</v>
      </c>
      <c r="J18" s="9">
        <f t="shared" si="0"/>
        <v>720000</v>
      </c>
      <c r="K18" s="9">
        <f t="shared" si="1"/>
        <v>630000</v>
      </c>
      <c r="L18" s="9" t="str">
        <f t="shared" si="2"/>
        <v/>
      </c>
      <c r="M18" s="9">
        <f t="shared" si="3"/>
        <v>540000</v>
      </c>
      <c r="N18" s="9" t="str">
        <f t="shared" si="4"/>
        <v xml:space="preserve"> </v>
      </c>
      <c r="O18" s="9" t="str">
        <f t="shared" si="5"/>
        <v/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DD6A0-DA99-4A42-AB38-4186A9CCDA4A}">
  <sheetPr codeName="Sheet7"/>
  <dimension ref="A1:P14"/>
  <sheetViews>
    <sheetView workbookViewId="0">
      <selection activeCell="L9" sqref="L9"/>
    </sheetView>
  </sheetViews>
  <sheetFormatPr defaultRowHeight="14.25"/>
  <cols>
    <col min="1" max="8" width="9.140625" style="3"/>
    <col min="9" max="9" width="9.7109375" style="3" bestFit="1" customWidth="1"/>
    <col min="10" max="16384" width="9.140625" style="3"/>
  </cols>
  <sheetData>
    <row r="1" spans="1:16">
      <c r="A1" s="3" t="b">
        <f>TRUE</f>
        <v>1</v>
      </c>
    </row>
    <row r="7" spans="1:16">
      <c r="F7" s="3" t="b">
        <f>TRUE()</f>
        <v>1</v>
      </c>
    </row>
    <row r="8" spans="1:16">
      <c r="P8" s="3" t="s">
        <v>184</v>
      </c>
    </row>
    <row r="9" spans="1:16">
      <c r="I9" s="44" t="s">
        <v>182</v>
      </c>
      <c r="L9" s="3" t="s">
        <v>185</v>
      </c>
    </row>
    <row r="10" spans="1:16">
      <c r="I10" s="3" t="s">
        <v>181</v>
      </c>
    </row>
    <row r="12" spans="1:16">
      <c r="F12" s="3" t="b">
        <f>NOT(6&gt;3)</f>
        <v>0</v>
      </c>
    </row>
    <row r="13" spans="1:16">
      <c r="F13" s="3" t="b">
        <f>AND(3&gt;2,3&lt;4,4&gt;3,6&lt;5)</f>
        <v>0</v>
      </c>
    </row>
    <row r="14" spans="1:16">
      <c r="I14" s="3" t="s">
        <v>183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13628-ED57-4543-A8AB-037F52F77D13}">
  <sheetPr codeName="Sheet8"/>
  <dimension ref="A2:I13"/>
  <sheetViews>
    <sheetView workbookViewId="0">
      <selection activeCell="G10" sqref="G10"/>
    </sheetView>
  </sheetViews>
  <sheetFormatPr defaultRowHeight="14.25"/>
  <cols>
    <col min="1" max="1" width="16.140625" style="3" customWidth="1"/>
    <col min="2" max="2" width="16.42578125" style="3" customWidth="1"/>
    <col min="3" max="3" width="15.140625" style="3" customWidth="1"/>
    <col min="4" max="4" width="14.7109375" style="3" customWidth="1"/>
    <col min="5" max="5" width="14.140625" style="3" customWidth="1"/>
    <col min="6" max="16384" width="9.140625" style="3"/>
  </cols>
  <sheetData>
    <row r="2" spans="1:9" ht="19.5">
      <c r="B2" s="45" t="s">
        <v>180</v>
      </c>
    </row>
    <row r="4" spans="1:9" ht="60.75" customHeight="1">
      <c r="C4" s="46" t="s">
        <v>175</v>
      </c>
      <c r="D4" s="46" t="s">
        <v>176</v>
      </c>
      <c r="E4" s="46" t="s">
        <v>177</v>
      </c>
      <c r="I4" s="3" t="s">
        <v>188</v>
      </c>
    </row>
    <row r="5" spans="1:9" ht="30.75">
      <c r="A5" s="47" t="s">
        <v>166</v>
      </c>
      <c r="B5" s="47" t="s">
        <v>167</v>
      </c>
      <c r="C5" s="47" t="s">
        <v>178</v>
      </c>
      <c r="D5" s="47" t="s">
        <v>179</v>
      </c>
      <c r="E5" s="47" t="s">
        <v>168</v>
      </c>
      <c r="I5" s="48" t="s">
        <v>187</v>
      </c>
    </row>
    <row r="6" spans="1:9">
      <c r="A6" s="9" t="s">
        <v>12</v>
      </c>
      <c r="B6" s="49">
        <v>20382</v>
      </c>
      <c r="C6" s="9" t="str">
        <f>IF(B6&gt;=$B$12,"it is ture",FALSE)</f>
        <v>it is ture</v>
      </c>
      <c r="D6" s="9" t="str">
        <f>IF(B6&gt;=$B$12,"Yes","No")</f>
        <v>Yes</v>
      </c>
      <c r="E6" s="50">
        <f>IF(B6&gt;=$B$12,$B$13,0)</f>
        <v>250</v>
      </c>
    </row>
    <row r="7" spans="1:9">
      <c r="A7" s="9" t="s">
        <v>169</v>
      </c>
      <c r="B7" s="49">
        <v>19504</v>
      </c>
      <c r="C7" s="9" t="b">
        <f t="shared" ref="C7:C10" si="0">IF(B7&gt;=$B$12,"it is ture",FALSE)</f>
        <v>0</v>
      </c>
      <c r="D7" s="9" t="str">
        <f t="shared" ref="D7:D10" si="1">IF(B7&gt;=$B$12,"Yes","No")</f>
        <v>No</v>
      </c>
      <c r="E7" s="50">
        <f t="shared" ref="E7:E10" si="2">IF(B7&gt;=$B$12,$B$13,0)</f>
        <v>0</v>
      </c>
    </row>
    <row r="8" spans="1:9">
      <c r="A8" s="9" t="s">
        <v>170</v>
      </c>
      <c r="B8" s="49">
        <v>21579</v>
      </c>
      <c r="C8" s="9" t="str">
        <f t="shared" si="0"/>
        <v>it is ture</v>
      </c>
      <c r="D8" s="9" t="str">
        <f t="shared" si="1"/>
        <v>Yes</v>
      </c>
      <c r="E8" s="50">
        <f t="shared" si="2"/>
        <v>250</v>
      </c>
    </row>
    <row r="9" spans="1:9">
      <c r="A9" s="9" t="s">
        <v>171</v>
      </c>
      <c r="B9" s="49">
        <v>12117</v>
      </c>
      <c r="C9" s="9" t="b">
        <f t="shared" si="0"/>
        <v>0</v>
      </c>
      <c r="D9" s="9" t="str">
        <f t="shared" si="1"/>
        <v>No</v>
      </c>
      <c r="E9" s="50">
        <f t="shared" si="2"/>
        <v>0</v>
      </c>
    </row>
    <row r="10" spans="1:9">
      <c r="A10" s="9" t="s">
        <v>172</v>
      </c>
      <c r="B10" s="49">
        <v>26081</v>
      </c>
      <c r="C10" s="9" t="str">
        <f t="shared" si="0"/>
        <v>it is ture</v>
      </c>
      <c r="D10" s="9" t="str">
        <f t="shared" si="1"/>
        <v>Yes</v>
      </c>
      <c r="E10" s="50">
        <f t="shared" si="2"/>
        <v>250</v>
      </c>
    </row>
    <row r="12" spans="1:9" ht="18.75" customHeight="1">
      <c r="A12" s="51" t="s">
        <v>173</v>
      </c>
      <c r="B12" s="49">
        <v>20000</v>
      </c>
    </row>
    <row r="13" spans="1:9" ht="21.75" customHeight="1">
      <c r="A13" s="52" t="s">
        <v>174</v>
      </c>
      <c r="B13" s="53">
        <v>250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2C755-822E-4EB7-81FA-7980D4EEDC2D}">
  <sheetPr codeName="Sheet9"/>
  <dimension ref="A2:N13"/>
  <sheetViews>
    <sheetView workbookViewId="0">
      <selection sqref="A1:XFD1048576"/>
    </sheetView>
  </sheetViews>
  <sheetFormatPr defaultRowHeight="14.25"/>
  <cols>
    <col min="1" max="1" width="16.140625" style="3" customWidth="1"/>
    <col min="2" max="2" width="16.42578125" style="3" customWidth="1"/>
    <col min="3" max="3" width="15.140625" style="3" customWidth="1"/>
    <col min="4" max="4" width="14.7109375" style="3" customWidth="1"/>
    <col min="5" max="5" width="14.140625" style="3" customWidth="1"/>
    <col min="6" max="12" width="9.140625" style="3"/>
    <col min="13" max="13" width="11.5703125" style="3" bestFit="1" customWidth="1"/>
    <col min="14" max="14" width="10.85546875" style="3" customWidth="1"/>
    <col min="15" max="16384" width="9.140625" style="3"/>
  </cols>
  <sheetData>
    <row r="2" spans="1:14" ht="19.5">
      <c r="B2" s="45" t="s">
        <v>180</v>
      </c>
    </row>
    <row r="4" spans="1:14" ht="51">
      <c r="C4" s="46" t="s">
        <v>175</v>
      </c>
      <c r="D4" s="46" t="s">
        <v>176</v>
      </c>
      <c r="E4" s="46" t="s">
        <v>177</v>
      </c>
    </row>
    <row r="5" spans="1:14" ht="28.5">
      <c r="A5" s="47" t="s">
        <v>166</v>
      </c>
      <c r="B5" s="47" t="s">
        <v>167</v>
      </c>
      <c r="C5" s="47" t="s">
        <v>178</v>
      </c>
      <c r="D5" s="47" t="s">
        <v>179</v>
      </c>
      <c r="E5" s="47" t="s">
        <v>168</v>
      </c>
    </row>
    <row r="6" spans="1:14">
      <c r="A6" s="9" t="s">
        <v>12</v>
      </c>
      <c r="B6" s="49">
        <v>20382</v>
      </c>
      <c r="C6" s="9"/>
      <c r="D6" s="9"/>
      <c r="E6" s="50"/>
    </row>
    <row r="7" spans="1:14">
      <c r="A7" s="9" t="s">
        <v>169</v>
      </c>
      <c r="B7" s="49">
        <v>19504</v>
      </c>
      <c r="C7" s="9"/>
      <c r="D7" s="9"/>
      <c r="E7" s="50"/>
    </row>
    <row r="8" spans="1:14">
      <c r="A8" s="9" t="s">
        <v>170</v>
      </c>
      <c r="B8" s="49">
        <v>21579</v>
      </c>
      <c r="C8" s="9"/>
      <c r="D8" s="9"/>
      <c r="E8" s="50"/>
    </row>
    <row r="9" spans="1:14">
      <c r="A9" s="9" t="s">
        <v>171</v>
      </c>
      <c r="B9" s="49">
        <v>12117</v>
      </c>
      <c r="C9" s="9"/>
      <c r="D9" s="9"/>
      <c r="E9" s="50"/>
      <c r="N9" s="54"/>
    </row>
    <row r="10" spans="1:14">
      <c r="A10" s="9" t="s">
        <v>172</v>
      </c>
      <c r="B10" s="49">
        <v>26081</v>
      </c>
      <c r="C10" s="9"/>
      <c r="D10" s="9"/>
      <c r="E10" s="50"/>
      <c r="M10" s="55"/>
    </row>
    <row r="12" spans="1:14" ht="15.75" customHeight="1">
      <c r="A12" s="51" t="s">
        <v>173</v>
      </c>
      <c r="B12" s="49">
        <v>20000</v>
      </c>
    </row>
    <row r="13" spans="1:14" ht="18">
      <c r="A13" s="56" t="s">
        <v>174</v>
      </c>
      <c r="B13" s="57">
        <v>250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2E60-2CF7-447D-A7EE-0C3B2D315136}">
  <sheetPr codeName="Sheet10">
    <tabColor rgb="FF00B0F0"/>
  </sheetPr>
  <dimension ref="A1:I18"/>
  <sheetViews>
    <sheetView workbookViewId="0">
      <selection sqref="A1:XFD1048576"/>
    </sheetView>
  </sheetViews>
  <sheetFormatPr defaultRowHeight="14.25"/>
  <cols>
    <col min="1" max="8" width="9.28515625" style="3" bestFit="1" customWidth="1"/>
    <col min="9" max="9" width="10.140625" style="3" bestFit="1" customWidth="1"/>
    <col min="10" max="16384" width="9.140625" style="3"/>
  </cols>
  <sheetData>
    <row r="1" spans="1:9">
      <c r="A1" s="3">
        <v>96</v>
      </c>
      <c r="B1" s="3">
        <v>81</v>
      </c>
      <c r="C1" s="3">
        <v>70</v>
      </c>
      <c r="D1" s="3">
        <v>81</v>
      </c>
      <c r="E1" s="58">
        <v>35</v>
      </c>
      <c r="F1" s="3">
        <v>20</v>
      </c>
      <c r="G1" s="3">
        <v>52</v>
      </c>
      <c r="H1" s="3">
        <v>22</v>
      </c>
      <c r="I1" s="3">
        <f>SUM(A1:H1)</f>
        <v>457</v>
      </c>
    </row>
    <row r="2" spans="1:9">
      <c r="A2" s="3">
        <v>69</v>
      </c>
      <c r="B2" s="3">
        <v>70</v>
      </c>
      <c r="C2" s="3">
        <v>75</v>
      </c>
      <c r="D2" s="3">
        <v>4</v>
      </c>
      <c r="E2" s="58">
        <v>31</v>
      </c>
      <c r="F2" s="3">
        <v>55</v>
      </c>
      <c r="G2" s="3">
        <v>50</v>
      </c>
      <c r="H2" s="3">
        <v>82</v>
      </c>
      <c r="I2" s="3">
        <f t="shared" ref="I2:I17" si="0">SUM(A2:H2)</f>
        <v>436</v>
      </c>
    </row>
    <row r="3" spans="1:9">
      <c r="A3" s="3">
        <v>85</v>
      </c>
      <c r="B3" s="3">
        <v>54</v>
      </c>
      <c r="C3" s="3">
        <v>70</v>
      </c>
      <c r="D3" s="3">
        <v>53</v>
      </c>
      <c r="E3" s="58">
        <v>17</v>
      </c>
      <c r="F3" s="3">
        <v>95</v>
      </c>
      <c r="G3" s="3">
        <v>19</v>
      </c>
      <c r="H3" s="3">
        <v>17</v>
      </c>
      <c r="I3" s="3">
        <f t="shared" si="0"/>
        <v>410</v>
      </c>
    </row>
    <row r="4" spans="1:9">
      <c r="A4" s="3">
        <v>18</v>
      </c>
      <c r="B4" s="3">
        <v>95</v>
      </c>
      <c r="C4" s="3">
        <v>63</v>
      </c>
      <c r="D4" s="3">
        <v>52</v>
      </c>
      <c r="E4" s="58">
        <v>24</v>
      </c>
      <c r="F4" s="3">
        <v>10</v>
      </c>
      <c r="G4" s="3">
        <v>94</v>
      </c>
      <c r="H4" s="3">
        <v>10</v>
      </c>
      <c r="I4" s="3">
        <f t="shared" si="0"/>
        <v>366</v>
      </c>
    </row>
    <row r="5" spans="1:9">
      <c r="A5" s="3">
        <v>69</v>
      </c>
      <c r="B5" s="3">
        <v>39</v>
      </c>
      <c r="C5" s="3">
        <v>42</v>
      </c>
      <c r="D5" s="3">
        <v>50</v>
      </c>
      <c r="E5" s="58">
        <v>32</v>
      </c>
      <c r="F5" s="3">
        <v>88</v>
      </c>
      <c r="G5" s="3">
        <v>31</v>
      </c>
      <c r="H5" s="3">
        <v>63</v>
      </c>
      <c r="I5" s="3">
        <f t="shared" si="0"/>
        <v>414</v>
      </c>
    </row>
    <row r="6" spans="1:9">
      <c r="A6" s="3">
        <v>58</v>
      </c>
      <c r="B6" s="3">
        <v>25</v>
      </c>
      <c r="C6" s="3">
        <v>62</v>
      </c>
      <c r="D6" s="3">
        <v>5</v>
      </c>
      <c r="E6" s="58">
        <v>82</v>
      </c>
      <c r="F6" s="3">
        <v>11</v>
      </c>
      <c r="G6" s="3">
        <v>1</v>
      </c>
      <c r="H6" s="3">
        <v>55</v>
      </c>
      <c r="I6" s="3">
        <f t="shared" si="0"/>
        <v>299</v>
      </c>
    </row>
    <row r="7" spans="1:9">
      <c r="A7" s="59">
        <v>72</v>
      </c>
      <c r="B7" s="59">
        <v>33</v>
      </c>
      <c r="C7" s="59">
        <v>79</v>
      </c>
      <c r="D7" s="59">
        <v>31</v>
      </c>
      <c r="E7" s="58">
        <v>79</v>
      </c>
      <c r="F7" s="59">
        <v>58</v>
      </c>
      <c r="G7" s="59">
        <v>32</v>
      </c>
      <c r="H7" s="59">
        <v>4</v>
      </c>
      <c r="I7" s="59">
        <f t="shared" si="0"/>
        <v>388</v>
      </c>
    </row>
    <row r="8" spans="1:9">
      <c r="A8" s="59">
        <v>38</v>
      </c>
      <c r="B8" s="59">
        <v>57</v>
      </c>
      <c r="C8" s="59">
        <v>87</v>
      </c>
      <c r="D8" s="59">
        <v>73</v>
      </c>
      <c r="E8" s="58">
        <v>34</v>
      </c>
      <c r="F8" s="59">
        <v>80</v>
      </c>
      <c r="G8" s="59">
        <v>36</v>
      </c>
      <c r="H8" s="59">
        <v>74</v>
      </c>
      <c r="I8" s="59">
        <f t="shared" si="0"/>
        <v>479</v>
      </c>
    </row>
    <row r="9" spans="1:9">
      <c r="A9" s="59">
        <v>10</v>
      </c>
      <c r="B9" s="59">
        <v>76</v>
      </c>
      <c r="C9" s="59">
        <v>4</v>
      </c>
      <c r="D9" s="59">
        <v>89</v>
      </c>
      <c r="E9" s="58">
        <v>62</v>
      </c>
      <c r="F9" s="59">
        <v>88</v>
      </c>
      <c r="G9" s="59">
        <v>47</v>
      </c>
      <c r="H9" s="59">
        <v>9</v>
      </c>
      <c r="I9" s="59">
        <f t="shared" si="0"/>
        <v>385</v>
      </c>
    </row>
    <row r="10" spans="1:9">
      <c r="A10" s="59">
        <v>42</v>
      </c>
      <c r="B10" s="59">
        <v>29</v>
      </c>
      <c r="C10" s="59">
        <v>59</v>
      </c>
      <c r="D10" s="59">
        <v>5</v>
      </c>
      <c r="E10" s="58">
        <v>98</v>
      </c>
      <c r="F10" s="59">
        <v>22</v>
      </c>
      <c r="G10" s="59">
        <v>90</v>
      </c>
      <c r="H10" s="59">
        <v>36</v>
      </c>
      <c r="I10" s="59">
        <f t="shared" si="0"/>
        <v>381</v>
      </c>
    </row>
    <row r="11" spans="1:9">
      <c r="A11" s="59">
        <v>66</v>
      </c>
      <c r="B11" s="59">
        <v>38</v>
      </c>
      <c r="C11" s="59">
        <v>41</v>
      </c>
      <c r="D11" s="59">
        <v>8</v>
      </c>
      <c r="E11" s="58">
        <v>29</v>
      </c>
      <c r="F11" s="59">
        <v>78</v>
      </c>
      <c r="G11" s="59">
        <v>66</v>
      </c>
      <c r="H11" s="59">
        <v>14</v>
      </c>
      <c r="I11" s="59">
        <f t="shared" si="0"/>
        <v>340</v>
      </c>
    </row>
    <row r="12" spans="1:9">
      <c r="A12" s="3">
        <v>77</v>
      </c>
      <c r="B12" s="3">
        <v>90</v>
      </c>
      <c r="C12" s="3">
        <v>81</v>
      </c>
      <c r="D12" s="3">
        <v>90</v>
      </c>
      <c r="E12" s="58">
        <v>4</v>
      </c>
      <c r="F12" s="3">
        <v>8</v>
      </c>
      <c r="G12" s="3">
        <v>12</v>
      </c>
      <c r="H12" s="3">
        <v>91</v>
      </c>
      <c r="I12" s="3">
        <f t="shared" si="0"/>
        <v>453</v>
      </c>
    </row>
    <row r="13" spans="1:9">
      <c r="A13" s="3">
        <v>11</v>
      </c>
      <c r="B13" s="3">
        <v>64</v>
      </c>
      <c r="C13" s="3">
        <v>40</v>
      </c>
      <c r="D13" s="3">
        <v>24</v>
      </c>
      <c r="E13" s="58">
        <v>13</v>
      </c>
      <c r="F13" s="3">
        <v>88</v>
      </c>
      <c r="G13" s="3">
        <v>36</v>
      </c>
      <c r="H13" s="3">
        <v>54</v>
      </c>
      <c r="I13" s="3">
        <f t="shared" si="0"/>
        <v>330</v>
      </c>
    </row>
    <row r="14" spans="1:9">
      <c r="A14" s="3">
        <v>6</v>
      </c>
      <c r="B14" s="3">
        <v>13</v>
      </c>
      <c r="C14" s="3">
        <v>74</v>
      </c>
      <c r="D14" s="3">
        <v>1</v>
      </c>
      <c r="E14" s="58">
        <v>8</v>
      </c>
      <c r="F14" s="3">
        <v>37</v>
      </c>
      <c r="G14" s="3">
        <v>24</v>
      </c>
      <c r="H14" s="3">
        <v>46</v>
      </c>
      <c r="I14" s="3">
        <f t="shared" si="0"/>
        <v>209</v>
      </c>
    </row>
    <row r="15" spans="1:9">
      <c r="A15" s="3">
        <v>50</v>
      </c>
      <c r="B15" s="3">
        <v>60</v>
      </c>
      <c r="C15" s="3">
        <v>88</v>
      </c>
      <c r="D15" s="3">
        <v>46</v>
      </c>
      <c r="E15" s="58">
        <v>87</v>
      </c>
      <c r="F15" s="3">
        <v>99</v>
      </c>
      <c r="G15" s="3">
        <v>10</v>
      </c>
      <c r="H15" s="3">
        <v>31</v>
      </c>
      <c r="I15" s="3">
        <f t="shared" si="0"/>
        <v>471</v>
      </c>
    </row>
    <row r="16" spans="1:9">
      <c r="A16" s="3">
        <v>89</v>
      </c>
      <c r="B16" s="3">
        <v>70</v>
      </c>
      <c r="C16" s="3">
        <v>47</v>
      </c>
      <c r="D16" s="3">
        <v>57</v>
      </c>
      <c r="E16" s="58">
        <v>75</v>
      </c>
      <c r="F16" s="3">
        <v>54</v>
      </c>
      <c r="G16" s="3">
        <v>85</v>
      </c>
      <c r="H16" s="3">
        <v>22</v>
      </c>
      <c r="I16" s="3">
        <f t="shared" si="0"/>
        <v>499</v>
      </c>
    </row>
    <row r="17" spans="1:9">
      <c r="A17" s="3">
        <v>66</v>
      </c>
      <c r="B17" s="3">
        <v>72</v>
      </c>
      <c r="C17" s="3">
        <v>16</v>
      </c>
      <c r="D17" s="3">
        <v>19</v>
      </c>
      <c r="E17" s="58">
        <v>67</v>
      </c>
      <c r="F17" s="3">
        <v>22</v>
      </c>
      <c r="G17" s="3">
        <v>75</v>
      </c>
      <c r="H17" s="3">
        <v>15</v>
      </c>
      <c r="I17" s="3">
        <f t="shared" si="0"/>
        <v>352</v>
      </c>
    </row>
    <row r="18" spans="1:9" ht="22.5">
      <c r="I18" s="60">
        <f>SUM(I1:I17)</f>
        <v>6669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34786-A913-4915-83CB-549061635247}">
  <sheetPr codeName="Sheet11">
    <tabColor rgb="FF00B050"/>
  </sheetPr>
  <dimension ref="A1:O24"/>
  <sheetViews>
    <sheetView workbookViewId="0">
      <selection activeCell="P11" sqref="P11"/>
    </sheetView>
  </sheetViews>
  <sheetFormatPr defaultRowHeight="14.25"/>
  <cols>
    <col min="1" max="16384" width="9.140625" style="3"/>
  </cols>
  <sheetData>
    <row r="1" spans="1:15">
      <c r="A1" s="3">
        <v>55</v>
      </c>
      <c r="B1" s="3">
        <v>73</v>
      </c>
      <c r="C1" s="3">
        <v>16</v>
      </c>
      <c r="D1" s="3">
        <v>22</v>
      </c>
      <c r="E1" s="3">
        <v>94</v>
      </c>
      <c r="F1" s="3">
        <v>92</v>
      </c>
      <c r="M1" s="61" t="s">
        <v>193</v>
      </c>
      <c r="N1" s="62" t="s">
        <v>197</v>
      </c>
      <c r="O1" s="63" t="s">
        <v>236</v>
      </c>
    </row>
    <row r="2" spans="1:15">
      <c r="A2" s="3">
        <v>22</v>
      </c>
      <c r="B2" s="3">
        <v>71</v>
      </c>
      <c r="C2" s="3">
        <v>10</v>
      </c>
      <c r="D2" s="3">
        <v>63</v>
      </c>
      <c r="E2" s="3">
        <v>28</v>
      </c>
      <c r="F2" s="3">
        <v>85</v>
      </c>
      <c r="M2" s="64" t="s">
        <v>194</v>
      </c>
      <c r="N2" s="65" t="s">
        <v>199</v>
      </c>
      <c r="O2" s="66" t="s">
        <v>237</v>
      </c>
    </row>
    <row r="3" spans="1:15">
      <c r="A3" s="3">
        <v>97</v>
      </c>
      <c r="B3" s="3">
        <v>50</v>
      </c>
      <c r="C3" s="3">
        <v>69</v>
      </c>
      <c r="D3" s="3">
        <v>93</v>
      </c>
      <c r="E3" s="3">
        <v>22</v>
      </c>
      <c r="F3" s="3">
        <v>79</v>
      </c>
      <c r="M3" s="67" t="s">
        <v>195</v>
      </c>
      <c r="N3" s="68" t="s">
        <v>199</v>
      </c>
      <c r="O3" s="69"/>
    </row>
    <row r="4" spans="1:15">
      <c r="A4" s="3">
        <v>84</v>
      </c>
      <c r="B4" s="3">
        <v>88</v>
      </c>
      <c r="C4" s="3">
        <v>85</v>
      </c>
      <c r="D4" s="3">
        <v>54</v>
      </c>
      <c r="E4" s="3">
        <v>82</v>
      </c>
      <c r="F4" s="3">
        <v>13</v>
      </c>
      <c r="M4" s="70" t="s">
        <v>196</v>
      </c>
      <c r="N4" s="71" t="s">
        <v>198</v>
      </c>
      <c r="O4" s="72" t="s">
        <v>238</v>
      </c>
    </row>
    <row r="5" spans="1:15">
      <c r="A5" s="3">
        <v>38</v>
      </c>
      <c r="B5" s="3">
        <v>95</v>
      </c>
      <c r="C5" s="3">
        <v>59</v>
      </c>
      <c r="D5" s="3">
        <v>88</v>
      </c>
      <c r="E5" s="3">
        <v>57</v>
      </c>
      <c r="F5" s="3">
        <v>67</v>
      </c>
    </row>
    <row r="6" spans="1:15">
      <c r="A6" s="3">
        <v>77</v>
      </c>
      <c r="B6" s="3">
        <v>88</v>
      </c>
      <c r="C6" s="3">
        <v>46</v>
      </c>
      <c r="D6" s="3">
        <v>61</v>
      </c>
      <c r="E6" s="3">
        <v>14</v>
      </c>
      <c r="F6" s="3">
        <v>15</v>
      </c>
    </row>
    <row r="7" spans="1:15">
      <c r="A7" s="3">
        <v>73</v>
      </c>
      <c r="B7" s="3">
        <v>86</v>
      </c>
      <c r="C7" s="3">
        <v>44</v>
      </c>
      <c r="D7" s="3">
        <v>67</v>
      </c>
      <c r="E7" s="3">
        <v>86</v>
      </c>
      <c r="F7" s="3">
        <v>45</v>
      </c>
    </row>
    <row r="8" spans="1:15">
      <c r="A8" s="3">
        <v>86</v>
      </c>
      <c r="B8" s="3">
        <v>79</v>
      </c>
      <c r="C8" s="3">
        <v>71</v>
      </c>
      <c r="D8" s="3">
        <v>46</v>
      </c>
      <c r="E8" s="3">
        <v>71</v>
      </c>
      <c r="F8" s="3">
        <v>16</v>
      </c>
    </row>
    <row r="9" spans="1:15">
      <c r="A9" s="3">
        <v>74</v>
      </c>
      <c r="B9" s="3">
        <v>20</v>
      </c>
      <c r="C9" s="3">
        <v>67</v>
      </c>
      <c r="D9" s="3">
        <v>93</v>
      </c>
      <c r="E9" s="3">
        <v>32</v>
      </c>
      <c r="F9" s="3">
        <v>99</v>
      </c>
      <c r="I9" s="73">
        <f>$A$1+C1</f>
        <v>71</v>
      </c>
    </row>
    <row r="10" spans="1:15">
      <c r="A10" s="3">
        <v>97</v>
      </c>
      <c r="B10" s="3">
        <v>15</v>
      </c>
      <c r="C10" s="3">
        <v>91</v>
      </c>
      <c r="D10" s="3">
        <v>34</v>
      </c>
      <c r="E10" s="3">
        <v>20</v>
      </c>
      <c r="F10" s="3">
        <v>25</v>
      </c>
    </row>
    <row r="11" spans="1:15">
      <c r="A11" s="3">
        <v>32</v>
      </c>
      <c r="B11" s="3">
        <v>22</v>
      </c>
      <c r="C11" s="3">
        <v>30</v>
      </c>
      <c r="D11" s="3">
        <v>83</v>
      </c>
      <c r="E11" s="3">
        <v>25</v>
      </c>
      <c r="F11" s="3">
        <v>95</v>
      </c>
      <c r="I11" s="3">
        <f>$A$1+C3</f>
        <v>124</v>
      </c>
    </row>
    <row r="12" spans="1:15">
      <c r="A12" s="3">
        <v>72</v>
      </c>
      <c r="B12" s="3">
        <v>45</v>
      </c>
      <c r="C12" s="3">
        <v>66</v>
      </c>
      <c r="D12" s="3">
        <v>30</v>
      </c>
      <c r="E12" s="3">
        <v>19</v>
      </c>
      <c r="F12" s="3">
        <v>55</v>
      </c>
      <c r="K12" s="73">
        <f>A1*4</f>
        <v>220</v>
      </c>
    </row>
    <row r="13" spans="1:15">
      <c r="A13" s="3">
        <v>64</v>
      </c>
      <c r="B13" s="3">
        <v>51</v>
      </c>
      <c r="C13" s="3">
        <v>90</v>
      </c>
      <c r="D13" s="3">
        <v>77</v>
      </c>
      <c r="E13" s="3">
        <v>71</v>
      </c>
      <c r="F13" s="3">
        <v>97</v>
      </c>
      <c r="L13" s="3">
        <f>B2*4</f>
        <v>284</v>
      </c>
    </row>
    <row r="14" spans="1:15">
      <c r="A14" s="3">
        <v>76</v>
      </c>
      <c r="B14" s="3">
        <v>87</v>
      </c>
      <c r="C14" s="3">
        <v>49</v>
      </c>
      <c r="D14" s="3">
        <v>82</v>
      </c>
      <c r="E14" s="3">
        <v>20</v>
      </c>
      <c r="F14" s="3">
        <v>77</v>
      </c>
    </row>
    <row r="15" spans="1:15">
      <c r="A15" s="3">
        <v>77</v>
      </c>
      <c r="B15" s="3">
        <v>71</v>
      </c>
      <c r="C15" s="3">
        <v>20</v>
      </c>
      <c r="D15" s="3">
        <v>96</v>
      </c>
      <c r="E15" s="3">
        <v>49</v>
      </c>
      <c r="F15" s="3">
        <v>95</v>
      </c>
      <c r="J15" s="74"/>
      <c r="K15" s="75"/>
      <c r="L15" s="75"/>
      <c r="M15" s="75"/>
      <c r="N15" s="76"/>
    </row>
    <row r="16" spans="1:15">
      <c r="A16" s="3">
        <v>99</v>
      </c>
      <c r="B16" s="3">
        <v>69</v>
      </c>
      <c r="C16" s="3">
        <v>93</v>
      </c>
      <c r="D16" s="3">
        <v>48</v>
      </c>
      <c r="E16" s="3">
        <v>47</v>
      </c>
      <c r="F16" s="3">
        <v>11</v>
      </c>
      <c r="J16" s="77"/>
      <c r="K16" s="22">
        <f>$A1*2</f>
        <v>110</v>
      </c>
      <c r="L16" s="22"/>
      <c r="M16" s="22"/>
      <c r="N16" s="78"/>
    </row>
    <row r="17" spans="1:14">
      <c r="A17" s="3">
        <v>37</v>
      </c>
      <c r="B17" s="3">
        <v>15</v>
      </c>
      <c r="C17" s="3">
        <v>14</v>
      </c>
      <c r="D17" s="3">
        <v>98</v>
      </c>
      <c r="E17" s="3">
        <v>83</v>
      </c>
      <c r="F17" s="3">
        <v>19</v>
      </c>
      <c r="J17" s="77"/>
      <c r="K17" s="22"/>
      <c r="L17" s="22"/>
      <c r="M17" s="22"/>
      <c r="N17" s="78"/>
    </row>
    <row r="18" spans="1:14">
      <c r="J18" s="77"/>
      <c r="K18" s="22">
        <f>A$1*2</f>
        <v>110</v>
      </c>
      <c r="L18" s="22"/>
      <c r="M18" s="79">
        <f>$A3*2</f>
        <v>194</v>
      </c>
      <c r="N18" s="78"/>
    </row>
    <row r="19" spans="1:14">
      <c r="J19" s="77"/>
      <c r="K19" s="22"/>
      <c r="L19" s="22"/>
      <c r="M19" s="22"/>
      <c r="N19" s="78"/>
    </row>
    <row r="20" spans="1:14">
      <c r="J20" s="77"/>
      <c r="K20" s="22"/>
      <c r="L20" s="22"/>
      <c r="M20" s="79">
        <f>C$1*2</f>
        <v>32</v>
      </c>
      <c r="N20" s="78"/>
    </row>
    <row r="21" spans="1:14">
      <c r="J21" s="77"/>
      <c r="K21" s="22"/>
      <c r="L21" s="22"/>
      <c r="M21" s="22"/>
      <c r="N21" s="78"/>
    </row>
    <row r="22" spans="1:14">
      <c r="J22" s="77"/>
      <c r="K22" s="22"/>
      <c r="L22" s="22"/>
      <c r="M22" s="22"/>
      <c r="N22" s="78"/>
    </row>
    <row r="23" spans="1:14">
      <c r="J23" s="77"/>
      <c r="K23" s="22"/>
      <c r="L23" s="22"/>
      <c r="M23" s="22"/>
      <c r="N23" s="78"/>
    </row>
    <row r="24" spans="1:14">
      <c r="J24" s="80"/>
      <c r="K24" s="81"/>
      <c r="L24" s="81"/>
      <c r="M24" s="81"/>
      <c r="N24" s="82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9624-AE19-4437-8096-A18CDC64CB15}">
  <sheetPr codeName="Sheet12">
    <tabColor rgb="FF00B0F0"/>
  </sheetPr>
  <dimension ref="A2:J18"/>
  <sheetViews>
    <sheetView workbookViewId="0">
      <selection sqref="A1:A1048576"/>
    </sheetView>
  </sheetViews>
  <sheetFormatPr defaultRowHeight="14.25"/>
  <cols>
    <col min="1" max="1" width="5.85546875" style="3" customWidth="1"/>
    <col min="2" max="2" width="13" style="3" customWidth="1"/>
    <col min="3" max="3" width="11.28515625" style="3" customWidth="1"/>
    <col min="4" max="4" width="12.140625" style="3" customWidth="1"/>
    <col min="5" max="5" width="15.7109375" style="3" customWidth="1"/>
    <col min="6" max="7" width="11.42578125" style="3" customWidth="1"/>
    <col min="8" max="8" width="15.85546875" style="3" customWidth="1"/>
    <col min="9" max="9" width="16.42578125" style="3" customWidth="1"/>
    <col min="10" max="10" width="15.5703125" style="3" customWidth="1"/>
    <col min="11" max="11" width="15.7109375" style="3" customWidth="1"/>
    <col min="12" max="16384" width="9.140625" style="3"/>
  </cols>
  <sheetData>
    <row r="2" spans="1:10">
      <c r="H2" s="9" t="s">
        <v>191</v>
      </c>
      <c r="I2" s="83">
        <v>0.1</v>
      </c>
    </row>
    <row r="4" spans="1:10" ht="28.5">
      <c r="A4" s="84" t="s">
        <v>3</v>
      </c>
      <c r="B4" s="85" t="s">
        <v>115</v>
      </c>
      <c r="C4" s="85" t="s">
        <v>40</v>
      </c>
      <c r="D4" s="85" t="s">
        <v>41</v>
      </c>
      <c r="E4" s="85" t="s">
        <v>116</v>
      </c>
      <c r="F4" s="85" t="s">
        <v>117</v>
      </c>
      <c r="G4" s="85" t="s">
        <v>146</v>
      </c>
      <c r="H4" s="86" t="s">
        <v>144</v>
      </c>
      <c r="I4" s="87" t="s">
        <v>189</v>
      </c>
      <c r="J4" s="88" t="s">
        <v>190</v>
      </c>
    </row>
    <row r="5" spans="1:10">
      <c r="A5" s="89">
        <v>1</v>
      </c>
      <c r="B5" s="90">
        <v>101</v>
      </c>
      <c r="C5" s="90" t="s">
        <v>118</v>
      </c>
      <c r="D5" s="90" t="s">
        <v>119</v>
      </c>
      <c r="E5" s="24" t="s">
        <v>120</v>
      </c>
      <c r="F5" s="24">
        <v>12</v>
      </c>
      <c r="G5" s="24" t="s">
        <v>147</v>
      </c>
      <c r="H5" s="91">
        <v>8000</v>
      </c>
      <c r="I5" s="92">
        <f>H5*10%</f>
        <v>800</v>
      </c>
      <c r="J5" s="92">
        <f>H5*$I$2</f>
        <v>800</v>
      </c>
    </row>
    <row r="6" spans="1:10">
      <c r="A6" s="89">
        <v>2</v>
      </c>
      <c r="B6" s="90">
        <v>102</v>
      </c>
      <c r="C6" s="90" t="s">
        <v>121</v>
      </c>
      <c r="D6" s="90" t="s">
        <v>36</v>
      </c>
      <c r="E6" s="24" t="s">
        <v>120</v>
      </c>
      <c r="F6" s="24">
        <v>12</v>
      </c>
      <c r="G6" s="24" t="s">
        <v>148</v>
      </c>
      <c r="H6" s="91">
        <v>25500</v>
      </c>
      <c r="I6" s="92">
        <f t="shared" ref="I6:I18" si="0">H6*10%</f>
        <v>2550</v>
      </c>
      <c r="J6" s="92">
        <f t="shared" ref="J6:J18" si="1">H6*$I$2</f>
        <v>2550</v>
      </c>
    </row>
    <row r="7" spans="1:10">
      <c r="A7" s="89">
        <v>3</v>
      </c>
      <c r="B7" s="90">
        <v>103</v>
      </c>
      <c r="C7" s="90" t="s">
        <v>88</v>
      </c>
      <c r="D7" s="90" t="s">
        <v>122</v>
      </c>
      <c r="E7" s="24" t="s">
        <v>123</v>
      </c>
      <c r="F7" s="24">
        <v>13</v>
      </c>
      <c r="G7" s="24" t="s">
        <v>149</v>
      </c>
      <c r="H7" s="91">
        <v>24000</v>
      </c>
      <c r="I7" s="92">
        <f t="shared" si="0"/>
        <v>2400</v>
      </c>
      <c r="J7" s="92">
        <f t="shared" si="1"/>
        <v>2400</v>
      </c>
    </row>
    <row r="8" spans="1:10">
      <c r="A8" s="89">
        <v>4</v>
      </c>
      <c r="B8" s="90">
        <v>104</v>
      </c>
      <c r="C8" s="90" t="s">
        <v>124</v>
      </c>
      <c r="D8" s="90" t="s">
        <v>125</v>
      </c>
      <c r="E8" s="24" t="s">
        <v>126</v>
      </c>
      <c r="F8" s="24">
        <v>14</v>
      </c>
      <c r="G8" s="24" t="s">
        <v>150</v>
      </c>
      <c r="H8" s="91">
        <v>10000</v>
      </c>
      <c r="I8" s="92">
        <f t="shared" si="0"/>
        <v>1000</v>
      </c>
      <c r="J8" s="92">
        <f t="shared" si="1"/>
        <v>1000</v>
      </c>
    </row>
    <row r="9" spans="1:10">
      <c r="A9" s="89">
        <v>5</v>
      </c>
      <c r="B9" s="90">
        <v>105</v>
      </c>
      <c r="C9" s="90" t="s">
        <v>230</v>
      </c>
      <c r="D9" s="90" t="s">
        <v>231</v>
      </c>
      <c r="E9" s="24" t="s">
        <v>120</v>
      </c>
      <c r="F9" s="24">
        <v>14</v>
      </c>
      <c r="G9" s="24" t="s">
        <v>148</v>
      </c>
      <c r="H9" s="91">
        <v>12000</v>
      </c>
      <c r="I9" s="92">
        <f t="shared" si="0"/>
        <v>1200</v>
      </c>
      <c r="J9" s="92">
        <f t="shared" si="1"/>
        <v>1200</v>
      </c>
    </row>
    <row r="10" spans="1:10">
      <c r="A10" s="89">
        <v>6</v>
      </c>
      <c r="B10" s="90">
        <v>106</v>
      </c>
      <c r="C10" s="90" t="s">
        <v>128</v>
      </c>
      <c r="D10" s="90" t="s">
        <v>129</v>
      </c>
      <c r="E10" s="24" t="s">
        <v>126</v>
      </c>
      <c r="F10" s="24">
        <v>14</v>
      </c>
      <c r="G10" s="24" t="s">
        <v>150</v>
      </c>
      <c r="H10" s="91">
        <v>14500</v>
      </c>
      <c r="I10" s="92">
        <f t="shared" si="0"/>
        <v>1450</v>
      </c>
      <c r="J10" s="92">
        <f t="shared" si="1"/>
        <v>1450</v>
      </c>
    </row>
    <row r="11" spans="1:10">
      <c r="A11" s="89">
        <v>7</v>
      </c>
      <c r="B11" s="90">
        <v>107</v>
      </c>
      <c r="C11" s="90" t="s">
        <v>12</v>
      </c>
      <c r="D11" s="90" t="s">
        <v>130</v>
      </c>
      <c r="E11" s="24" t="s">
        <v>123</v>
      </c>
      <c r="F11" s="24">
        <v>13</v>
      </c>
      <c r="G11" s="24" t="s">
        <v>149</v>
      </c>
      <c r="H11" s="91">
        <v>13000</v>
      </c>
      <c r="I11" s="92">
        <f t="shared" si="0"/>
        <v>1300</v>
      </c>
      <c r="J11" s="92">
        <f t="shared" si="1"/>
        <v>1300</v>
      </c>
    </row>
    <row r="12" spans="1:10">
      <c r="A12" s="89">
        <v>8</v>
      </c>
      <c r="B12" s="90">
        <v>108</v>
      </c>
      <c r="C12" s="90" t="s">
        <v>131</v>
      </c>
      <c r="D12" s="90" t="s">
        <v>132</v>
      </c>
      <c r="E12" s="24" t="s">
        <v>120</v>
      </c>
      <c r="F12" s="24">
        <v>15</v>
      </c>
      <c r="G12" s="24" t="s">
        <v>149</v>
      </c>
      <c r="H12" s="91">
        <v>22500</v>
      </c>
      <c r="I12" s="92">
        <f t="shared" si="0"/>
        <v>2250</v>
      </c>
      <c r="J12" s="92">
        <f t="shared" si="1"/>
        <v>2250</v>
      </c>
    </row>
    <row r="13" spans="1:10">
      <c r="A13" s="89">
        <v>9</v>
      </c>
      <c r="B13" s="90">
        <v>109</v>
      </c>
      <c r="C13" s="90" t="s">
        <v>33</v>
      </c>
      <c r="D13" s="90" t="s">
        <v>133</v>
      </c>
      <c r="E13" s="24" t="s">
        <v>126</v>
      </c>
      <c r="F13" s="24">
        <v>15</v>
      </c>
      <c r="G13" s="24" t="s">
        <v>147</v>
      </c>
      <c r="H13" s="91">
        <v>23000</v>
      </c>
      <c r="I13" s="92">
        <f t="shared" si="0"/>
        <v>2300</v>
      </c>
      <c r="J13" s="92">
        <f t="shared" si="1"/>
        <v>2300</v>
      </c>
    </row>
    <row r="14" spans="1:10">
      <c r="A14" s="89">
        <v>10</v>
      </c>
      <c r="B14" s="90">
        <v>110</v>
      </c>
      <c r="C14" s="90" t="s">
        <v>134</v>
      </c>
      <c r="D14" s="90" t="s">
        <v>121</v>
      </c>
      <c r="E14" s="24" t="s">
        <v>120</v>
      </c>
      <c r="F14" s="24">
        <v>15</v>
      </c>
      <c r="G14" s="24" t="s">
        <v>148</v>
      </c>
      <c r="H14" s="91">
        <v>18000</v>
      </c>
      <c r="I14" s="92">
        <f t="shared" si="0"/>
        <v>1800</v>
      </c>
      <c r="J14" s="92">
        <f t="shared" si="1"/>
        <v>1800</v>
      </c>
    </row>
    <row r="15" spans="1:10">
      <c r="A15" s="89">
        <v>11</v>
      </c>
      <c r="B15" s="90">
        <v>111</v>
      </c>
      <c r="C15" s="90" t="s">
        <v>135</v>
      </c>
      <c r="D15" s="90" t="s">
        <v>26</v>
      </c>
      <c r="E15" s="24" t="s">
        <v>126</v>
      </c>
      <c r="F15" s="24">
        <v>16</v>
      </c>
      <c r="G15" s="24" t="s">
        <v>150</v>
      </c>
      <c r="H15" s="91">
        <v>17500</v>
      </c>
      <c r="I15" s="92">
        <f t="shared" si="0"/>
        <v>1750</v>
      </c>
      <c r="J15" s="92">
        <f t="shared" si="1"/>
        <v>1750</v>
      </c>
    </row>
    <row r="16" spans="1:10">
      <c r="A16" s="89">
        <v>12</v>
      </c>
      <c r="B16" s="90">
        <v>112</v>
      </c>
      <c r="C16" s="90" t="s">
        <v>136</v>
      </c>
      <c r="D16" s="90" t="s">
        <v>19</v>
      </c>
      <c r="E16" s="24" t="s">
        <v>120</v>
      </c>
      <c r="F16" s="24">
        <v>16</v>
      </c>
      <c r="G16" s="24" t="s">
        <v>148</v>
      </c>
      <c r="H16" s="91">
        <v>11000</v>
      </c>
      <c r="I16" s="92">
        <f t="shared" si="0"/>
        <v>1100</v>
      </c>
      <c r="J16" s="92">
        <f t="shared" si="1"/>
        <v>1100</v>
      </c>
    </row>
    <row r="17" spans="1:10">
      <c r="A17" s="89">
        <v>13</v>
      </c>
      <c r="B17" s="90">
        <v>113</v>
      </c>
      <c r="C17" s="90" t="s">
        <v>137</v>
      </c>
      <c r="D17" s="90" t="s">
        <v>138</v>
      </c>
      <c r="E17" s="24" t="s">
        <v>126</v>
      </c>
      <c r="F17" s="24">
        <v>12</v>
      </c>
      <c r="G17" s="24" t="s">
        <v>150</v>
      </c>
      <c r="H17" s="91">
        <v>11500</v>
      </c>
      <c r="I17" s="92">
        <f t="shared" si="0"/>
        <v>1150</v>
      </c>
      <c r="J17" s="92">
        <f t="shared" si="1"/>
        <v>1150</v>
      </c>
    </row>
    <row r="18" spans="1:10">
      <c r="A18" s="93">
        <v>14</v>
      </c>
      <c r="B18" s="90">
        <v>114</v>
      </c>
      <c r="C18" s="90" t="s">
        <v>139</v>
      </c>
      <c r="D18" s="90" t="s">
        <v>140</v>
      </c>
      <c r="E18" s="24" t="s">
        <v>120</v>
      </c>
      <c r="F18" s="24">
        <v>16</v>
      </c>
      <c r="G18" s="24" t="s">
        <v>148</v>
      </c>
      <c r="H18" s="91">
        <v>16000</v>
      </c>
      <c r="I18" s="92">
        <f t="shared" si="0"/>
        <v>1600</v>
      </c>
      <c r="J18" s="92">
        <f t="shared" si="1"/>
        <v>1600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5F270-21D7-4E43-A138-AFE9CD568E9E}">
  <sheetPr codeName="Sheet13">
    <tabColor rgb="FFC00000"/>
  </sheetPr>
  <dimension ref="C2:S23"/>
  <sheetViews>
    <sheetView zoomScaleNormal="100" workbookViewId="0"/>
  </sheetViews>
  <sheetFormatPr defaultRowHeight="14.25"/>
  <cols>
    <col min="1" max="2" width="9.140625" style="3"/>
    <col min="3" max="3" width="13.85546875" style="3" bestFit="1" customWidth="1"/>
    <col min="4" max="4" width="9.42578125" style="3" bestFit="1" customWidth="1"/>
    <col min="5" max="13" width="9.140625" style="3"/>
    <col min="14" max="14" width="11.42578125" style="3" customWidth="1"/>
    <col min="15" max="18" width="9.140625" style="3"/>
    <col min="19" max="19" width="14.140625" style="3" customWidth="1"/>
    <col min="20" max="16384" width="9.140625" style="3"/>
  </cols>
  <sheetData>
    <row r="2" spans="3:19" ht="70.5" customHeight="1">
      <c r="E2" s="331" t="s">
        <v>216</v>
      </c>
      <c r="F2" s="331"/>
      <c r="G2" s="331"/>
      <c r="H2" s="331"/>
      <c r="I2" s="331"/>
      <c r="J2" s="331"/>
      <c r="K2" s="331"/>
      <c r="L2" s="331"/>
      <c r="M2" s="331"/>
      <c r="N2" s="331"/>
    </row>
    <row r="3" spans="3:19">
      <c r="C3" s="94" t="s">
        <v>200</v>
      </c>
      <c r="D3" s="94" t="s">
        <v>201</v>
      </c>
      <c r="E3" s="94" t="s">
        <v>202</v>
      </c>
      <c r="F3" s="94" t="s">
        <v>203</v>
      </c>
      <c r="G3" s="94" t="s">
        <v>204</v>
      </c>
      <c r="H3" s="94" t="s">
        <v>205</v>
      </c>
      <c r="I3" s="94" t="s">
        <v>206</v>
      </c>
      <c r="J3" s="94" t="s">
        <v>207</v>
      </c>
      <c r="K3" s="94" t="s">
        <v>208</v>
      </c>
      <c r="L3" s="94" t="s">
        <v>209</v>
      </c>
      <c r="M3" s="94" t="s">
        <v>210</v>
      </c>
      <c r="N3" s="94" t="s">
        <v>211</v>
      </c>
      <c r="O3" s="94" t="s">
        <v>212</v>
      </c>
      <c r="P3" s="94" t="s">
        <v>213</v>
      </c>
    </row>
    <row r="4" spans="3:19">
      <c r="C4" s="94" t="s">
        <v>217</v>
      </c>
      <c r="D4" s="3">
        <v>5100</v>
      </c>
      <c r="E4" s="3">
        <v>92</v>
      </c>
      <c r="F4" s="3">
        <v>50</v>
      </c>
      <c r="G4" s="3">
        <v>65</v>
      </c>
      <c r="H4" s="3">
        <v>74</v>
      </c>
      <c r="I4" s="3">
        <v>50</v>
      </c>
      <c r="J4" s="3">
        <v>70</v>
      </c>
      <c r="K4" s="3">
        <v>67</v>
      </c>
      <c r="L4" s="3">
        <v>28</v>
      </c>
      <c r="M4" s="3">
        <v>70</v>
      </c>
      <c r="N4" s="3">
        <v>43</v>
      </c>
      <c r="O4" s="3">
        <v>85</v>
      </c>
      <c r="P4" s="3">
        <v>54</v>
      </c>
    </row>
    <row r="5" spans="3:19">
      <c r="C5" s="94" t="s">
        <v>218</v>
      </c>
      <c r="D5" s="3">
        <v>2700</v>
      </c>
      <c r="E5" s="3">
        <v>77</v>
      </c>
      <c r="F5" s="3">
        <v>62</v>
      </c>
      <c r="G5" s="3">
        <v>12</v>
      </c>
      <c r="H5" s="3">
        <v>10</v>
      </c>
      <c r="I5" s="3">
        <v>17</v>
      </c>
      <c r="J5" s="3">
        <v>84</v>
      </c>
      <c r="K5" s="3">
        <v>69</v>
      </c>
      <c r="L5" s="3">
        <v>68</v>
      </c>
      <c r="M5" s="3">
        <v>39</v>
      </c>
      <c r="N5" s="3">
        <v>20</v>
      </c>
      <c r="O5" s="3">
        <v>22</v>
      </c>
      <c r="P5" s="3">
        <v>60</v>
      </c>
      <c r="R5" s="330" t="s">
        <v>215</v>
      </c>
      <c r="S5" s="330"/>
    </row>
    <row r="6" spans="3:19">
      <c r="C6" s="94" t="s">
        <v>219</v>
      </c>
      <c r="D6" s="3">
        <v>7600</v>
      </c>
      <c r="E6" s="3">
        <v>29</v>
      </c>
      <c r="F6" s="3">
        <v>29</v>
      </c>
      <c r="G6" s="3">
        <v>60</v>
      </c>
      <c r="H6" s="3">
        <v>98</v>
      </c>
      <c r="I6" s="3">
        <v>20</v>
      </c>
      <c r="J6" s="3">
        <v>87</v>
      </c>
      <c r="K6" s="3">
        <v>78</v>
      </c>
      <c r="L6" s="3">
        <v>53</v>
      </c>
      <c r="M6" s="3">
        <v>42</v>
      </c>
      <c r="N6" s="3">
        <v>24</v>
      </c>
      <c r="O6" s="3">
        <v>99</v>
      </c>
      <c r="P6" s="3">
        <v>22</v>
      </c>
      <c r="R6" s="330"/>
      <c r="S6" s="330"/>
    </row>
    <row r="7" spans="3:19">
      <c r="C7" s="94" t="s">
        <v>220</v>
      </c>
      <c r="D7" s="3">
        <v>7300</v>
      </c>
      <c r="E7" s="3">
        <v>76</v>
      </c>
      <c r="F7" s="3">
        <v>90</v>
      </c>
      <c r="G7" s="3">
        <v>76</v>
      </c>
      <c r="H7" s="3">
        <v>17</v>
      </c>
      <c r="I7" s="3">
        <v>77</v>
      </c>
      <c r="J7" s="3">
        <v>67</v>
      </c>
      <c r="K7" s="3">
        <v>77</v>
      </c>
      <c r="L7" s="3">
        <v>99</v>
      </c>
      <c r="M7" s="3">
        <v>19</v>
      </c>
      <c r="N7" s="3">
        <v>52</v>
      </c>
      <c r="O7" s="3">
        <v>31</v>
      </c>
      <c r="P7" s="3">
        <v>96</v>
      </c>
      <c r="R7" s="330"/>
      <c r="S7" s="330"/>
    </row>
    <row r="8" spans="3:19">
      <c r="C8" s="94" t="s">
        <v>221</v>
      </c>
      <c r="D8" s="3">
        <v>5900</v>
      </c>
      <c r="E8" s="3">
        <v>73</v>
      </c>
      <c r="F8" s="3">
        <v>29</v>
      </c>
      <c r="G8" s="3">
        <v>19</v>
      </c>
      <c r="H8" s="3">
        <v>99</v>
      </c>
      <c r="I8" s="3">
        <v>15</v>
      </c>
      <c r="J8" s="3">
        <v>32</v>
      </c>
      <c r="K8" s="3">
        <v>51</v>
      </c>
      <c r="L8" s="3">
        <v>81</v>
      </c>
      <c r="M8" s="3">
        <v>24</v>
      </c>
      <c r="N8" s="3">
        <v>42</v>
      </c>
      <c r="O8" s="3">
        <v>26</v>
      </c>
      <c r="P8" s="3">
        <v>54</v>
      </c>
    </row>
    <row r="9" spans="3:19">
      <c r="C9" s="94" t="s">
        <v>222</v>
      </c>
      <c r="D9" s="3">
        <v>8100</v>
      </c>
      <c r="E9" s="3">
        <v>68</v>
      </c>
      <c r="F9" s="3">
        <v>27</v>
      </c>
      <c r="G9" s="3">
        <v>44</v>
      </c>
      <c r="H9" s="3">
        <v>40</v>
      </c>
      <c r="I9" s="3">
        <v>63</v>
      </c>
      <c r="J9" s="3">
        <v>81</v>
      </c>
      <c r="K9" s="3">
        <v>38</v>
      </c>
      <c r="L9" s="3">
        <v>59</v>
      </c>
      <c r="M9" s="3">
        <v>40</v>
      </c>
      <c r="N9" s="3">
        <v>69</v>
      </c>
      <c r="O9" s="3">
        <v>80</v>
      </c>
      <c r="P9" s="3">
        <v>56</v>
      </c>
    </row>
    <row r="10" spans="3:19">
      <c r="C10" s="94" t="s">
        <v>223</v>
      </c>
      <c r="D10" s="3">
        <v>7400</v>
      </c>
      <c r="E10" s="3">
        <v>50</v>
      </c>
      <c r="F10" s="3">
        <v>22</v>
      </c>
      <c r="G10" s="3">
        <v>41</v>
      </c>
      <c r="H10" s="3">
        <v>93</v>
      </c>
      <c r="I10" s="3">
        <v>42</v>
      </c>
      <c r="J10" s="3">
        <v>13</v>
      </c>
      <c r="K10" s="3">
        <v>26</v>
      </c>
      <c r="L10" s="3">
        <v>96</v>
      </c>
      <c r="M10" s="3">
        <v>63</v>
      </c>
      <c r="N10" s="3">
        <v>65</v>
      </c>
      <c r="O10" s="3">
        <v>66</v>
      </c>
      <c r="P10" s="3">
        <v>60</v>
      </c>
    </row>
    <row r="11" spans="3:19">
      <c r="C11" s="94" t="s">
        <v>224</v>
      </c>
      <c r="D11" s="3">
        <v>8700</v>
      </c>
      <c r="E11" s="3">
        <v>68</v>
      </c>
      <c r="F11" s="3">
        <v>42</v>
      </c>
      <c r="G11" s="3">
        <v>28</v>
      </c>
      <c r="H11" s="3">
        <v>62</v>
      </c>
      <c r="I11" s="3">
        <v>51</v>
      </c>
      <c r="J11" s="3">
        <v>61</v>
      </c>
      <c r="K11" s="3">
        <v>57</v>
      </c>
      <c r="L11" s="3">
        <v>38</v>
      </c>
      <c r="M11" s="3">
        <v>79</v>
      </c>
      <c r="N11" s="3">
        <v>50</v>
      </c>
      <c r="O11" s="3">
        <v>19</v>
      </c>
      <c r="P11" s="3">
        <v>69</v>
      </c>
    </row>
    <row r="15" spans="3:19">
      <c r="C15" s="94" t="s">
        <v>200</v>
      </c>
      <c r="D15" s="94" t="s">
        <v>201</v>
      </c>
      <c r="E15" s="94" t="s">
        <v>202</v>
      </c>
      <c r="F15" s="94" t="s">
        <v>203</v>
      </c>
      <c r="G15" s="94" t="s">
        <v>204</v>
      </c>
      <c r="H15" s="94" t="s">
        <v>205</v>
      </c>
      <c r="I15" s="94" t="s">
        <v>206</v>
      </c>
      <c r="J15" s="94" t="s">
        <v>207</v>
      </c>
      <c r="K15" s="94" t="s">
        <v>208</v>
      </c>
      <c r="L15" s="94" t="s">
        <v>209</v>
      </c>
      <c r="M15" s="94" t="s">
        <v>210</v>
      </c>
      <c r="N15" s="94" t="s">
        <v>211</v>
      </c>
      <c r="O15" s="94" t="s">
        <v>212</v>
      </c>
      <c r="P15" s="94" t="s">
        <v>213</v>
      </c>
    </row>
    <row r="16" spans="3:19">
      <c r="C16" s="94" t="s">
        <v>217</v>
      </c>
      <c r="D16" s="3">
        <v>5100</v>
      </c>
      <c r="E16" s="3">
        <f>E4*$D4</f>
        <v>469200</v>
      </c>
      <c r="F16" s="3">
        <f>F4*$D4</f>
        <v>255000</v>
      </c>
      <c r="G16" s="3">
        <f t="shared" ref="G16:O16" si="0">G4*$D4</f>
        <v>331500</v>
      </c>
      <c r="H16" s="3">
        <f t="shared" si="0"/>
        <v>377400</v>
      </c>
      <c r="I16" s="3">
        <f t="shared" si="0"/>
        <v>255000</v>
      </c>
      <c r="J16" s="3">
        <f t="shared" si="0"/>
        <v>357000</v>
      </c>
      <c r="K16" s="3">
        <f t="shared" si="0"/>
        <v>341700</v>
      </c>
      <c r="L16" s="3">
        <f t="shared" si="0"/>
        <v>142800</v>
      </c>
      <c r="M16" s="3">
        <f t="shared" si="0"/>
        <v>357000</v>
      </c>
      <c r="N16" s="3">
        <f t="shared" si="0"/>
        <v>219300</v>
      </c>
      <c r="O16" s="3">
        <f t="shared" si="0"/>
        <v>433500</v>
      </c>
      <c r="P16" s="3">
        <f>P4*$D4</f>
        <v>275400</v>
      </c>
    </row>
    <row r="17" spans="3:19">
      <c r="C17" s="94" t="s">
        <v>218</v>
      </c>
      <c r="D17" s="3">
        <v>2700</v>
      </c>
      <c r="E17" s="3">
        <f>E5*$D5</f>
        <v>207900</v>
      </c>
      <c r="F17" s="3">
        <f t="shared" ref="F17:P17" si="1">F5*$D5</f>
        <v>167400</v>
      </c>
      <c r="G17" s="3">
        <f t="shared" si="1"/>
        <v>32400</v>
      </c>
      <c r="H17" s="3">
        <f t="shared" si="1"/>
        <v>27000</v>
      </c>
      <c r="I17" s="3">
        <f t="shared" si="1"/>
        <v>45900</v>
      </c>
      <c r="J17" s="3">
        <f t="shared" si="1"/>
        <v>226800</v>
      </c>
      <c r="K17" s="3">
        <f t="shared" si="1"/>
        <v>186300</v>
      </c>
      <c r="L17" s="3">
        <f t="shared" si="1"/>
        <v>183600</v>
      </c>
      <c r="M17" s="3">
        <f t="shared" si="1"/>
        <v>105300</v>
      </c>
      <c r="N17" s="3">
        <f t="shared" si="1"/>
        <v>54000</v>
      </c>
      <c r="O17" s="3">
        <f t="shared" si="1"/>
        <v>59400</v>
      </c>
      <c r="P17" s="3">
        <f t="shared" si="1"/>
        <v>162000</v>
      </c>
    </row>
    <row r="18" spans="3:19">
      <c r="C18" s="94" t="s">
        <v>219</v>
      </c>
      <c r="D18" s="3">
        <v>7600</v>
      </c>
      <c r="E18" s="3">
        <f t="shared" ref="E18:O18" si="2">E6*$D6</f>
        <v>220400</v>
      </c>
      <c r="F18" s="3">
        <f t="shared" si="2"/>
        <v>220400</v>
      </c>
      <c r="G18" s="3">
        <f t="shared" si="2"/>
        <v>456000</v>
      </c>
      <c r="H18" s="3">
        <f t="shared" si="2"/>
        <v>744800</v>
      </c>
      <c r="I18" s="3">
        <f t="shared" si="2"/>
        <v>152000</v>
      </c>
      <c r="J18" s="3">
        <f t="shared" si="2"/>
        <v>661200</v>
      </c>
      <c r="K18" s="3">
        <f t="shared" si="2"/>
        <v>592800</v>
      </c>
      <c r="L18" s="3">
        <f t="shared" si="2"/>
        <v>402800</v>
      </c>
      <c r="M18" s="3">
        <f>M6*$D6</f>
        <v>319200</v>
      </c>
      <c r="N18" s="3">
        <f>N6*$D6</f>
        <v>182400</v>
      </c>
      <c r="O18" s="3">
        <f t="shared" si="2"/>
        <v>752400</v>
      </c>
      <c r="P18" s="3">
        <f>P6*$D6</f>
        <v>167200</v>
      </c>
    </row>
    <row r="19" spans="3:19" ht="15" customHeight="1">
      <c r="C19" s="94" t="s">
        <v>220</v>
      </c>
      <c r="D19" s="3">
        <v>7300</v>
      </c>
      <c r="E19" s="3">
        <f t="shared" ref="E19:P19" si="3">E7*$D7</f>
        <v>554800</v>
      </c>
      <c r="F19" s="3">
        <f t="shared" si="3"/>
        <v>657000</v>
      </c>
      <c r="G19" s="3">
        <f t="shared" si="3"/>
        <v>554800</v>
      </c>
      <c r="H19" s="3">
        <f t="shared" si="3"/>
        <v>124100</v>
      </c>
      <c r="I19" s="3">
        <f t="shared" si="3"/>
        <v>562100</v>
      </c>
      <c r="J19" s="3">
        <f t="shared" si="3"/>
        <v>489100</v>
      </c>
      <c r="K19" s="3">
        <f t="shared" si="3"/>
        <v>562100</v>
      </c>
      <c r="L19" s="3">
        <f t="shared" si="3"/>
        <v>722700</v>
      </c>
      <c r="M19" s="3">
        <f t="shared" si="3"/>
        <v>138700</v>
      </c>
      <c r="N19" s="3">
        <f t="shared" si="3"/>
        <v>379600</v>
      </c>
      <c r="O19" s="3">
        <f t="shared" si="3"/>
        <v>226300</v>
      </c>
      <c r="P19" s="3">
        <f t="shared" si="3"/>
        <v>700800</v>
      </c>
      <c r="R19" s="330" t="s">
        <v>214</v>
      </c>
      <c r="S19" s="330"/>
    </row>
    <row r="20" spans="3:19" ht="15" customHeight="1">
      <c r="C20" s="94" t="s">
        <v>221</v>
      </c>
      <c r="D20" s="3">
        <v>5900</v>
      </c>
      <c r="E20" s="3">
        <f t="shared" ref="E20:P20" si="4">E8*$D8</f>
        <v>430700</v>
      </c>
      <c r="F20" s="3">
        <f t="shared" si="4"/>
        <v>171100</v>
      </c>
      <c r="G20" s="3">
        <f t="shared" si="4"/>
        <v>112100</v>
      </c>
      <c r="H20" s="3">
        <f t="shared" si="4"/>
        <v>584100</v>
      </c>
      <c r="I20" s="3">
        <f t="shared" si="4"/>
        <v>88500</v>
      </c>
      <c r="J20" s="3">
        <f t="shared" si="4"/>
        <v>188800</v>
      </c>
      <c r="K20" s="3">
        <f t="shared" si="4"/>
        <v>300900</v>
      </c>
      <c r="L20" s="3">
        <f t="shared" si="4"/>
        <v>477900</v>
      </c>
      <c r="M20" s="3">
        <f t="shared" si="4"/>
        <v>141600</v>
      </c>
      <c r="N20" s="3">
        <f t="shared" si="4"/>
        <v>247800</v>
      </c>
      <c r="O20" s="3">
        <f t="shared" si="4"/>
        <v>153400</v>
      </c>
      <c r="P20" s="3">
        <f t="shared" si="4"/>
        <v>318600</v>
      </c>
      <c r="R20" s="330"/>
      <c r="S20" s="330"/>
    </row>
    <row r="21" spans="3:19" ht="15" customHeight="1">
      <c r="C21" s="94" t="s">
        <v>222</v>
      </c>
      <c r="D21" s="3">
        <v>8100</v>
      </c>
      <c r="E21" s="3">
        <f t="shared" ref="E21:P21" si="5">E9*$D9</f>
        <v>550800</v>
      </c>
      <c r="F21" s="3">
        <f t="shared" si="5"/>
        <v>218700</v>
      </c>
      <c r="G21" s="3">
        <f t="shared" si="5"/>
        <v>356400</v>
      </c>
      <c r="H21" s="3">
        <f t="shared" si="5"/>
        <v>324000</v>
      </c>
      <c r="I21" s="3">
        <f t="shared" si="5"/>
        <v>510300</v>
      </c>
      <c r="J21" s="3">
        <f t="shared" si="5"/>
        <v>656100</v>
      </c>
      <c r="K21" s="3">
        <f t="shared" si="5"/>
        <v>307800</v>
      </c>
      <c r="L21" s="3">
        <f t="shared" si="5"/>
        <v>477900</v>
      </c>
      <c r="M21" s="3">
        <f t="shared" si="5"/>
        <v>324000</v>
      </c>
      <c r="N21" s="3">
        <f t="shared" si="5"/>
        <v>558900</v>
      </c>
      <c r="O21" s="3">
        <f t="shared" si="5"/>
        <v>648000</v>
      </c>
      <c r="P21" s="3">
        <f t="shared" si="5"/>
        <v>453600</v>
      </c>
      <c r="R21" s="330"/>
      <c r="S21" s="330"/>
    </row>
    <row r="22" spans="3:19">
      <c r="C22" s="94" t="s">
        <v>223</v>
      </c>
      <c r="D22" s="3">
        <v>7400</v>
      </c>
      <c r="E22" s="3">
        <f t="shared" ref="E22:P22" si="6">E10*$D10</f>
        <v>370000</v>
      </c>
      <c r="F22" s="3">
        <f t="shared" si="6"/>
        <v>162800</v>
      </c>
      <c r="G22" s="3">
        <f t="shared" si="6"/>
        <v>303400</v>
      </c>
      <c r="H22" s="3">
        <f t="shared" si="6"/>
        <v>688200</v>
      </c>
      <c r="I22" s="3">
        <f t="shared" si="6"/>
        <v>310800</v>
      </c>
      <c r="J22" s="3">
        <f t="shared" si="6"/>
        <v>96200</v>
      </c>
      <c r="K22" s="3">
        <f t="shared" si="6"/>
        <v>192400</v>
      </c>
      <c r="L22" s="3">
        <f t="shared" si="6"/>
        <v>710400</v>
      </c>
      <c r="M22" s="3">
        <f t="shared" si="6"/>
        <v>466200</v>
      </c>
      <c r="N22" s="3">
        <f t="shared" si="6"/>
        <v>481000</v>
      </c>
      <c r="O22" s="3">
        <f t="shared" si="6"/>
        <v>488400</v>
      </c>
      <c r="P22" s="3">
        <f t="shared" si="6"/>
        <v>444000</v>
      </c>
    </row>
    <row r="23" spans="3:19">
      <c r="C23" s="94" t="s">
        <v>224</v>
      </c>
      <c r="D23" s="3">
        <v>8700</v>
      </c>
      <c r="E23" s="3">
        <f t="shared" ref="E23:P23" si="7">E11*$D11</f>
        <v>591600</v>
      </c>
      <c r="F23" s="3">
        <f t="shared" si="7"/>
        <v>365400</v>
      </c>
      <c r="G23" s="3">
        <f t="shared" si="7"/>
        <v>243600</v>
      </c>
      <c r="H23" s="3">
        <f t="shared" si="7"/>
        <v>539400</v>
      </c>
      <c r="I23" s="3">
        <f t="shared" si="7"/>
        <v>443700</v>
      </c>
      <c r="J23" s="3">
        <f t="shared" si="7"/>
        <v>530700</v>
      </c>
      <c r="K23" s="3">
        <f t="shared" si="7"/>
        <v>495900</v>
      </c>
      <c r="L23" s="3">
        <f t="shared" si="7"/>
        <v>330600</v>
      </c>
      <c r="M23" s="3">
        <f t="shared" si="7"/>
        <v>687300</v>
      </c>
      <c r="N23" s="3">
        <f t="shared" si="7"/>
        <v>435000</v>
      </c>
      <c r="O23" s="3">
        <f t="shared" si="7"/>
        <v>165300</v>
      </c>
      <c r="P23" s="3">
        <f t="shared" si="7"/>
        <v>600300</v>
      </c>
    </row>
  </sheetData>
  <mergeCells count="3">
    <mergeCell ref="R5:S7"/>
    <mergeCell ref="R19:S21"/>
    <mergeCell ref="E2:N2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47861-928C-4A8A-A2EE-24E98F7829C9}">
  <sheetPr codeName="Sheet14">
    <tabColor rgb="FFFFFF00"/>
  </sheetPr>
  <dimension ref="B1:Q19"/>
  <sheetViews>
    <sheetView topLeftCell="B4" workbookViewId="0">
      <selection activeCell="L21" sqref="L21"/>
    </sheetView>
  </sheetViews>
  <sheetFormatPr defaultRowHeight="14.25"/>
  <cols>
    <col min="1" max="1" width="9.140625" style="3"/>
    <col min="2" max="2" width="9.42578125" style="3" customWidth="1"/>
    <col min="3" max="3" width="13.85546875" style="3" bestFit="1" customWidth="1"/>
    <col min="4" max="4" width="9" style="3" bestFit="1" customWidth="1"/>
    <col min="5" max="5" width="12.140625" style="3" bestFit="1" customWidth="1"/>
    <col min="6" max="6" width="12.140625" style="3" customWidth="1"/>
    <col min="7" max="7" width="19.140625" style="3" bestFit="1" customWidth="1"/>
    <col min="8" max="8" width="7.42578125" style="3" bestFit="1" customWidth="1"/>
    <col min="9" max="9" width="8.42578125" style="3" bestFit="1" customWidth="1"/>
    <col min="10" max="10" width="12.28515625" style="3" bestFit="1" customWidth="1"/>
    <col min="11" max="12" width="9.140625" style="3"/>
    <col min="13" max="13" width="13.85546875" style="3" bestFit="1" customWidth="1"/>
    <col min="14" max="15" width="9.140625" style="3"/>
    <col min="16" max="16" width="33.140625" style="3" bestFit="1" customWidth="1"/>
    <col min="17" max="16384" width="9.140625" style="3"/>
  </cols>
  <sheetData>
    <row r="1" spans="2:17">
      <c r="B1" s="332" t="s">
        <v>225</v>
      </c>
      <c r="C1" s="332"/>
      <c r="D1" s="332"/>
      <c r="E1" s="332"/>
      <c r="F1" s="332"/>
      <c r="G1" s="332"/>
      <c r="H1" s="332"/>
      <c r="I1" s="332"/>
      <c r="J1" s="332"/>
      <c r="K1" s="332"/>
      <c r="L1" s="332"/>
    </row>
    <row r="2" spans="2:17"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</row>
    <row r="5" spans="2:17" ht="30" customHeight="1">
      <c r="C5" s="95" t="s">
        <v>115</v>
      </c>
      <c r="D5" s="96" t="s">
        <v>40</v>
      </c>
      <c r="E5" s="96" t="s">
        <v>41</v>
      </c>
      <c r="F5" s="96" t="s">
        <v>227</v>
      </c>
      <c r="G5" s="97" t="s">
        <v>116</v>
      </c>
      <c r="H5" s="96" t="s">
        <v>117</v>
      </c>
      <c r="I5" s="96" t="s">
        <v>146</v>
      </c>
      <c r="J5" s="96" t="s">
        <v>144</v>
      </c>
    </row>
    <row r="6" spans="2:17">
      <c r="C6" s="90">
        <v>101</v>
      </c>
      <c r="D6" s="90" t="s">
        <v>118</v>
      </c>
      <c r="E6" s="90" t="s">
        <v>119</v>
      </c>
      <c r="F6" s="90" t="s">
        <v>228</v>
      </c>
      <c r="G6" s="24" t="s">
        <v>120</v>
      </c>
      <c r="H6" s="24">
        <v>12</v>
      </c>
      <c r="I6" s="24" t="s">
        <v>147</v>
      </c>
      <c r="J6" s="91">
        <v>8000</v>
      </c>
      <c r="M6" s="3" t="s">
        <v>115</v>
      </c>
      <c r="N6" s="3">
        <v>109</v>
      </c>
    </row>
    <row r="7" spans="2:17">
      <c r="C7" s="90">
        <v>121</v>
      </c>
      <c r="D7" s="90" t="s">
        <v>121</v>
      </c>
      <c r="E7" s="90" t="s">
        <v>36</v>
      </c>
      <c r="F7" s="90" t="s">
        <v>229</v>
      </c>
      <c r="G7" s="24" t="s">
        <v>120</v>
      </c>
      <c r="H7" s="24">
        <v>12</v>
      </c>
      <c r="I7" s="24" t="s">
        <v>148</v>
      </c>
      <c r="J7" s="91">
        <v>25500</v>
      </c>
      <c r="M7" s="3" t="s">
        <v>4</v>
      </c>
      <c r="N7" s="3" t="str">
        <f>VLOOKUP(N6,C5:J19,2,FALSE)</f>
        <v>Murtaza</v>
      </c>
    </row>
    <row r="8" spans="2:17">
      <c r="C8" s="90">
        <v>103</v>
      </c>
      <c r="D8" s="90" t="s">
        <v>88</v>
      </c>
      <c r="E8" s="90" t="s">
        <v>122</v>
      </c>
      <c r="F8" s="90" t="s">
        <v>228</v>
      </c>
      <c r="G8" s="24" t="s">
        <v>123</v>
      </c>
      <c r="H8" s="24">
        <v>13</v>
      </c>
      <c r="I8" s="24" t="s">
        <v>149</v>
      </c>
      <c r="J8" s="91">
        <v>24000</v>
      </c>
      <c r="M8" s="3" t="s">
        <v>226</v>
      </c>
      <c r="N8" s="3" t="str">
        <f>VLOOKUP(N6,C5:J19,3,FALSE)</f>
        <v>Salihi</v>
      </c>
    </row>
    <row r="9" spans="2:17" ht="15.75" customHeight="1">
      <c r="C9" s="90">
        <v>104</v>
      </c>
      <c r="D9" s="90" t="s">
        <v>124</v>
      </c>
      <c r="E9" s="90" t="s">
        <v>125</v>
      </c>
      <c r="F9" s="90" t="s">
        <v>229</v>
      </c>
      <c r="G9" s="24" t="s">
        <v>126</v>
      </c>
      <c r="H9" s="24">
        <v>14</v>
      </c>
      <c r="I9" s="24" t="s">
        <v>150</v>
      </c>
      <c r="J9" s="91">
        <v>10000</v>
      </c>
      <c r="M9" s="3" t="s">
        <v>227</v>
      </c>
      <c r="N9" s="3" t="str">
        <f>VLOOKUP(N6,C5:J19,4,FALSE)</f>
        <v>Single</v>
      </c>
    </row>
    <row r="10" spans="2:17">
      <c r="C10" s="90">
        <v>105</v>
      </c>
      <c r="D10" s="90" t="s">
        <v>230</v>
      </c>
      <c r="E10" s="90" t="s">
        <v>231</v>
      </c>
      <c r="F10" s="90" t="s">
        <v>228</v>
      </c>
      <c r="G10" s="24" t="s">
        <v>120</v>
      </c>
      <c r="H10" s="24">
        <v>14</v>
      </c>
      <c r="I10" s="24" t="s">
        <v>148</v>
      </c>
      <c r="J10" s="91">
        <v>12000</v>
      </c>
    </row>
    <row r="11" spans="2:17">
      <c r="C11" s="90">
        <v>106</v>
      </c>
      <c r="D11" s="90" t="s">
        <v>128</v>
      </c>
      <c r="E11" s="90" t="s">
        <v>129</v>
      </c>
      <c r="F11" s="90" t="s">
        <v>228</v>
      </c>
      <c r="G11" s="24" t="s">
        <v>126</v>
      </c>
      <c r="H11" s="24">
        <v>14</v>
      </c>
      <c r="I11" s="24" t="s">
        <v>150</v>
      </c>
      <c r="J11" s="91">
        <v>14500</v>
      </c>
    </row>
    <row r="12" spans="2:17">
      <c r="C12" s="90">
        <v>107</v>
      </c>
      <c r="D12" s="90" t="s">
        <v>12</v>
      </c>
      <c r="E12" s="90" t="s">
        <v>130</v>
      </c>
      <c r="F12" s="90" t="s">
        <v>228</v>
      </c>
      <c r="G12" s="24" t="s">
        <v>123</v>
      </c>
      <c r="H12" s="24">
        <v>13</v>
      </c>
      <c r="I12" s="24" t="s">
        <v>149</v>
      </c>
      <c r="J12" s="91">
        <v>13000</v>
      </c>
      <c r="N12" s="284" t="s">
        <v>232</v>
      </c>
      <c r="O12" s="284"/>
      <c r="P12" s="284"/>
      <c r="Q12" s="284"/>
    </row>
    <row r="13" spans="2:17">
      <c r="C13" s="90">
        <v>108</v>
      </c>
      <c r="D13" s="90" t="s">
        <v>131</v>
      </c>
      <c r="E13" s="90" t="s">
        <v>132</v>
      </c>
      <c r="F13" s="90" t="s">
        <v>228</v>
      </c>
      <c r="G13" s="24" t="s">
        <v>120</v>
      </c>
      <c r="H13" s="24">
        <v>15</v>
      </c>
      <c r="I13" s="24" t="s">
        <v>149</v>
      </c>
      <c r="J13" s="91">
        <v>22500</v>
      </c>
    </row>
    <row r="14" spans="2:17">
      <c r="C14" s="90">
        <v>109</v>
      </c>
      <c r="D14" s="90" t="s">
        <v>33</v>
      </c>
      <c r="E14" s="90" t="s">
        <v>133</v>
      </c>
      <c r="F14" s="90" t="s">
        <v>229</v>
      </c>
      <c r="G14" s="24" t="s">
        <v>126</v>
      </c>
      <c r="H14" s="24">
        <v>15</v>
      </c>
      <c r="I14" s="24" t="s">
        <v>147</v>
      </c>
      <c r="J14" s="91">
        <v>23000</v>
      </c>
    </row>
    <row r="15" spans="2:17">
      <c r="C15" s="90">
        <v>110</v>
      </c>
      <c r="D15" s="90" t="s">
        <v>134</v>
      </c>
      <c r="E15" s="90" t="s">
        <v>121</v>
      </c>
      <c r="F15" s="90" t="s">
        <v>229</v>
      </c>
      <c r="G15" s="24" t="s">
        <v>120</v>
      </c>
      <c r="H15" s="24">
        <v>15</v>
      </c>
      <c r="I15" s="24" t="s">
        <v>148</v>
      </c>
      <c r="J15" s="91">
        <v>18000</v>
      </c>
      <c r="N15" s="3">
        <v>20</v>
      </c>
      <c r="O15" s="3">
        <v>0</v>
      </c>
      <c r="P15" s="98" t="str">
        <f>IFERROR(N15/O15,"خطا احتمالا بر حسب صفر اتفاق افتاده است")</f>
        <v>خطا احتمالا بر حسب صفر اتفاق افتاده است</v>
      </c>
    </row>
    <row r="16" spans="2:17">
      <c r="C16" s="90">
        <v>111</v>
      </c>
      <c r="D16" s="90" t="s">
        <v>135</v>
      </c>
      <c r="E16" s="90" t="s">
        <v>26</v>
      </c>
      <c r="F16" s="90" t="s">
        <v>228</v>
      </c>
      <c r="G16" s="24" t="s">
        <v>126</v>
      </c>
      <c r="H16" s="24">
        <v>16</v>
      </c>
      <c r="I16" s="24" t="s">
        <v>150</v>
      </c>
      <c r="J16" s="91">
        <v>17500</v>
      </c>
    </row>
    <row r="17" spans="3:10">
      <c r="C17" s="90">
        <v>112</v>
      </c>
      <c r="D17" s="90" t="s">
        <v>136</v>
      </c>
      <c r="E17" s="90" t="s">
        <v>19</v>
      </c>
      <c r="F17" s="90" t="s">
        <v>229</v>
      </c>
      <c r="G17" s="24" t="s">
        <v>120</v>
      </c>
      <c r="H17" s="24">
        <v>16</v>
      </c>
      <c r="I17" s="24" t="s">
        <v>148</v>
      </c>
      <c r="J17" s="91">
        <v>11000</v>
      </c>
    </row>
    <row r="18" spans="3:10">
      <c r="C18" s="90">
        <v>102</v>
      </c>
      <c r="D18" s="90" t="s">
        <v>137</v>
      </c>
      <c r="E18" s="90" t="s">
        <v>138</v>
      </c>
      <c r="F18" s="90" t="s">
        <v>229</v>
      </c>
      <c r="G18" s="24" t="s">
        <v>126</v>
      </c>
      <c r="H18" s="24">
        <v>12</v>
      </c>
      <c r="I18" s="24" t="s">
        <v>150</v>
      </c>
      <c r="J18" s="91">
        <v>11500</v>
      </c>
    </row>
    <row r="19" spans="3:10">
      <c r="C19" s="90">
        <v>114</v>
      </c>
      <c r="D19" s="90" t="s">
        <v>139</v>
      </c>
      <c r="E19" s="90" t="s">
        <v>140</v>
      </c>
      <c r="F19" s="90" t="s">
        <v>228</v>
      </c>
      <c r="G19" s="24" t="s">
        <v>120</v>
      </c>
      <c r="H19" s="24">
        <v>16</v>
      </c>
      <c r="I19" s="24" t="s">
        <v>148</v>
      </c>
      <c r="J19" s="91">
        <v>16000</v>
      </c>
    </row>
  </sheetData>
  <mergeCells count="2">
    <mergeCell ref="B1:L2"/>
    <mergeCell ref="N12:Q1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BA7C-5E31-46EB-A69E-181655EF5333}">
  <sheetPr codeName="Sheet15">
    <tabColor theme="4" tint="-0.249977111117893"/>
  </sheetPr>
  <dimension ref="A1:D31"/>
  <sheetViews>
    <sheetView topLeftCell="A11" zoomScaleNormal="100" workbookViewId="0">
      <selection activeCell="A11" sqref="A1:XFD1048576"/>
    </sheetView>
  </sheetViews>
  <sheetFormatPr defaultRowHeight="14.25"/>
  <cols>
    <col min="1" max="1" width="20.85546875" style="3" bestFit="1" customWidth="1"/>
    <col min="2" max="2" width="11.5703125" style="3" bestFit="1" customWidth="1"/>
    <col min="3" max="3" width="17.85546875" style="3" bestFit="1" customWidth="1"/>
    <col min="4" max="16384" width="9.140625" style="3"/>
  </cols>
  <sheetData>
    <row r="1" spans="1:4">
      <c r="A1" s="3" t="s">
        <v>239</v>
      </c>
    </row>
    <row r="3" spans="1:4">
      <c r="A3" s="99" t="s">
        <v>240</v>
      </c>
      <c r="B3" s="99" t="s">
        <v>241</v>
      </c>
      <c r="C3" s="99" t="s">
        <v>242</v>
      </c>
      <c r="D3" s="99" t="s">
        <v>243</v>
      </c>
    </row>
    <row r="4" spans="1:4">
      <c r="A4" s="3" t="s">
        <v>118</v>
      </c>
      <c r="B4" s="100">
        <v>4731</v>
      </c>
      <c r="C4" s="3" t="s">
        <v>245</v>
      </c>
      <c r="D4" s="3" t="s">
        <v>246</v>
      </c>
    </row>
    <row r="5" spans="1:4">
      <c r="A5" s="3" t="s">
        <v>121</v>
      </c>
      <c r="B5" s="100">
        <v>4556</v>
      </c>
      <c r="C5" s="3" t="s">
        <v>247</v>
      </c>
      <c r="D5" s="3" t="s">
        <v>246</v>
      </c>
    </row>
    <row r="6" spans="1:4">
      <c r="A6" s="3" t="s">
        <v>88</v>
      </c>
      <c r="B6" s="100">
        <v>4706</v>
      </c>
      <c r="C6" s="3" t="s">
        <v>248</v>
      </c>
      <c r="D6" s="3" t="s">
        <v>246</v>
      </c>
    </row>
    <row r="7" spans="1:4">
      <c r="A7" s="3" t="s">
        <v>124</v>
      </c>
      <c r="B7" s="100">
        <v>4983</v>
      </c>
      <c r="C7" s="3" t="s">
        <v>250</v>
      </c>
      <c r="D7" s="3" t="s">
        <v>246</v>
      </c>
    </row>
    <row r="8" spans="1:4">
      <c r="A8" s="3" t="s">
        <v>127</v>
      </c>
      <c r="B8" s="100">
        <v>4093</v>
      </c>
      <c r="C8" s="3" t="s">
        <v>251</v>
      </c>
      <c r="D8" s="3" t="s">
        <v>246</v>
      </c>
    </row>
    <row r="9" spans="1:4">
      <c r="A9" s="3" t="s">
        <v>128</v>
      </c>
      <c r="B9" s="100">
        <v>4094</v>
      </c>
      <c r="C9" s="3" t="s">
        <v>252</v>
      </c>
      <c r="D9" s="3" t="s">
        <v>246</v>
      </c>
    </row>
    <row r="10" spans="1:4">
      <c r="A10" s="3" t="s">
        <v>12</v>
      </c>
      <c r="B10" s="100">
        <v>4095</v>
      </c>
      <c r="C10" s="3" t="s">
        <v>253</v>
      </c>
      <c r="D10" s="3" t="s">
        <v>246</v>
      </c>
    </row>
    <row r="11" spans="1:4">
      <c r="A11" s="3" t="s">
        <v>131</v>
      </c>
      <c r="B11" s="100">
        <v>4096</v>
      </c>
      <c r="C11" s="3" t="s">
        <v>254</v>
      </c>
      <c r="D11" s="3" t="s">
        <v>246</v>
      </c>
    </row>
    <row r="12" spans="1:4">
      <c r="A12" s="3" t="s">
        <v>33</v>
      </c>
      <c r="B12" s="100">
        <v>4097</v>
      </c>
      <c r="C12" s="3" t="s">
        <v>255</v>
      </c>
      <c r="D12" s="3" t="s">
        <v>246</v>
      </c>
    </row>
    <row r="13" spans="1:4">
      <c r="A13" s="3" t="s">
        <v>134</v>
      </c>
      <c r="B13" s="100">
        <v>4098</v>
      </c>
      <c r="C13" s="3" t="s">
        <v>256</v>
      </c>
      <c r="D13" s="3" t="s">
        <v>246</v>
      </c>
    </row>
    <row r="14" spans="1:4">
      <c r="A14" s="3" t="s">
        <v>135</v>
      </c>
      <c r="B14" s="100">
        <v>4099</v>
      </c>
      <c r="C14" s="3" t="s">
        <v>257</v>
      </c>
      <c r="D14" s="3" t="s">
        <v>273</v>
      </c>
    </row>
    <row r="15" spans="1:4">
      <c r="A15" s="3" t="s">
        <v>136</v>
      </c>
      <c r="B15" s="100">
        <v>4100</v>
      </c>
      <c r="C15" s="3" t="s">
        <v>258</v>
      </c>
      <c r="D15" s="3" t="s">
        <v>274</v>
      </c>
    </row>
    <row r="16" spans="1:4">
      <c r="A16" s="3" t="s">
        <v>137</v>
      </c>
      <c r="B16" s="100">
        <v>4101</v>
      </c>
      <c r="C16" s="3" t="s">
        <v>259</v>
      </c>
      <c r="D16" s="3" t="s">
        <v>274</v>
      </c>
    </row>
    <row r="17" spans="1:4">
      <c r="A17" s="3" t="s">
        <v>139</v>
      </c>
      <c r="B17" s="100">
        <v>4102</v>
      </c>
      <c r="C17" s="3" t="s">
        <v>260</v>
      </c>
      <c r="D17" s="3" t="s">
        <v>273</v>
      </c>
    </row>
    <row r="18" spans="1:4">
      <c r="A18" s="3" t="s">
        <v>119</v>
      </c>
      <c r="B18" s="100">
        <v>4103</v>
      </c>
      <c r="C18" s="3" t="s">
        <v>261</v>
      </c>
      <c r="D18" s="3" t="s">
        <v>273</v>
      </c>
    </row>
    <row r="19" spans="1:4">
      <c r="A19" s="3" t="s">
        <v>36</v>
      </c>
      <c r="B19" s="100">
        <v>4104</v>
      </c>
      <c r="C19" s="3" t="s">
        <v>260</v>
      </c>
      <c r="D19" s="3" t="s">
        <v>274</v>
      </c>
    </row>
    <row r="20" spans="1:4">
      <c r="A20" s="3" t="s">
        <v>122</v>
      </c>
      <c r="B20" s="100">
        <v>4105</v>
      </c>
      <c r="C20" s="3" t="s">
        <v>262</v>
      </c>
      <c r="D20" s="3" t="s">
        <v>275</v>
      </c>
    </row>
    <row r="21" spans="1:4">
      <c r="A21" s="3" t="s">
        <v>125</v>
      </c>
      <c r="B21" s="100">
        <v>4106</v>
      </c>
      <c r="C21" s="3" t="s">
        <v>247</v>
      </c>
      <c r="D21" s="3" t="s">
        <v>274</v>
      </c>
    </row>
    <row r="22" spans="1:4">
      <c r="A22" s="3" t="s">
        <v>19</v>
      </c>
      <c r="B22" s="100">
        <v>4107</v>
      </c>
      <c r="C22" s="3" t="s">
        <v>263</v>
      </c>
      <c r="D22" s="3" t="s">
        <v>275</v>
      </c>
    </row>
    <row r="23" spans="1:4">
      <c r="A23" s="3" t="s">
        <v>129</v>
      </c>
      <c r="B23" s="100">
        <v>4108</v>
      </c>
      <c r="C23" s="3" t="s">
        <v>264</v>
      </c>
      <c r="D23" s="3" t="s">
        <v>274</v>
      </c>
    </row>
    <row r="24" spans="1:4">
      <c r="A24" s="3" t="s">
        <v>130</v>
      </c>
      <c r="B24" s="100">
        <v>4109</v>
      </c>
      <c r="C24" s="3" t="s">
        <v>265</v>
      </c>
      <c r="D24" s="3" t="s">
        <v>276</v>
      </c>
    </row>
    <row r="25" spans="1:4">
      <c r="A25" s="3" t="s">
        <v>132</v>
      </c>
      <c r="B25" s="100">
        <v>4110</v>
      </c>
      <c r="C25" s="3" t="s">
        <v>266</v>
      </c>
      <c r="D25" s="3" t="s">
        <v>276</v>
      </c>
    </row>
    <row r="26" spans="1:4">
      <c r="A26" s="3" t="s">
        <v>133</v>
      </c>
      <c r="B26" s="100">
        <v>4111</v>
      </c>
      <c r="C26" s="3" t="s">
        <v>267</v>
      </c>
      <c r="D26" s="3" t="s">
        <v>277</v>
      </c>
    </row>
    <row r="27" spans="1:4">
      <c r="A27" s="3" t="s">
        <v>121</v>
      </c>
      <c r="B27" s="100">
        <v>4112</v>
      </c>
      <c r="C27" s="3" t="s">
        <v>268</v>
      </c>
      <c r="D27" s="3" t="s">
        <v>277</v>
      </c>
    </row>
    <row r="28" spans="1:4">
      <c r="A28" s="3" t="s">
        <v>26</v>
      </c>
      <c r="B28" s="100">
        <v>4113</v>
      </c>
      <c r="C28" s="3" t="s">
        <v>269</v>
      </c>
      <c r="D28" s="3" t="s">
        <v>278</v>
      </c>
    </row>
    <row r="29" spans="1:4">
      <c r="A29" s="3" t="s">
        <v>19</v>
      </c>
      <c r="B29" s="100">
        <v>4114</v>
      </c>
      <c r="C29" s="3" t="s">
        <v>270</v>
      </c>
      <c r="D29" s="3" t="s">
        <v>278</v>
      </c>
    </row>
    <row r="30" spans="1:4">
      <c r="A30" s="3" t="s">
        <v>138</v>
      </c>
      <c r="B30" s="100">
        <v>4115</v>
      </c>
      <c r="C30" s="3" t="s">
        <v>271</v>
      </c>
      <c r="D30" s="3" t="s">
        <v>277</v>
      </c>
    </row>
    <row r="31" spans="1:4">
      <c r="A31" s="3" t="s">
        <v>140</v>
      </c>
      <c r="B31" s="100">
        <v>4116</v>
      </c>
      <c r="C31" s="3" t="s">
        <v>272</v>
      </c>
      <c r="D31" s="3" t="s">
        <v>277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023BB-9985-45A5-B50E-B406BF77C46B}">
  <sheetPr>
    <tabColor rgb="FFFF0000"/>
  </sheetPr>
  <dimension ref="A1:D27"/>
  <sheetViews>
    <sheetView workbookViewId="0">
      <selection activeCell="F21" sqref="F21"/>
    </sheetView>
  </sheetViews>
  <sheetFormatPr defaultRowHeight="14.25"/>
  <cols>
    <col min="1" max="1" width="31.42578125" style="3" customWidth="1"/>
    <col min="2" max="2" width="18" style="3" customWidth="1"/>
    <col min="3" max="3" width="11.28515625" style="3" customWidth="1"/>
    <col min="4" max="4" width="20" style="3" customWidth="1"/>
    <col min="5" max="16384" width="9.140625" style="3"/>
  </cols>
  <sheetData>
    <row r="1" spans="1:4">
      <c r="A1" s="3" t="s">
        <v>780</v>
      </c>
      <c r="C1" s="244" t="s">
        <v>793</v>
      </c>
      <c r="D1" s="9">
        <f>VLOOKUP(C1,A4:D12,4,0)</f>
        <v>40.950000000000003</v>
      </c>
    </row>
    <row r="2" spans="1:4">
      <c r="A2" s="3" t="s">
        <v>781</v>
      </c>
      <c r="D2" s="9"/>
    </row>
    <row r="4" spans="1:4">
      <c r="A4" s="245" t="s">
        <v>782</v>
      </c>
      <c r="B4" s="245" t="s">
        <v>783</v>
      </c>
      <c r="C4" s="245" t="s">
        <v>784</v>
      </c>
      <c r="D4" s="245" t="s">
        <v>785</v>
      </c>
    </row>
    <row r="5" spans="1:4">
      <c r="A5" s="9" t="s">
        <v>786</v>
      </c>
      <c r="B5" s="9" t="s">
        <v>794</v>
      </c>
      <c r="C5" s="9">
        <v>25</v>
      </c>
      <c r="D5" s="243">
        <v>26.95</v>
      </c>
    </row>
    <row r="6" spans="1:4">
      <c r="A6" s="9" t="s">
        <v>787</v>
      </c>
      <c r="B6" s="9" t="s">
        <v>795</v>
      </c>
      <c r="C6" s="9">
        <v>20</v>
      </c>
      <c r="D6" s="243">
        <v>28.95</v>
      </c>
    </row>
    <row r="7" spans="1:4">
      <c r="A7" s="9" t="s">
        <v>788</v>
      </c>
      <c r="B7" s="9" t="s">
        <v>796</v>
      </c>
      <c r="C7" s="9">
        <v>35</v>
      </c>
      <c r="D7" s="243">
        <v>30.95</v>
      </c>
    </row>
    <row r="8" spans="1:4">
      <c r="A8" s="9" t="s">
        <v>789</v>
      </c>
      <c r="B8" s="9" t="s">
        <v>797</v>
      </c>
      <c r="C8" s="9">
        <v>30</v>
      </c>
      <c r="D8" s="243">
        <v>32.950000000000003</v>
      </c>
    </row>
    <row r="9" spans="1:4">
      <c r="A9" s="9" t="s">
        <v>790</v>
      </c>
      <c r="B9" s="9" t="s">
        <v>798</v>
      </c>
      <c r="C9" s="9">
        <v>40</v>
      </c>
      <c r="D9" s="243">
        <v>34.950000000000003</v>
      </c>
    </row>
    <row r="10" spans="1:4">
      <c r="A10" s="9" t="s">
        <v>791</v>
      </c>
      <c r="B10" s="9" t="s">
        <v>799</v>
      </c>
      <c r="C10" s="9">
        <v>1</v>
      </c>
      <c r="D10" s="243">
        <v>36.950000000000003</v>
      </c>
    </row>
    <row r="11" spans="1:4">
      <c r="A11" s="9" t="s">
        <v>792</v>
      </c>
      <c r="B11" s="9" t="s">
        <v>800</v>
      </c>
      <c r="C11" s="9">
        <v>5</v>
      </c>
      <c r="D11" s="243">
        <v>38.950000000000003</v>
      </c>
    </row>
    <row r="12" spans="1:4">
      <c r="A12" s="9" t="s">
        <v>793</v>
      </c>
      <c r="B12" s="9" t="s">
        <v>801</v>
      </c>
      <c r="C12" s="9">
        <v>12</v>
      </c>
      <c r="D12" s="243">
        <v>40.950000000000003</v>
      </c>
    </row>
    <row r="13" spans="1:4">
      <c r="A13" s="22"/>
      <c r="B13" s="22"/>
      <c r="C13" s="22"/>
      <c r="D13" s="22"/>
    </row>
    <row r="14" spans="1:4">
      <c r="A14" s="245" t="s">
        <v>782</v>
      </c>
      <c r="B14" s="245" t="s">
        <v>785</v>
      </c>
      <c r="C14" s="245" t="s">
        <v>802</v>
      </c>
      <c r="D14" s="245" t="s">
        <v>309</v>
      </c>
    </row>
    <row r="15" spans="1:4">
      <c r="A15" s="9" t="s">
        <v>790</v>
      </c>
      <c r="B15" s="9">
        <f>VLOOKUP(A15,A4:D12,4,0)</f>
        <v>34.950000000000003</v>
      </c>
      <c r="C15" s="9">
        <v>4</v>
      </c>
      <c r="D15" s="9">
        <f>B15*C15</f>
        <v>139.80000000000001</v>
      </c>
    </row>
    <row r="17" spans="1:4">
      <c r="A17" s="3" t="s">
        <v>803</v>
      </c>
    </row>
    <row r="18" spans="1:4">
      <c r="A18" s="245" t="s">
        <v>782</v>
      </c>
      <c r="B18" s="245" t="s">
        <v>785</v>
      </c>
      <c r="C18" s="245" t="s">
        <v>802</v>
      </c>
      <c r="D18" s="245" t="s">
        <v>309</v>
      </c>
    </row>
    <row r="19" spans="1:4">
      <c r="A19" s="9" t="s">
        <v>786</v>
      </c>
      <c r="B19" s="9">
        <f>VLOOKUP(A19,A5:D12,4,0)</f>
        <v>26.95</v>
      </c>
      <c r="C19" s="9">
        <v>4</v>
      </c>
      <c r="D19" s="9">
        <f>B19*C19</f>
        <v>107.8</v>
      </c>
    </row>
    <row r="21" spans="1:4">
      <c r="A21" s="3" t="s">
        <v>804</v>
      </c>
    </row>
    <row r="22" spans="1:4">
      <c r="A22" s="245" t="s">
        <v>782</v>
      </c>
      <c r="B22" s="245" t="s">
        <v>785</v>
      </c>
      <c r="C22" s="245" t="s">
        <v>802</v>
      </c>
      <c r="D22" s="245" t="s">
        <v>309</v>
      </c>
    </row>
    <row r="23" spans="1:4">
      <c r="A23" s="9" t="s">
        <v>806</v>
      </c>
      <c r="B23" s="9">
        <f>VLOOKUP(A23,vtable,4,0)</f>
        <v>38.950000000000003</v>
      </c>
      <c r="C23" s="9"/>
      <c r="D23" s="9"/>
    </row>
    <row r="25" spans="1:4">
      <c r="A25" s="3" t="s">
        <v>805</v>
      </c>
    </row>
    <row r="26" spans="1:4">
      <c r="A26" s="245" t="s">
        <v>782</v>
      </c>
      <c r="B26" s="245" t="s">
        <v>802</v>
      </c>
      <c r="C26" s="245" t="s">
        <v>309</v>
      </c>
    </row>
    <row r="27" spans="1:4" ht="15">
      <c r="A27" s="9"/>
      <c r="B27" s="9"/>
      <c r="C27" s="9"/>
      <c r="D27"/>
    </row>
  </sheetData>
  <dataValidations count="1">
    <dataValidation type="list" allowBlank="1" showInputMessage="1" showErrorMessage="1" sqref="A19" xr:uid="{A10C1AE3-B5F1-41E9-890E-AA0094D02D60}">
      <formula1>$A$5:$A$12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96FA2-66A1-4227-9E6B-4DA769004B65}">
  <sheetPr>
    <tabColor rgb="FF00B050"/>
  </sheetPr>
  <dimension ref="A1:E17"/>
  <sheetViews>
    <sheetView workbookViewId="0">
      <selection activeCell="H5" sqref="H5"/>
    </sheetView>
  </sheetViews>
  <sheetFormatPr defaultRowHeight="15"/>
  <cols>
    <col min="1" max="1" width="16.140625" customWidth="1"/>
    <col min="2" max="2" width="17" customWidth="1"/>
    <col min="3" max="3" width="15.28515625" customWidth="1"/>
    <col min="4" max="4" width="22.140625" customWidth="1"/>
    <col min="5" max="5" width="21.140625" customWidth="1"/>
  </cols>
  <sheetData>
    <row r="1" spans="1:5">
      <c r="A1" s="250" t="s">
        <v>807</v>
      </c>
      <c r="B1" s="250" t="s">
        <v>808</v>
      </c>
      <c r="C1" s="250" t="s">
        <v>167</v>
      </c>
      <c r="D1" s="250" t="s">
        <v>809</v>
      </c>
      <c r="E1" s="250" t="s">
        <v>810</v>
      </c>
    </row>
    <row r="2" spans="1:5">
      <c r="A2" s="246" t="s">
        <v>811</v>
      </c>
      <c r="B2" s="247">
        <v>20000</v>
      </c>
      <c r="C2" s="247">
        <v>5000</v>
      </c>
      <c r="D2" s="251">
        <f>VLOOKUP(C2,$D$14:$E$17,2,TRUE)</f>
        <v>7.0000000000000007E-2</v>
      </c>
      <c r="E2" s="246"/>
    </row>
    <row r="3" spans="1:5">
      <c r="A3" s="246" t="s">
        <v>612</v>
      </c>
      <c r="B3" s="247">
        <v>10000</v>
      </c>
      <c r="C3" s="247">
        <v>650</v>
      </c>
      <c r="D3" s="251">
        <f t="shared" ref="D3:D10" si="0">VLOOKUP(C3,$D$14:$E$17,2,TRUE)</f>
        <v>0.01</v>
      </c>
      <c r="E3" s="246"/>
    </row>
    <row r="4" spans="1:5">
      <c r="A4" s="246" t="s">
        <v>612</v>
      </c>
      <c r="B4" s="247">
        <v>10000</v>
      </c>
      <c r="C4" s="247">
        <v>850</v>
      </c>
      <c r="D4" s="251">
        <f t="shared" si="0"/>
        <v>0.01</v>
      </c>
      <c r="E4" s="246"/>
    </row>
    <row r="5" spans="1:5">
      <c r="A5" s="246" t="s">
        <v>811</v>
      </c>
      <c r="B5" s="247">
        <v>20000</v>
      </c>
      <c r="C5" s="247">
        <v>999</v>
      </c>
      <c r="D5" s="251">
        <f t="shared" si="0"/>
        <v>0.01</v>
      </c>
      <c r="E5" s="246"/>
    </row>
    <row r="6" spans="1:5">
      <c r="A6" s="246" t="s">
        <v>812</v>
      </c>
      <c r="B6" s="247">
        <v>30000</v>
      </c>
      <c r="C6" s="247">
        <v>3000</v>
      </c>
      <c r="D6" s="251">
        <f t="shared" si="0"/>
        <v>0.05</v>
      </c>
      <c r="E6" s="246"/>
    </row>
    <row r="7" spans="1:5">
      <c r="A7" s="246" t="s">
        <v>612</v>
      </c>
      <c r="B7" s="247">
        <v>10000</v>
      </c>
      <c r="C7" s="247">
        <v>2500</v>
      </c>
      <c r="D7" s="251">
        <f t="shared" si="0"/>
        <v>0.03</v>
      </c>
      <c r="E7" s="246"/>
    </row>
    <row r="8" spans="1:5">
      <c r="A8" s="246" t="s">
        <v>612</v>
      </c>
      <c r="B8" s="247">
        <v>10000</v>
      </c>
      <c r="C8" s="247">
        <v>1000</v>
      </c>
      <c r="D8" s="251">
        <f t="shared" si="0"/>
        <v>0.03</v>
      </c>
      <c r="E8" s="246"/>
    </row>
    <row r="9" spans="1:5">
      <c r="A9" s="246" t="s">
        <v>811</v>
      </c>
      <c r="B9" s="247">
        <v>20000</v>
      </c>
      <c r="C9" s="247">
        <v>4999</v>
      </c>
      <c r="D9" s="251">
        <f t="shared" si="0"/>
        <v>0.05</v>
      </c>
      <c r="E9" s="246"/>
    </row>
    <row r="10" spans="1:5">
      <c r="A10" s="246" t="s">
        <v>812</v>
      </c>
      <c r="B10" s="247">
        <v>30000</v>
      </c>
      <c r="C10" s="247">
        <v>2999</v>
      </c>
      <c r="D10" s="251">
        <f t="shared" si="0"/>
        <v>0.03</v>
      </c>
      <c r="E10" s="246"/>
    </row>
    <row r="13" spans="1:5">
      <c r="A13" s="335" t="s">
        <v>813</v>
      </c>
      <c r="B13" s="336"/>
      <c r="D13" s="333" t="s">
        <v>814</v>
      </c>
      <c r="E13" s="334"/>
    </row>
    <row r="14" spans="1:5">
      <c r="A14" s="246" t="s">
        <v>612</v>
      </c>
      <c r="B14" s="248">
        <v>10000</v>
      </c>
      <c r="D14" s="246">
        <v>0</v>
      </c>
      <c r="E14" s="249">
        <v>0.01</v>
      </c>
    </row>
    <row r="15" spans="1:5">
      <c r="A15" s="246" t="s">
        <v>811</v>
      </c>
      <c r="B15" s="248">
        <v>20000</v>
      </c>
      <c r="D15" s="246">
        <v>1000</v>
      </c>
      <c r="E15" s="249">
        <v>0.03</v>
      </c>
    </row>
    <row r="16" spans="1:5">
      <c r="A16" s="246" t="s">
        <v>812</v>
      </c>
      <c r="B16" s="248">
        <v>30000</v>
      </c>
      <c r="D16" s="246">
        <v>3000</v>
      </c>
      <c r="E16" s="249">
        <v>0.05</v>
      </c>
    </row>
    <row r="17" spans="4:5">
      <c r="D17" s="246">
        <v>5000</v>
      </c>
      <c r="E17" s="249">
        <v>7.0000000000000007E-2</v>
      </c>
    </row>
  </sheetData>
  <mergeCells count="2">
    <mergeCell ref="D13:E13"/>
    <mergeCell ref="A13:B1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DF05-C59C-4297-ACC3-05DF170883BF}">
  <sheetPr codeName="Sheet16">
    <tabColor rgb="FFFFFF00"/>
  </sheetPr>
  <dimension ref="A3:D21"/>
  <sheetViews>
    <sheetView workbookViewId="0">
      <selection sqref="A1:XFD1048576"/>
    </sheetView>
  </sheetViews>
  <sheetFormatPr defaultRowHeight="14.25"/>
  <cols>
    <col min="1" max="1" width="8" style="3" bestFit="1" customWidth="1"/>
    <col min="2" max="2" width="25.7109375" style="3" customWidth="1"/>
    <col min="3" max="3" width="17.85546875" style="3" customWidth="1"/>
    <col min="4" max="4" width="18.140625" style="3" customWidth="1"/>
    <col min="5" max="16384" width="9.140625" style="3"/>
  </cols>
  <sheetData>
    <row r="3" spans="1:4">
      <c r="A3" s="101" t="s">
        <v>279</v>
      </c>
      <c r="B3" s="101" t="s">
        <v>280</v>
      </c>
      <c r="C3" s="101"/>
    </row>
    <row r="5" spans="1:4">
      <c r="B5" s="102" t="s">
        <v>281</v>
      </c>
      <c r="C5" s="101" t="s">
        <v>242</v>
      </c>
      <c r="D5" s="101" t="s">
        <v>243</v>
      </c>
    </row>
    <row r="6" spans="1:4">
      <c r="B6" s="3" t="s">
        <v>249</v>
      </c>
    </row>
    <row r="7" spans="1:4">
      <c r="B7" s="3" t="s">
        <v>271</v>
      </c>
    </row>
    <row r="8" spans="1:4">
      <c r="B8" s="3" t="s">
        <v>244</v>
      </c>
    </row>
    <row r="9" spans="1:4">
      <c r="B9" s="3" t="s">
        <v>282</v>
      </c>
    </row>
    <row r="12" spans="1:4">
      <c r="A12" s="103" t="s">
        <v>283</v>
      </c>
      <c r="B12" s="103" t="s">
        <v>284</v>
      </c>
      <c r="C12" s="103"/>
    </row>
    <row r="14" spans="1:4">
      <c r="B14" s="102" t="s">
        <v>285</v>
      </c>
      <c r="C14" s="104" t="s">
        <v>286</v>
      </c>
    </row>
    <row r="15" spans="1:4">
      <c r="B15" s="100">
        <v>4095</v>
      </c>
    </row>
    <row r="16" spans="1:4">
      <c r="B16" s="100">
        <v>4096</v>
      </c>
    </row>
    <row r="17" spans="2:2">
      <c r="B17" s="100">
        <v>4097</v>
      </c>
    </row>
    <row r="18" spans="2:2">
      <c r="B18" s="100">
        <v>4098</v>
      </c>
    </row>
    <row r="19" spans="2:2">
      <c r="B19" s="100">
        <v>4099</v>
      </c>
    </row>
    <row r="20" spans="2:2">
      <c r="B20" s="100">
        <v>4100</v>
      </c>
    </row>
    <row r="21" spans="2:2">
      <c r="B21" s="100">
        <v>4101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24819-3BDA-4868-AE64-C122CCD0F3D4}">
  <sheetPr codeName="Sheet17">
    <tabColor rgb="FF92D050"/>
  </sheetPr>
  <dimension ref="A3:R20"/>
  <sheetViews>
    <sheetView topLeftCell="A7" workbookViewId="0">
      <selection activeCell="C1" sqref="A1:XFD1048576"/>
    </sheetView>
  </sheetViews>
  <sheetFormatPr defaultRowHeight="14.25"/>
  <cols>
    <col min="1" max="1" width="9.140625" style="3"/>
    <col min="2" max="2" width="13.85546875" style="3" bestFit="1" customWidth="1"/>
    <col min="3" max="3" width="9" style="3" bestFit="1" customWidth="1"/>
    <col min="4" max="4" width="12.140625" style="3" bestFit="1" customWidth="1"/>
    <col min="5" max="5" width="12.140625" style="3" customWidth="1"/>
    <col min="6" max="6" width="19.140625" style="3" bestFit="1" customWidth="1"/>
    <col min="7" max="7" width="7.42578125" style="3" bestFit="1" customWidth="1"/>
    <col min="8" max="8" width="8.42578125" style="3" bestFit="1" customWidth="1"/>
    <col min="9" max="9" width="12.28515625" style="3" bestFit="1" customWidth="1"/>
    <col min="10" max="13" width="9.140625" style="3"/>
    <col min="14" max="14" width="13.85546875" style="3" bestFit="1" customWidth="1"/>
    <col min="15" max="15" width="15.28515625" style="3" customWidth="1"/>
    <col min="16" max="16" width="14" style="3" customWidth="1"/>
    <col min="17" max="16384" width="9.140625" style="3"/>
  </cols>
  <sheetData>
    <row r="3" spans="1:18" ht="57.75" customHeight="1">
      <c r="B3" s="337" t="s">
        <v>233</v>
      </c>
      <c r="C3" s="337"/>
      <c r="D3" s="337"/>
      <c r="E3" s="337"/>
      <c r="F3" s="337"/>
      <c r="G3" s="337"/>
      <c r="H3" s="337"/>
      <c r="I3" s="337"/>
      <c r="J3" s="337"/>
      <c r="K3" s="337"/>
    </row>
    <row r="4" spans="1:18" ht="28.5">
      <c r="B4" s="95" t="s">
        <v>115</v>
      </c>
      <c r="C4" s="96" t="s">
        <v>40</v>
      </c>
      <c r="D4" s="96" t="s">
        <v>41</v>
      </c>
      <c r="E4" s="96" t="s">
        <v>227</v>
      </c>
      <c r="F4" s="97" t="s">
        <v>116</v>
      </c>
      <c r="G4" s="96" t="s">
        <v>117</v>
      </c>
      <c r="H4" s="96" t="s">
        <v>146</v>
      </c>
      <c r="I4" s="96" t="s">
        <v>144</v>
      </c>
      <c r="P4" s="338" t="s">
        <v>289</v>
      </c>
      <c r="Q4" s="338"/>
      <c r="R4" s="338"/>
    </row>
    <row r="5" spans="1:18">
      <c r="A5" s="3">
        <v>1</v>
      </c>
      <c r="B5" s="105">
        <v>434</v>
      </c>
      <c r="C5" s="105" t="s">
        <v>118</v>
      </c>
      <c r="D5" s="90" t="s">
        <v>119</v>
      </c>
      <c r="E5" s="90" t="s">
        <v>228</v>
      </c>
      <c r="F5" s="24" t="s">
        <v>120</v>
      </c>
      <c r="G5" s="24">
        <v>12</v>
      </c>
      <c r="H5" s="24" t="s">
        <v>147</v>
      </c>
      <c r="I5" s="91">
        <v>8000</v>
      </c>
      <c r="N5" s="3" t="s">
        <v>115</v>
      </c>
      <c r="O5" s="3">
        <v>460</v>
      </c>
      <c r="P5" s="338"/>
      <c r="Q5" s="338"/>
      <c r="R5" s="338"/>
    </row>
    <row r="6" spans="1:18">
      <c r="A6" s="3">
        <v>2</v>
      </c>
      <c r="B6" s="105">
        <v>436</v>
      </c>
      <c r="C6" s="105" t="s">
        <v>121</v>
      </c>
      <c r="D6" s="90" t="s">
        <v>36</v>
      </c>
      <c r="E6" s="90" t="s">
        <v>229</v>
      </c>
      <c r="F6" s="24" t="s">
        <v>120</v>
      </c>
      <c r="G6" s="24">
        <v>12</v>
      </c>
      <c r="H6" s="24" t="s">
        <v>148</v>
      </c>
      <c r="I6" s="91">
        <v>25500</v>
      </c>
      <c r="O6" s="3">
        <f>MATCH(O5,B5:B18,0)</f>
        <v>14</v>
      </c>
      <c r="P6" s="284"/>
      <c r="Q6" s="284"/>
      <c r="R6" s="284"/>
    </row>
    <row r="7" spans="1:18">
      <c r="A7" s="3">
        <v>3</v>
      </c>
      <c r="B7" s="105">
        <v>438</v>
      </c>
      <c r="C7" s="105" t="s">
        <v>88</v>
      </c>
      <c r="D7" s="90" t="s">
        <v>122</v>
      </c>
      <c r="E7" s="90" t="s">
        <v>228</v>
      </c>
      <c r="F7" s="24" t="s">
        <v>123</v>
      </c>
      <c r="G7" s="24">
        <v>13</v>
      </c>
      <c r="H7" s="24" t="s">
        <v>149</v>
      </c>
      <c r="I7" s="91">
        <v>24000</v>
      </c>
      <c r="N7" s="3" t="s">
        <v>4</v>
      </c>
      <c r="O7" s="3" t="str">
        <f>INDEX(C5:C18,O6)</f>
        <v>Mohsen</v>
      </c>
      <c r="P7" s="106" t="str">
        <f>INDEX(C5:C18,MATCH(O5,B5:B18,0))</f>
        <v>Mohsen</v>
      </c>
    </row>
    <row r="8" spans="1:18">
      <c r="A8" s="3">
        <v>4</v>
      </c>
      <c r="B8" s="90">
        <v>440</v>
      </c>
      <c r="C8" s="90" t="s">
        <v>124</v>
      </c>
      <c r="D8" s="90" t="s">
        <v>125</v>
      </c>
      <c r="E8" s="90" t="s">
        <v>229</v>
      </c>
      <c r="F8" s="24" t="s">
        <v>126</v>
      </c>
      <c r="G8" s="24">
        <v>14</v>
      </c>
      <c r="H8" s="24" t="s">
        <v>150</v>
      </c>
      <c r="I8" s="91">
        <v>10000</v>
      </c>
      <c r="N8" s="3" t="s">
        <v>287</v>
      </c>
      <c r="O8" s="3" t="str">
        <f>INDEX(D5:D18,O6,1)</f>
        <v>Merhri</v>
      </c>
      <c r="P8" s="107" t="str">
        <f>INDEX(D5:D18,MATCH(O5,B5:B18,0))</f>
        <v>Merhri</v>
      </c>
    </row>
    <row r="9" spans="1:18">
      <c r="A9" s="3">
        <v>5</v>
      </c>
      <c r="B9" s="90">
        <v>442</v>
      </c>
      <c r="C9" s="90" t="s">
        <v>230</v>
      </c>
      <c r="D9" s="90" t="s">
        <v>231</v>
      </c>
      <c r="E9" s="105" t="s">
        <v>228</v>
      </c>
      <c r="F9" s="108" t="s">
        <v>120</v>
      </c>
      <c r="G9" s="24">
        <v>14</v>
      </c>
      <c r="H9" s="24" t="s">
        <v>148</v>
      </c>
      <c r="I9" s="91">
        <v>12000</v>
      </c>
      <c r="N9" s="3" t="s">
        <v>227</v>
      </c>
      <c r="O9" s="3" t="str">
        <f>INDEX(E5:E18,O6)</f>
        <v>Married</v>
      </c>
      <c r="P9" s="107" t="str">
        <f>INDEX(E5:E18,MATCH(O5,B5:B18,0))</f>
        <v>Married</v>
      </c>
    </row>
    <row r="10" spans="1:18">
      <c r="A10" s="3">
        <v>6</v>
      </c>
      <c r="B10" s="90">
        <v>444</v>
      </c>
      <c r="C10" s="90" t="s">
        <v>128</v>
      </c>
      <c r="D10" s="90" t="s">
        <v>129</v>
      </c>
      <c r="E10" s="105" t="s">
        <v>228</v>
      </c>
      <c r="F10" s="108" t="s">
        <v>126</v>
      </c>
      <c r="G10" s="24">
        <v>14</v>
      </c>
      <c r="H10" s="24" t="s">
        <v>150</v>
      </c>
      <c r="I10" s="91">
        <v>14500</v>
      </c>
      <c r="P10" s="109"/>
    </row>
    <row r="11" spans="1:18">
      <c r="A11" s="3">
        <v>7</v>
      </c>
      <c r="B11" s="90">
        <v>446</v>
      </c>
      <c r="C11" s="90" t="s">
        <v>12</v>
      </c>
      <c r="D11" s="90" t="s">
        <v>130</v>
      </c>
      <c r="E11" s="105" t="s">
        <v>228</v>
      </c>
      <c r="F11" s="108" t="s">
        <v>123</v>
      </c>
      <c r="G11" s="24">
        <v>13</v>
      </c>
      <c r="H11" s="24" t="s">
        <v>149</v>
      </c>
      <c r="I11" s="91">
        <v>13000</v>
      </c>
    </row>
    <row r="12" spans="1:18">
      <c r="A12" s="3">
        <v>8</v>
      </c>
      <c r="B12" s="90">
        <v>448</v>
      </c>
      <c r="C12" s="90" t="s">
        <v>131</v>
      </c>
      <c r="D12" s="90" t="s">
        <v>132</v>
      </c>
      <c r="E12" s="105" t="s">
        <v>228</v>
      </c>
      <c r="F12" s="108" t="s">
        <v>120</v>
      </c>
      <c r="G12" s="24">
        <v>15</v>
      </c>
      <c r="H12" s="24" t="s">
        <v>149</v>
      </c>
      <c r="I12" s="91">
        <v>22500</v>
      </c>
    </row>
    <row r="13" spans="1:18">
      <c r="B13" s="90">
        <v>450</v>
      </c>
      <c r="C13" s="90" t="s">
        <v>33</v>
      </c>
      <c r="D13" s="90" t="s">
        <v>133</v>
      </c>
      <c r="E13" s="90" t="s">
        <v>229</v>
      </c>
      <c r="F13" s="24" t="s">
        <v>126</v>
      </c>
      <c r="G13" s="24">
        <v>15</v>
      </c>
      <c r="H13" s="24" t="s">
        <v>147</v>
      </c>
      <c r="I13" s="91">
        <v>23000</v>
      </c>
      <c r="O13" s="3" t="s">
        <v>115</v>
      </c>
    </row>
    <row r="14" spans="1:18">
      <c r="B14" s="90">
        <v>452</v>
      </c>
      <c r="C14" s="90" t="s">
        <v>134</v>
      </c>
      <c r="D14" s="90" t="s">
        <v>121</v>
      </c>
      <c r="E14" s="90" t="s">
        <v>229</v>
      </c>
      <c r="F14" s="24" t="s">
        <v>120</v>
      </c>
      <c r="G14" s="24">
        <v>15</v>
      </c>
      <c r="H14" s="24" t="s">
        <v>148</v>
      </c>
      <c r="I14" s="91">
        <v>18000</v>
      </c>
      <c r="O14" s="3" t="s">
        <v>40</v>
      </c>
    </row>
    <row r="15" spans="1:18">
      <c r="B15" s="90">
        <v>454</v>
      </c>
      <c r="C15" s="90" t="s">
        <v>135</v>
      </c>
      <c r="D15" s="90" t="s">
        <v>26</v>
      </c>
      <c r="E15" s="90" t="s">
        <v>228</v>
      </c>
      <c r="F15" s="24" t="s">
        <v>126</v>
      </c>
      <c r="G15" s="108">
        <v>16</v>
      </c>
      <c r="H15" s="108" t="s">
        <v>150</v>
      </c>
      <c r="I15" s="91">
        <v>17500</v>
      </c>
      <c r="K15" s="3" t="s">
        <v>234</v>
      </c>
      <c r="L15" s="3">
        <f>MATCH(448,B5:B18,0)</f>
        <v>8</v>
      </c>
      <c r="O15" s="3" t="s">
        <v>41</v>
      </c>
    </row>
    <row r="16" spans="1:18">
      <c r="B16" s="90">
        <v>456</v>
      </c>
      <c r="C16" s="90" t="s">
        <v>136</v>
      </c>
      <c r="D16" s="90" t="s">
        <v>19</v>
      </c>
      <c r="E16" s="90" t="s">
        <v>229</v>
      </c>
      <c r="F16" s="24" t="s">
        <v>120</v>
      </c>
      <c r="G16" s="108">
        <v>16</v>
      </c>
      <c r="H16" s="108" t="s">
        <v>148</v>
      </c>
      <c r="I16" s="91">
        <v>11000</v>
      </c>
      <c r="K16" s="3" t="s">
        <v>235</v>
      </c>
      <c r="L16" s="3" t="str">
        <f>INDEX(B5:I18,5,2)</f>
        <v>Jamal</v>
      </c>
      <c r="O16" s="3" t="s">
        <v>227</v>
      </c>
    </row>
    <row r="17" spans="2:15">
      <c r="B17" s="90">
        <v>458</v>
      </c>
      <c r="C17" s="90" t="s">
        <v>137</v>
      </c>
      <c r="D17" s="90" t="s">
        <v>138</v>
      </c>
      <c r="E17" s="90" t="s">
        <v>229</v>
      </c>
      <c r="F17" s="24" t="s">
        <v>126</v>
      </c>
      <c r="G17" s="108">
        <v>12</v>
      </c>
      <c r="H17" s="108" t="s">
        <v>150</v>
      </c>
      <c r="I17" s="91">
        <v>11500</v>
      </c>
      <c r="K17" s="3" t="s">
        <v>288</v>
      </c>
      <c r="L17" s="3">
        <f>INDEX((B5:C7,E9:F12,G15:H17),1,1,3)</f>
        <v>16</v>
      </c>
      <c r="O17" s="3" t="s">
        <v>116</v>
      </c>
    </row>
    <row r="18" spans="2:15">
      <c r="B18" s="90">
        <v>460</v>
      </c>
      <c r="C18" s="90" t="s">
        <v>139</v>
      </c>
      <c r="D18" s="90" t="s">
        <v>140</v>
      </c>
      <c r="E18" s="90" t="s">
        <v>228</v>
      </c>
      <c r="F18" s="24" t="s">
        <v>120</v>
      </c>
      <c r="G18" s="24">
        <v>16</v>
      </c>
      <c r="H18" s="24" t="s">
        <v>148</v>
      </c>
      <c r="I18" s="91">
        <v>16000</v>
      </c>
      <c r="O18" s="3" t="s">
        <v>117</v>
      </c>
    </row>
    <row r="19" spans="2:15">
      <c r="O19" s="3" t="s">
        <v>146</v>
      </c>
    </row>
    <row r="20" spans="2:15">
      <c r="O20" s="3" t="s">
        <v>144</v>
      </c>
    </row>
  </sheetData>
  <mergeCells count="3">
    <mergeCell ref="B3:K3"/>
    <mergeCell ref="P4:R5"/>
    <mergeCell ref="P6:R6"/>
  </mergeCells>
  <pageMargins left="0.7" right="0.7" top="0.75" bottom="0.75" header="0.3" footer="0.3"/>
  <pageSetup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2108-A264-4718-8330-962263C65C5B}">
  <sheetPr codeName="Sheet18">
    <tabColor rgb="FF7030A0"/>
  </sheetPr>
  <dimension ref="A1:I15"/>
  <sheetViews>
    <sheetView workbookViewId="0">
      <selection sqref="A1:XFD1048576"/>
    </sheetView>
  </sheetViews>
  <sheetFormatPr defaultRowHeight="14.25"/>
  <cols>
    <col min="1" max="1" width="17.7109375" style="3" customWidth="1"/>
    <col min="2" max="2" width="9.140625" style="3"/>
    <col min="3" max="3" width="11.5703125" style="3" bestFit="1" customWidth="1"/>
    <col min="4" max="16384" width="9.140625" style="3"/>
  </cols>
  <sheetData>
    <row r="1" spans="1:9">
      <c r="A1" s="110" t="s">
        <v>290</v>
      </c>
      <c r="B1" s="110"/>
      <c r="C1" s="110"/>
      <c r="D1" s="110"/>
      <c r="E1" s="81"/>
      <c r="F1" s="81"/>
      <c r="G1" s="81"/>
      <c r="H1" s="81"/>
    </row>
    <row r="3" spans="1:9">
      <c r="A3" s="110" t="s">
        <v>291</v>
      </c>
      <c r="B3" s="81"/>
      <c r="C3" s="81"/>
      <c r="D3" s="81"/>
      <c r="E3" s="81"/>
      <c r="F3" s="81"/>
      <c r="G3" s="81"/>
      <c r="H3" s="81"/>
      <c r="I3" s="3" t="s">
        <v>306</v>
      </c>
    </row>
    <row r="5" spans="1:9">
      <c r="A5" s="111" t="s">
        <v>292</v>
      </c>
      <c r="B5" s="111" t="s">
        <v>293</v>
      </c>
      <c r="C5" s="111" t="s">
        <v>294</v>
      </c>
      <c r="D5" s="111" t="s">
        <v>295</v>
      </c>
    </row>
    <row r="6" spans="1:9">
      <c r="A6" s="3" t="s">
        <v>296</v>
      </c>
      <c r="B6" s="3" t="s">
        <v>297</v>
      </c>
      <c r="C6" s="112">
        <v>11649</v>
      </c>
      <c r="D6" s="3">
        <v>802</v>
      </c>
    </row>
    <row r="7" spans="1:9">
      <c r="A7" s="3" t="s">
        <v>296</v>
      </c>
      <c r="B7" s="3" t="s">
        <v>266</v>
      </c>
      <c r="C7" s="112">
        <v>7718</v>
      </c>
      <c r="D7" s="3">
        <v>876</v>
      </c>
    </row>
    <row r="8" spans="1:9">
      <c r="A8" s="3" t="s">
        <v>296</v>
      </c>
      <c r="B8" s="3" t="s">
        <v>298</v>
      </c>
      <c r="C8" s="112">
        <v>15033</v>
      </c>
      <c r="D8" s="3">
        <v>469</v>
      </c>
    </row>
    <row r="9" spans="1:9">
      <c r="A9" s="3" t="s">
        <v>296</v>
      </c>
      <c r="B9" s="3" t="s">
        <v>256</v>
      </c>
      <c r="C9" s="112">
        <v>18701</v>
      </c>
      <c r="D9" s="3">
        <v>985</v>
      </c>
    </row>
    <row r="10" spans="1:9">
      <c r="A10" s="3" t="s">
        <v>299</v>
      </c>
      <c r="B10" s="3" t="s">
        <v>300</v>
      </c>
      <c r="C10" s="112">
        <v>14432</v>
      </c>
      <c r="D10" s="3">
        <v>240</v>
      </c>
    </row>
    <row r="11" spans="1:9">
      <c r="A11" s="3" t="s">
        <v>299</v>
      </c>
      <c r="B11" s="3" t="s">
        <v>247</v>
      </c>
      <c r="C11" s="112">
        <v>179990</v>
      </c>
      <c r="D11" s="3">
        <v>1166</v>
      </c>
    </row>
    <row r="12" spans="1:9">
      <c r="A12" s="3" t="s">
        <v>299</v>
      </c>
      <c r="B12" s="3" t="s">
        <v>301</v>
      </c>
      <c r="C12" s="112">
        <v>11022</v>
      </c>
      <c r="D12" s="3">
        <v>550</v>
      </c>
    </row>
    <row r="13" spans="1:9">
      <c r="A13" s="3" t="s">
        <v>302</v>
      </c>
      <c r="B13" s="3" t="s">
        <v>303</v>
      </c>
      <c r="C13" s="112">
        <v>17760</v>
      </c>
      <c r="D13" s="3">
        <v>800</v>
      </c>
    </row>
    <row r="14" spans="1:9">
      <c r="A14" s="3" t="s">
        <v>302</v>
      </c>
      <c r="B14" s="3" t="s">
        <v>304</v>
      </c>
      <c r="C14" s="112">
        <v>30400</v>
      </c>
      <c r="D14" s="3">
        <v>787</v>
      </c>
    </row>
    <row r="15" spans="1:9">
      <c r="A15" s="3" t="s">
        <v>302</v>
      </c>
      <c r="B15" s="3" t="s">
        <v>305</v>
      </c>
      <c r="C15" s="112">
        <v>20400</v>
      </c>
      <c r="D15" s="3">
        <v>614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E5D85-EB77-48D4-9019-712D2E894ABA}">
  <sheetPr codeName="Sheet19">
    <tabColor rgb="FFC00000"/>
  </sheetPr>
  <dimension ref="A1:J24"/>
  <sheetViews>
    <sheetView workbookViewId="0">
      <selection sqref="A1:C21"/>
    </sheetView>
  </sheetViews>
  <sheetFormatPr defaultRowHeight="14.25"/>
  <cols>
    <col min="1" max="1" width="9.140625" style="3"/>
    <col min="2" max="3" width="12.140625" style="3" bestFit="1" customWidth="1"/>
    <col min="4" max="16384" width="9.140625" style="3"/>
  </cols>
  <sheetData>
    <row r="1" spans="1:10">
      <c r="A1" s="3" t="s">
        <v>307</v>
      </c>
      <c r="B1" s="3" t="s">
        <v>4</v>
      </c>
      <c r="C1" s="3" t="s">
        <v>308</v>
      </c>
      <c r="D1" s="3" t="s">
        <v>309</v>
      </c>
      <c r="E1" s="3" t="s">
        <v>310</v>
      </c>
    </row>
    <row r="2" spans="1:10">
      <c r="A2" s="3">
        <v>1</v>
      </c>
      <c r="B2" s="3" t="s">
        <v>118</v>
      </c>
      <c r="C2" s="3" t="s">
        <v>137</v>
      </c>
      <c r="D2" s="3">
        <v>20</v>
      </c>
      <c r="E2" s="3" t="s">
        <v>311</v>
      </c>
      <c r="J2" s="3" t="s">
        <v>313</v>
      </c>
    </row>
    <row r="3" spans="1:10">
      <c r="A3" s="3">
        <v>2</v>
      </c>
      <c r="B3" s="3" t="s">
        <v>121</v>
      </c>
      <c r="C3" s="3" t="s">
        <v>139</v>
      </c>
      <c r="D3" s="3">
        <v>14</v>
      </c>
      <c r="E3" s="3" t="s">
        <v>311</v>
      </c>
      <c r="J3" s="3" t="s">
        <v>314</v>
      </c>
    </row>
    <row r="4" spans="1:10">
      <c r="A4" s="3">
        <v>3</v>
      </c>
      <c r="B4" s="3" t="s">
        <v>88</v>
      </c>
      <c r="C4" s="3" t="s">
        <v>119</v>
      </c>
      <c r="D4" s="3">
        <v>16</v>
      </c>
      <c r="E4" s="3" t="s">
        <v>312</v>
      </c>
    </row>
    <row r="5" spans="1:10">
      <c r="A5" s="3">
        <v>4</v>
      </c>
      <c r="B5" s="3" t="s">
        <v>124</v>
      </c>
      <c r="C5" s="3" t="s">
        <v>36</v>
      </c>
      <c r="D5" s="3">
        <v>19</v>
      </c>
      <c r="E5" s="3" t="s">
        <v>312</v>
      </c>
    </row>
    <row r="6" spans="1:10">
      <c r="A6" s="3">
        <v>5</v>
      </c>
      <c r="B6" s="3" t="s">
        <v>127</v>
      </c>
      <c r="C6" s="3" t="s">
        <v>122</v>
      </c>
      <c r="D6" s="3">
        <v>12</v>
      </c>
      <c r="E6" s="3" t="s">
        <v>311</v>
      </c>
      <c r="H6" s="3" t="s">
        <v>307</v>
      </c>
    </row>
    <row r="7" spans="1:10">
      <c r="A7" s="3">
        <v>6</v>
      </c>
      <c r="B7" s="3" t="s">
        <v>128</v>
      </c>
      <c r="C7" s="3" t="s">
        <v>125</v>
      </c>
      <c r="D7" s="3">
        <v>14</v>
      </c>
      <c r="E7" s="3" t="s">
        <v>311</v>
      </c>
      <c r="H7" s="3" t="s">
        <v>4</v>
      </c>
    </row>
    <row r="8" spans="1:10">
      <c r="A8" s="3">
        <v>7</v>
      </c>
      <c r="B8" s="3" t="s">
        <v>12</v>
      </c>
      <c r="C8" s="3" t="s">
        <v>19</v>
      </c>
      <c r="D8" s="3">
        <v>17</v>
      </c>
      <c r="E8" s="3" t="s">
        <v>312</v>
      </c>
      <c r="H8" s="3" t="s">
        <v>308</v>
      </c>
    </row>
    <row r="9" spans="1:10">
      <c r="A9" s="3">
        <v>8</v>
      </c>
      <c r="B9" s="3" t="s">
        <v>131</v>
      </c>
      <c r="C9" s="3" t="s">
        <v>129</v>
      </c>
      <c r="D9" s="3">
        <v>11</v>
      </c>
      <c r="E9" s="3" t="s">
        <v>311</v>
      </c>
      <c r="H9" s="3" t="s">
        <v>309</v>
      </c>
    </row>
    <row r="10" spans="1:10">
      <c r="A10" s="3">
        <v>9</v>
      </c>
      <c r="B10" s="3" t="s">
        <v>33</v>
      </c>
      <c r="C10" s="3" t="s">
        <v>130</v>
      </c>
      <c r="D10" s="3">
        <v>18</v>
      </c>
      <c r="E10" s="3" t="s">
        <v>311</v>
      </c>
      <c r="H10" s="3" t="s">
        <v>310</v>
      </c>
    </row>
    <row r="11" spans="1:10">
      <c r="A11" s="3">
        <v>10</v>
      </c>
      <c r="B11" s="3" t="s">
        <v>134</v>
      </c>
      <c r="C11" s="3" t="s">
        <v>132</v>
      </c>
      <c r="D11" s="3">
        <v>19</v>
      </c>
      <c r="E11" s="3" t="s">
        <v>312</v>
      </c>
    </row>
    <row r="12" spans="1:10">
      <c r="A12" s="3">
        <v>11</v>
      </c>
      <c r="B12" s="3" t="s">
        <v>135</v>
      </c>
      <c r="C12" s="3" t="s">
        <v>133</v>
      </c>
      <c r="D12" s="3">
        <v>10</v>
      </c>
      <c r="E12" s="3" t="s">
        <v>312</v>
      </c>
    </row>
    <row r="13" spans="1:10">
      <c r="A13" s="3">
        <v>12</v>
      </c>
      <c r="B13" s="3" t="s">
        <v>136</v>
      </c>
      <c r="C13" s="3" t="s">
        <v>118</v>
      </c>
      <c r="D13" s="3">
        <v>12</v>
      </c>
      <c r="E13" s="3" t="s">
        <v>312</v>
      </c>
    </row>
    <row r="14" spans="1:10">
      <c r="A14" s="3">
        <v>13</v>
      </c>
      <c r="B14" s="3" t="s">
        <v>137</v>
      </c>
      <c r="C14" s="3" t="s">
        <v>121</v>
      </c>
      <c r="D14" s="3">
        <v>14</v>
      </c>
      <c r="E14" s="3" t="s">
        <v>311</v>
      </c>
    </row>
    <row r="15" spans="1:10">
      <c r="A15" s="3">
        <v>14</v>
      </c>
      <c r="B15" s="3" t="s">
        <v>139</v>
      </c>
      <c r="C15" s="3" t="s">
        <v>88</v>
      </c>
      <c r="D15" s="3">
        <v>17</v>
      </c>
      <c r="E15" s="3" t="s">
        <v>311</v>
      </c>
    </row>
    <row r="16" spans="1:10">
      <c r="A16" s="3">
        <v>15</v>
      </c>
      <c r="B16" s="3" t="s">
        <v>119</v>
      </c>
      <c r="C16" s="3" t="s">
        <v>124</v>
      </c>
      <c r="D16" s="3">
        <v>10</v>
      </c>
      <c r="E16" s="3" t="s">
        <v>311</v>
      </c>
    </row>
    <row r="17" spans="1:5">
      <c r="A17" s="3">
        <v>16</v>
      </c>
      <c r="B17" s="3" t="s">
        <v>36</v>
      </c>
      <c r="C17" s="3" t="s">
        <v>127</v>
      </c>
      <c r="D17" s="3">
        <v>14</v>
      </c>
      <c r="E17" s="3" t="s">
        <v>311</v>
      </c>
    </row>
    <row r="18" spans="1:5">
      <c r="A18" s="3">
        <v>17</v>
      </c>
      <c r="B18" s="3" t="s">
        <v>122</v>
      </c>
      <c r="C18" s="3" t="s">
        <v>128</v>
      </c>
      <c r="D18" s="3">
        <v>19</v>
      </c>
      <c r="E18" s="3" t="s">
        <v>312</v>
      </c>
    </row>
    <row r="19" spans="1:5">
      <c r="A19" s="3">
        <v>18</v>
      </c>
      <c r="B19" s="3" t="s">
        <v>125</v>
      </c>
      <c r="C19" s="3" t="s">
        <v>12</v>
      </c>
      <c r="D19" s="3">
        <v>12</v>
      </c>
      <c r="E19" s="3" t="s">
        <v>312</v>
      </c>
    </row>
    <row r="20" spans="1:5">
      <c r="A20" s="3">
        <v>19</v>
      </c>
      <c r="B20" s="3" t="s">
        <v>19</v>
      </c>
      <c r="C20" s="3" t="s">
        <v>131</v>
      </c>
      <c r="D20" s="3">
        <v>14</v>
      </c>
      <c r="E20" s="3" t="s">
        <v>312</v>
      </c>
    </row>
    <row r="21" spans="1:5">
      <c r="A21" s="3">
        <v>20</v>
      </c>
      <c r="B21" s="3" t="s">
        <v>129</v>
      </c>
      <c r="C21" s="3" t="s">
        <v>33</v>
      </c>
      <c r="D21" s="3">
        <v>20</v>
      </c>
      <c r="E21" s="3" t="s">
        <v>312</v>
      </c>
    </row>
    <row r="22" spans="1:5">
      <c r="A22" s="3">
        <v>21</v>
      </c>
      <c r="B22" s="3" t="s">
        <v>130</v>
      </c>
      <c r="C22" s="3" t="s">
        <v>134</v>
      </c>
      <c r="D22" s="3">
        <v>18</v>
      </c>
      <c r="E22" s="3" t="s">
        <v>312</v>
      </c>
    </row>
    <row r="23" spans="1:5">
      <c r="A23" s="3">
        <v>22</v>
      </c>
      <c r="B23" s="3" t="s">
        <v>132</v>
      </c>
      <c r="C23" s="3" t="s">
        <v>135</v>
      </c>
      <c r="D23" s="3">
        <v>15</v>
      </c>
      <c r="E23" s="3" t="s">
        <v>311</v>
      </c>
    </row>
    <row r="24" spans="1:5">
      <c r="A24" s="3">
        <v>23</v>
      </c>
      <c r="B24" s="3" t="s">
        <v>133</v>
      </c>
      <c r="C24" s="3" t="s">
        <v>136</v>
      </c>
      <c r="D24" s="3">
        <v>15</v>
      </c>
      <c r="E24" s="3" t="s">
        <v>311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8182-4CAC-4E28-A9BF-E81E25640A51}">
  <sheetPr codeName="Sheet20">
    <tabColor theme="4" tint="0.39997558519241921"/>
  </sheetPr>
  <dimension ref="C1:R20"/>
  <sheetViews>
    <sheetView workbookViewId="0">
      <selection sqref="A1:XFD1048576"/>
    </sheetView>
  </sheetViews>
  <sheetFormatPr defaultRowHeight="14.25"/>
  <cols>
    <col min="1" max="17" width="9.140625" style="3"/>
    <col min="18" max="18" width="15.140625" style="3" customWidth="1"/>
    <col min="19" max="16384" width="9.140625" style="3"/>
  </cols>
  <sheetData>
    <row r="1" spans="3:18">
      <c r="C1" s="331" t="s">
        <v>315</v>
      </c>
      <c r="D1" s="339"/>
      <c r="E1" s="339"/>
      <c r="F1" s="339"/>
      <c r="G1" s="339"/>
    </row>
    <row r="2" spans="3:18">
      <c r="C2" s="339"/>
      <c r="D2" s="339"/>
      <c r="E2" s="339"/>
      <c r="F2" s="339"/>
      <c r="G2" s="339"/>
    </row>
    <row r="3" spans="3:18">
      <c r="C3" s="339"/>
      <c r="D3" s="339"/>
      <c r="E3" s="339"/>
      <c r="F3" s="339"/>
      <c r="G3" s="339"/>
    </row>
    <row r="4" spans="3:18">
      <c r="I4" s="113"/>
    </row>
    <row r="5" spans="3:18">
      <c r="I5" s="113"/>
    </row>
    <row r="6" spans="3:18">
      <c r="I6" s="113"/>
    </row>
    <row r="7" spans="3:18">
      <c r="I7" s="113"/>
    </row>
    <row r="8" spans="3:18">
      <c r="I8" s="113"/>
    </row>
    <row r="9" spans="3:18">
      <c r="I9" s="113"/>
      <c r="R9" s="3" t="s">
        <v>316</v>
      </c>
    </row>
    <row r="10" spans="3:18">
      <c r="I10" s="113"/>
      <c r="R10" s="3" t="s">
        <v>317</v>
      </c>
    </row>
    <row r="11" spans="3:18">
      <c r="I11" s="113"/>
      <c r="R11" s="3" t="s">
        <v>318</v>
      </c>
    </row>
    <row r="12" spans="3:18">
      <c r="I12" s="113"/>
      <c r="R12" s="3" t="s">
        <v>319</v>
      </c>
    </row>
    <row r="13" spans="3:18">
      <c r="I13" s="113"/>
      <c r="R13" s="3" t="s">
        <v>320</v>
      </c>
    </row>
    <row r="14" spans="3:18">
      <c r="I14" s="113"/>
      <c r="R14" s="3" t="s">
        <v>321</v>
      </c>
    </row>
    <row r="15" spans="3:18">
      <c r="I15" s="113"/>
      <c r="R15" s="3" t="s">
        <v>322</v>
      </c>
    </row>
    <row r="16" spans="3:18">
      <c r="I16" s="113"/>
    </row>
    <row r="17" spans="9:9">
      <c r="I17" s="113"/>
    </row>
    <row r="18" spans="9:9">
      <c r="I18" s="113"/>
    </row>
    <row r="19" spans="9:9">
      <c r="I19" s="113"/>
    </row>
    <row r="20" spans="9:9">
      <c r="I20" s="113"/>
    </row>
  </sheetData>
  <mergeCells count="1">
    <mergeCell ref="C1:G3"/>
  </mergeCells>
  <dataValidations count="1">
    <dataValidation type="list" allowBlank="1" showInputMessage="1" showErrorMessage="1" errorTitle="پیغـــــام خطا" error="لطفا موارد درست را وارد کنید _x000a_با احترام &quot;جمیل محمدی&quot;" sqref="I4:I20" xr:uid="{E0B30CFA-FFD9-4378-8C78-81C3F533030F}">
      <formula1>$R$10:$R$15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64389-80F6-4D3B-AE70-CFC2A2F9774B}">
  <sheetPr codeName="Sheet21">
    <tabColor rgb="FF92D050"/>
  </sheetPr>
  <dimension ref="C2:W39"/>
  <sheetViews>
    <sheetView workbookViewId="0">
      <selection sqref="A1:XFD1048576"/>
    </sheetView>
  </sheetViews>
  <sheetFormatPr defaultRowHeight="14.25"/>
  <cols>
    <col min="1" max="1" width="9.140625" style="3"/>
    <col min="2" max="2" width="13.85546875" style="3" bestFit="1" customWidth="1"/>
    <col min="3" max="3" width="9" style="3" bestFit="1" customWidth="1"/>
    <col min="4" max="4" width="12.140625" style="3" bestFit="1" customWidth="1"/>
    <col min="5" max="5" width="12.140625" style="3" customWidth="1"/>
    <col min="6" max="6" width="19.140625" style="3" bestFit="1" customWidth="1"/>
    <col min="7" max="7" width="7.42578125" style="3" bestFit="1" customWidth="1"/>
    <col min="8" max="8" width="8.42578125" style="3" bestFit="1" customWidth="1"/>
    <col min="9" max="9" width="12.28515625" style="3" bestFit="1" customWidth="1"/>
    <col min="10" max="17" width="9.140625" style="3"/>
    <col min="18" max="18" width="12.140625" style="3" bestFit="1" customWidth="1"/>
    <col min="19" max="16384" width="9.140625" style="3"/>
  </cols>
  <sheetData>
    <row r="2" spans="3:23">
      <c r="Q2" s="96" t="s">
        <v>40</v>
      </c>
    </row>
    <row r="3" spans="3:23">
      <c r="Q3" s="3" t="s">
        <v>323</v>
      </c>
    </row>
    <row r="4" spans="3:23">
      <c r="Q4" s="3" t="s">
        <v>324</v>
      </c>
    </row>
    <row r="5" spans="3:23">
      <c r="Q5" s="3" t="s">
        <v>325</v>
      </c>
    </row>
    <row r="6" spans="3:23" ht="28.5">
      <c r="C6" s="114" t="s">
        <v>307</v>
      </c>
      <c r="D6" s="95" t="s">
        <v>115</v>
      </c>
      <c r="E6" s="96" t="s">
        <v>40</v>
      </c>
      <c r="F6" s="96" t="s">
        <v>41</v>
      </c>
      <c r="G6" s="96" t="s">
        <v>227</v>
      </c>
      <c r="H6" s="97" t="s">
        <v>116</v>
      </c>
      <c r="I6" s="96" t="s">
        <v>117</v>
      </c>
      <c r="J6" s="96" t="s">
        <v>146</v>
      </c>
      <c r="K6" s="96" t="s">
        <v>144</v>
      </c>
    </row>
    <row r="7" spans="3:23">
      <c r="C7" s="3">
        <v>1</v>
      </c>
      <c r="D7" s="90">
        <v>101</v>
      </c>
      <c r="E7" s="90" t="s">
        <v>118</v>
      </c>
      <c r="F7" s="90" t="s">
        <v>119</v>
      </c>
      <c r="G7" s="90" t="s">
        <v>228</v>
      </c>
      <c r="H7" s="24" t="s">
        <v>120</v>
      </c>
      <c r="I7" s="24">
        <v>12</v>
      </c>
      <c r="J7" s="24" t="s">
        <v>147</v>
      </c>
      <c r="K7" s="91">
        <v>8000</v>
      </c>
    </row>
    <row r="8" spans="3:23">
      <c r="C8" s="3">
        <v>2</v>
      </c>
      <c r="D8" s="90">
        <v>121</v>
      </c>
      <c r="E8" s="90" t="s">
        <v>121</v>
      </c>
      <c r="F8" s="90" t="s">
        <v>36</v>
      </c>
      <c r="G8" s="90" t="s">
        <v>229</v>
      </c>
      <c r="H8" s="24" t="s">
        <v>120</v>
      </c>
      <c r="I8" s="24">
        <v>12</v>
      </c>
      <c r="J8" s="24" t="s">
        <v>148</v>
      </c>
      <c r="K8" s="91">
        <v>25500</v>
      </c>
    </row>
    <row r="9" spans="3:23">
      <c r="C9" s="3">
        <v>3</v>
      </c>
      <c r="D9" s="90">
        <v>103</v>
      </c>
      <c r="E9" s="90" t="s">
        <v>88</v>
      </c>
      <c r="F9" s="90" t="s">
        <v>122</v>
      </c>
      <c r="G9" s="90" t="s">
        <v>228</v>
      </c>
      <c r="H9" s="24" t="s">
        <v>123</v>
      </c>
      <c r="I9" s="24">
        <v>13</v>
      </c>
      <c r="J9" s="24" t="s">
        <v>149</v>
      </c>
      <c r="K9" s="91">
        <v>24000</v>
      </c>
    </row>
    <row r="10" spans="3:23">
      <c r="C10" s="3">
        <v>4</v>
      </c>
      <c r="D10" s="90">
        <v>104</v>
      </c>
      <c r="E10" s="90" t="s">
        <v>124</v>
      </c>
      <c r="F10" s="90" t="s">
        <v>125</v>
      </c>
      <c r="G10" s="90" t="s">
        <v>229</v>
      </c>
      <c r="H10" s="24" t="s">
        <v>126</v>
      </c>
      <c r="I10" s="24">
        <v>14</v>
      </c>
      <c r="J10" s="24" t="s">
        <v>150</v>
      </c>
      <c r="K10" s="91">
        <v>10000</v>
      </c>
    </row>
    <row r="11" spans="3:23" ht="28.5">
      <c r="C11" s="3">
        <v>5</v>
      </c>
      <c r="D11" s="90">
        <v>105</v>
      </c>
      <c r="E11" s="90" t="s">
        <v>230</v>
      </c>
      <c r="F11" s="90" t="s">
        <v>231</v>
      </c>
      <c r="G11" s="90" t="s">
        <v>228</v>
      </c>
      <c r="H11" s="24" t="s">
        <v>120</v>
      </c>
      <c r="I11" s="24">
        <v>14</v>
      </c>
      <c r="J11" s="24" t="s">
        <v>148</v>
      </c>
      <c r="K11" s="91">
        <v>12000</v>
      </c>
      <c r="O11" s="114" t="s">
        <v>307</v>
      </c>
      <c r="P11" s="95" t="s">
        <v>115</v>
      </c>
      <c r="Q11" s="96" t="s">
        <v>40</v>
      </c>
      <c r="R11" s="96" t="s">
        <v>41</v>
      </c>
      <c r="S11" s="96" t="s">
        <v>227</v>
      </c>
      <c r="T11" s="97" t="s">
        <v>116</v>
      </c>
      <c r="U11" s="96" t="s">
        <v>117</v>
      </c>
      <c r="V11" s="96" t="s">
        <v>146</v>
      </c>
      <c r="W11" s="96" t="s">
        <v>144</v>
      </c>
    </row>
    <row r="12" spans="3:23">
      <c r="C12" s="3">
        <v>6</v>
      </c>
      <c r="D12" s="90">
        <v>106</v>
      </c>
      <c r="E12" s="90" t="s">
        <v>128</v>
      </c>
      <c r="F12" s="90" t="s">
        <v>129</v>
      </c>
      <c r="G12" s="90" t="s">
        <v>228</v>
      </c>
      <c r="H12" s="24" t="s">
        <v>126</v>
      </c>
      <c r="I12" s="24">
        <v>14</v>
      </c>
      <c r="J12" s="24" t="s">
        <v>150</v>
      </c>
      <c r="K12" s="91">
        <v>14500</v>
      </c>
      <c r="O12" s="3">
        <v>1</v>
      </c>
      <c r="P12" s="90">
        <v>101</v>
      </c>
      <c r="Q12" s="90" t="s">
        <v>118</v>
      </c>
      <c r="R12" s="90" t="s">
        <v>119</v>
      </c>
      <c r="S12" s="90" t="s">
        <v>228</v>
      </c>
      <c r="T12" s="24" t="s">
        <v>120</v>
      </c>
      <c r="U12" s="24">
        <v>12</v>
      </c>
      <c r="V12" s="24" t="s">
        <v>147</v>
      </c>
      <c r="W12" s="91">
        <v>8000</v>
      </c>
    </row>
    <row r="13" spans="3:23">
      <c r="C13" s="3">
        <v>7</v>
      </c>
      <c r="D13" s="90">
        <v>107</v>
      </c>
      <c r="E13" s="90" t="s">
        <v>12</v>
      </c>
      <c r="F13" s="90" t="s">
        <v>130</v>
      </c>
      <c r="G13" s="90" t="s">
        <v>228</v>
      </c>
      <c r="H13" s="24" t="s">
        <v>123</v>
      </c>
      <c r="I13" s="24">
        <v>13</v>
      </c>
      <c r="J13" s="24" t="s">
        <v>149</v>
      </c>
      <c r="K13" s="91">
        <v>13000</v>
      </c>
      <c r="O13" s="3">
        <v>2</v>
      </c>
      <c r="P13" s="90">
        <v>121</v>
      </c>
      <c r="Q13" s="90" t="s">
        <v>121</v>
      </c>
      <c r="R13" s="90" t="s">
        <v>36</v>
      </c>
      <c r="S13" s="90" t="s">
        <v>229</v>
      </c>
      <c r="T13" s="24" t="s">
        <v>120</v>
      </c>
      <c r="U13" s="24">
        <v>12</v>
      </c>
      <c r="V13" s="24" t="s">
        <v>148</v>
      </c>
      <c r="W13" s="91">
        <v>25500</v>
      </c>
    </row>
    <row r="14" spans="3:23">
      <c r="C14" s="3">
        <v>8</v>
      </c>
      <c r="D14" s="90">
        <v>108</v>
      </c>
      <c r="E14" s="90" t="s">
        <v>131</v>
      </c>
      <c r="F14" s="90" t="s">
        <v>132</v>
      </c>
      <c r="G14" s="90" t="s">
        <v>228</v>
      </c>
      <c r="H14" s="24" t="s">
        <v>120</v>
      </c>
      <c r="I14" s="24">
        <v>15</v>
      </c>
      <c r="J14" s="24" t="s">
        <v>149</v>
      </c>
      <c r="K14" s="91">
        <v>22500</v>
      </c>
      <c r="O14" s="3">
        <v>5</v>
      </c>
      <c r="P14" s="90">
        <v>105</v>
      </c>
      <c r="Q14" s="90" t="s">
        <v>230</v>
      </c>
      <c r="R14" s="90" t="s">
        <v>231</v>
      </c>
      <c r="S14" s="90" t="s">
        <v>228</v>
      </c>
      <c r="T14" s="24" t="s">
        <v>120</v>
      </c>
      <c r="U14" s="24">
        <v>14</v>
      </c>
      <c r="V14" s="24" t="s">
        <v>148</v>
      </c>
      <c r="W14" s="91">
        <v>12000</v>
      </c>
    </row>
    <row r="15" spans="3:23">
      <c r="C15" s="3">
        <v>9</v>
      </c>
      <c r="D15" s="90">
        <v>109</v>
      </c>
      <c r="E15" s="90" t="s">
        <v>33</v>
      </c>
      <c r="F15" s="90" t="s">
        <v>133</v>
      </c>
      <c r="G15" s="90" t="s">
        <v>229</v>
      </c>
      <c r="H15" s="24" t="s">
        <v>126</v>
      </c>
      <c r="I15" s="24">
        <v>15</v>
      </c>
      <c r="J15" s="24" t="s">
        <v>147</v>
      </c>
      <c r="K15" s="91">
        <v>23000</v>
      </c>
      <c r="O15" s="3">
        <v>8</v>
      </c>
      <c r="P15" s="90">
        <v>108</v>
      </c>
      <c r="Q15" s="90" t="s">
        <v>131</v>
      </c>
      <c r="R15" s="90" t="s">
        <v>132</v>
      </c>
      <c r="S15" s="90" t="s">
        <v>228</v>
      </c>
      <c r="T15" s="24" t="s">
        <v>120</v>
      </c>
      <c r="U15" s="24">
        <v>15</v>
      </c>
      <c r="V15" s="24" t="s">
        <v>149</v>
      </c>
      <c r="W15" s="91">
        <v>22500</v>
      </c>
    </row>
    <row r="16" spans="3:23">
      <c r="C16" s="3">
        <v>10</v>
      </c>
      <c r="D16" s="90">
        <v>110</v>
      </c>
      <c r="E16" s="90" t="s">
        <v>134</v>
      </c>
      <c r="F16" s="90" t="s">
        <v>121</v>
      </c>
      <c r="G16" s="90" t="s">
        <v>229</v>
      </c>
      <c r="H16" s="24" t="s">
        <v>120</v>
      </c>
      <c r="I16" s="24">
        <v>15</v>
      </c>
      <c r="J16" s="24" t="s">
        <v>148</v>
      </c>
      <c r="K16" s="91">
        <v>18000</v>
      </c>
      <c r="O16" s="3">
        <v>10</v>
      </c>
      <c r="P16" s="90">
        <v>110</v>
      </c>
      <c r="Q16" s="90" t="s">
        <v>134</v>
      </c>
      <c r="R16" s="90" t="s">
        <v>121</v>
      </c>
      <c r="S16" s="90" t="s">
        <v>229</v>
      </c>
      <c r="T16" s="24" t="s">
        <v>120</v>
      </c>
      <c r="U16" s="24">
        <v>15</v>
      </c>
      <c r="V16" s="24" t="s">
        <v>148</v>
      </c>
      <c r="W16" s="91">
        <v>18000</v>
      </c>
    </row>
    <row r="17" spans="3:23">
      <c r="C17" s="3">
        <v>11</v>
      </c>
      <c r="D17" s="90">
        <v>111</v>
      </c>
      <c r="E17" s="90" t="s">
        <v>135</v>
      </c>
      <c r="F17" s="90" t="s">
        <v>26</v>
      </c>
      <c r="G17" s="90" t="s">
        <v>228</v>
      </c>
      <c r="H17" s="24" t="s">
        <v>126</v>
      </c>
      <c r="I17" s="24">
        <v>16</v>
      </c>
      <c r="J17" s="24" t="s">
        <v>150</v>
      </c>
      <c r="K17" s="91">
        <v>17500</v>
      </c>
      <c r="O17" s="3">
        <v>12</v>
      </c>
      <c r="P17" s="90">
        <v>112</v>
      </c>
      <c r="Q17" s="90" t="s">
        <v>136</v>
      </c>
      <c r="R17" s="90" t="s">
        <v>19</v>
      </c>
      <c r="S17" s="90" t="s">
        <v>229</v>
      </c>
      <c r="T17" s="24" t="s">
        <v>120</v>
      </c>
      <c r="U17" s="24">
        <v>16</v>
      </c>
      <c r="V17" s="24" t="s">
        <v>148</v>
      </c>
      <c r="W17" s="91">
        <v>11000</v>
      </c>
    </row>
    <row r="18" spans="3:23">
      <c r="C18" s="3">
        <v>12</v>
      </c>
      <c r="D18" s="90">
        <v>112</v>
      </c>
      <c r="E18" s="90" t="s">
        <v>136</v>
      </c>
      <c r="F18" s="90" t="s">
        <v>19</v>
      </c>
      <c r="G18" s="90" t="s">
        <v>229</v>
      </c>
      <c r="H18" s="24" t="s">
        <v>120</v>
      </c>
      <c r="I18" s="24">
        <v>16</v>
      </c>
      <c r="J18" s="24" t="s">
        <v>148</v>
      </c>
      <c r="K18" s="91">
        <v>11000</v>
      </c>
      <c r="O18" s="3">
        <v>14</v>
      </c>
      <c r="P18" s="90">
        <v>114</v>
      </c>
      <c r="Q18" s="90" t="s">
        <v>139</v>
      </c>
      <c r="R18" s="90" t="s">
        <v>140</v>
      </c>
      <c r="S18" s="90" t="s">
        <v>228</v>
      </c>
      <c r="T18" s="24" t="s">
        <v>120</v>
      </c>
      <c r="U18" s="24">
        <v>16</v>
      </c>
      <c r="V18" s="24" t="s">
        <v>148</v>
      </c>
      <c r="W18" s="91">
        <v>16000</v>
      </c>
    </row>
    <row r="19" spans="3:23">
      <c r="C19" s="3">
        <v>13</v>
      </c>
      <c r="D19" s="90">
        <v>102</v>
      </c>
      <c r="E19" s="90" t="s">
        <v>137</v>
      </c>
      <c r="F19" s="90" t="s">
        <v>138</v>
      </c>
      <c r="G19" s="90" t="s">
        <v>229</v>
      </c>
      <c r="H19" s="24" t="s">
        <v>126</v>
      </c>
      <c r="I19" s="24">
        <v>12</v>
      </c>
      <c r="J19" s="24" t="s">
        <v>150</v>
      </c>
      <c r="K19" s="91">
        <v>11500</v>
      </c>
      <c r="O19" s="3">
        <v>15</v>
      </c>
      <c r="P19" s="90">
        <v>126</v>
      </c>
      <c r="Q19" s="90" t="s">
        <v>119</v>
      </c>
      <c r="R19" s="90" t="s">
        <v>118</v>
      </c>
      <c r="S19" s="90" t="s">
        <v>228</v>
      </c>
      <c r="T19" s="24" t="s">
        <v>120</v>
      </c>
      <c r="U19" s="24">
        <v>20</v>
      </c>
      <c r="V19" s="24" t="s">
        <v>147</v>
      </c>
      <c r="W19" s="91">
        <v>8000</v>
      </c>
    </row>
    <row r="20" spans="3:23">
      <c r="C20" s="3">
        <v>14</v>
      </c>
      <c r="D20" s="90">
        <v>114</v>
      </c>
      <c r="E20" s="90" t="s">
        <v>139</v>
      </c>
      <c r="F20" s="90" t="s">
        <v>140</v>
      </c>
      <c r="G20" s="90" t="s">
        <v>228</v>
      </c>
      <c r="H20" s="24" t="s">
        <v>120</v>
      </c>
      <c r="I20" s="24">
        <v>16</v>
      </c>
      <c r="J20" s="24" t="s">
        <v>148</v>
      </c>
      <c r="K20" s="91">
        <v>16000</v>
      </c>
      <c r="O20" s="3">
        <v>18</v>
      </c>
      <c r="P20" s="90">
        <v>162</v>
      </c>
      <c r="Q20" s="90" t="s">
        <v>125</v>
      </c>
      <c r="R20" s="90" t="s">
        <v>124</v>
      </c>
      <c r="S20" s="90" t="s">
        <v>229</v>
      </c>
      <c r="T20" s="24" t="s">
        <v>120</v>
      </c>
      <c r="U20" s="24">
        <v>32</v>
      </c>
      <c r="V20" s="24" t="s">
        <v>150</v>
      </c>
      <c r="W20" s="91">
        <v>10000</v>
      </c>
    </row>
    <row r="21" spans="3:23">
      <c r="C21" s="3">
        <v>15</v>
      </c>
      <c r="D21" s="90">
        <v>126</v>
      </c>
      <c r="E21" s="90" t="s">
        <v>119</v>
      </c>
      <c r="F21" s="90" t="s">
        <v>118</v>
      </c>
      <c r="G21" s="90" t="s">
        <v>228</v>
      </c>
      <c r="H21" s="24" t="s">
        <v>120</v>
      </c>
      <c r="I21" s="24">
        <v>20</v>
      </c>
      <c r="J21" s="24" t="s">
        <v>147</v>
      </c>
      <c r="K21" s="91">
        <v>8000</v>
      </c>
      <c r="O21" s="3">
        <v>21</v>
      </c>
      <c r="P21" s="90">
        <v>198</v>
      </c>
      <c r="Q21" s="90" t="s">
        <v>130</v>
      </c>
      <c r="R21" s="90" t="s">
        <v>12</v>
      </c>
      <c r="S21" s="90" t="s">
        <v>228</v>
      </c>
      <c r="T21" s="24" t="s">
        <v>120</v>
      </c>
      <c r="U21" s="24">
        <v>44</v>
      </c>
      <c r="V21" s="24" t="s">
        <v>149</v>
      </c>
      <c r="W21" s="91">
        <v>13000</v>
      </c>
    </row>
    <row r="22" spans="3:23">
      <c r="C22" s="3">
        <v>16</v>
      </c>
      <c r="D22" s="90">
        <v>138</v>
      </c>
      <c r="E22" s="90" t="s">
        <v>36</v>
      </c>
      <c r="F22" s="90" t="s">
        <v>121</v>
      </c>
      <c r="G22" s="90" t="s">
        <v>229</v>
      </c>
      <c r="H22" s="24" t="s">
        <v>123</v>
      </c>
      <c r="I22" s="24">
        <v>24</v>
      </c>
      <c r="J22" s="24" t="s">
        <v>148</v>
      </c>
      <c r="K22" s="91">
        <v>25500</v>
      </c>
      <c r="O22" s="3">
        <v>23</v>
      </c>
      <c r="P22" s="90">
        <v>222</v>
      </c>
      <c r="Q22" s="90" t="s">
        <v>133</v>
      </c>
      <c r="R22" s="90" t="s">
        <v>33</v>
      </c>
      <c r="S22" s="90" t="s">
        <v>229</v>
      </c>
      <c r="T22" s="24" t="s">
        <v>120</v>
      </c>
      <c r="U22" s="24">
        <v>52</v>
      </c>
      <c r="V22" s="24" t="s">
        <v>147</v>
      </c>
      <c r="W22" s="91">
        <v>23000</v>
      </c>
    </row>
    <row r="23" spans="3:23">
      <c r="C23" s="3">
        <v>17</v>
      </c>
      <c r="D23" s="90">
        <v>150</v>
      </c>
      <c r="E23" s="90" t="s">
        <v>122</v>
      </c>
      <c r="F23" s="90" t="s">
        <v>88</v>
      </c>
      <c r="G23" s="90" t="s">
        <v>228</v>
      </c>
      <c r="H23" s="24" t="s">
        <v>126</v>
      </c>
      <c r="I23" s="24">
        <v>28</v>
      </c>
      <c r="J23" s="24" t="s">
        <v>149</v>
      </c>
      <c r="K23" s="91">
        <v>24000</v>
      </c>
      <c r="O23" s="3">
        <v>25</v>
      </c>
      <c r="P23" s="90">
        <v>246</v>
      </c>
      <c r="Q23" s="90" t="s">
        <v>26</v>
      </c>
      <c r="R23" s="90" t="s">
        <v>135</v>
      </c>
      <c r="S23" s="90" t="s">
        <v>228</v>
      </c>
      <c r="T23" s="24" t="s">
        <v>120</v>
      </c>
      <c r="U23" s="24">
        <v>60</v>
      </c>
      <c r="V23" s="24" t="s">
        <v>150</v>
      </c>
      <c r="W23" s="91">
        <v>17500</v>
      </c>
    </row>
    <row r="24" spans="3:23">
      <c r="C24" s="3">
        <v>18</v>
      </c>
      <c r="D24" s="90">
        <v>162</v>
      </c>
      <c r="E24" s="90" t="s">
        <v>125</v>
      </c>
      <c r="F24" s="90" t="s">
        <v>124</v>
      </c>
      <c r="G24" s="90" t="s">
        <v>229</v>
      </c>
      <c r="H24" s="24" t="s">
        <v>120</v>
      </c>
      <c r="I24" s="24">
        <v>32</v>
      </c>
      <c r="J24" s="24" t="s">
        <v>150</v>
      </c>
      <c r="K24" s="91">
        <v>10000</v>
      </c>
      <c r="O24" s="3">
        <v>27</v>
      </c>
      <c r="P24" s="90">
        <v>270</v>
      </c>
      <c r="Q24" s="90" t="s">
        <v>138</v>
      </c>
      <c r="R24" s="90" t="s">
        <v>137</v>
      </c>
      <c r="S24" s="90" t="s">
        <v>229</v>
      </c>
      <c r="T24" s="24" t="s">
        <v>120</v>
      </c>
      <c r="U24" s="24">
        <v>68</v>
      </c>
      <c r="V24" s="24" t="s">
        <v>150</v>
      </c>
      <c r="W24" s="91">
        <v>11500</v>
      </c>
    </row>
    <row r="25" spans="3:23">
      <c r="C25" s="3">
        <v>19</v>
      </c>
      <c r="D25" s="90">
        <v>174</v>
      </c>
      <c r="E25" s="90" t="s">
        <v>231</v>
      </c>
      <c r="F25" s="90" t="s">
        <v>230</v>
      </c>
      <c r="G25" s="90" t="s">
        <v>228</v>
      </c>
      <c r="H25" s="24" t="s">
        <v>126</v>
      </c>
      <c r="I25" s="24">
        <v>36</v>
      </c>
      <c r="J25" s="24" t="s">
        <v>148</v>
      </c>
      <c r="K25" s="91">
        <v>12000</v>
      </c>
      <c r="O25" s="3">
        <v>3</v>
      </c>
      <c r="P25" s="90">
        <v>103</v>
      </c>
      <c r="Q25" s="90" t="s">
        <v>88</v>
      </c>
      <c r="R25" s="90" t="s">
        <v>122</v>
      </c>
      <c r="S25" s="90" t="s">
        <v>228</v>
      </c>
      <c r="T25" s="24" t="s">
        <v>123</v>
      </c>
      <c r="U25" s="24">
        <v>13</v>
      </c>
      <c r="V25" s="24" t="s">
        <v>149</v>
      </c>
      <c r="W25" s="91">
        <v>24000</v>
      </c>
    </row>
    <row r="26" spans="3:23">
      <c r="C26" s="3">
        <v>20</v>
      </c>
      <c r="D26" s="90">
        <v>186</v>
      </c>
      <c r="E26" s="90" t="s">
        <v>129</v>
      </c>
      <c r="F26" s="90" t="s">
        <v>128</v>
      </c>
      <c r="G26" s="90" t="s">
        <v>228</v>
      </c>
      <c r="H26" s="24" t="s">
        <v>123</v>
      </c>
      <c r="I26" s="24">
        <v>40</v>
      </c>
      <c r="J26" s="24" t="s">
        <v>150</v>
      </c>
      <c r="K26" s="91">
        <v>14500</v>
      </c>
      <c r="O26" s="3">
        <v>7</v>
      </c>
      <c r="P26" s="90">
        <v>107</v>
      </c>
      <c r="Q26" s="90" t="s">
        <v>12</v>
      </c>
      <c r="R26" s="90" t="s">
        <v>130</v>
      </c>
      <c r="S26" s="90" t="s">
        <v>228</v>
      </c>
      <c r="T26" s="24" t="s">
        <v>123</v>
      </c>
      <c r="U26" s="24">
        <v>13</v>
      </c>
      <c r="V26" s="24" t="s">
        <v>149</v>
      </c>
      <c r="W26" s="91">
        <v>13000</v>
      </c>
    </row>
    <row r="27" spans="3:23">
      <c r="C27" s="3">
        <v>21</v>
      </c>
      <c r="D27" s="90">
        <v>198</v>
      </c>
      <c r="E27" s="90" t="s">
        <v>130</v>
      </c>
      <c r="F27" s="90" t="s">
        <v>12</v>
      </c>
      <c r="G27" s="90" t="s">
        <v>228</v>
      </c>
      <c r="H27" s="24" t="s">
        <v>120</v>
      </c>
      <c r="I27" s="24">
        <v>44</v>
      </c>
      <c r="J27" s="24" t="s">
        <v>149</v>
      </c>
      <c r="K27" s="91">
        <v>13000</v>
      </c>
      <c r="O27" s="3">
        <v>16</v>
      </c>
      <c r="P27" s="90">
        <v>138</v>
      </c>
      <c r="Q27" s="90" t="s">
        <v>36</v>
      </c>
      <c r="R27" s="90" t="s">
        <v>121</v>
      </c>
      <c r="S27" s="90" t="s">
        <v>229</v>
      </c>
      <c r="T27" s="24" t="s">
        <v>123</v>
      </c>
      <c r="U27" s="24">
        <v>24</v>
      </c>
      <c r="V27" s="24" t="s">
        <v>148</v>
      </c>
      <c r="W27" s="91">
        <v>25500</v>
      </c>
    </row>
    <row r="28" spans="3:23">
      <c r="C28" s="3">
        <v>22</v>
      </c>
      <c r="D28" s="90">
        <v>210</v>
      </c>
      <c r="E28" s="90" t="s">
        <v>132</v>
      </c>
      <c r="F28" s="90" t="s">
        <v>131</v>
      </c>
      <c r="G28" s="90" t="s">
        <v>228</v>
      </c>
      <c r="H28" s="24" t="s">
        <v>126</v>
      </c>
      <c r="I28" s="24">
        <v>48</v>
      </c>
      <c r="J28" s="24" t="s">
        <v>149</v>
      </c>
      <c r="K28" s="91">
        <v>22500</v>
      </c>
      <c r="O28" s="3">
        <v>20</v>
      </c>
      <c r="P28" s="90">
        <v>186</v>
      </c>
      <c r="Q28" s="90" t="s">
        <v>129</v>
      </c>
      <c r="R28" s="90" t="s">
        <v>128</v>
      </c>
      <c r="S28" s="90" t="s">
        <v>228</v>
      </c>
      <c r="T28" s="24" t="s">
        <v>123</v>
      </c>
      <c r="U28" s="24">
        <v>40</v>
      </c>
      <c r="V28" s="24" t="s">
        <v>150</v>
      </c>
      <c r="W28" s="91">
        <v>14500</v>
      </c>
    </row>
    <row r="29" spans="3:23">
      <c r="C29" s="3">
        <v>23</v>
      </c>
      <c r="D29" s="90">
        <v>222</v>
      </c>
      <c r="E29" s="90" t="s">
        <v>133</v>
      </c>
      <c r="F29" s="90" t="s">
        <v>33</v>
      </c>
      <c r="G29" s="90" t="s">
        <v>229</v>
      </c>
      <c r="H29" s="24" t="s">
        <v>120</v>
      </c>
      <c r="I29" s="24">
        <v>52</v>
      </c>
      <c r="J29" s="24" t="s">
        <v>147</v>
      </c>
      <c r="K29" s="91">
        <v>23000</v>
      </c>
      <c r="O29" s="3">
        <v>4</v>
      </c>
      <c r="P29" s="90">
        <v>104</v>
      </c>
      <c r="Q29" s="90" t="s">
        <v>124</v>
      </c>
      <c r="R29" s="90" t="s">
        <v>125</v>
      </c>
      <c r="S29" s="90" t="s">
        <v>229</v>
      </c>
      <c r="T29" s="24" t="s">
        <v>126</v>
      </c>
      <c r="U29" s="24">
        <v>14</v>
      </c>
      <c r="V29" s="24" t="s">
        <v>150</v>
      </c>
      <c r="W29" s="91">
        <v>10000</v>
      </c>
    </row>
    <row r="30" spans="3:23">
      <c r="C30" s="3">
        <v>24</v>
      </c>
      <c r="D30" s="90">
        <v>234</v>
      </c>
      <c r="E30" s="90" t="s">
        <v>121</v>
      </c>
      <c r="F30" s="90" t="s">
        <v>134</v>
      </c>
      <c r="G30" s="90" t="s">
        <v>229</v>
      </c>
      <c r="H30" s="24" t="s">
        <v>126</v>
      </c>
      <c r="I30" s="24">
        <v>56</v>
      </c>
      <c r="J30" s="24" t="s">
        <v>148</v>
      </c>
      <c r="K30" s="91">
        <v>18000</v>
      </c>
      <c r="O30" s="3">
        <v>6</v>
      </c>
      <c r="P30" s="90">
        <v>106</v>
      </c>
      <c r="Q30" s="90" t="s">
        <v>128</v>
      </c>
      <c r="R30" s="90" t="s">
        <v>129</v>
      </c>
      <c r="S30" s="90" t="s">
        <v>228</v>
      </c>
      <c r="T30" s="24" t="s">
        <v>126</v>
      </c>
      <c r="U30" s="24">
        <v>14</v>
      </c>
      <c r="V30" s="24" t="s">
        <v>150</v>
      </c>
      <c r="W30" s="91">
        <v>14500</v>
      </c>
    </row>
    <row r="31" spans="3:23">
      <c r="C31" s="3">
        <v>25</v>
      </c>
      <c r="D31" s="90">
        <v>246</v>
      </c>
      <c r="E31" s="90" t="s">
        <v>26</v>
      </c>
      <c r="F31" s="90" t="s">
        <v>135</v>
      </c>
      <c r="G31" s="90" t="s">
        <v>228</v>
      </c>
      <c r="H31" s="24" t="s">
        <v>120</v>
      </c>
      <c r="I31" s="24">
        <v>60</v>
      </c>
      <c r="J31" s="24" t="s">
        <v>150</v>
      </c>
      <c r="K31" s="91">
        <v>17500</v>
      </c>
      <c r="O31" s="3">
        <v>9</v>
      </c>
      <c r="P31" s="90">
        <v>109</v>
      </c>
      <c r="Q31" s="90" t="s">
        <v>33</v>
      </c>
      <c r="R31" s="90" t="s">
        <v>133</v>
      </c>
      <c r="S31" s="90" t="s">
        <v>229</v>
      </c>
      <c r="T31" s="24" t="s">
        <v>126</v>
      </c>
      <c r="U31" s="24">
        <v>15</v>
      </c>
      <c r="V31" s="24" t="s">
        <v>147</v>
      </c>
      <c r="W31" s="91">
        <v>23000</v>
      </c>
    </row>
    <row r="32" spans="3:23">
      <c r="C32" s="3">
        <v>26</v>
      </c>
      <c r="D32" s="90">
        <v>258</v>
      </c>
      <c r="E32" s="90" t="s">
        <v>19</v>
      </c>
      <c r="F32" s="90" t="s">
        <v>136</v>
      </c>
      <c r="G32" s="90" t="s">
        <v>229</v>
      </c>
      <c r="H32" s="24" t="s">
        <v>126</v>
      </c>
      <c r="I32" s="24">
        <v>64</v>
      </c>
      <c r="J32" s="24" t="s">
        <v>148</v>
      </c>
      <c r="K32" s="91">
        <v>11000</v>
      </c>
      <c r="O32" s="3">
        <v>11</v>
      </c>
      <c r="P32" s="90">
        <v>111</v>
      </c>
      <c r="Q32" s="90" t="s">
        <v>135</v>
      </c>
      <c r="R32" s="90" t="s">
        <v>26</v>
      </c>
      <c r="S32" s="90" t="s">
        <v>228</v>
      </c>
      <c r="T32" s="24" t="s">
        <v>126</v>
      </c>
      <c r="U32" s="24">
        <v>16</v>
      </c>
      <c r="V32" s="24" t="s">
        <v>150</v>
      </c>
      <c r="W32" s="91">
        <v>17500</v>
      </c>
    </row>
    <row r="33" spans="3:23">
      <c r="C33" s="3">
        <v>27</v>
      </c>
      <c r="D33" s="90">
        <v>270</v>
      </c>
      <c r="E33" s="90" t="s">
        <v>138</v>
      </c>
      <c r="F33" s="90" t="s">
        <v>137</v>
      </c>
      <c r="G33" s="90" t="s">
        <v>229</v>
      </c>
      <c r="H33" s="24" t="s">
        <v>120</v>
      </c>
      <c r="I33" s="24">
        <v>68</v>
      </c>
      <c r="J33" s="24" t="s">
        <v>150</v>
      </c>
      <c r="K33" s="91">
        <v>11500</v>
      </c>
      <c r="O33" s="3">
        <v>13</v>
      </c>
      <c r="P33" s="90">
        <v>102</v>
      </c>
      <c r="Q33" s="90" t="s">
        <v>137</v>
      </c>
      <c r="R33" s="90" t="s">
        <v>138</v>
      </c>
      <c r="S33" s="90" t="s">
        <v>229</v>
      </c>
      <c r="T33" s="24" t="s">
        <v>126</v>
      </c>
      <c r="U33" s="24">
        <v>12</v>
      </c>
      <c r="V33" s="24" t="s">
        <v>150</v>
      </c>
      <c r="W33" s="91">
        <v>11500</v>
      </c>
    </row>
    <row r="34" spans="3:23">
      <c r="C34" s="3">
        <v>28</v>
      </c>
      <c r="D34" s="90">
        <v>282</v>
      </c>
      <c r="E34" s="90" t="s">
        <v>140</v>
      </c>
      <c r="F34" s="90" t="s">
        <v>139</v>
      </c>
      <c r="G34" s="90" t="s">
        <v>228</v>
      </c>
      <c r="H34" s="115" t="s">
        <v>126</v>
      </c>
      <c r="I34" s="24">
        <v>72</v>
      </c>
      <c r="J34" s="24" t="s">
        <v>148</v>
      </c>
      <c r="K34" s="91">
        <v>16000</v>
      </c>
      <c r="O34" s="3">
        <v>17</v>
      </c>
      <c r="P34" s="90">
        <v>150</v>
      </c>
      <c r="Q34" s="90" t="s">
        <v>122</v>
      </c>
      <c r="R34" s="90" t="s">
        <v>88</v>
      </c>
      <c r="S34" s="90" t="s">
        <v>228</v>
      </c>
      <c r="T34" s="24" t="s">
        <v>126</v>
      </c>
      <c r="U34" s="24">
        <v>28</v>
      </c>
      <c r="V34" s="24" t="s">
        <v>149</v>
      </c>
      <c r="W34" s="91">
        <v>24000</v>
      </c>
    </row>
    <row r="35" spans="3:23">
      <c r="O35" s="3">
        <v>19</v>
      </c>
      <c r="P35" s="90">
        <v>174</v>
      </c>
      <c r="Q35" s="90" t="s">
        <v>231</v>
      </c>
      <c r="R35" s="90" t="s">
        <v>230</v>
      </c>
      <c r="S35" s="90" t="s">
        <v>228</v>
      </c>
      <c r="T35" s="24" t="s">
        <v>126</v>
      </c>
      <c r="U35" s="24">
        <v>36</v>
      </c>
      <c r="V35" s="24" t="s">
        <v>148</v>
      </c>
      <c r="W35" s="91">
        <v>12000</v>
      </c>
    </row>
    <row r="36" spans="3:23">
      <c r="O36" s="3">
        <v>22</v>
      </c>
      <c r="P36" s="90">
        <v>210</v>
      </c>
      <c r="Q36" s="90" t="s">
        <v>132</v>
      </c>
      <c r="R36" s="90" t="s">
        <v>131</v>
      </c>
      <c r="S36" s="90" t="s">
        <v>228</v>
      </c>
      <c r="T36" s="24" t="s">
        <v>126</v>
      </c>
      <c r="U36" s="24">
        <v>48</v>
      </c>
      <c r="V36" s="24" t="s">
        <v>149</v>
      </c>
      <c r="W36" s="91">
        <v>22500</v>
      </c>
    </row>
    <row r="37" spans="3:23">
      <c r="O37" s="3">
        <v>24</v>
      </c>
      <c r="P37" s="90">
        <v>234</v>
      </c>
      <c r="Q37" s="90" t="s">
        <v>121</v>
      </c>
      <c r="R37" s="90" t="s">
        <v>134</v>
      </c>
      <c r="S37" s="90" t="s">
        <v>229</v>
      </c>
      <c r="T37" s="24" t="s">
        <v>126</v>
      </c>
      <c r="U37" s="24">
        <v>56</v>
      </c>
      <c r="V37" s="24" t="s">
        <v>148</v>
      </c>
      <c r="W37" s="91">
        <v>18000</v>
      </c>
    </row>
    <row r="38" spans="3:23">
      <c r="O38" s="3">
        <v>26</v>
      </c>
      <c r="P38" s="90">
        <v>258</v>
      </c>
      <c r="Q38" s="90" t="s">
        <v>19</v>
      </c>
      <c r="R38" s="90" t="s">
        <v>136</v>
      </c>
      <c r="S38" s="90" t="s">
        <v>229</v>
      </c>
      <c r="T38" s="24" t="s">
        <v>126</v>
      </c>
      <c r="U38" s="24">
        <v>64</v>
      </c>
      <c r="V38" s="24" t="s">
        <v>148</v>
      </c>
      <c r="W38" s="91">
        <v>11000</v>
      </c>
    </row>
    <row r="39" spans="3:23">
      <c r="O39" s="3">
        <v>28</v>
      </c>
      <c r="P39" s="90">
        <v>282</v>
      </c>
      <c r="Q39" s="90" t="s">
        <v>140</v>
      </c>
      <c r="R39" s="90" t="s">
        <v>139</v>
      </c>
      <c r="S39" s="90" t="s">
        <v>228</v>
      </c>
      <c r="T39" s="115" t="s">
        <v>126</v>
      </c>
      <c r="U39" s="24">
        <v>72</v>
      </c>
      <c r="V39" s="24" t="s">
        <v>148</v>
      </c>
      <c r="W39" s="91">
        <v>16000</v>
      </c>
    </row>
  </sheetData>
  <sortState ref="C7:K34">
    <sortCondition ref="C7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36781-4D51-456B-9DCD-B326A9959A88}">
  <sheetPr codeName="Sheet22">
    <tabColor rgb="FFFF0000"/>
  </sheetPr>
  <dimension ref="B1:L20"/>
  <sheetViews>
    <sheetView workbookViewId="0">
      <selection activeCell="I20" sqref="I20"/>
    </sheetView>
  </sheetViews>
  <sheetFormatPr defaultRowHeight="14.25"/>
  <cols>
    <col min="1" max="1" width="9.140625" style="3"/>
    <col min="2" max="2" width="10.7109375" style="3" bestFit="1" customWidth="1"/>
    <col min="3" max="7" width="9.140625" style="3"/>
    <col min="8" max="8" width="18.7109375" style="3" bestFit="1" customWidth="1"/>
    <col min="9" max="10" width="9.140625" style="3"/>
    <col min="11" max="11" width="11.5703125" style="3" bestFit="1" customWidth="1"/>
    <col min="12" max="12" width="12.140625" style="3" bestFit="1" customWidth="1"/>
    <col min="13" max="16384" width="9.140625" style="3"/>
  </cols>
  <sheetData>
    <row r="1" spans="2:12" ht="30">
      <c r="D1" s="341" t="s">
        <v>390</v>
      </c>
      <c r="E1" s="341"/>
      <c r="F1" s="341"/>
      <c r="K1" s="340" t="s">
        <v>310</v>
      </c>
      <c r="L1" s="340"/>
    </row>
    <row r="3" spans="2:12">
      <c r="B3" s="3" t="s">
        <v>326</v>
      </c>
      <c r="D3" s="116">
        <v>23</v>
      </c>
      <c r="E3" s="116">
        <v>2</v>
      </c>
      <c r="F3" s="116">
        <v>1990</v>
      </c>
      <c r="H3" s="3" t="s">
        <v>361</v>
      </c>
      <c r="K3" s="116" t="s">
        <v>362</v>
      </c>
      <c r="L3" s="116" t="s">
        <v>363</v>
      </c>
    </row>
    <row r="4" spans="2:12">
      <c r="B4" s="3" t="s">
        <v>342</v>
      </c>
      <c r="D4" s="116">
        <v>21</v>
      </c>
      <c r="E4" s="116">
        <v>12</v>
      </c>
      <c r="F4" s="116">
        <v>1991</v>
      </c>
      <c r="H4" s="3" t="s">
        <v>344</v>
      </c>
      <c r="K4" s="116" t="s">
        <v>44</v>
      </c>
      <c r="L4" s="116" t="s">
        <v>19</v>
      </c>
    </row>
    <row r="5" spans="2:12">
      <c r="B5" s="3" t="s">
        <v>343</v>
      </c>
      <c r="D5" s="116">
        <v>23</v>
      </c>
      <c r="E5" s="116">
        <v>11</v>
      </c>
      <c r="F5" s="116">
        <v>1992</v>
      </c>
      <c r="H5" s="3" t="s">
        <v>345</v>
      </c>
      <c r="K5" s="116" t="s">
        <v>364</v>
      </c>
      <c r="L5" s="116" t="s">
        <v>365</v>
      </c>
    </row>
    <row r="6" spans="2:12">
      <c r="B6" s="3" t="s">
        <v>327</v>
      </c>
      <c r="D6" s="116">
        <v>23</v>
      </c>
      <c r="E6" s="116">
        <v>2</v>
      </c>
      <c r="F6" s="116">
        <v>1993</v>
      </c>
      <c r="H6" s="3" t="s">
        <v>346</v>
      </c>
      <c r="K6" s="116" t="s">
        <v>366</v>
      </c>
      <c r="L6" s="116" t="s">
        <v>367</v>
      </c>
    </row>
    <row r="7" spans="2:12">
      <c r="B7" s="3" t="s">
        <v>328</v>
      </c>
      <c r="D7" s="116">
        <v>23</v>
      </c>
      <c r="E7" s="116">
        <v>1</v>
      </c>
      <c r="F7" s="116">
        <v>1994</v>
      </c>
      <c r="H7" s="3" t="s">
        <v>347</v>
      </c>
      <c r="K7" s="116" t="s">
        <v>24</v>
      </c>
      <c r="L7" s="116" t="s">
        <v>25</v>
      </c>
    </row>
    <row r="8" spans="2:12">
      <c r="B8" s="3" t="s">
        <v>329</v>
      </c>
      <c r="D8" s="116">
        <v>23</v>
      </c>
      <c r="E8" s="116">
        <v>2</v>
      </c>
      <c r="F8" s="116">
        <v>1995</v>
      </c>
      <c r="H8" s="3" t="s">
        <v>348</v>
      </c>
      <c r="K8" s="116" t="s">
        <v>368</v>
      </c>
      <c r="L8" s="116" t="s">
        <v>129</v>
      </c>
    </row>
    <row r="9" spans="2:12">
      <c r="B9" s="3" t="s">
        <v>330</v>
      </c>
      <c r="D9" s="116">
        <v>23</v>
      </c>
      <c r="E9" s="116">
        <v>2</v>
      </c>
      <c r="F9" s="116">
        <v>1996</v>
      </c>
      <c r="H9" s="3" t="s">
        <v>349</v>
      </c>
      <c r="K9" s="116" t="s">
        <v>369</v>
      </c>
      <c r="L9" s="116" t="s">
        <v>19</v>
      </c>
    </row>
    <row r="10" spans="2:12">
      <c r="B10" s="3" t="s">
        <v>331</v>
      </c>
      <c r="D10" s="116">
        <v>23</v>
      </c>
      <c r="E10" s="116">
        <v>2</v>
      </c>
      <c r="F10" s="116">
        <v>1997</v>
      </c>
      <c r="H10" s="3" t="s">
        <v>350</v>
      </c>
      <c r="K10" s="116" t="s">
        <v>370</v>
      </c>
      <c r="L10" s="116" t="s">
        <v>371</v>
      </c>
    </row>
    <row r="11" spans="2:12">
      <c r="B11" s="3" t="s">
        <v>332</v>
      </c>
      <c r="D11" s="116">
        <v>23</v>
      </c>
      <c r="E11" s="116">
        <v>2</v>
      </c>
      <c r="F11" s="116">
        <v>1998</v>
      </c>
      <c r="H11" s="3" t="s">
        <v>351</v>
      </c>
      <c r="K11" s="116" t="s">
        <v>372</v>
      </c>
      <c r="L11" s="116" t="s">
        <v>130</v>
      </c>
    </row>
    <row r="12" spans="2:12">
      <c r="B12" s="3" t="s">
        <v>333</v>
      </c>
      <c r="D12" s="116">
        <v>23</v>
      </c>
      <c r="E12" s="116">
        <v>2</v>
      </c>
      <c r="F12" s="116">
        <v>1999</v>
      </c>
      <c r="H12" s="3" t="s">
        <v>352</v>
      </c>
      <c r="K12" s="116" t="s">
        <v>373</v>
      </c>
      <c r="L12" s="116" t="s">
        <v>374</v>
      </c>
    </row>
    <row r="13" spans="2:12">
      <c r="B13" s="3" t="s">
        <v>334</v>
      </c>
      <c r="D13" s="116">
        <v>23</v>
      </c>
      <c r="E13" s="116">
        <v>2</v>
      </c>
      <c r="F13" s="116">
        <v>2000</v>
      </c>
      <c r="H13" s="3" t="s">
        <v>353</v>
      </c>
      <c r="K13" s="116" t="s">
        <v>375</v>
      </c>
      <c r="L13" s="116" t="s">
        <v>376</v>
      </c>
    </row>
    <row r="14" spans="2:12">
      <c r="B14" s="3" t="s">
        <v>335</v>
      </c>
      <c r="D14" s="116">
        <v>23</v>
      </c>
      <c r="E14" s="116">
        <v>2</v>
      </c>
      <c r="F14" s="116">
        <v>2001</v>
      </c>
      <c r="H14" s="3" t="s">
        <v>354</v>
      </c>
      <c r="K14" s="116" t="s">
        <v>377</v>
      </c>
      <c r="L14" s="116" t="s">
        <v>378</v>
      </c>
    </row>
    <row r="15" spans="2:12">
      <c r="B15" s="3" t="s">
        <v>336</v>
      </c>
      <c r="D15" s="116">
        <v>23</v>
      </c>
      <c r="E15" s="116">
        <v>2</v>
      </c>
      <c r="F15" s="116">
        <v>2002</v>
      </c>
      <c r="H15" s="3" t="s">
        <v>355</v>
      </c>
      <c r="K15" s="116" t="s">
        <v>27</v>
      </c>
      <c r="L15" s="116" t="s">
        <v>379</v>
      </c>
    </row>
    <row r="16" spans="2:12">
      <c r="B16" s="3" t="s">
        <v>337</v>
      </c>
      <c r="D16" s="116">
        <v>23</v>
      </c>
      <c r="E16" s="116">
        <v>2</v>
      </c>
      <c r="F16" s="116">
        <v>2003</v>
      </c>
      <c r="H16" s="3" t="s">
        <v>356</v>
      </c>
      <c r="K16" s="116" t="s">
        <v>380</v>
      </c>
      <c r="L16" s="116" t="s">
        <v>381</v>
      </c>
    </row>
    <row r="17" spans="2:12">
      <c r="B17" s="3" t="s">
        <v>338</v>
      </c>
      <c r="D17" s="116">
        <v>23</v>
      </c>
      <c r="E17" s="116">
        <v>2</v>
      </c>
      <c r="F17" s="116">
        <v>2004</v>
      </c>
      <c r="H17" s="3" t="s">
        <v>357</v>
      </c>
      <c r="K17" s="116" t="s">
        <v>382</v>
      </c>
      <c r="L17" s="116" t="s">
        <v>383</v>
      </c>
    </row>
    <row r="18" spans="2:12">
      <c r="B18" s="3" t="s">
        <v>339</v>
      </c>
      <c r="D18" s="116">
        <v>23</v>
      </c>
      <c r="E18" s="116">
        <v>2</v>
      </c>
      <c r="F18" s="116">
        <v>2005</v>
      </c>
      <c r="H18" s="3" t="s">
        <v>358</v>
      </c>
      <c r="K18" s="116" t="s">
        <v>384</v>
      </c>
      <c r="L18" s="116" t="s">
        <v>385</v>
      </c>
    </row>
    <row r="19" spans="2:12">
      <c r="B19" s="3" t="s">
        <v>340</v>
      </c>
      <c r="D19" s="116">
        <v>23</v>
      </c>
      <c r="E19" s="116">
        <v>2</v>
      </c>
      <c r="F19" s="116">
        <v>2006</v>
      </c>
      <c r="H19" s="3" t="s">
        <v>359</v>
      </c>
      <c r="K19" s="116" t="s">
        <v>386</v>
      </c>
      <c r="L19" s="116" t="s">
        <v>387</v>
      </c>
    </row>
    <row r="20" spans="2:12">
      <c r="B20" s="3" t="s">
        <v>341</v>
      </c>
      <c r="D20" s="116">
        <v>23</v>
      </c>
      <c r="E20" s="116">
        <v>2</v>
      </c>
      <c r="F20" s="116">
        <v>2007</v>
      </c>
      <c r="H20" s="3" t="s">
        <v>360</v>
      </c>
      <c r="K20" s="116" t="s">
        <v>388</v>
      </c>
      <c r="L20" s="116" t="s">
        <v>389</v>
      </c>
    </row>
  </sheetData>
  <mergeCells count="2">
    <mergeCell ref="K1:L1"/>
    <mergeCell ref="D1:F1"/>
  </mergeCells>
  <dataValidations xWindow="361" yWindow="479" count="1">
    <dataValidation allowBlank="1" showInputMessage="1" showErrorMessage="1" promptTitle="نوت:" prompt="در صورتی که خواستید در پیش روی عدد ۲ صفر را نشاند بدهد باید هر سه ستون ذیل یعنی تاریخ را باید به صورت text درست کند _x000a_والسلام با احترام _x000a_جمیل محمدی " sqref="E7" xr:uid="{B0590545-4F02-4F2D-BD94-E7EE4109B9A7}"/>
  </dataValidations>
  <pageMargins left="0.7" right="0.7" top="0.75" bottom="0.75" header="0.3" footer="0.3"/>
  <pageSetup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6375-966C-43AA-A9BC-FBE0A5A8058D}">
  <sheetPr codeName="Sheet23">
    <tabColor rgb="FF00B0F0"/>
  </sheetPr>
  <dimension ref="A2:P46"/>
  <sheetViews>
    <sheetView topLeftCell="C4" zoomScaleNormal="100" workbookViewId="0">
      <selection activeCell="B1" sqref="A1:XFD1048576"/>
    </sheetView>
  </sheetViews>
  <sheetFormatPr defaultRowHeight="14.25"/>
  <cols>
    <col min="1" max="1" width="9.140625" style="3"/>
    <col min="2" max="2" width="13.85546875" style="3" bestFit="1" customWidth="1"/>
    <col min="3" max="3" width="10.85546875" style="3" bestFit="1" customWidth="1"/>
    <col min="4" max="4" width="12.140625" style="3" bestFit="1" customWidth="1"/>
    <col min="5" max="5" width="8" style="3" bestFit="1" customWidth="1"/>
    <col min="6" max="6" width="19.140625" style="3" bestFit="1" customWidth="1"/>
    <col min="7" max="7" width="12" style="3" bestFit="1" customWidth="1"/>
    <col min="8" max="8" width="19.140625" style="3" bestFit="1" customWidth="1"/>
    <col min="9" max="9" width="12" style="3" bestFit="1" customWidth="1"/>
    <col min="10" max="10" width="12.28515625" style="3" bestFit="1" customWidth="1"/>
    <col min="11" max="12" width="12.28515625" style="3" customWidth="1"/>
    <col min="13" max="13" width="17.5703125" style="3" bestFit="1" customWidth="1"/>
    <col min="14" max="14" width="15.85546875" style="3" bestFit="1" customWidth="1"/>
    <col min="15" max="15" width="24.7109375" style="3" customWidth="1"/>
    <col min="16" max="16" width="9.7109375" style="3" bestFit="1" customWidth="1"/>
    <col min="17" max="16384" width="9.140625" style="3"/>
  </cols>
  <sheetData>
    <row r="2" spans="1:16">
      <c r="N2" s="74"/>
      <c r="O2" s="76" t="s">
        <v>434</v>
      </c>
    </row>
    <row r="3" spans="1:16">
      <c r="A3" s="3" t="s">
        <v>307</v>
      </c>
      <c r="B3" s="3" t="s">
        <v>115</v>
      </c>
      <c r="C3" s="3" t="s">
        <v>40</v>
      </c>
      <c r="D3" s="3" t="s">
        <v>41</v>
      </c>
      <c r="E3" s="3" t="s">
        <v>227</v>
      </c>
      <c r="F3" s="3" t="s">
        <v>116</v>
      </c>
      <c r="G3" s="3" t="s">
        <v>413</v>
      </c>
      <c r="H3" s="3" t="s">
        <v>117</v>
      </c>
      <c r="I3" s="3" t="s">
        <v>146</v>
      </c>
      <c r="J3" s="3" t="s">
        <v>144</v>
      </c>
      <c r="N3" s="77"/>
      <c r="O3" s="78"/>
    </row>
    <row r="4" spans="1:16" ht="30">
      <c r="A4" s="100">
        <v>1</v>
      </c>
      <c r="B4" s="100">
        <v>101</v>
      </c>
      <c r="C4" s="100" t="s">
        <v>118</v>
      </c>
      <c r="D4" s="100" t="s">
        <v>119</v>
      </c>
      <c r="E4" s="100" t="s">
        <v>228</v>
      </c>
      <c r="F4" s="100" t="s">
        <v>120</v>
      </c>
      <c r="G4" s="117">
        <v>33248</v>
      </c>
      <c r="H4" s="100">
        <v>12</v>
      </c>
      <c r="I4" s="100" t="s">
        <v>147</v>
      </c>
      <c r="J4" s="100">
        <v>8000</v>
      </c>
      <c r="K4" s="342" t="s">
        <v>435</v>
      </c>
      <c r="L4" s="342"/>
      <c r="M4" s="343"/>
      <c r="N4" s="77"/>
      <c r="O4" s="118" t="s">
        <v>310</v>
      </c>
      <c r="P4" s="26"/>
    </row>
    <row r="5" spans="1:16">
      <c r="A5" s="100">
        <v>2</v>
      </c>
      <c r="B5" s="100">
        <v>121</v>
      </c>
      <c r="C5" s="100" t="s">
        <v>121</v>
      </c>
      <c r="D5" s="100" t="s">
        <v>36</v>
      </c>
      <c r="E5" s="100" t="s">
        <v>229</v>
      </c>
      <c r="F5" s="100" t="s">
        <v>120</v>
      </c>
      <c r="G5" s="117">
        <v>33249</v>
      </c>
      <c r="H5" s="100">
        <v>12</v>
      </c>
      <c r="I5" s="100" t="s">
        <v>148</v>
      </c>
      <c r="J5" s="100">
        <v>25500</v>
      </c>
      <c r="K5" s="342"/>
      <c r="L5" s="342"/>
      <c r="M5" s="343"/>
      <c r="N5" s="119"/>
      <c r="O5" s="120" t="s">
        <v>411</v>
      </c>
    </row>
    <row r="6" spans="1:16">
      <c r="A6" s="100">
        <v>3</v>
      </c>
      <c r="B6" s="100">
        <v>103</v>
      </c>
      <c r="C6" s="100" t="s">
        <v>88</v>
      </c>
      <c r="D6" s="100" t="s">
        <v>122</v>
      </c>
      <c r="E6" s="100" t="s">
        <v>228</v>
      </c>
      <c r="F6" s="100" t="s">
        <v>123</v>
      </c>
      <c r="G6" s="117">
        <v>33250</v>
      </c>
      <c r="H6" s="100">
        <v>13</v>
      </c>
      <c r="I6" s="100" t="s">
        <v>149</v>
      </c>
      <c r="J6" s="100">
        <v>24000</v>
      </c>
      <c r="K6" s="342"/>
      <c r="L6" s="342"/>
      <c r="M6" s="343"/>
      <c r="N6" s="119" t="s">
        <v>414</v>
      </c>
      <c r="O6" s="120" t="s">
        <v>391</v>
      </c>
    </row>
    <row r="7" spans="1:16">
      <c r="A7" s="100">
        <v>4</v>
      </c>
      <c r="B7" s="100">
        <v>104</v>
      </c>
      <c r="C7" s="100" t="s">
        <v>124</v>
      </c>
      <c r="D7" s="100" t="s">
        <v>125</v>
      </c>
      <c r="E7" s="100" t="s">
        <v>229</v>
      </c>
      <c r="F7" s="100" t="s">
        <v>126</v>
      </c>
      <c r="G7" s="117">
        <v>33251</v>
      </c>
      <c r="H7" s="100">
        <v>14</v>
      </c>
      <c r="I7" s="100" t="s">
        <v>150</v>
      </c>
      <c r="J7" s="100">
        <v>10000</v>
      </c>
      <c r="K7" s="342"/>
      <c r="L7" s="342"/>
      <c r="M7" s="343"/>
      <c r="N7" s="119" t="s">
        <v>415</v>
      </c>
      <c r="O7" s="120" t="s">
        <v>392</v>
      </c>
    </row>
    <row r="8" spans="1:16">
      <c r="A8" s="100">
        <v>5</v>
      </c>
      <c r="B8" s="100">
        <v>105</v>
      </c>
      <c r="C8" s="100" t="s">
        <v>230</v>
      </c>
      <c r="D8" s="100" t="s">
        <v>231</v>
      </c>
      <c r="E8" s="100" t="s">
        <v>228</v>
      </c>
      <c r="F8" s="100" t="s">
        <v>120</v>
      </c>
      <c r="G8" s="117">
        <v>33252</v>
      </c>
      <c r="H8" s="100">
        <v>14</v>
      </c>
      <c r="I8" s="100" t="s">
        <v>148</v>
      </c>
      <c r="J8" s="100">
        <v>12000</v>
      </c>
      <c r="K8" s="342"/>
      <c r="L8" s="342"/>
      <c r="M8" s="343"/>
      <c r="N8" s="119" t="s">
        <v>416</v>
      </c>
      <c r="O8" s="120" t="s">
        <v>393</v>
      </c>
    </row>
    <row r="9" spans="1:16">
      <c r="A9" s="100">
        <v>6</v>
      </c>
      <c r="B9" s="100">
        <v>106</v>
      </c>
      <c r="C9" s="100" t="s">
        <v>128</v>
      </c>
      <c r="D9" s="100" t="s">
        <v>129</v>
      </c>
      <c r="E9" s="100" t="s">
        <v>228</v>
      </c>
      <c r="F9" s="100" t="s">
        <v>126</v>
      </c>
      <c r="G9" s="117">
        <v>33253</v>
      </c>
      <c r="H9" s="100">
        <v>14</v>
      </c>
      <c r="I9" s="100" t="s">
        <v>150</v>
      </c>
      <c r="J9" s="100">
        <v>14500</v>
      </c>
      <c r="K9" s="342"/>
      <c r="L9" s="342"/>
      <c r="M9" s="343"/>
      <c r="N9" s="119" t="s">
        <v>417</v>
      </c>
      <c r="O9" s="120" t="s">
        <v>394</v>
      </c>
    </row>
    <row r="10" spans="1:16">
      <c r="A10" s="100">
        <v>7</v>
      </c>
      <c r="B10" s="100">
        <v>107</v>
      </c>
      <c r="C10" s="100" t="s">
        <v>12</v>
      </c>
      <c r="D10" s="100" t="s">
        <v>130</v>
      </c>
      <c r="E10" s="100" t="s">
        <v>228</v>
      </c>
      <c r="F10" s="100" t="s">
        <v>123</v>
      </c>
      <c r="G10" s="117">
        <v>33254</v>
      </c>
      <c r="H10" s="100">
        <v>13</v>
      </c>
      <c r="I10" s="100" t="s">
        <v>149</v>
      </c>
      <c r="J10" s="100">
        <v>13000</v>
      </c>
      <c r="K10" s="342"/>
      <c r="L10" s="342"/>
      <c r="M10" s="343"/>
      <c r="N10" s="119" t="s">
        <v>418</v>
      </c>
      <c r="O10" s="120" t="s">
        <v>395</v>
      </c>
    </row>
    <row r="11" spans="1:16">
      <c r="A11" s="100">
        <v>8</v>
      </c>
      <c r="B11" s="100">
        <v>108</v>
      </c>
      <c r="C11" s="100" t="s">
        <v>131</v>
      </c>
      <c r="D11" s="100" t="s">
        <v>132</v>
      </c>
      <c r="E11" s="100" t="s">
        <v>228</v>
      </c>
      <c r="F11" s="100" t="s">
        <v>120</v>
      </c>
      <c r="G11" s="117">
        <v>33255</v>
      </c>
      <c r="H11" s="100">
        <v>15</v>
      </c>
      <c r="I11" s="100" t="s">
        <v>149</v>
      </c>
      <c r="J11" s="100">
        <v>22500</v>
      </c>
      <c r="K11" s="342"/>
      <c r="L11" s="342"/>
      <c r="M11" s="343"/>
      <c r="N11" s="119" t="s">
        <v>419</v>
      </c>
      <c r="O11" s="120" t="s">
        <v>396</v>
      </c>
    </row>
    <row r="12" spans="1:16">
      <c r="A12" s="100">
        <v>9</v>
      </c>
      <c r="B12" s="100">
        <v>109</v>
      </c>
      <c r="C12" s="100" t="s">
        <v>33</v>
      </c>
      <c r="D12" s="100" t="s">
        <v>133</v>
      </c>
      <c r="E12" s="100" t="s">
        <v>229</v>
      </c>
      <c r="F12" s="100" t="s">
        <v>126</v>
      </c>
      <c r="G12" s="117">
        <v>33256</v>
      </c>
      <c r="H12" s="100">
        <v>15</v>
      </c>
      <c r="I12" s="100" t="s">
        <v>147</v>
      </c>
      <c r="J12" s="100">
        <v>23000</v>
      </c>
      <c r="K12" s="342"/>
      <c r="L12" s="342"/>
      <c r="M12" s="343"/>
      <c r="N12" s="119" t="s">
        <v>420</v>
      </c>
      <c r="O12" s="120" t="s">
        <v>397</v>
      </c>
    </row>
    <row r="13" spans="1:16">
      <c r="A13" s="100">
        <v>10</v>
      </c>
      <c r="B13" s="100">
        <v>110</v>
      </c>
      <c r="C13" s="100" t="s">
        <v>134</v>
      </c>
      <c r="D13" s="100" t="s">
        <v>121</v>
      </c>
      <c r="E13" s="100" t="s">
        <v>229</v>
      </c>
      <c r="F13" s="100" t="s">
        <v>120</v>
      </c>
      <c r="G13" s="117">
        <v>33257</v>
      </c>
      <c r="H13" s="100">
        <v>15</v>
      </c>
      <c r="I13" s="100" t="s">
        <v>148</v>
      </c>
      <c r="J13" s="100">
        <v>18000</v>
      </c>
      <c r="K13" s="342"/>
      <c r="L13" s="342"/>
      <c r="M13" s="343"/>
      <c r="N13" s="119" t="s">
        <v>421</v>
      </c>
      <c r="O13" s="120" t="s">
        <v>398</v>
      </c>
    </row>
    <row r="14" spans="1:16">
      <c r="A14" s="100">
        <v>11</v>
      </c>
      <c r="B14" s="100">
        <v>111</v>
      </c>
      <c r="C14" s="100" t="s">
        <v>135</v>
      </c>
      <c r="D14" s="100" t="s">
        <v>26</v>
      </c>
      <c r="E14" s="100" t="s">
        <v>228</v>
      </c>
      <c r="F14" s="100" t="s">
        <v>126</v>
      </c>
      <c r="G14" s="117">
        <v>33258</v>
      </c>
      <c r="H14" s="100">
        <v>16</v>
      </c>
      <c r="I14" s="100" t="s">
        <v>150</v>
      </c>
      <c r="J14" s="100">
        <v>17500</v>
      </c>
      <c r="K14" s="342"/>
      <c r="L14" s="342"/>
      <c r="M14" s="343"/>
      <c r="N14" s="119" t="s">
        <v>422</v>
      </c>
      <c r="O14" s="120" t="s">
        <v>399</v>
      </c>
    </row>
    <row r="15" spans="1:16">
      <c r="A15" s="100">
        <v>12</v>
      </c>
      <c r="B15" s="100">
        <v>112</v>
      </c>
      <c r="C15" s="100" t="s">
        <v>136</v>
      </c>
      <c r="D15" s="100" t="s">
        <v>19</v>
      </c>
      <c r="E15" s="100" t="s">
        <v>229</v>
      </c>
      <c r="F15" s="100" t="s">
        <v>120</v>
      </c>
      <c r="G15" s="117">
        <v>33259</v>
      </c>
      <c r="H15" s="100">
        <v>16</v>
      </c>
      <c r="I15" s="100" t="s">
        <v>148</v>
      </c>
      <c r="J15" s="100">
        <v>11000</v>
      </c>
      <c r="K15" s="342"/>
      <c r="L15" s="342"/>
      <c r="M15" s="343"/>
      <c r="N15" s="119" t="s">
        <v>423</v>
      </c>
      <c r="O15" s="120" t="s">
        <v>400</v>
      </c>
    </row>
    <row r="16" spans="1:16">
      <c r="A16" s="100">
        <v>13</v>
      </c>
      <c r="B16" s="100">
        <v>102</v>
      </c>
      <c r="C16" s="100" t="s">
        <v>137</v>
      </c>
      <c r="D16" s="100" t="s">
        <v>138</v>
      </c>
      <c r="E16" s="100" t="s">
        <v>229</v>
      </c>
      <c r="F16" s="100" t="s">
        <v>126</v>
      </c>
      <c r="G16" s="117">
        <v>33260</v>
      </c>
      <c r="H16" s="100">
        <v>12</v>
      </c>
      <c r="I16" s="100" t="s">
        <v>150</v>
      </c>
      <c r="J16" s="100">
        <v>11500</v>
      </c>
      <c r="K16" s="342"/>
      <c r="L16" s="342"/>
      <c r="M16" s="343"/>
      <c r="N16" s="119" t="s">
        <v>424</v>
      </c>
      <c r="O16" s="120" t="s">
        <v>401</v>
      </c>
    </row>
    <row r="17" spans="1:15">
      <c r="A17" s="100">
        <v>14</v>
      </c>
      <c r="B17" s="100">
        <v>114</v>
      </c>
      <c r="C17" s="100" t="s">
        <v>139</v>
      </c>
      <c r="D17" s="100" t="s">
        <v>140</v>
      </c>
      <c r="E17" s="100" t="s">
        <v>228</v>
      </c>
      <c r="F17" s="100" t="s">
        <v>120</v>
      </c>
      <c r="G17" s="117">
        <v>33261</v>
      </c>
      <c r="H17" s="100">
        <v>16</v>
      </c>
      <c r="I17" s="100" t="s">
        <v>148</v>
      </c>
      <c r="J17" s="100">
        <v>16000</v>
      </c>
      <c r="K17" s="342"/>
      <c r="L17" s="342"/>
      <c r="M17" s="343"/>
      <c r="N17" s="119" t="s">
        <v>425</v>
      </c>
      <c r="O17" s="120" t="s">
        <v>402</v>
      </c>
    </row>
    <row r="18" spans="1:15">
      <c r="A18" s="100">
        <v>15</v>
      </c>
      <c r="B18" s="100">
        <v>126</v>
      </c>
      <c r="C18" s="100" t="s">
        <v>119</v>
      </c>
      <c r="D18" s="100" t="s">
        <v>118</v>
      </c>
      <c r="E18" s="100" t="s">
        <v>228</v>
      </c>
      <c r="F18" s="100" t="s">
        <v>120</v>
      </c>
      <c r="G18" s="117">
        <v>33262</v>
      </c>
      <c r="H18" s="100">
        <v>20</v>
      </c>
      <c r="I18" s="100" t="s">
        <v>147</v>
      </c>
      <c r="J18" s="100">
        <v>8000</v>
      </c>
      <c r="K18" s="100"/>
      <c r="L18" s="100"/>
      <c r="M18" s="100"/>
      <c r="N18" s="119" t="s">
        <v>426</v>
      </c>
      <c r="O18" s="120" t="s">
        <v>403</v>
      </c>
    </row>
    <row r="19" spans="1:15">
      <c r="A19" s="100">
        <v>16</v>
      </c>
      <c r="B19" s="100">
        <v>138</v>
      </c>
      <c r="C19" s="100" t="s">
        <v>36</v>
      </c>
      <c r="D19" s="100" t="s">
        <v>121</v>
      </c>
      <c r="E19" s="100" t="s">
        <v>229</v>
      </c>
      <c r="F19" s="100" t="s">
        <v>123</v>
      </c>
      <c r="G19" s="117">
        <v>33263</v>
      </c>
      <c r="H19" s="100">
        <v>24</v>
      </c>
      <c r="I19" s="100" t="s">
        <v>148</v>
      </c>
      <c r="J19" s="100">
        <v>25500</v>
      </c>
      <c r="K19" s="100"/>
      <c r="L19" s="100"/>
      <c r="M19" s="100"/>
      <c r="N19" s="119" t="s">
        <v>427</v>
      </c>
      <c r="O19" s="120" t="s">
        <v>404</v>
      </c>
    </row>
    <row r="20" spans="1:15">
      <c r="A20" s="100">
        <v>17</v>
      </c>
      <c r="B20" s="100">
        <v>150</v>
      </c>
      <c r="C20" s="100" t="s">
        <v>122</v>
      </c>
      <c r="D20" s="100" t="s">
        <v>88</v>
      </c>
      <c r="E20" s="100" t="s">
        <v>228</v>
      </c>
      <c r="F20" s="100" t="s">
        <v>126</v>
      </c>
      <c r="G20" s="117">
        <v>33264</v>
      </c>
      <c r="H20" s="100">
        <v>28</v>
      </c>
      <c r="I20" s="100" t="s">
        <v>149</v>
      </c>
      <c r="J20" s="100">
        <v>24000</v>
      </c>
      <c r="K20" s="100"/>
      <c r="L20" s="100"/>
      <c r="M20" s="100"/>
      <c r="N20" s="119" t="s">
        <v>428</v>
      </c>
      <c r="O20" s="120" t="s">
        <v>405</v>
      </c>
    </row>
    <row r="21" spans="1:15">
      <c r="A21" s="100">
        <v>18</v>
      </c>
      <c r="B21" s="100">
        <v>162</v>
      </c>
      <c r="C21" s="100" t="s">
        <v>410</v>
      </c>
      <c r="D21" s="100" t="s">
        <v>124</v>
      </c>
      <c r="E21" s="100" t="s">
        <v>229</v>
      </c>
      <c r="F21" s="100" t="s">
        <v>120</v>
      </c>
      <c r="G21" s="117">
        <v>33265</v>
      </c>
      <c r="H21" s="100">
        <v>32</v>
      </c>
      <c r="I21" s="100" t="s">
        <v>150</v>
      </c>
      <c r="J21" s="100">
        <v>10000</v>
      </c>
      <c r="K21" s="100"/>
      <c r="L21" s="100"/>
      <c r="M21" s="100"/>
      <c r="N21" s="119" t="s">
        <v>429</v>
      </c>
      <c r="O21" s="120" t="s">
        <v>406</v>
      </c>
    </row>
    <row r="22" spans="1:15">
      <c r="A22" s="100">
        <v>19</v>
      </c>
      <c r="B22" s="100">
        <v>174</v>
      </c>
      <c r="C22" s="100" t="s">
        <v>231</v>
      </c>
      <c r="D22" s="100" t="s">
        <v>230</v>
      </c>
      <c r="E22" s="100" t="s">
        <v>228</v>
      </c>
      <c r="F22" s="100" t="s">
        <v>126</v>
      </c>
      <c r="G22" s="117">
        <v>33266</v>
      </c>
      <c r="H22" s="100">
        <v>36</v>
      </c>
      <c r="I22" s="100" t="s">
        <v>148</v>
      </c>
      <c r="J22" s="100">
        <v>12000</v>
      </c>
      <c r="K22" s="100"/>
      <c r="L22" s="100"/>
      <c r="M22" s="100"/>
      <c r="N22" s="119" t="s">
        <v>430</v>
      </c>
      <c r="O22" s="120" t="s">
        <v>407</v>
      </c>
    </row>
    <row r="23" spans="1:15">
      <c r="A23" s="100">
        <v>20</v>
      </c>
      <c r="B23" s="100">
        <v>186</v>
      </c>
      <c r="C23" s="100" t="s">
        <v>129</v>
      </c>
      <c r="D23" s="100" t="s">
        <v>128</v>
      </c>
      <c r="E23" s="100" t="s">
        <v>228</v>
      </c>
      <c r="F23" s="100" t="s">
        <v>123</v>
      </c>
      <c r="G23" s="117">
        <v>33267</v>
      </c>
      <c r="H23" s="100">
        <v>40</v>
      </c>
      <c r="I23" s="100" t="s">
        <v>150</v>
      </c>
      <c r="J23" s="100">
        <v>14500</v>
      </c>
      <c r="K23" s="100"/>
      <c r="L23" s="100"/>
      <c r="M23" s="100"/>
      <c r="N23" s="119" t="s">
        <v>431</v>
      </c>
      <c r="O23" s="120" t="s">
        <v>412</v>
      </c>
    </row>
    <row r="24" spans="1:15">
      <c r="N24" s="119" t="s">
        <v>432</v>
      </c>
      <c r="O24" s="120" t="s">
        <v>408</v>
      </c>
    </row>
    <row r="25" spans="1:15">
      <c r="N25" s="121" t="s">
        <v>433</v>
      </c>
      <c r="O25" s="122" t="s">
        <v>409</v>
      </c>
    </row>
    <row r="35" spans="3:14" ht="28.5">
      <c r="C35" s="123"/>
      <c r="D35" s="124"/>
      <c r="E35" s="124" t="s">
        <v>40</v>
      </c>
      <c r="F35" s="124" t="s">
        <v>41</v>
      </c>
      <c r="G35" s="124" t="s">
        <v>227</v>
      </c>
      <c r="H35" s="124" t="s">
        <v>116</v>
      </c>
      <c r="I35" s="124" t="s">
        <v>413</v>
      </c>
      <c r="J35" s="124" t="s">
        <v>117</v>
      </c>
      <c r="K35" s="124" t="s">
        <v>146</v>
      </c>
      <c r="L35" s="125" t="s">
        <v>144</v>
      </c>
      <c r="N35" s="126" t="s">
        <v>458</v>
      </c>
    </row>
    <row r="36" spans="3:14">
      <c r="C36" s="127"/>
      <c r="D36" s="6"/>
      <c r="E36" s="6" t="s">
        <v>118</v>
      </c>
      <c r="F36" s="6" t="s">
        <v>119</v>
      </c>
      <c r="G36" s="6" t="s">
        <v>228</v>
      </c>
      <c r="H36" s="6" t="s">
        <v>120</v>
      </c>
      <c r="I36" s="128" t="s">
        <v>436</v>
      </c>
      <c r="J36" s="6">
        <v>12</v>
      </c>
      <c r="K36" s="6" t="s">
        <v>147</v>
      </c>
      <c r="L36" s="129">
        <v>8000</v>
      </c>
      <c r="M36" s="3" t="s">
        <v>391</v>
      </c>
      <c r="N36" s="126" t="s">
        <v>447</v>
      </c>
    </row>
    <row r="37" spans="3:14">
      <c r="C37" s="127"/>
      <c r="D37" s="6"/>
      <c r="E37" s="6" t="s">
        <v>121</v>
      </c>
      <c r="F37" s="6" t="s">
        <v>36</v>
      </c>
      <c r="G37" s="6" t="s">
        <v>229</v>
      </c>
      <c r="H37" s="6" t="s">
        <v>120</v>
      </c>
      <c r="I37" s="128" t="s">
        <v>437</v>
      </c>
      <c r="J37" s="6">
        <v>12</v>
      </c>
      <c r="K37" s="6" t="s">
        <v>148</v>
      </c>
      <c r="L37" s="129">
        <v>25500</v>
      </c>
      <c r="M37" s="3" t="s">
        <v>392</v>
      </c>
      <c r="N37" s="126" t="s">
        <v>448</v>
      </c>
    </row>
    <row r="38" spans="3:14">
      <c r="C38" s="127"/>
      <c r="D38" s="6"/>
      <c r="E38" s="6" t="s">
        <v>88</v>
      </c>
      <c r="F38" s="6" t="s">
        <v>122</v>
      </c>
      <c r="G38" s="6" t="s">
        <v>228</v>
      </c>
      <c r="H38" s="6" t="s">
        <v>123</v>
      </c>
      <c r="I38" s="128" t="s">
        <v>438</v>
      </c>
      <c r="J38" s="6">
        <v>13</v>
      </c>
      <c r="K38" s="6" t="s">
        <v>149</v>
      </c>
      <c r="L38" s="129">
        <v>24000</v>
      </c>
      <c r="M38" s="3" t="s">
        <v>393</v>
      </c>
      <c r="N38" s="126" t="s">
        <v>449</v>
      </c>
    </row>
    <row r="39" spans="3:14">
      <c r="C39" s="127"/>
      <c r="D39" s="6"/>
      <c r="E39" s="6" t="s">
        <v>124</v>
      </c>
      <c r="F39" s="6" t="s">
        <v>125</v>
      </c>
      <c r="G39" s="6" t="s">
        <v>229</v>
      </c>
      <c r="H39" s="6" t="s">
        <v>126</v>
      </c>
      <c r="I39" s="128" t="s">
        <v>439</v>
      </c>
      <c r="J39" s="6">
        <v>14</v>
      </c>
      <c r="K39" s="6" t="s">
        <v>150</v>
      </c>
      <c r="L39" s="129">
        <v>10000</v>
      </c>
      <c r="M39" s="3" t="s">
        <v>394</v>
      </c>
      <c r="N39" s="126" t="s">
        <v>450</v>
      </c>
    </row>
    <row r="40" spans="3:14">
      <c r="C40" s="127"/>
      <c r="D40" s="6"/>
      <c r="E40" s="6" t="s">
        <v>230</v>
      </c>
      <c r="F40" s="6" t="s">
        <v>231</v>
      </c>
      <c r="G40" s="6" t="s">
        <v>228</v>
      </c>
      <c r="H40" s="6" t="s">
        <v>120</v>
      </c>
      <c r="I40" s="128" t="s">
        <v>440</v>
      </c>
      <c r="J40" s="6">
        <v>14</v>
      </c>
      <c r="K40" s="6" t="s">
        <v>148</v>
      </c>
      <c r="L40" s="129">
        <v>12000</v>
      </c>
      <c r="M40" s="3" t="s">
        <v>395</v>
      </c>
      <c r="N40" s="126" t="s">
        <v>451</v>
      </c>
    </row>
    <row r="41" spans="3:14">
      <c r="C41" s="127"/>
      <c r="D41" s="6"/>
      <c r="E41" s="6" t="s">
        <v>128</v>
      </c>
      <c r="F41" s="6" t="s">
        <v>129</v>
      </c>
      <c r="G41" s="6" t="s">
        <v>228</v>
      </c>
      <c r="H41" s="6" t="s">
        <v>126</v>
      </c>
      <c r="I41" s="128" t="s">
        <v>441</v>
      </c>
      <c r="J41" s="6">
        <v>14</v>
      </c>
      <c r="K41" s="6" t="s">
        <v>150</v>
      </c>
      <c r="L41" s="129">
        <v>14500</v>
      </c>
      <c r="M41" s="3" t="s">
        <v>396</v>
      </c>
      <c r="N41" s="126" t="s">
        <v>452</v>
      </c>
    </row>
    <row r="42" spans="3:14">
      <c r="C42" s="127"/>
      <c r="D42" s="6"/>
      <c r="E42" s="6" t="s">
        <v>12</v>
      </c>
      <c r="F42" s="6" t="s">
        <v>130</v>
      </c>
      <c r="G42" s="6" t="s">
        <v>228</v>
      </c>
      <c r="H42" s="6" t="s">
        <v>123</v>
      </c>
      <c r="I42" s="128" t="s">
        <v>442</v>
      </c>
      <c r="J42" s="6">
        <v>13</v>
      </c>
      <c r="K42" s="6" t="s">
        <v>149</v>
      </c>
      <c r="L42" s="129">
        <v>13000</v>
      </c>
      <c r="M42" s="3" t="s">
        <v>397</v>
      </c>
      <c r="N42" s="126" t="s">
        <v>453</v>
      </c>
    </row>
    <row r="43" spans="3:14">
      <c r="C43" s="127"/>
      <c r="D43" s="6"/>
      <c r="E43" s="6" t="s">
        <v>131</v>
      </c>
      <c r="F43" s="6" t="s">
        <v>132</v>
      </c>
      <c r="G43" s="6" t="s">
        <v>228</v>
      </c>
      <c r="H43" s="6" t="s">
        <v>120</v>
      </c>
      <c r="I43" s="128" t="s">
        <v>443</v>
      </c>
      <c r="J43" s="6">
        <v>15</v>
      </c>
      <c r="K43" s="6" t="s">
        <v>149</v>
      </c>
      <c r="L43" s="129">
        <v>22500</v>
      </c>
      <c r="M43" s="3" t="s">
        <v>398</v>
      </c>
      <c r="N43" s="126" t="s">
        <v>454</v>
      </c>
    </row>
    <row r="44" spans="3:14">
      <c r="C44" s="127"/>
      <c r="D44" s="6"/>
      <c r="E44" s="6" t="s">
        <v>33</v>
      </c>
      <c r="F44" s="6" t="s">
        <v>133</v>
      </c>
      <c r="G44" s="6" t="s">
        <v>229</v>
      </c>
      <c r="H44" s="6" t="s">
        <v>126</v>
      </c>
      <c r="I44" s="128" t="s">
        <v>444</v>
      </c>
      <c r="J44" s="6">
        <v>15</v>
      </c>
      <c r="K44" s="6" t="s">
        <v>147</v>
      </c>
      <c r="L44" s="129">
        <v>23000</v>
      </c>
      <c r="M44" s="3" t="s">
        <v>399</v>
      </c>
      <c r="N44" s="126" t="s">
        <v>455</v>
      </c>
    </row>
    <row r="45" spans="3:14">
      <c r="C45" s="127"/>
      <c r="D45" s="6"/>
      <c r="E45" s="6" t="s">
        <v>134</v>
      </c>
      <c r="F45" s="6" t="s">
        <v>121</v>
      </c>
      <c r="G45" s="6" t="s">
        <v>229</v>
      </c>
      <c r="H45" s="6" t="s">
        <v>120</v>
      </c>
      <c r="I45" s="128" t="s">
        <v>445</v>
      </c>
      <c r="J45" s="6">
        <v>15</v>
      </c>
      <c r="K45" s="6" t="s">
        <v>148</v>
      </c>
      <c r="L45" s="129">
        <v>18000</v>
      </c>
      <c r="M45" s="3" t="s">
        <v>400</v>
      </c>
      <c r="N45" s="126" t="s">
        <v>456</v>
      </c>
    </row>
    <row r="46" spans="3:14">
      <c r="C46" s="130"/>
      <c r="D46" s="131"/>
      <c r="E46" s="131" t="s">
        <v>135</v>
      </c>
      <c r="F46" s="131" t="s">
        <v>26</v>
      </c>
      <c r="G46" s="131" t="s">
        <v>228</v>
      </c>
      <c r="H46" s="131" t="s">
        <v>126</v>
      </c>
      <c r="I46" s="128" t="s">
        <v>446</v>
      </c>
      <c r="J46" s="131">
        <v>16</v>
      </c>
      <c r="K46" s="131" t="s">
        <v>150</v>
      </c>
      <c r="L46" s="132">
        <v>17500</v>
      </c>
      <c r="M46" s="3" t="s">
        <v>401</v>
      </c>
      <c r="N46" s="126" t="s">
        <v>457</v>
      </c>
    </row>
  </sheetData>
  <mergeCells count="1">
    <mergeCell ref="K4:M17"/>
  </mergeCells>
  <pageMargins left="0.7" right="0.7" top="0.75" bottom="0.75" header="0.3" footer="0.3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76096-0C8E-481E-9032-E867A8AB6474}">
  <sheetPr codeName="Sheet24">
    <tabColor theme="5"/>
  </sheetPr>
  <dimension ref="B3:S18"/>
  <sheetViews>
    <sheetView workbookViewId="0">
      <selection sqref="A1:XFD1048576"/>
    </sheetView>
  </sheetViews>
  <sheetFormatPr defaultRowHeight="14.25"/>
  <cols>
    <col min="1" max="1" width="9.140625" style="3"/>
    <col min="2" max="2" width="9.28515625" style="3" bestFit="1" customWidth="1"/>
    <col min="3" max="6" width="9.140625" style="3"/>
    <col min="7" max="7" width="12.140625" style="3" bestFit="1" customWidth="1"/>
    <col min="8" max="8" width="17.7109375" style="3" bestFit="1" customWidth="1"/>
    <col min="9" max="9" width="10.7109375" style="3" bestFit="1" customWidth="1"/>
    <col min="10" max="16384" width="9.140625" style="3"/>
  </cols>
  <sheetData>
    <row r="3" spans="2:19">
      <c r="N3" s="344" t="s">
        <v>460</v>
      </c>
      <c r="O3" s="344"/>
      <c r="P3" s="344"/>
      <c r="Q3" s="344"/>
      <c r="R3" s="344"/>
      <c r="S3" s="344"/>
    </row>
    <row r="4" spans="2:19">
      <c r="B4" s="3" t="s">
        <v>115</v>
      </c>
      <c r="C4" s="3" t="s">
        <v>40</v>
      </c>
      <c r="D4" s="3" t="s">
        <v>41</v>
      </c>
      <c r="E4" s="3" t="s">
        <v>227</v>
      </c>
      <c r="F4" s="3" t="s">
        <v>116</v>
      </c>
      <c r="G4" s="3" t="s">
        <v>413</v>
      </c>
      <c r="I4" s="26" t="s">
        <v>413</v>
      </c>
      <c r="N4" s="344"/>
      <c r="O4" s="344"/>
      <c r="P4" s="344"/>
      <c r="Q4" s="344"/>
      <c r="R4" s="344"/>
      <c r="S4" s="344"/>
    </row>
    <row r="5" spans="2:19">
      <c r="B5" s="100">
        <v>101</v>
      </c>
      <c r="C5" s="100" t="s">
        <v>118</v>
      </c>
      <c r="D5" s="100" t="s">
        <v>119</v>
      </c>
      <c r="E5" s="100" t="s">
        <v>228</v>
      </c>
      <c r="F5" s="100" t="s">
        <v>120</v>
      </c>
      <c r="G5" s="117">
        <v>33248</v>
      </c>
      <c r="H5" s="100" t="s">
        <v>391</v>
      </c>
      <c r="I5" s="26">
        <v>33248</v>
      </c>
      <c r="N5" s="344"/>
      <c r="O5" s="344"/>
      <c r="P5" s="344"/>
      <c r="Q5" s="344"/>
      <c r="R5" s="344"/>
      <c r="S5" s="344"/>
    </row>
    <row r="6" spans="2:19">
      <c r="B6" s="100">
        <v>121</v>
      </c>
      <c r="C6" s="100" t="s">
        <v>121</v>
      </c>
      <c r="D6" s="100" t="s">
        <v>36</v>
      </c>
      <c r="E6" s="100" t="s">
        <v>229</v>
      </c>
      <c r="F6" s="100" t="s">
        <v>120</v>
      </c>
      <c r="G6" s="117">
        <v>33249</v>
      </c>
      <c r="H6" s="100" t="s">
        <v>392</v>
      </c>
      <c r="I6" s="26">
        <v>33249</v>
      </c>
      <c r="N6" s="344"/>
      <c r="O6" s="344"/>
      <c r="P6" s="344"/>
      <c r="Q6" s="344"/>
      <c r="R6" s="344"/>
      <c r="S6" s="344"/>
    </row>
    <row r="7" spans="2:19">
      <c r="B7" s="100">
        <v>103</v>
      </c>
      <c r="C7" s="100" t="s">
        <v>88</v>
      </c>
      <c r="D7" s="100" t="s">
        <v>122</v>
      </c>
      <c r="E7" s="100" t="s">
        <v>228</v>
      </c>
      <c r="F7" s="100" t="s">
        <v>123</v>
      </c>
      <c r="G7" s="117">
        <v>33250</v>
      </c>
      <c r="H7" s="100" t="s">
        <v>393</v>
      </c>
      <c r="I7" s="26">
        <v>33250</v>
      </c>
      <c r="N7" s="344"/>
      <c r="O7" s="344"/>
      <c r="P7" s="344"/>
      <c r="Q7" s="344"/>
      <c r="R7" s="344"/>
      <c r="S7" s="344"/>
    </row>
    <row r="8" spans="2:19">
      <c r="B8" s="100">
        <v>104</v>
      </c>
      <c r="C8" s="100" t="s">
        <v>124</v>
      </c>
      <c r="D8" s="100" t="s">
        <v>125</v>
      </c>
      <c r="E8" s="100" t="s">
        <v>229</v>
      </c>
      <c r="F8" s="100" t="s">
        <v>126</v>
      </c>
      <c r="G8" s="117">
        <v>33251</v>
      </c>
      <c r="H8" s="100" t="s">
        <v>394</v>
      </c>
      <c r="I8" s="26">
        <v>33251</v>
      </c>
      <c r="N8" s="344"/>
      <c r="O8" s="344"/>
      <c r="P8" s="344"/>
      <c r="Q8" s="344"/>
      <c r="R8" s="344"/>
      <c r="S8" s="344"/>
    </row>
    <row r="9" spans="2:19">
      <c r="B9" s="100">
        <v>105</v>
      </c>
      <c r="C9" s="100" t="s">
        <v>230</v>
      </c>
      <c r="D9" s="100" t="s">
        <v>231</v>
      </c>
      <c r="E9" s="100" t="s">
        <v>228</v>
      </c>
      <c r="F9" s="100" t="s">
        <v>120</v>
      </c>
      <c r="G9" s="117">
        <v>36905</v>
      </c>
      <c r="H9" s="100" t="s">
        <v>395</v>
      </c>
      <c r="I9" s="26">
        <v>36905</v>
      </c>
      <c r="N9" s="344"/>
      <c r="O9" s="344"/>
      <c r="P9" s="344"/>
      <c r="Q9" s="344"/>
      <c r="R9" s="344"/>
      <c r="S9" s="344"/>
    </row>
    <row r="10" spans="2:19">
      <c r="B10" s="100">
        <v>106</v>
      </c>
      <c r="C10" s="100" t="s">
        <v>128</v>
      </c>
      <c r="D10" s="100" t="s">
        <v>129</v>
      </c>
      <c r="E10" s="100" t="s">
        <v>228</v>
      </c>
      <c r="F10" s="100" t="s">
        <v>126</v>
      </c>
      <c r="G10" s="117">
        <v>33253</v>
      </c>
      <c r="H10" s="100" t="s">
        <v>396</v>
      </c>
      <c r="I10" s="26">
        <v>33253</v>
      </c>
      <c r="N10" s="344"/>
      <c r="O10" s="344"/>
      <c r="P10" s="344"/>
      <c r="Q10" s="344"/>
      <c r="R10" s="344"/>
      <c r="S10" s="344"/>
    </row>
    <row r="11" spans="2:19">
      <c r="B11" s="100">
        <v>107</v>
      </c>
      <c r="C11" s="100" t="s">
        <v>12</v>
      </c>
      <c r="D11" s="100" t="s">
        <v>130</v>
      </c>
      <c r="E11" s="100" t="s">
        <v>228</v>
      </c>
      <c r="F11" s="100" t="s">
        <v>123</v>
      </c>
      <c r="G11" s="117">
        <v>33254</v>
      </c>
      <c r="H11" s="100" t="s">
        <v>397</v>
      </c>
      <c r="I11" s="26">
        <v>33254</v>
      </c>
      <c r="N11" s="344"/>
      <c r="O11" s="344"/>
      <c r="P11" s="344"/>
      <c r="Q11" s="344"/>
      <c r="R11" s="344"/>
      <c r="S11" s="344"/>
    </row>
    <row r="12" spans="2:19">
      <c r="B12" s="100">
        <v>108</v>
      </c>
      <c r="C12" s="100" t="s">
        <v>131</v>
      </c>
      <c r="D12" s="100" t="s">
        <v>132</v>
      </c>
      <c r="E12" s="100" t="s">
        <v>228</v>
      </c>
      <c r="F12" s="100" t="s">
        <v>120</v>
      </c>
      <c r="G12" s="117">
        <v>33255</v>
      </c>
      <c r="H12" s="100" t="s">
        <v>398</v>
      </c>
      <c r="I12" s="26">
        <v>33255</v>
      </c>
      <c r="N12" s="344"/>
      <c r="O12" s="344"/>
      <c r="P12" s="344"/>
      <c r="Q12" s="344"/>
      <c r="R12" s="344"/>
      <c r="S12" s="344"/>
    </row>
    <row r="13" spans="2:19">
      <c r="B13" s="100">
        <v>109</v>
      </c>
      <c r="C13" s="100" t="s">
        <v>33</v>
      </c>
      <c r="D13" s="100" t="s">
        <v>133</v>
      </c>
      <c r="E13" s="100" t="s">
        <v>229</v>
      </c>
      <c r="F13" s="100" t="s">
        <v>126</v>
      </c>
      <c r="G13" s="117">
        <v>29604</v>
      </c>
      <c r="H13" s="100" t="s">
        <v>399</v>
      </c>
      <c r="I13" s="26">
        <v>29604</v>
      </c>
      <c r="N13" s="344"/>
      <c r="O13" s="344"/>
      <c r="P13" s="344"/>
      <c r="Q13" s="344"/>
      <c r="R13" s="344"/>
      <c r="S13" s="344"/>
    </row>
    <row r="14" spans="2:19">
      <c r="B14" s="100">
        <v>110</v>
      </c>
      <c r="C14" s="100" t="s">
        <v>134</v>
      </c>
      <c r="D14" s="100" t="s">
        <v>121</v>
      </c>
      <c r="E14" s="100" t="s">
        <v>229</v>
      </c>
      <c r="F14" s="100" t="s">
        <v>120</v>
      </c>
      <c r="G14" s="117">
        <v>33257</v>
      </c>
      <c r="H14" s="100" t="s">
        <v>400</v>
      </c>
      <c r="I14" s="26">
        <v>33257</v>
      </c>
    </row>
    <row r="15" spans="2:19">
      <c r="B15" s="100">
        <v>111</v>
      </c>
      <c r="C15" s="100" t="s">
        <v>135</v>
      </c>
      <c r="D15" s="100" t="s">
        <v>26</v>
      </c>
      <c r="E15" s="100" t="s">
        <v>228</v>
      </c>
      <c r="F15" s="100" t="s">
        <v>126</v>
      </c>
      <c r="G15" s="117">
        <v>33258</v>
      </c>
      <c r="H15" s="100" t="s">
        <v>401</v>
      </c>
      <c r="I15" s="26">
        <v>33258</v>
      </c>
    </row>
    <row r="16" spans="2:19">
      <c r="B16" s="100">
        <v>112</v>
      </c>
      <c r="C16" s="100" t="s">
        <v>136</v>
      </c>
      <c r="D16" s="100" t="s">
        <v>19</v>
      </c>
      <c r="E16" s="100" t="s">
        <v>229</v>
      </c>
      <c r="F16" s="100" t="s">
        <v>120</v>
      </c>
      <c r="G16" s="117">
        <v>33259</v>
      </c>
      <c r="H16" s="100" t="s">
        <v>402</v>
      </c>
      <c r="I16" s="26">
        <v>33259</v>
      </c>
    </row>
    <row r="17" spans="2:9">
      <c r="B17" s="100">
        <v>102</v>
      </c>
      <c r="C17" s="100" t="s">
        <v>137</v>
      </c>
      <c r="D17" s="100" t="s">
        <v>138</v>
      </c>
      <c r="E17" s="100" t="s">
        <v>229</v>
      </c>
      <c r="F17" s="100" t="s">
        <v>126</v>
      </c>
      <c r="G17" s="117">
        <v>33260</v>
      </c>
      <c r="H17" s="100" t="s">
        <v>403</v>
      </c>
      <c r="I17" s="26">
        <v>33260</v>
      </c>
    </row>
    <row r="18" spans="2:9">
      <c r="B18" s="100">
        <v>114</v>
      </c>
      <c r="C18" s="100" t="s">
        <v>139</v>
      </c>
      <c r="D18" s="100" t="s">
        <v>140</v>
      </c>
      <c r="E18" s="100" t="s">
        <v>228</v>
      </c>
      <c r="F18" s="100" t="s">
        <v>120</v>
      </c>
      <c r="G18" s="117">
        <v>39470</v>
      </c>
      <c r="H18" s="100" t="s">
        <v>404</v>
      </c>
      <c r="I18" s="26">
        <v>39470</v>
      </c>
    </row>
  </sheetData>
  <mergeCells count="1">
    <mergeCell ref="N3:S13"/>
  </mergeCells>
  <pageMargins left="0.7" right="0.7" top="0.75" bottom="0.75" header="0.3" footer="0.3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C7E83-2F15-4C82-BAE6-380AE160B7AA}">
  <sheetPr codeName="Sheet25">
    <tabColor theme="9" tint="-0.249977111117893"/>
  </sheetPr>
  <dimension ref="C3:S20"/>
  <sheetViews>
    <sheetView workbookViewId="0">
      <selection activeCell="H11" sqref="H11"/>
    </sheetView>
  </sheetViews>
  <sheetFormatPr defaultRowHeight="14.25"/>
  <cols>
    <col min="1" max="3" width="9.140625" style="3"/>
    <col min="4" max="4" width="10.85546875" style="3" bestFit="1" customWidth="1"/>
    <col min="5" max="16384" width="9.140625" style="3"/>
  </cols>
  <sheetData>
    <row r="3" spans="3:19">
      <c r="D3" s="3">
        <v>23</v>
      </c>
      <c r="J3" s="345" t="s">
        <v>459</v>
      </c>
      <c r="K3" s="345"/>
      <c r="L3" s="345"/>
      <c r="M3" s="345"/>
      <c r="N3" s="345"/>
      <c r="O3" s="345"/>
      <c r="P3" s="345"/>
      <c r="Q3" s="345"/>
      <c r="R3" s="345"/>
      <c r="S3" s="345"/>
    </row>
    <row r="4" spans="3:19">
      <c r="D4" s="3">
        <v>3</v>
      </c>
      <c r="J4" s="345"/>
      <c r="K4" s="345"/>
      <c r="L4" s="345"/>
      <c r="M4" s="345"/>
      <c r="N4" s="345"/>
      <c r="O4" s="345"/>
      <c r="P4" s="345"/>
      <c r="Q4" s="345"/>
      <c r="R4" s="345"/>
      <c r="S4" s="345"/>
    </row>
    <row r="5" spans="3:19">
      <c r="D5" s="3">
        <v>4</v>
      </c>
      <c r="J5" s="345"/>
      <c r="K5" s="345"/>
      <c r="L5" s="345"/>
      <c r="M5" s="345"/>
      <c r="N5" s="345"/>
      <c r="O5" s="345"/>
      <c r="P5" s="345"/>
      <c r="Q5" s="345"/>
      <c r="R5" s="345"/>
      <c r="S5" s="345"/>
    </row>
    <row r="6" spans="3:19">
      <c r="D6" s="3">
        <v>22</v>
      </c>
      <c r="J6" s="345"/>
      <c r="K6" s="345"/>
      <c r="L6" s="345"/>
      <c r="M6" s="345"/>
      <c r="N6" s="345"/>
      <c r="O6" s="345"/>
      <c r="P6" s="345"/>
      <c r="Q6" s="345"/>
      <c r="R6" s="345"/>
      <c r="S6" s="345"/>
    </row>
    <row r="7" spans="3:19">
      <c r="J7" s="345"/>
      <c r="K7" s="345"/>
      <c r="L7" s="345"/>
      <c r="M7" s="345"/>
      <c r="N7" s="345"/>
      <c r="O7" s="345"/>
      <c r="P7" s="345"/>
      <c r="Q7" s="345"/>
      <c r="R7" s="345"/>
      <c r="S7" s="345"/>
    </row>
    <row r="8" spans="3:19">
      <c r="J8" s="345"/>
      <c r="K8" s="345"/>
      <c r="L8" s="345"/>
      <c r="M8" s="345"/>
      <c r="N8" s="345"/>
      <c r="O8" s="345"/>
      <c r="P8" s="345"/>
      <c r="Q8" s="345"/>
      <c r="R8" s="345"/>
      <c r="S8" s="345"/>
    </row>
    <row r="9" spans="3:19">
      <c r="J9" s="345"/>
      <c r="K9" s="345"/>
      <c r="L9" s="345"/>
      <c r="M9" s="345"/>
      <c r="N9" s="345"/>
      <c r="O9" s="345"/>
      <c r="P9" s="345"/>
      <c r="Q9" s="345"/>
      <c r="R9" s="345"/>
      <c r="S9" s="345"/>
    </row>
    <row r="10" spans="3:19">
      <c r="J10" s="345"/>
      <c r="K10" s="345"/>
      <c r="L10" s="345"/>
      <c r="M10" s="345"/>
      <c r="N10" s="345"/>
      <c r="O10" s="345"/>
      <c r="P10" s="345"/>
      <c r="Q10" s="345"/>
      <c r="R10" s="345"/>
      <c r="S10" s="345"/>
    </row>
    <row r="13" spans="3:19">
      <c r="C13" s="6" t="s">
        <v>118</v>
      </c>
      <c r="D13" s="6" t="s">
        <v>119</v>
      </c>
    </row>
    <row r="14" spans="3:19">
      <c r="C14" s="6" t="s">
        <v>121</v>
      </c>
      <c r="D14" s="6" t="s">
        <v>36</v>
      </c>
    </row>
    <row r="15" spans="3:19">
      <c r="C15" s="6" t="s">
        <v>88</v>
      </c>
      <c r="D15" s="6" t="s">
        <v>122</v>
      </c>
    </row>
    <row r="16" spans="3:19">
      <c r="C16" s="6" t="s">
        <v>124</v>
      </c>
      <c r="D16" s="6" t="s">
        <v>125</v>
      </c>
    </row>
    <row r="17" spans="3:4">
      <c r="C17" s="6" t="s">
        <v>230</v>
      </c>
      <c r="D17" s="6" t="s">
        <v>231</v>
      </c>
    </row>
    <row r="18" spans="3:4">
      <c r="C18" s="6" t="s">
        <v>128</v>
      </c>
      <c r="D18" s="6" t="s">
        <v>129</v>
      </c>
    </row>
    <row r="19" spans="3:4">
      <c r="C19" s="6" t="s">
        <v>12</v>
      </c>
      <c r="D19" s="6" t="s">
        <v>130</v>
      </c>
    </row>
    <row r="20" spans="3:4">
      <c r="C20" s="6" t="s">
        <v>118</v>
      </c>
      <c r="D20" s="6" t="s">
        <v>26</v>
      </c>
    </row>
  </sheetData>
  <mergeCells count="1">
    <mergeCell ref="J3:S1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A319-663F-4447-B4D9-81E1A859110F}">
  <sheetPr codeName="Sheet26">
    <tabColor theme="3"/>
  </sheetPr>
  <dimension ref="D5:N19"/>
  <sheetViews>
    <sheetView topLeftCell="A7" workbookViewId="0">
      <selection activeCell="F23" sqref="F23"/>
    </sheetView>
  </sheetViews>
  <sheetFormatPr defaultRowHeight="14.25"/>
  <cols>
    <col min="1" max="13" width="9.140625" style="3"/>
    <col min="14" max="14" width="9.140625" style="232"/>
    <col min="15" max="16384" width="9.140625" style="3"/>
  </cols>
  <sheetData>
    <row r="5" spans="4:13" ht="15">
      <c r="D5" s="242"/>
    </row>
    <row r="10" spans="4:13">
      <c r="G10" s="233"/>
      <c r="H10" s="234"/>
      <c r="I10" s="234"/>
      <c r="J10" s="234"/>
      <c r="K10" s="234"/>
      <c r="L10" s="234"/>
      <c r="M10" s="235"/>
    </row>
    <row r="11" spans="4:13">
      <c r="G11" s="236"/>
      <c r="H11" s="237"/>
      <c r="I11" s="237"/>
      <c r="J11" s="237"/>
      <c r="K11" s="237"/>
      <c r="L11" s="237"/>
      <c r="M11" s="238"/>
    </row>
    <row r="12" spans="4:13">
      <c r="G12" s="236"/>
      <c r="H12" s="237"/>
      <c r="I12" s="237"/>
      <c r="J12" s="237"/>
      <c r="K12" s="237"/>
      <c r="L12" s="237"/>
      <c r="M12" s="238"/>
    </row>
    <row r="13" spans="4:13">
      <c r="G13" s="236"/>
      <c r="H13" s="237"/>
      <c r="I13" s="237"/>
      <c r="J13" s="237"/>
      <c r="K13" s="237"/>
      <c r="L13" s="237"/>
      <c r="M13" s="238"/>
    </row>
    <row r="14" spans="4:13">
      <c r="G14" s="236"/>
      <c r="H14" s="237"/>
      <c r="I14" s="237"/>
      <c r="J14" s="237"/>
      <c r="K14" s="237"/>
      <c r="L14" s="237"/>
      <c r="M14" s="238"/>
    </row>
    <row r="15" spans="4:13">
      <c r="G15" s="236"/>
      <c r="H15" s="237"/>
      <c r="I15" s="237"/>
      <c r="J15" s="237"/>
      <c r="K15" s="237"/>
      <c r="L15" s="237"/>
      <c r="M15" s="238"/>
    </row>
    <row r="16" spans="4:13">
      <c r="G16" s="236"/>
      <c r="H16" s="237"/>
      <c r="I16" s="237"/>
      <c r="J16" s="237"/>
      <c r="K16" s="237"/>
      <c r="L16" s="237"/>
      <c r="M16" s="238"/>
    </row>
    <row r="17" spans="7:13">
      <c r="G17" s="236"/>
      <c r="H17" s="237"/>
      <c r="I17" s="237"/>
      <c r="J17" s="237"/>
      <c r="K17" s="237"/>
      <c r="L17" s="237"/>
      <c r="M17" s="238"/>
    </row>
    <row r="18" spans="7:13">
      <c r="G18" s="236"/>
      <c r="H18" s="237"/>
      <c r="I18" s="237"/>
      <c r="J18" s="237"/>
      <c r="K18" s="237"/>
      <c r="L18" s="237"/>
      <c r="M18" s="238"/>
    </row>
    <row r="19" spans="7:13">
      <c r="G19" s="239"/>
      <c r="H19" s="240"/>
      <c r="I19" s="240"/>
      <c r="J19" s="240"/>
      <c r="K19" s="240"/>
      <c r="L19" s="240"/>
      <c r="M19" s="241"/>
    </row>
  </sheetData>
  <sheetProtection selectLockedCells="1"/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8F307-00A8-4D40-88EC-611F92102A4A}">
  <sheetPr>
    <tabColor rgb="FFFF0000"/>
  </sheetPr>
  <dimension ref="A5:N210"/>
  <sheetViews>
    <sheetView topLeftCell="A25" zoomScaleNormal="100" workbookViewId="0">
      <selection activeCell="F23" sqref="F23"/>
    </sheetView>
  </sheetViews>
  <sheetFormatPr defaultRowHeight="14.25"/>
  <cols>
    <col min="1" max="2" width="9.140625" style="230"/>
    <col min="3" max="3" width="16.140625" style="230" customWidth="1"/>
    <col min="4" max="4" width="16.5703125" style="230" customWidth="1"/>
    <col min="5" max="5" width="20.28515625" style="230" customWidth="1"/>
    <col min="6" max="6" width="16.85546875" style="230" customWidth="1"/>
    <col min="7" max="7" width="14.7109375" style="230" customWidth="1"/>
    <col min="8" max="8" width="15.7109375" style="230" bestFit="1" customWidth="1"/>
    <col min="9" max="10" width="14.5703125" style="230" customWidth="1"/>
    <col min="11" max="11" width="12.85546875" style="230" bestFit="1" customWidth="1"/>
    <col min="12" max="12" width="12.85546875" style="230" customWidth="1"/>
    <col min="13" max="13" width="11.7109375" style="3" bestFit="1" customWidth="1"/>
    <col min="14" max="16384" width="9.140625" style="3"/>
  </cols>
  <sheetData>
    <row r="5" spans="4:14" s="231" customFormat="1"/>
    <row r="10" spans="4:14">
      <c r="D10" s="231" t="s">
        <v>764</v>
      </c>
      <c r="E10" s="231" t="s">
        <v>115</v>
      </c>
      <c r="F10" s="231" t="s">
        <v>4</v>
      </c>
      <c r="G10" s="231" t="s">
        <v>765</v>
      </c>
      <c r="H10" s="231" t="s">
        <v>766</v>
      </c>
      <c r="I10" s="231" t="s">
        <v>767</v>
      </c>
      <c r="J10" s="231" t="s">
        <v>768</v>
      </c>
      <c r="K10" s="231" t="s">
        <v>769</v>
      </c>
      <c r="L10" s="231" t="s">
        <v>146</v>
      </c>
      <c r="M10" s="231" t="s">
        <v>770</v>
      </c>
      <c r="N10" s="231" t="s">
        <v>771</v>
      </c>
    </row>
    <row r="11" spans="4:14">
      <c r="D11" s="230">
        <v>1</v>
      </c>
      <c r="E11" s="230">
        <v>765</v>
      </c>
      <c r="F11" s="230" t="s">
        <v>772</v>
      </c>
      <c r="G11" s="230" t="s">
        <v>54</v>
      </c>
      <c r="H11" s="230" t="s">
        <v>699</v>
      </c>
      <c r="I11" s="117">
        <v>33117</v>
      </c>
      <c r="J11" s="230" t="s">
        <v>773</v>
      </c>
      <c r="K11" s="117">
        <v>42736</v>
      </c>
      <c r="L11" s="117" t="s">
        <v>777</v>
      </c>
      <c r="M11" s="230" t="s">
        <v>774</v>
      </c>
      <c r="N11" s="230">
        <v>8000</v>
      </c>
    </row>
    <row r="12" spans="4:14">
      <c r="D12" s="230">
        <v>2</v>
      </c>
      <c r="E12" s="230">
        <v>854</v>
      </c>
      <c r="F12" s="230" t="s">
        <v>775</v>
      </c>
      <c r="G12" s="230" t="s">
        <v>19</v>
      </c>
      <c r="H12" s="230" t="s">
        <v>696</v>
      </c>
      <c r="I12" s="117">
        <v>33118</v>
      </c>
      <c r="J12" s="230" t="s">
        <v>776</v>
      </c>
      <c r="K12" s="117">
        <v>42737</v>
      </c>
      <c r="L12" s="117" t="s">
        <v>778</v>
      </c>
      <c r="M12" s="230" t="s">
        <v>123</v>
      </c>
      <c r="N12" s="230">
        <v>9000</v>
      </c>
    </row>
    <row r="13" spans="4:14">
      <c r="D13" s="230">
        <v>3</v>
      </c>
      <c r="E13" s="230">
        <v>943</v>
      </c>
      <c r="F13" s="230" t="s">
        <v>772</v>
      </c>
      <c r="G13" s="230" t="s">
        <v>54</v>
      </c>
      <c r="H13" s="230" t="s">
        <v>699</v>
      </c>
      <c r="I13" s="117">
        <v>33119</v>
      </c>
      <c r="J13" s="230" t="s">
        <v>773</v>
      </c>
      <c r="K13" s="117">
        <v>42738</v>
      </c>
      <c r="L13" s="117" t="s">
        <v>779</v>
      </c>
      <c r="M13" s="230" t="s">
        <v>774</v>
      </c>
      <c r="N13" s="230">
        <v>10000</v>
      </c>
    </row>
    <row r="14" spans="4:14">
      <c r="D14" s="230">
        <v>4</v>
      </c>
      <c r="E14" s="230">
        <v>1032</v>
      </c>
      <c r="F14" s="230" t="s">
        <v>775</v>
      </c>
      <c r="G14" s="230" t="s">
        <v>19</v>
      </c>
      <c r="H14" s="230" t="s">
        <v>696</v>
      </c>
      <c r="I14" s="117">
        <v>33120</v>
      </c>
      <c r="J14" s="230" t="s">
        <v>776</v>
      </c>
      <c r="K14" s="117">
        <v>42739</v>
      </c>
      <c r="L14" s="117" t="s">
        <v>777</v>
      </c>
      <c r="M14" s="230" t="s">
        <v>123</v>
      </c>
      <c r="N14" s="230">
        <v>11000</v>
      </c>
    </row>
    <row r="15" spans="4:14">
      <c r="D15" s="230">
        <v>5</v>
      </c>
      <c r="E15" s="230">
        <v>1121</v>
      </c>
      <c r="F15" s="230" t="s">
        <v>772</v>
      </c>
      <c r="G15" s="230" t="s">
        <v>54</v>
      </c>
      <c r="H15" s="230" t="s">
        <v>699</v>
      </c>
      <c r="I15" s="117">
        <v>33121</v>
      </c>
      <c r="J15" s="230" t="s">
        <v>773</v>
      </c>
      <c r="K15" s="117">
        <v>42740</v>
      </c>
      <c r="L15" s="117" t="s">
        <v>778</v>
      </c>
      <c r="M15" s="230" t="s">
        <v>774</v>
      </c>
      <c r="N15" s="230">
        <v>12000</v>
      </c>
    </row>
    <row r="16" spans="4:14">
      <c r="D16" s="230">
        <v>6</v>
      </c>
      <c r="E16" s="230">
        <v>1210</v>
      </c>
      <c r="F16" s="230" t="s">
        <v>775</v>
      </c>
      <c r="G16" s="230" t="s">
        <v>19</v>
      </c>
      <c r="H16" s="230" t="s">
        <v>696</v>
      </c>
      <c r="I16" s="117">
        <v>33122</v>
      </c>
      <c r="J16" s="230" t="s">
        <v>776</v>
      </c>
      <c r="K16" s="117">
        <v>42741</v>
      </c>
      <c r="L16" s="117" t="s">
        <v>779</v>
      </c>
      <c r="M16" s="230" t="s">
        <v>123</v>
      </c>
      <c r="N16" s="230">
        <v>13000</v>
      </c>
    </row>
    <row r="17" spans="4:14">
      <c r="D17" s="230">
        <v>7</v>
      </c>
      <c r="E17" s="230">
        <v>1299</v>
      </c>
      <c r="F17" s="230" t="s">
        <v>772</v>
      </c>
      <c r="G17" s="230" t="s">
        <v>54</v>
      </c>
      <c r="H17" s="230" t="s">
        <v>699</v>
      </c>
      <c r="I17" s="117">
        <v>33123</v>
      </c>
      <c r="J17" s="230" t="s">
        <v>773</v>
      </c>
      <c r="K17" s="117">
        <v>42742</v>
      </c>
      <c r="L17" s="117" t="s">
        <v>777</v>
      </c>
      <c r="M17" s="230" t="s">
        <v>774</v>
      </c>
      <c r="N17" s="230">
        <v>14000</v>
      </c>
    </row>
    <row r="18" spans="4:14">
      <c r="D18" s="230">
        <v>8</v>
      </c>
      <c r="E18" s="230">
        <v>1388</v>
      </c>
      <c r="F18" s="230" t="s">
        <v>775</v>
      </c>
      <c r="G18" s="230" t="s">
        <v>19</v>
      </c>
      <c r="H18" s="230" t="s">
        <v>696</v>
      </c>
      <c r="I18" s="117">
        <v>33124</v>
      </c>
      <c r="J18" s="230" t="s">
        <v>776</v>
      </c>
      <c r="K18" s="117">
        <v>42743</v>
      </c>
      <c r="L18" s="117" t="s">
        <v>778</v>
      </c>
      <c r="M18" s="230" t="s">
        <v>123</v>
      </c>
      <c r="N18" s="230">
        <v>15000</v>
      </c>
    </row>
    <row r="19" spans="4:14">
      <c r="D19" s="230">
        <v>9</v>
      </c>
      <c r="E19" s="230">
        <v>1477</v>
      </c>
      <c r="F19" s="230" t="s">
        <v>772</v>
      </c>
      <c r="G19" s="230" t="s">
        <v>54</v>
      </c>
      <c r="H19" s="230" t="s">
        <v>699</v>
      </c>
      <c r="I19" s="117">
        <v>33125</v>
      </c>
      <c r="J19" s="230" t="s">
        <v>773</v>
      </c>
      <c r="K19" s="117">
        <v>42744</v>
      </c>
      <c r="L19" s="117" t="s">
        <v>779</v>
      </c>
      <c r="M19" s="230" t="s">
        <v>774</v>
      </c>
      <c r="N19" s="230">
        <v>16000</v>
      </c>
    </row>
    <row r="20" spans="4:14">
      <c r="D20" s="230">
        <v>10</v>
      </c>
      <c r="E20" s="230">
        <v>1566</v>
      </c>
      <c r="F20" s="230" t="s">
        <v>775</v>
      </c>
      <c r="G20" s="230" t="s">
        <v>19</v>
      </c>
      <c r="H20" s="230" t="s">
        <v>696</v>
      </c>
      <c r="I20" s="117">
        <v>33126</v>
      </c>
      <c r="J20" s="230" t="s">
        <v>776</v>
      </c>
      <c r="K20" s="117">
        <v>42745</v>
      </c>
      <c r="L20" s="117" t="s">
        <v>777</v>
      </c>
      <c r="M20" s="230" t="s">
        <v>123</v>
      </c>
      <c r="N20" s="230">
        <v>17000</v>
      </c>
    </row>
    <row r="21" spans="4:14">
      <c r="D21" s="230">
        <v>11</v>
      </c>
      <c r="E21" s="230">
        <v>1655</v>
      </c>
      <c r="F21" s="230" t="s">
        <v>772</v>
      </c>
      <c r="G21" s="230" t="s">
        <v>54</v>
      </c>
      <c r="H21" s="230" t="s">
        <v>699</v>
      </c>
      <c r="I21" s="117">
        <v>33127</v>
      </c>
      <c r="J21" s="230" t="s">
        <v>773</v>
      </c>
      <c r="K21" s="117">
        <v>42746</v>
      </c>
      <c r="L21" s="117" t="s">
        <v>778</v>
      </c>
      <c r="M21" s="230" t="s">
        <v>774</v>
      </c>
      <c r="N21" s="230">
        <v>18000</v>
      </c>
    </row>
    <row r="22" spans="4:14">
      <c r="D22" s="230">
        <v>12</v>
      </c>
      <c r="E22" s="230">
        <v>1744</v>
      </c>
      <c r="F22" s="230" t="s">
        <v>775</v>
      </c>
      <c r="G22" s="230" t="s">
        <v>19</v>
      </c>
      <c r="H22" s="230" t="s">
        <v>696</v>
      </c>
      <c r="I22" s="117">
        <v>33128</v>
      </c>
      <c r="J22" s="230" t="s">
        <v>776</v>
      </c>
      <c r="K22" s="117">
        <v>42747</v>
      </c>
      <c r="L22" s="117" t="s">
        <v>779</v>
      </c>
      <c r="M22" s="230" t="s">
        <v>123</v>
      </c>
      <c r="N22" s="230">
        <v>19000</v>
      </c>
    </row>
    <row r="23" spans="4:14">
      <c r="D23" s="230">
        <v>13</v>
      </c>
      <c r="E23" s="230">
        <v>1833</v>
      </c>
      <c r="G23" s="230" t="s">
        <v>54</v>
      </c>
      <c r="H23" s="230" t="s">
        <v>699</v>
      </c>
      <c r="I23" s="117">
        <v>33129</v>
      </c>
      <c r="J23" s="230" t="s">
        <v>773</v>
      </c>
      <c r="K23" s="117">
        <v>42748</v>
      </c>
      <c r="L23" s="117" t="s">
        <v>777</v>
      </c>
      <c r="M23" s="230" t="s">
        <v>774</v>
      </c>
      <c r="N23" s="230">
        <v>20000</v>
      </c>
    </row>
    <row r="24" spans="4:14">
      <c r="D24" s="230">
        <v>14</v>
      </c>
      <c r="E24" s="230">
        <v>1922</v>
      </c>
      <c r="F24" s="230" t="s">
        <v>775</v>
      </c>
      <c r="G24" s="230" t="s">
        <v>19</v>
      </c>
      <c r="H24" s="230" t="s">
        <v>696</v>
      </c>
      <c r="I24" s="117">
        <v>33130</v>
      </c>
      <c r="J24" s="230" t="s">
        <v>776</v>
      </c>
      <c r="K24" s="117">
        <v>42749</v>
      </c>
      <c r="L24" s="117" t="s">
        <v>778</v>
      </c>
      <c r="M24" s="230" t="s">
        <v>123</v>
      </c>
      <c r="N24" s="230">
        <v>21000</v>
      </c>
    </row>
    <row r="25" spans="4:14">
      <c r="D25" s="230">
        <v>15</v>
      </c>
      <c r="E25" s="230">
        <v>2011</v>
      </c>
      <c r="F25" s="230" t="s">
        <v>772</v>
      </c>
      <c r="G25" s="230" t="s">
        <v>54</v>
      </c>
      <c r="H25" s="230" t="s">
        <v>699</v>
      </c>
      <c r="I25" s="117">
        <v>33131</v>
      </c>
      <c r="J25" s="230" t="s">
        <v>773</v>
      </c>
      <c r="K25" s="117">
        <v>42750</v>
      </c>
      <c r="L25" s="117" t="s">
        <v>779</v>
      </c>
      <c r="M25" s="230" t="s">
        <v>774</v>
      </c>
      <c r="N25" s="230">
        <v>22000</v>
      </c>
    </row>
    <row r="26" spans="4:14">
      <c r="D26" s="230">
        <v>16</v>
      </c>
      <c r="E26" s="230">
        <v>2100</v>
      </c>
      <c r="F26" s="230" t="s">
        <v>775</v>
      </c>
      <c r="G26" s="230" t="s">
        <v>19</v>
      </c>
      <c r="H26" s="230" t="s">
        <v>696</v>
      </c>
      <c r="I26" s="117">
        <v>33132</v>
      </c>
      <c r="J26" s="230" t="s">
        <v>776</v>
      </c>
      <c r="K26" s="117">
        <v>42751</v>
      </c>
      <c r="L26" s="117" t="s">
        <v>777</v>
      </c>
      <c r="M26" s="230" t="s">
        <v>123</v>
      </c>
      <c r="N26" s="230">
        <v>23000</v>
      </c>
    </row>
    <row r="27" spans="4:14">
      <c r="D27" s="230">
        <v>17</v>
      </c>
      <c r="E27" s="230">
        <v>2189</v>
      </c>
      <c r="F27" s="230" t="s">
        <v>772</v>
      </c>
      <c r="G27" s="230" t="s">
        <v>54</v>
      </c>
      <c r="H27" s="230" t="s">
        <v>699</v>
      </c>
      <c r="I27" s="117">
        <v>33133</v>
      </c>
      <c r="J27" s="230" t="s">
        <v>773</v>
      </c>
      <c r="K27" s="117">
        <v>42752</v>
      </c>
      <c r="L27" s="117" t="s">
        <v>778</v>
      </c>
      <c r="M27" s="230" t="s">
        <v>774</v>
      </c>
      <c r="N27" s="230">
        <v>24000</v>
      </c>
    </row>
    <row r="28" spans="4:14">
      <c r="D28" s="230">
        <v>18</v>
      </c>
      <c r="E28" s="230">
        <v>2278</v>
      </c>
      <c r="F28" s="230" t="s">
        <v>775</v>
      </c>
      <c r="G28" s="230" t="s">
        <v>19</v>
      </c>
      <c r="H28" s="230" t="s">
        <v>696</v>
      </c>
      <c r="I28" s="117">
        <v>33134</v>
      </c>
      <c r="J28" s="230" t="s">
        <v>776</v>
      </c>
      <c r="K28" s="117">
        <v>42753</v>
      </c>
      <c r="L28" s="117" t="s">
        <v>779</v>
      </c>
      <c r="M28" s="230" t="s">
        <v>123</v>
      </c>
      <c r="N28" s="230">
        <v>25000</v>
      </c>
    </row>
    <row r="29" spans="4:14">
      <c r="D29" s="230">
        <v>19</v>
      </c>
      <c r="E29" s="230">
        <v>2367</v>
      </c>
      <c r="F29" s="230" t="s">
        <v>772</v>
      </c>
      <c r="G29" s="230" t="s">
        <v>54</v>
      </c>
      <c r="H29" s="230" t="s">
        <v>699</v>
      </c>
      <c r="I29" s="117">
        <v>33135</v>
      </c>
      <c r="J29" s="230" t="s">
        <v>773</v>
      </c>
      <c r="K29" s="117">
        <v>42754</v>
      </c>
      <c r="L29" s="117" t="s">
        <v>777</v>
      </c>
      <c r="M29" s="230" t="s">
        <v>774</v>
      </c>
      <c r="N29" s="230">
        <v>26000</v>
      </c>
    </row>
    <row r="30" spans="4:14">
      <c r="D30" s="230">
        <v>20</v>
      </c>
      <c r="E30" s="230">
        <v>2456</v>
      </c>
      <c r="F30" s="230" t="s">
        <v>775</v>
      </c>
      <c r="G30" s="230" t="s">
        <v>19</v>
      </c>
      <c r="H30" s="230" t="s">
        <v>696</v>
      </c>
      <c r="I30" s="117">
        <v>33136</v>
      </c>
      <c r="J30" s="230" t="s">
        <v>776</v>
      </c>
      <c r="K30" s="117">
        <v>42755</v>
      </c>
      <c r="L30" s="117" t="s">
        <v>778</v>
      </c>
      <c r="M30" s="230" t="s">
        <v>123</v>
      </c>
      <c r="N30" s="230">
        <v>27000</v>
      </c>
    </row>
    <row r="31" spans="4:14">
      <c r="D31" s="230">
        <v>21</v>
      </c>
      <c r="E31" s="230">
        <v>2545</v>
      </c>
      <c r="F31" s="230" t="s">
        <v>772</v>
      </c>
      <c r="G31" s="230" t="s">
        <v>54</v>
      </c>
      <c r="H31" s="230" t="s">
        <v>699</v>
      </c>
      <c r="I31" s="117">
        <v>33137</v>
      </c>
      <c r="J31" s="230" t="s">
        <v>773</v>
      </c>
      <c r="K31" s="117">
        <v>42756</v>
      </c>
      <c r="L31" s="117" t="s">
        <v>779</v>
      </c>
      <c r="M31" s="230" t="s">
        <v>774</v>
      </c>
      <c r="N31" s="230">
        <v>28000</v>
      </c>
    </row>
    <row r="32" spans="4:14">
      <c r="D32" s="230">
        <v>22</v>
      </c>
      <c r="E32" s="230">
        <v>2634</v>
      </c>
      <c r="F32" s="230" t="s">
        <v>775</v>
      </c>
      <c r="G32" s="230" t="s">
        <v>19</v>
      </c>
      <c r="H32" s="230" t="s">
        <v>696</v>
      </c>
      <c r="I32" s="117">
        <v>33138</v>
      </c>
      <c r="J32" s="230" t="s">
        <v>776</v>
      </c>
      <c r="K32" s="117">
        <v>42757</v>
      </c>
      <c r="L32" s="117" t="s">
        <v>777</v>
      </c>
      <c r="M32" s="230" t="s">
        <v>123</v>
      </c>
      <c r="N32" s="230">
        <v>29000</v>
      </c>
    </row>
    <row r="33" spans="4:14">
      <c r="D33" s="230">
        <v>23</v>
      </c>
      <c r="E33" s="230">
        <v>2723</v>
      </c>
      <c r="F33" s="230" t="s">
        <v>772</v>
      </c>
      <c r="G33" s="230" t="s">
        <v>54</v>
      </c>
      <c r="H33" s="230" t="s">
        <v>699</v>
      </c>
      <c r="I33" s="117">
        <v>33139</v>
      </c>
      <c r="J33" s="230" t="s">
        <v>773</v>
      </c>
      <c r="K33" s="117">
        <v>42758</v>
      </c>
      <c r="L33" s="117" t="s">
        <v>778</v>
      </c>
      <c r="M33" s="230" t="s">
        <v>774</v>
      </c>
      <c r="N33" s="230">
        <v>30000</v>
      </c>
    </row>
    <row r="34" spans="4:14">
      <c r="D34" s="230">
        <v>24</v>
      </c>
      <c r="E34" s="230">
        <v>2812</v>
      </c>
      <c r="F34" s="230" t="s">
        <v>775</v>
      </c>
      <c r="G34" s="230" t="s">
        <v>19</v>
      </c>
      <c r="H34" s="230" t="s">
        <v>696</v>
      </c>
      <c r="I34" s="117">
        <v>33140</v>
      </c>
      <c r="J34" s="230" t="s">
        <v>776</v>
      </c>
      <c r="K34" s="117">
        <v>42759</v>
      </c>
      <c r="L34" s="117" t="s">
        <v>779</v>
      </c>
      <c r="M34" s="230" t="s">
        <v>123</v>
      </c>
      <c r="N34" s="230">
        <v>31000</v>
      </c>
    </row>
    <row r="35" spans="4:14">
      <c r="D35" s="230">
        <v>25</v>
      </c>
      <c r="E35" s="230">
        <v>2901</v>
      </c>
      <c r="F35" s="230" t="s">
        <v>772</v>
      </c>
      <c r="G35" s="230" t="s">
        <v>54</v>
      </c>
      <c r="H35" s="230" t="s">
        <v>699</v>
      </c>
      <c r="I35" s="117">
        <v>33141</v>
      </c>
      <c r="J35" s="230" t="s">
        <v>773</v>
      </c>
      <c r="K35" s="117">
        <v>42760</v>
      </c>
      <c r="L35" s="117" t="s">
        <v>777</v>
      </c>
      <c r="M35" s="230" t="s">
        <v>774</v>
      </c>
      <c r="N35" s="230">
        <v>32000</v>
      </c>
    </row>
    <row r="36" spans="4:14">
      <c r="D36" s="230">
        <v>26</v>
      </c>
      <c r="E36" s="230">
        <v>2990</v>
      </c>
      <c r="F36" s="230" t="s">
        <v>775</v>
      </c>
      <c r="G36" s="230" t="s">
        <v>19</v>
      </c>
      <c r="H36" s="230" t="s">
        <v>696</v>
      </c>
      <c r="I36" s="117">
        <v>33142</v>
      </c>
      <c r="J36" s="230" t="s">
        <v>776</v>
      </c>
      <c r="K36" s="117">
        <v>42761</v>
      </c>
      <c r="L36" s="117" t="s">
        <v>778</v>
      </c>
      <c r="M36" s="230" t="s">
        <v>123</v>
      </c>
      <c r="N36" s="230">
        <v>33000</v>
      </c>
    </row>
    <row r="37" spans="4:14">
      <c r="D37" s="230">
        <v>27</v>
      </c>
      <c r="E37" s="230">
        <v>3079</v>
      </c>
      <c r="F37" s="230" t="s">
        <v>772</v>
      </c>
      <c r="G37" s="230" t="s">
        <v>54</v>
      </c>
      <c r="H37" s="230" t="s">
        <v>699</v>
      </c>
      <c r="I37" s="117">
        <v>33143</v>
      </c>
      <c r="J37" s="230" t="s">
        <v>773</v>
      </c>
      <c r="K37" s="117">
        <v>42762</v>
      </c>
      <c r="L37" s="117" t="s">
        <v>779</v>
      </c>
      <c r="M37" s="230" t="s">
        <v>774</v>
      </c>
      <c r="N37" s="230">
        <v>34000</v>
      </c>
    </row>
    <row r="38" spans="4:14">
      <c r="D38" s="230">
        <v>28</v>
      </c>
      <c r="E38" s="230">
        <v>3168</v>
      </c>
      <c r="F38" s="230" t="s">
        <v>775</v>
      </c>
      <c r="G38" s="230" t="s">
        <v>19</v>
      </c>
      <c r="H38" s="230" t="s">
        <v>696</v>
      </c>
      <c r="I38" s="117">
        <v>33144</v>
      </c>
      <c r="J38" s="230" t="s">
        <v>776</v>
      </c>
      <c r="K38" s="117">
        <v>42763</v>
      </c>
      <c r="L38" s="117" t="s">
        <v>777</v>
      </c>
      <c r="M38" s="230" t="s">
        <v>123</v>
      </c>
      <c r="N38" s="230">
        <v>35000</v>
      </c>
    </row>
    <row r="39" spans="4:14">
      <c r="D39" s="230">
        <v>29</v>
      </c>
      <c r="E39" s="230">
        <v>3257</v>
      </c>
      <c r="F39" s="230" t="s">
        <v>772</v>
      </c>
      <c r="G39" s="230" t="s">
        <v>54</v>
      </c>
      <c r="H39" s="230" t="s">
        <v>699</v>
      </c>
      <c r="I39" s="117">
        <v>33145</v>
      </c>
      <c r="J39" s="230" t="s">
        <v>773</v>
      </c>
      <c r="K39" s="117">
        <v>42764</v>
      </c>
      <c r="L39" s="117" t="s">
        <v>778</v>
      </c>
      <c r="M39" s="230" t="s">
        <v>774</v>
      </c>
      <c r="N39" s="230">
        <v>36000</v>
      </c>
    </row>
    <row r="40" spans="4:14">
      <c r="D40" s="230">
        <v>30</v>
      </c>
      <c r="E40" s="230">
        <v>3346</v>
      </c>
      <c r="F40" s="230" t="s">
        <v>775</v>
      </c>
      <c r="G40" s="230" t="s">
        <v>19</v>
      </c>
      <c r="H40" s="230" t="s">
        <v>696</v>
      </c>
      <c r="I40" s="117">
        <v>33146</v>
      </c>
      <c r="J40" s="230" t="s">
        <v>776</v>
      </c>
      <c r="K40" s="117">
        <v>42765</v>
      </c>
      <c r="L40" s="117" t="s">
        <v>779</v>
      </c>
      <c r="M40" s="230" t="s">
        <v>123</v>
      </c>
      <c r="N40" s="230">
        <v>37000</v>
      </c>
    </row>
    <row r="41" spans="4:14">
      <c r="D41" s="230">
        <v>31</v>
      </c>
      <c r="E41" s="230">
        <v>3435</v>
      </c>
      <c r="F41" s="230" t="s">
        <v>772</v>
      </c>
      <c r="G41" s="230" t="s">
        <v>54</v>
      </c>
      <c r="H41" s="230" t="s">
        <v>699</v>
      </c>
      <c r="I41" s="117">
        <v>33147</v>
      </c>
      <c r="J41" s="230" t="s">
        <v>773</v>
      </c>
      <c r="K41" s="117">
        <v>42766</v>
      </c>
      <c r="L41" s="117" t="s">
        <v>777</v>
      </c>
      <c r="M41" s="230" t="s">
        <v>774</v>
      </c>
      <c r="N41" s="230">
        <v>38000</v>
      </c>
    </row>
    <row r="42" spans="4:14">
      <c r="D42" s="230">
        <v>32</v>
      </c>
      <c r="E42" s="230">
        <v>3524</v>
      </c>
      <c r="F42" s="230" t="s">
        <v>775</v>
      </c>
      <c r="G42" s="230" t="s">
        <v>19</v>
      </c>
      <c r="H42" s="230" t="s">
        <v>696</v>
      </c>
      <c r="I42" s="117">
        <v>33148</v>
      </c>
      <c r="J42" s="230" t="s">
        <v>776</v>
      </c>
      <c r="K42" s="117">
        <v>42767</v>
      </c>
      <c r="L42" s="117" t="s">
        <v>778</v>
      </c>
      <c r="M42" s="230" t="s">
        <v>123</v>
      </c>
      <c r="N42" s="230">
        <v>39000</v>
      </c>
    </row>
    <row r="43" spans="4:14">
      <c r="D43" s="230">
        <v>33</v>
      </c>
      <c r="E43" s="230">
        <v>3613</v>
      </c>
      <c r="F43" s="230" t="s">
        <v>772</v>
      </c>
      <c r="G43" s="230" t="s">
        <v>54</v>
      </c>
      <c r="H43" s="230" t="s">
        <v>699</v>
      </c>
      <c r="I43" s="117">
        <v>33149</v>
      </c>
      <c r="J43" s="230" t="s">
        <v>773</v>
      </c>
      <c r="K43" s="117">
        <v>42768</v>
      </c>
      <c r="L43" s="117" t="s">
        <v>779</v>
      </c>
      <c r="M43" s="230" t="s">
        <v>774</v>
      </c>
      <c r="N43" s="230">
        <v>40000</v>
      </c>
    </row>
    <row r="44" spans="4:14">
      <c r="D44" s="230">
        <v>34</v>
      </c>
      <c r="E44" s="230">
        <v>3702</v>
      </c>
      <c r="F44" s="230" t="s">
        <v>775</v>
      </c>
      <c r="G44" s="230" t="s">
        <v>19</v>
      </c>
      <c r="H44" s="230" t="s">
        <v>696</v>
      </c>
      <c r="I44" s="117">
        <v>33150</v>
      </c>
      <c r="J44" s="230" t="s">
        <v>776</v>
      </c>
      <c r="K44" s="117">
        <v>42769</v>
      </c>
      <c r="L44" s="117" t="s">
        <v>777</v>
      </c>
      <c r="M44" s="230" t="s">
        <v>123</v>
      </c>
      <c r="N44" s="230">
        <v>41000</v>
      </c>
    </row>
    <row r="45" spans="4:14">
      <c r="D45" s="230">
        <v>35</v>
      </c>
      <c r="E45" s="230">
        <v>3791</v>
      </c>
      <c r="F45" s="230" t="s">
        <v>772</v>
      </c>
      <c r="G45" s="230" t="s">
        <v>54</v>
      </c>
      <c r="H45" s="230" t="s">
        <v>699</v>
      </c>
      <c r="I45" s="117">
        <v>33151</v>
      </c>
      <c r="J45" s="230" t="s">
        <v>773</v>
      </c>
      <c r="K45" s="117">
        <v>42770</v>
      </c>
      <c r="L45" s="117" t="s">
        <v>778</v>
      </c>
      <c r="M45" s="230" t="s">
        <v>774</v>
      </c>
      <c r="N45" s="230">
        <v>42000</v>
      </c>
    </row>
    <row r="46" spans="4:14">
      <c r="D46" s="230">
        <v>36</v>
      </c>
      <c r="E46" s="230">
        <v>3880</v>
      </c>
      <c r="F46" s="230" t="s">
        <v>775</v>
      </c>
      <c r="G46" s="230" t="s">
        <v>19</v>
      </c>
      <c r="H46" s="230" t="s">
        <v>696</v>
      </c>
      <c r="I46" s="117">
        <v>33152</v>
      </c>
      <c r="J46" s="230" t="s">
        <v>776</v>
      </c>
      <c r="K46" s="117">
        <v>42771</v>
      </c>
      <c r="L46" s="117" t="s">
        <v>779</v>
      </c>
      <c r="M46" s="230" t="s">
        <v>123</v>
      </c>
      <c r="N46" s="230">
        <v>43000</v>
      </c>
    </row>
    <row r="47" spans="4:14">
      <c r="D47" s="230">
        <v>37</v>
      </c>
      <c r="E47" s="230">
        <v>3969</v>
      </c>
      <c r="F47" s="230" t="s">
        <v>772</v>
      </c>
      <c r="G47" s="230" t="s">
        <v>54</v>
      </c>
      <c r="H47" s="230" t="s">
        <v>699</v>
      </c>
      <c r="I47" s="117">
        <v>33153</v>
      </c>
      <c r="J47" s="230" t="s">
        <v>773</v>
      </c>
      <c r="K47" s="117">
        <v>42772</v>
      </c>
      <c r="L47" s="117" t="s">
        <v>777</v>
      </c>
      <c r="M47" s="230" t="s">
        <v>774</v>
      </c>
      <c r="N47" s="230">
        <v>44000</v>
      </c>
    </row>
    <row r="48" spans="4:14">
      <c r="D48" s="230">
        <v>38</v>
      </c>
      <c r="E48" s="230">
        <v>4058</v>
      </c>
      <c r="F48" s="230" t="s">
        <v>775</v>
      </c>
      <c r="G48" s="230" t="s">
        <v>19</v>
      </c>
      <c r="H48" s="230" t="s">
        <v>696</v>
      </c>
      <c r="I48" s="117">
        <v>33154</v>
      </c>
      <c r="J48" s="230" t="s">
        <v>776</v>
      </c>
      <c r="K48" s="117">
        <v>42773</v>
      </c>
      <c r="L48" s="117" t="s">
        <v>778</v>
      </c>
      <c r="M48" s="230" t="s">
        <v>123</v>
      </c>
      <c r="N48" s="230">
        <v>45000</v>
      </c>
    </row>
    <row r="49" spans="4:14">
      <c r="D49" s="230">
        <v>39</v>
      </c>
      <c r="E49" s="230">
        <v>4147</v>
      </c>
      <c r="F49" s="230" t="s">
        <v>772</v>
      </c>
      <c r="G49" s="230" t="s">
        <v>54</v>
      </c>
      <c r="H49" s="230" t="s">
        <v>699</v>
      </c>
      <c r="I49" s="117">
        <v>33155</v>
      </c>
      <c r="J49" s="230" t="s">
        <v>773</v>
      </c>
      <c r="K49" s="117">
        <v>42774</v>
      </c>
      <c r="L49" s="117" t="s">
        <v>779</v>
      </c>
      <c r="M49" s="230" t="s">
        <v>774</v>
      </c>
      <c r="N49" s="230">
        <v>46000</v>
      </c>
    </row>
    <row r="50" spans="4:14">
      <c r="D50" s="230">
        <v>40</v>
      </c>
      <c r="E50" s="230">
        <v>4236</v>
      </c>
      <c r="F50" s="230" t="s">
        <v>775</v>
      </c>
      <c r="G50" s="230" t="s">
        <v>19</v>
      </c>
      <c r="H50" s="230" t="s">
        <v>696</v>
      </c>
      <c r="I50" s="117">
        <v>33156</v>
      </c>
      <c r="J50" s="230" t="s">
        <v>776</v>
      </c>
      <c r="K50" s="117">
        <v>42775</v>
      </c>
      <c r="L50" s="117" t="s">
        <v>777</v>
      </c>
      <c r="M50" s="230" t="s">
        <v>123</v>
      </c>
      <c r="N50" s="230">
        <v>47000</v>
      </c>
    </row>
    <row r="51" spans="4:14">
      <c r="D51" s="230">
        <v>41</v>
      </c>
      <c r="E51" s="230">
        <v>4325</v>
      </c>
      <c r="F51" s="230" t="s">
        <v>772</v>
      </c>
      <c r="G51" s="230" t="s">
        <v>54</v>
      </c>
      <c r="H51" s="230" t="s">
        <v>699</v>
      </c>
      <c r="I51" s="117">
        <v>33157</v>
      </c>
      <c r="J51" s="230" t="s">
        <v>773</v>
      </c>
      <c r="K51" s="117">
        <v>42776</v>
      </c>
      <c r="L51" s="117" t="s">
        <v>778</v>
      </c>
      <c r="M51" s="230" t="s">
        <v>774</v>
      </c>
      <c r="N51" s="230">
        <v>48000</v>
      </c>
    </row>
    <row r="52" spans="4:14">
      <c r="D52" s="230">
        <v>42</v>
      </c>
      <c r="E52" s="230">
        <v>4414</v>
      </c>
      <c r="F52" s="230" t="s">
        <v>775</v>
      </c>
      <c r="G52" s="230" t="s">
        <v>19</v>
      </c>
      <c r="H52" s="230" t="s">
        <v>696</v>
      </c>
      <c r="I52" s="117">
        <v>33158</v>
      </c>
      <c r="J52" s="230" t="s">
        <v>776</v>
      </c>
      <c r="K52" s="117">
        <v>42777</v>
      </c>
      <c r="L52" s="117" t="s">
        <v>779</v>
      </c>
      <c r="M52" s="230" t="s">
        <v>123</v>
      </c>
      <c r="N52" s="230">
        <v>49000</v>
      </c>
    </row>
    <row r="53" spans="4:14">
      <c r="D53" s="230">
        <v>43</v>
      </c>
      <c r="E53" s="230">
        <v>4503</v>
      </c>
      <c r="F53" s="230" t="s">
        <v>772</v>
      </c>
      <c r="G53" s="230" t="s">
        <v>54</v>
      </c>
      <c r="H53" s="230" t="s">
        <v>699</v>
      </c>
      <c r="I53" s="117">
        <v>33159</v>
      </c>
      <c r="J53" s="230" t="s">
        <v>773</v>
      </c>
      <c r="K53" s="117">
        <v>42778</v>
      </c>
      <c r="L53" s="117" t="s">
        <v>777</v>
      </c>
      <c r="M53" s="230" t="s">
        <v>774</v>
      </c>
      <c r="N53" s="230">
        <v>50000</v>
      </c>
    </row>
    <row r="54" spans="4:14">
      <c r="D54" s="230">
        <v>44</v>
      </c>
      <c r="E54" s="230">
        <v>4592</v>
      </c>
      <c r="F54" s="230" t="s">
        <v>775</v>
      </c>
      <c r="G54" s="230" t="s">
        <v>19</v>
      </c>
      <c r="H54" s="230" t="s">
        <v>696</v>
      </c>
      <c r="I54" s="117">
        <v>33160</v>
      </c>
      <c r="J54" s="230" t="s">
        <v>776</v>
      </c>
      <c r="K54" s="117">
        <v>42779</v>
      </c>
      <c r="L54" s="117" t="s">
        <v>778</v>
      </c>
      <c r="M54" s="230" t="s">
        <v>123</v>
      </c>
      <c r="N54" s="230">
        <v>51000</v>
      </c>
    </row>
    <row r="55" spans="4:14">
      <c r="D55" s="230">
        <v>45</v>
      </c>
      <c r="E55" s="230">
        <v>4681</v>
      </c>
      <c r="F55" s="230" t="s">
        <v>772</v>
      </c>
      <c r="G55" s="230" t="s">
        <v>54</v>
      </c>
      <c r="H55" s="230" t="s">
        <v>699</v>
      </c>
      <c r="I55" s="117">
        <v>33161</v>
      </c>
      <c r="J55" s="230" t="s">
        <v>773</v>
      </c>
      <c r="K55" s="117">
        <v>42780</v>
      </c>
      <c r="L55" s="117" t="s">
        <v>779</v>
      </c>
      <c r="M55" s="230" t="s">
        <v>774</v>
      </c>
      <c r="N55" s="230">
        <v>52000</v>
      </c>
    </row>
    <row r="56" spans="4:14">
      <c r="D56" s="230">
        <v>46</v>
      </c>
      <c r="E56" s="230">
        <v>4770</v>
      </c>
      <c r="F56" s="230" t="s">
        <v>775</v>
      </c>
      <c r="G56" s="230" t="s">
        <v>19</v>
      </c>
      <c r="H56" s="230" t="s">
        <v>696</v>
      </c>
      <c r="I56" s="117">
        <v>33162</v>
      </c>
      <c r="J56" s="230" t="s">
        <v>776</v>
      </c>
      <c r="K56" s="117">
        <v>42781</v>
      </c>
      <c r="L56" s="117" t="s">
        <v>777</v>
      </c>
      <c r="M56" s="230" t="s">
        <v>123</v>
      </c>
      <c r="N56" s="230">
        <v>53000</v>
      </c>
    </row>
    <row r="57" spans="4:14">
      <c r="D57" s="230">
        <v>47</v>
      </c>
      <c r="E57" s="230">
        <v>4859</v>
      </c>
      <c r="F57" s="230" t="s">
        <v>772</v>
      </c>
      <c r="G57" s="230" t="s">
        <v>54</v>
      </c>
      <c r="H57" s="230" t="s">
        <v>699</v>
      </c>
      <c r="I57" s="117">
        <v>33163</v>
      </c>
      <c r="J57" s="230" t="s">
        <v>773</v>
      </c>
      <c r="K57" s="117">
        <v>42782</v>
      </c>
      <c r="L57" s="117" t="s">
        <v>778</v>
      </c>
      <c r="M57" s="230" t="s">
        <v>774</v>
      </c>
      <c r="N57" s="230">
        <v>54000</v>
      </c>
    </row>
    <row r="58" spans="4:14">
      <c r="D58" s="230">
        <v>48</v>
      </c>
      <c r="E58" s="230">
        <v>4948</v>
      </c>
      <c r="F58" s="230" t="s">
        <v>775</v>
      </c>
      <c r="G58" s="230" t="s">
        <v>19</v>
      </c>
      <c r="H58" s="230" t="s">
        <v>696</v>
      </c>
      <c r="I58" s="117">
        <v>33164</v>
      </c>
      <c r="J58" s="230" t="s">
        <v>776</v>
      </c>
      <c r="K58" s="117">
        <v>42783</v>
      </c>
      <c r="L58" s="117" t="s">
        <v>779</v>
      </c>
      <c r="M58" s="230" t="s">
        <v>123</v>
      </c>
      <c r="N58" s="230">
        <v>55000</v>
      </c>
    </row>
    <row r="59" spans="4:14">
      <c r="D59" s="230">
        <v>49</v>
      </c>
      <c r="E59" s="230">
        <v>5037</v>
      </c>
      <c r="F59" s="230" t="s">
        <v>772</v>
      </c>
      <c r="G59" s="230" t="s">
        <v>54</v>
      </c>
      <c r="H59" s="230" t="s">
        <v>699</v>
      </c>
      <c r="I59" s="117">
        <v>33165</v>
      </c>
      <c r="J59" s="230" t="s">
        <v>773</v>
      </c>
      <c r="K59" s="117">
        <v>42784</v>
      </c>
      <c r="L59" s="117" t="s">
        <v>777</v>
      </c>
      <c r="M59" s="230" t="s">
        <v>774</v>
      </c>
      <c r="N59" s="230">
        <v>56000</v>
      </c>
    </row>
    <row r="60" spans="4:14">
      <c r="D60" s="230">
        <v>50</v>
      </c>
      <c r="E60" s="230">
        <v>5126</v>
      </c>
      <c r="F60" s="230" t="s">
        <v>775</v>
      </c>
      <c r="G60" s="230" t="s">
        <v>19</v>
      </c>
      <c r="H60" s="230" t="s">
        <v>696</v>
      </c>
      <c r="I60" s="117">
        <v>33166</v>
      </c>
      <c r="J60" s="230" t="s">
        <v>776</v>
      </c>
      <c r="K60" s="117">
        <v>42785</v>
      </c>
      <c r="L60" s="117" t="s">
        <v>778</v>
      </c>
      <c r="M60" s="230" t="s">
        <v>123</v>
      </c>
      <c r="N60" s="230">
        <v>57000</v>
      </c>
    </row>
    <row r="61" spans="4:14">
      <c r="D61" s="230">
        <v>51</v>
      </c>
      <c r="E61" s="230">
        <v>5215</v>
      </c>
      <c r="F61" s="230" t="s">
        <v>772</v>
      </c>
      <c r="G61" s="230" t="s">
        <v>54</v>
      </c>
      <c r="H61" s="230" t="s">
        <v>699</v>
      </c>
      <c r="I61" s="117">
        <v>33167</v>
      </c>
      <c r="J61" s="230" t="s">
        <v>773</v>
      </c>
      <c r="K61" s="117">
        <v>42786</v>
      </c>
      <c r="L61" s="117" t="s">
        <v>779</v>
      </c>
      <c r="M61" s="230" t="s">
        <v>774</v>
      </c>
      <c r="N61" s="230">
        <v>58000</v>
      </c>
    </row>
    <row r="62" spans="4:14">
      <c r="D62" s="230">
        <v>52</v>
      </c>
      <c r="E62" s="230">
        <v>5304</v>
      </c>
      <c r="F62" s="230" t="s">
        <v>775</v>
      </c>
      <c r="G62" s="230" t="s">
        <v>19</v>
      </c>
      <c r="H62" s="230" t="s">
        <v>696</v>
      </c>
      <c r="I62" s="117">
        <v>33168</v>
      </c>
      <c r="J62" s="230" t="s">
        <v>776</v>
      </c>
      <c r="K62" s="117">
        <v>42787</v>
      </c>
      <c r="L62" s="117" t="s">
        <v>777</v>
      </c>
      <c r="M62" s="230" t="s">
        <v>123</v>
      </c>
      <c r="N62" s="230">
        <v>59000</v>
      </c>
    </row>
    <row r="63" spans="4:14">
      <c r="D63" s="230">
        <v>53</v>
      </c>
      <c r="E63" s="230">
        <v>5393</v>
      </c>
      <c r="F63" s="230" t="s">
        <v>772</v>
      </c>
      <c r="G63" s="230" t="s">
        <v>54</v>
      </c>
      <c r="H63" s="230" t="s">
        <v>699</v>
      </c>
      <c r="I63" s="117">
        <v>33169</v>
      </c>
      <c r="J63" s="230" t="s">
        <v>773</v>
      </c>
      <c r="K63" s="117">
        <v>42788</v>
      </c>
      <c r="L63" s="117" t="s">
        <v>778</v>
      </c>
      <c r="M63" s="230" t="s">
        <v>774</v>
      </c>
      <c r="N63" s="230">
        <v>60000</v>
      </c>
    </row>
    <row r="64" spans="4:14">
      <c r="D64" s="230">
        <v>54</v>
      </c>
      <c r="E64" s="230">
        <v>5482</v>
      </c>
      <c r="F64" s="230" t="s">
        <v>775</v>
      </c>
      <c r="G64" s="230" t="s">
        <v>19</v>
      </c>
      <c r="H64" s="230" t="s">
        <v>696</v>
      </c>
      <c r="I64" s="117">
        <v>33170</v>
      </c>
      <c r="J64" s="230" t="s">
        <v>776</v>
      </c>
      <c r="K64" s="117">
        <v>42789</v>
      </c>
      <c r="L64" s="117" t="s">
        <v>779</v>
      </c>
      <c r="M64" s="230" t="s">
        <v>123</v>
      </c>
      <c r="N64" s="230">
        <v>61000</v>
      </c>
    </row>
    <row r="65" spans="4:14">
      <c r="D65" s="230">
        <v>55</v>
      </c>
      <c r="E65" s="230">
        <v>5571</v>
      </c>
      <c r="F65" s="230" t="s">
        <v>772</v>
      </c>
      <c r="G65" s="230" t="s">
        <v>54</v>
      </c>
      <c r="H65" s="230" t="s">
        <v>699</v>
      </c>
      <c r="I65" s="117">
        <v>33171</v>
      </c>
      <c r="J65" s="230" t="s">
        <v>773</v>
      </c>
      <c r="K65" s="117">
        <v>42790</v>
      </c>
      <c r="L65" s="117" t="s">
        <v>777</v>
      </c>
      <c r="M65" s="230" t="s">
        <v>774</v>
      </c>
      <c r="N65" s="230">
        <v>62000</v>
      </c>
    </row>
    <row r="66" spans="4:14">
      <c r="D66" s="230">
        <v>56</v>
      </c>
      <c r="E66" s="230">
        <v>5660</v>
      </c>
      <c r="F66" s="230" t="s">
        <v>775</v>
      </c>
      <c r="G66" s="230" t="s">
        <v>19</v>
      </c>
      <c r="H66" s="230" t="s">
        <v>696</v>
      </c>
      <c r="I66" s="117">
        <v>33172</v>
      </c>
      <c r="J66" s="230" t="s">
        <v>776</v>
      </c>
      <c r="K66" s="117">
        <v>42791</v>
      </c>
      <c r="L66" s="117" t="s">
        <v>778</v>
      </c>
      <c r="M66" s="230" t="s">
        <v>123</v>
      </c>
      <c r="N66" s="230">
        <v>63000</v>
      </c>
    </row>
    <row r="67" spans="4:14">
      <c r="D67" s="230">
        <v>57</v>
      </c>
      <c r="E67" s="230">
        <v>5749</v>
      </c>
      <c r="F67" s="230" t="s">
        <v>772</v>
      </c>
      <c r="G67" s="230" t="s">
        <v>54</v>
      </c>
      <c r="H67" s="230" t="s">
        <v>699</v>
      </c>
      <c r="I67" s="117">
        <v>33173</v>
      </c>
      <c r="J67" s="230" t="s">
        <v>773</v>
      </c>
      <c r="K67" s="117">
        <v>42792</v>
      </c>
      <c r="L67" s="117" t="s">
        <v>779</v>
      </c>
      <c r="M67" s="230" t="s">
        <v>774</v>
      </c>
      <c r="N67" s="230">
        <v>64000</v>
      </c>
    </row>
    <row r="68" spans="4:14">
      <c r="D68" s="230">
        <v>58</v>
      </c>
      <c r="E68" s="230">
        <v>5838</v>
      </c>
      <c r="F68" s="230" t="s">
        <v>775</v>
      </c>
      <c r="G68" s="230" t="s">
        <v>19</v>
      </c>
      <c r="H68" s="230" t="s">
        <v>696</v>
      </c>
      <c r="I68" s="117">
        <v>33174</v>
      </c>
      <c r="J68" s="230" t="s">
        <v>776</v>
      </c>
      <c r="K68" s="117">
        <v>42793</v>
      </c>
      <c r="L68" s="117" t="s">
        <v>777</v>
      </c>
      <c r="M68" s="230" t="s">
        <v>123</v>
      </c>
      <c r="N68" s="230">
        <v>65000</v>
      </c>
    </row>
    <row r="69" spans="4:14">
      <c r="D69" s="230">
        <v>59</v>
      </c>
      <c r="E69" s="230">
        <v>5927</v>
      </c>
      <c r="F69" s="230" t="s">
        <v>772</v>
      </c>
      <c r="G69" s="230" t="s">
        <v>54</v>
      </c>
      <c r="H69" s="230" t="s">
        <v>699</v>
      </c>
      <c r="I69" s="117">
        <v>33175</v>
      </c>
      <c r="J69" s="230" t="s">
        <v>773</v>
      </c>
      <c r="K69" s="117">
        <v>42794</v>
      </c>
      <c r="L69" s="117" t="s">
        <v>778</v>
      </c>
      <c r="M69" s="230" t="s">
        <v>774</v>
      </c>
      <c r="N69" s="230">
        <v>66000</v>
      </c>
    </row>
    <row r="70" spans="4:14">
      <c r="D70" s="230">
        <v>60</v>
      </c>
      <c r="E70" s="230">
        <v>6016</v>
      </c>
      <c r="F70" s="230" t="s">
        <v>775</v>
      </c>
      <c r="G70" s="230" t="s">
        <v>19</v>
      </c>
      <c r="H70" s="230" t="s">
        <v>696</v>
      </c>
      <c r="I70" s="117">
        <v>33176</v>
      </c>
      <c r="J70" s="230" t="s">
        <v>776</v>
      </c>
      <c r="K70" s="117">
        <v>42795</v>
      </c>
      <c r="L70" s="117" t="s">
        <v>779</v>
      </c>
      <c r="M70" s="230" t="s">
        <v>123</v>
      </c>
      <c r="N70" s="230">
        <v>67000</v>
      </c>
    </row>
    <row r="71" spans="4:14">
      <c r="D71" s="230">
        <v>61</v>
      </c>
      <c r="E71" s="230">
        <v>6105</v>
      </c>
      <c r="F71" s="230" t="s">
        <v>772</v>
      </c>
      <c r="G71" s="230" t="s">
        <v>54</v>
      </c>
      <c r="H71" s="230" t="s">
        <v>699</v>
      </c>
      <c r="I71" s="117">
        <v>33177</v>
      </c>
      <c r="J71" s="230" t="s">
        <v>773</v>
      </c>
      <c r="K71" s="117">
        <v>42796</v>
      </c>
      <c r="L71" s="117" t="s">
        <v>777</v>
      </c>
      <c r="M71" s="230" t="s">
        <v>774</v>
      </c>
      <c r="N71" s="230">
        <v>68000</v>
      </c>
    </row>
    <row r="72" spans="4:14">
      <c r="D72" s="230">
        <v>62</v>
      </c>
      <c r="E72" s="230">
        <v>6194</v>
      </c>
      <c r="F72" s="230" t="s">
        <v>775</v>
      </c>
      <c r="G72" s="230" t="s">
        <v>19</v>
      </c>
      <c r="H72" s="230" t="s">
        <v>696</v>
      </c>
      <c r="I72" s="117">
        <v>33178</v>
      </c>
      <c r="J72" s="230" t="s">
        <v>776</v>
      </c>
      <c r="K72" s="117">
        <v>42797</v>
      </c>
      <c r="L72" s="117" t="s">
        <v>778</v>
      </c>
      <c r="M72" s="230" t="s">
        <v>123</v>
      </c>
      <c r="N72" s="230">
        <v>69000</v>
      </c>
    </row>
    <row r="73" spans="4:14">
      <c r="D73" s="230">
        <v>63</v>
      </c>
      <c r="E73" s="230">
        <v>6283</v>
      </c>
      <c r="F73" s="230" t="s">
        <v>772</v>
      </c>
      <c r="G73" s="230" t="s">
        <v>54</v>
      </c>
      <c r="H73" s="230" t="s">
        <v>699</v>
      </c>
      <c r="I73" s="117">
        <v>33179</v>
      </c>
      <c r="J73" s="230" t="s">
        <v>773</v>
      </c>
      <c r="K73" s="117">
        <v>42798</v>
      </c>
      <c r="L73" s="117" t="s">
        <v>779</v>
      </c>
      <c r="M73" s="230" t="s">
        <v>774</v>
      </c>
      <c r="N73" s="230">
        <v>70000</v>
      </c>
    </row>
    <row r="74" spans="4:14">
      <c r="D74" s="230">
        <v>64</v>
      </c>
      <c r="E74" s="230">
        <v>6372</v>
      </c>
      <c r="F74" s="230" t="s">
        <v>775</v>
      </c>
      <c r="G74" s="230" t="s">
        <v>19</v>
      </c>
      <c r="H74" s="230" t="s">
        <v>696</v>
      </c>
      <c r="I74" s="117">
        <v>33180</v>
      </c>
      <c r="J74" s="230" t="s">
        <v>776</v>
      </c>
      <c r="K74" s="117">
        <v>42799</v>
      </c>
      <c r="L74" s="117" t="s">
        <v>777</v>
      </c>
      <c r="M74" s="230" t="s">
        <v>123</v>
      </c>
      <c r="N74" s="230">
        <v>71000</v>
      </c>
    </row>
    <row r="75" spans="4:14">
      <c r="D75" s="230">
        <v>65</v>
      </c>
      <c r="E75" s="230">
        <v>6461</v>
      </c>
      <c r="F75" s="230" t="s">
        <v>772</v>
      </c>
      <c r="G75" s="230" t="s">
        <v>54</v>
      </c>
      <c r="H75" s="230" t="s">
        <v>699</v>
      </c>
      <c r="I75" s="117">
        <v>33181</v>
      </c>
      <c r="J75" s="230" t="s">
        <v>773</v>
      </c>
      <c r="K75" s="117">
        <v>42800</v>
      </c>
      <c r="L75" s="117" t="s">
        <v>778</v>
      </c>
      <c r="M75" s="230" t="s">
        <v>774</v>
      </c>
      <c r="N75" s="230">
        <v>72000</v>
      </c>
    </row>
    <row r="76" spans="4:14">
      <c r="D76" s="230">
        <v>66</v>
      </c>
      <c r="E76" s="230">
        <v>6550</v>
      </c>
      <c r="F76" s="230" t="s">
        <v>775</v>
      </c>
      <c r="G76" s="230" t="s">
        <v>19</v>
      </c>
      <c r="H76" s="230" t="s">
        <v>696</v>
      </c>
      <c r="I76" s="117">
        <v>33182</v>
      </c>
      <c r="J76" s="230" t="s">
        <v>776</v>
      </c>
      <c r="K76" s="117">
        <v>42801</v>
      </c>
      <c r="L76" s="117" t="s">
        <v>779</v>
      </c>
      <c r="M76" s="230" t="s">
        <v>123</v>
      </c>
      <c r="N76" s="230">
        <v>73000</v>
      </c>
    </row>
    <row r="77" spans="4:14">
      <c r="D77" s="230">
        <v>67</v>
      </c>
      <c r="E77" s="230">
        <v>6639</v>
      </c>
      <c r="F77" s="230" t="s">
        <v>772</v>
      </c>
      <c r="G77" s="230" t="s">
        <v>54</v>
      </c>
      <c r="H77" s="230" t="s">
        <v>699</v>
      </c>
      <c r="I77" s="117">
        <v>33183</v>
      </c>
      <c r="J77" s="230" t="s">
        <v>773</v>
      </c>
      <c r="K77" s="117">
        <v>42802</v>
      </c>
      <c r="L77" s="117" t="s">
        <v>777</v>
      </c>
      <c r="M77" s="230" t="s">
        <v>774</v>
      </c>
      <c r="N77" s="230">
        <v>74000</v>
      </c>
    </row>
    <row r="78" spans="4:14">
      <c r="D78" s="230">
        <v>68</v>
      </c>
      <c r="E78" s="230">
        <v>6728</v>
      </c>
      <c r="F78" s="230" t="s">
        <v>775</v>
      </c>
      <c r="G78" s="230" t="s">
        <v>19</v>
      </c>
      <c r="H78" s="230" t="s">
        <v>696</v>
      </c>
      <c r="I78" s="117">
        <v>33184</v>
      </c>
      <c r="J78" s="230" t="s">
        <v>776</v>
      </c>
      <c r="K78" s="117">
        <v>42803</v>
      </c>
      <c r="L78" s="117" t="s">
        <v>778</v>
      </c>
      <c r="M78" s="230" t="s">
        <v>123</v>
      </c>
      <c r="N78" s="230">
        <v>75000</v>
      </c>
    </row>
    <row r="79" spans="4:14">
      <c r="D79" s="230">
        <v>69</v>
      </c>
      <c r="E79" s="230">
        <v>6817</v>
      </c>
      <c r="F79" s="230" t="s">
        <v>772</v>
      </c>
      <c r="G79" s="230" t="s">
        <v>54</v>
      </c>
      <c r="H79" s="230" t="s">
        <v>699</v>
      </c>
      <c r="I79" s="117">
        <v>33185</v>
      </c>
      <c r="J79" s="230" t="s">
        <v>773</v>
      </c>
      <c r="K79" s="117">
        <v>42804</v>
      </c>
      <c r="L79" s="117" t="s">
        <v>779</v>
      </c>
      <c r="M79" s="230" t="s">
        <v>774</v>
      </c>
      <c r="N79" s="230">
        <v>76000</v>
      </c>
    </row>
    <row r="80" spans="4:14">
      <c r="D80" s="230">
        <v>70</v>
      </c>
      <c r="E80" s="230">
        <v>6906</v>
      </c>
      <c r="F80" s="230" t="s">
        <v>775</v>
      </c>
      <c r="G80" s="230" t="s">
        <v>19</v>
      </c>
      <c r="H80" s="230" t="s">
        <v>696</v>
      </c>
      <c r="I80" s="117">
        <v>33186</v>
      </c>
      <c r="J80" s="230" t="s">
        <v>776</v>
      </c>
      <c r="K80" s="117">
        <v>42805</v>
      </c>
      <c r="L80" s="117" t="s">
        <v>777</v>
      </c>
      <c r="M80" s="230" t="s">
        <v>123</v>
      </c>
      <c r="N80" s="230">
        <v>77000</v>
      </c>
    </row>
    <row r="81" spans="4:14">
      <c r="D81" s="230">
        <v>71</v>
      </c>
      <c r="E81" s="230">
        <v>6995</v>
      </c>
      <c r="F81" s="230" t="s">
        <v>772</v>
      </c>
      <c r="G81" s="230" t="s">
        <v>54</v>
      </c>
      <c r="H81" s="230" t="s">
        <v>699</v>
      </c>
      <c r="I81" s="117">
        <v>33187</v>
      </c>
      <c r="J81" s="230" t="s">
        <v>773</v>
      </c>
      <c r="K81" s="117">
        <v>42806</v>
      </c>
      <c r="L81" s="117" t="s">
        <v>778</v>
      </c>
      <c r="M81" s="230" t="s">
        <v>774</v>
      </c>
      <c r="N81" s="230">
        <v>78000</v>
      </c>
    </row>
    <row r="82" spans="4:14">
      <c r="D82" s="230">
        <v>72</v>
      </c>
      <c r="E82" s="230">
        <v>7084</v>
      </c>
      <c r="F82" s="230" t="s">
        <v>775</v>
      </c>
      <c r="G82" s="230" t="s">
        <v>19</v>
      </c>
      <c r="H82" s="230" t="s">
        <v>696</v>
      </c>
      <c r="I82" s="117">
        <v>33188</v>
      </c>
      <c r="J82" s="230" t="s">
        <v>776</v>
      </c>
      <c r="K82" s="117">
        <v>42807</v>
      </c>
      <c r="L82" s="117" t="s">
        <v>779</v>
      </c>
      <c r="M82" s="230" t="s">
        <v>123</v>
      </c>
      <c r="N82" s="230">
        <v>79000</v>
      </c>
    </row>
    <row r="83" spans="4:14">
      <c r="D83" s="230">
        <v>73</v>
      </c>
      <c r="E83" s="230">
        <v>7173</v>
      </c>
      <c r="F83" s="230" t="s">
        <v>772</v>
      </c>
      <c r="G83" s="230" t="s">
        <v>54</v>
      </c>
      <c r="H83" s="230" t="s">
        <v>699</v>
      </c>
      <c r="I83" s="117">
        <v>33189</v>
      </c>
      <c r="J83" s="230" t="s">
        <v>773</v>
      </c>
      <c r="K83" s="117">
        <v>42808</v>
      </c>
      <c r="L83" s="117" t="s">
        <v>777</v>
      </c>
      <c r="M83" s="230" t="s">
        <v>774</v>
      </c>
      <c r="N83" s="230">
        <v>80000</v>
      </c>
    </row>
    <row r="84" spans="4:14">
      <c r="D84" s="230">
        <v>74</v>
      </c>
      <c r="E84" s="230">
        <v>7262</v>
      </c>
      <c r="F84" s="230" t="s">
        <v>775</v>
      </c>
      <c r="G84" s="230" t="s">
        <v>19</v>
      </c>
      <c r="H84" s="230" t="s">
        <v>696</v>
      </c>
      <c r="I84" s="117">
        <v>33190</v>
      </c>
      <c r="J84" s="230" t="s">
        <v>776</v>
      </c>
      <c r="K84" s="117">
        <v>42809</v>
      </c>
      <c r="L84" s="117" t="s">
        <v>778</v>
      </c>
      <c r="M84" s="230" t="s">
        <v>123</v>
      </c>
      <c r="N84" s="230">
        <v>81000</v>
      </c>
    </row>
    <row r="85" spans="4:14">
      <c r="D85" s="230">
        <v>75</v>
      </c>
      <c r="E85" s="230">
        <v>7351</v>
      </c>
      <c r="F85" s="230" t="s">
        <v>772</v>
      </c>
      <c r="G85" s="230" t="s">
        <v>54</v>
      </c>
      <c r="H85" s="230" t="s">
        <v>699</v>
      </c>
      <c r="I85" s="117">
        <v>33191</v>
      </c>
      <c r="J85" s="230" t="s">
        <v>773</v>
      </c>
      <c r="K85" s="117">
        <v>42810</v>
      </c>
      <c r="L85" s="117" t="s">
        <v>779</v>
      </c>
      <c r="M85" s="230" t="s">
        <v>774</v>
      </c>
      <c r="N85" s="230">
        <v>82000</v>
      </c>
    </row>
    <row r="86" spans="4:14">
      <c r="D86" s="230">
        <v>76</v>
      </c>
      <c r="E86" s="230">
        <v>7440</v>
      </c>
      <c r="F86" s="230" t="s">
        <v>775</v>
      </c>
      <c r="G86" s="230" t="s">
        <v>19</v>
      </c>
      <c r="H86" s="230" t="s">
        <v>696</v>
      </c>
      <c r="I86" s="117">
        <v>33192</v>
      </c>
      <c r="J86" s="230" t="s">
        <v>776</v>
      </c>
      <c r="K86" s="117">
        <v>42811</v>
      </c>
      <c r="L86" s="117" t="s">
        <v>777</v>
      </c>
      <c r="M86" s="230" t="s">
        <v>123</v>
      </c>
      <c r="N86" s="230">
        <v>83000</v>
      </c>
    </row>
    <row r="87" spans="4:14">
      <c r="D87" s="230">
        <v>77</v>
      </c>
      <c r="E87" s="230">
        <v>7529</v>
      </c>
      <c r="F87" s="230" t="s">
        <v>772</v>
      </c>
      <c r="G87" s="230" t="s">
        <v>54</v>
      </c>
      <c r="H87" s="230" t="s">
        <v>699</v>
      </c>
      <c r="I87" s="117">
        <v>33193</v>
      </c>
      <c r="J87" s="230" t="s">
        <v>773</v>
      </c>
      <c r="K87" s="117">
        <v>42812</v>
      </c>
      <c r="L87" s="117" t="s">
        <v>778</v>
      </c>
      <c r="M87" s="230" t="s">
        <v>774</v>
      </c>
      <c r="N87" s="230">
        <v>84000</v>
      </c>
    </row>
    <row r="88" spans="4:14">
      <c r="D88" s="230">
        <v>78</v>
      </c>
      <c r="E88" s="230">
        <v>7618</v>
      </c>
      <c r="F88" s="230" t="s">
        <v>775</v>
      </c>
      <c r="G88" s="230" t="s">
        <v>19</v>
      </c>
      <c r="H88" s="230" t="s">
        <v>696</v>
      </c>
      <c r="I88" s="117">
        <v>33194</v>
      </c>
      <c r="J88" s="230" t="s">
        <v>776</v>
      </c>
      <c r="K88" s="117">
        <v>42813</v>
      </c>
      <c r="L88" s="117" t="s">
        <v>779</v>
      </c>
      <c r="M88" s="230" t="s">
        <v>123</v>
      </c>
      <c r="N88" s="230">
        <v>85000</v>
      </c>
    </row>
    <row r="89" spans="4:14">
      <c r="D89" s="230">
        <v>79</v>
      </c>
      <c r="E89" s="230">
        <v>7707</v>
      </c>
      <c r="F89" s="230" t="s">
        <v>772</v>
      </c>
      <c r="G89" s="230" t="s">
        <v>54</v>
      </c>
      <c r="H89" s="230" t="s">
        <v>699</v>
      </c>
      <c r="I89" s="117">
        <v>33195</v>
      </c>
      <c r="J89" s="230" t="s">
        <v>773</v>
      </c>
      <c r="K89" s="117">
        <v>42814</v>
      </c>
      <c r="L89" s="117" t="s">
        <v>777</v>
      </c>
      <c r="M89" s="230" t="s">
        <v>774</v>
      </c>
      <c r="N89" s="230">
        <v>86000</v>
      </c>
    </row>
    <row r="90" spans="4:14">
      <c r="D90" s="230">
        <v>80</v>
      </c>
      <c r="E90" s="230">
        <v>7796</v>
      </c>
      <c r="F90" s="230" t="s">
        <v>775</v>
      </c>
      <c r="G90" s="230" t="s">
        <v>19</v>
      </c>
      <c r="H90" s="230" t="s">
        <v>696</v>
      </c>
      <c r="I90" s="117">
        <v>33196</v>
      </c>
      <c r="J90" s="230" t="s">
        <v>776</v>
      </c>
      <c r="K90" s="117">
        <v>42815</v>
      </c>
      <c r="L90" s="117" t="s">
        <v>778</v>
      </c>
      <c r="M90" s="230" t="s">
        <v>123</v>
      </c>
      <c r="N90" s="230">
        <v>87000</v>
      </c>
    </row>
    <row r="91" spans="4:14">
      <c r="D91" s="230">
        <v>81</v>
      </c>
      <c r="E91" s="230">
        <v>7885</v>
      </c>
      <c r="F91" s="230" t="s">
        <v>772</v>
      </c>
      <c r="G91" s="230" t="s">
        <v>54</v>
      </c>
      <c r="H91" s="230" t="s">
        <v>699</v>
      </c>
      <c r="I91" s="117">
        <v>33197</v>
      </c>
      <c r="J91" s="230" t="s">
        <v>773</v>
      </c>
      <c r="K91" s="117">
        <v>42816</v>
      </c>
      <c r="L91" s="117" t="s">
        <v>779</v>
      </c>
      <c r="M91" s="230" t="s">
        <v>774</v>
      </c>
      <c r="N91" s="230">
        <v>88000</v>
      </c>
    </row>
    <row r="92" spans="4:14">
      <c r="D92" s="230">
        <v>82</v>
      </c>
      <c r="E92" s="230">
        <v>7974</v>
      </c>
      <c r="F92" s="230" t="s">
        <v>775</v>
      </c>
      <c r="G92" s="230" t="s">
        <v>19</v>
      </c>
      <c r="H92" s="230" t="s">
        <v>696</v>
      </c>
      <c r="I92" s="117">
        <v>33198</v>
      </c>
      <c r="J92" s="230" t="s">
        <v>776</v>
      </c>
      <c r="K92" s="117">
        <v>42817</v>
      </c>
      <c r="L92" s="117" t="s">
        <v>777</v>
      </c>
      <c r="M92" s="230" t="s">
        <v>123</v>
      </c>
      <c r="N92" s="230">
        <v>89000</v>
      </c>
    </row>
    <row r="93" spans="4:14">
      <c r="D93" s="230">
        <v>83</v>
      </c>
      <c r="E93" s="230">
        <v>8063</v>
      </c>
      <c r="F93" s="230" t="s">
        <v>772</v>
      </c>
      <c r="G93" s="230" t="s">
        <v>54</v>
      </c>
      <c r="H93" s="230" t="s">
        <v>699</v>
      </c>
      <c r="I93" s="117">
        <v>33199</v>
      </c>
      <c r="J93" s="230" t="s">
        <v>773</v>
      </c>
      <c r="K93" s="117">
        <v>42818</v>
      </c>
      <c r="L93" s="117" t="s">
        <v>778</v>
      </c>
      <c r="M93" s="230" t="s">
        <v>774</v>
      </c>
      <c r="N93" s="230">
        <v>90000</v>
      </c>
    </row>
    <row r="94" spans="4:14">
      <c r="D94" s="230">
        <v>84</v>
      </c>
      <c r="E94" s="230">
        <v>8152</v>
      </c>
      <c r="F94" s="230" t="s">
        <v>775</v>
      </c>
      <c r="G94" s="230" t="s">
        <v>19</v>
      </c>
      <c r="H94" s="230" t="s">
        <v>696</v>
      </c>
      <c r="I94" s="117">
        <v>33200</v>
      </c>
      <c r="J94" s="230" t="s">
        <v>776</v>
      </c>
      <c r="K94" s="117">
        <v>42819</v>
      </c>
      <c r="L94" s="117" t="s">
        <v>779</v>
      </c>
      <c r="M94" s="230" t="s">
        <v>123</v>
      </c>
      <c r="N94" s="230">
        <v>91000</v>
      </c>
    </row>
    <row r="95" spans="4:14">
      <c r="D95" s="230">
        <v>85</v>
      </c>
      <c r="E95" s="230">
        <v>8241</v>
      </c>
      <c r="F95" s="230" t="s">
        <v>772</v>
      </c>
      <c r="G95" s="230" t="s">
        <v>54</v>
      </c>
      <c r="H95" s="230" t="s">
        <v>699</v>
      </c>
      <c r="I95" s="117">
        <v>33201</v>
      </c>
      <c r="J95" s="230" t="s">
        <v>773</v>
      </c>
      <c r="K95" s="117">
        <v>42820</v>
      </c>
      <c r="L95" s="117" t="s">
        <v>777</v>
      </c>
      <c r="M95" s="230" t="s">
        <v>774</v>
      </c>
      <c r="N95" s="230">
        <v>92000</v>
      </c>
    </row>
    <row r="96" spans="4:14">
      <c r="D96" s="230">
        <v>86</v>
      </c>
      <c r="E96" s="230">
        <v>8330</v>
      </c>
      <c r="F96" s="230" t="s">
        <v>775</v>
      </c>
      <c r="G96" s="230" t="s">
        <v>19</v>
      </c>
      <c r="H96" s="230" t="s">
        <v>696</v>
      </c>
      <c r="I96" s="117">
        <v>33202</v>
      </c>
      <c r="J96" s="230" t="s">
        <v>776</v>
      </c>
      <c r="K96" s="117">
        <v>42821</v>
      </c>
      <c r="L96" s="117" t="s">
        <v>778</v>
      </c>
      <c r="M96" s="230" t="s">
        <v>123</v>
      </c>
      <c r="N96" s="230">
        <v>93000</v>
      </c>
    </row>
    <row r="97" spans="4:14">
      <c r="D97" s="230">
        <v>87</v>
      </c>
      <c r="E97" s="230">
        <v>8419</v>
      </c>
      <c r="F97" s="230" t="s">
        <v>772</v>
      </c>
      <c r="G97" s="230" t="s">
        <v>54</v>
      </c>
      <c r="H97" s="230" t="s">
        <v>699</v>
      </c>
      <c r="I97" s="117">
        <v>33203</v>
      </c>
      <c r="J97" s="230" t="s">
        <v>773</v>
      </c>
      <c r="K97" s="117">
        <v>42822</v>
      </c>
      <c r="L97" s="117" t="s">
        <v>779</v>
      </c>
      <c r="M97" s="230" t="s">
        <v>774</v>
      </c>
      <c r="N97" s="230">
        <v>94000</v>
      </c>
    </row>
    <row r="98" spans="4:14">
      <c r="D98" s="230">
        <v>88</v>
      </c>
      <c r="E98" s="230">
        <v>8508</v>
      </c>
      <c r="F98" s="230" t="s">
        <v>775</v>
      </c>
      <c r="G98" s="230" t="s">
        <v>19</v>
      </c>
      <c r="H98" s="230" t="s">
        <v>696</v>
      </c>
      <c r="I98" s="117">
        <v>33204</v>
      </c>
      <c r="J98" s="230" t="s">
        <v>776</v>
      </c>
      <c r="K98" s="117">
        <v>42823</v>
      </c>
      <c r="L98" s="117" t="s">
        <v>777</v>
      </c>
      <c r="M98" s="230" t="s">
        <v>123</v>
      </c>
      <c r="N98" s="230">
        <v>95000</v>
      </c>
    </row>
    <row r="99" spans="4:14">
      <c r="D99" s="230">
        <v>89</v>
      </c>
      <c r="E99" s="230">
        <v>8597</v>
      </c>
      <c r="F99" s="230" t="s">
        <v>772</v>
      </c>
      <c r="G99" s="230" t="s">
        <v>54</v>
      </c>
      <c r="H99" s="230" t="s">
        <v>699</v>
      </c>
      <c r="I99" s="117">
        <v>33205</v>
      </c>
      <c r="J99" s="230" t="s">
        <v>773</v>
      </c>
      <c r="K99" s="117">
        <v>42824</v>
      </c>
      <c r="L99" s="117" t="s">
        <v>778</v>
      </c>
      <c r="M99" s="230" t="s">
        <v>774</v>
      </c>
      <c r="N99" s="230">
        <v>96000</v>
      </c>
    </row>
    <row r="100" spans="4:14">
      <c r="D100" s="230">
        <v>90</v>
      </c>
      <c r="E100" s="230">
        <v>8686</v>
      </c>
      <c r="F100" s="230" t="s">
        <v>775</v>
      </c>
      <c r="G100" s="230" t="s">
        <v>19</v>
      </c>
      <c r="H100" s="230" t="s">
        <v>696</v>
      </c>
      <c r="I100" s="117">
        <v>33206</v>
      </c>
      <c r="J100" s="230" t="s">
        <v>776</v>
      </c>
      <c r="K100" s="117">
        <v>42825</v>
      </c>
      <c r="L100" s="117" t="s">
        <v>779</v>
      </c>
      <c r="M100" s="230" t="s">
        <v>123</v>
      </c>
      <c r="N100" s="230">
        <v>97000</v>
      </c>
    </row>
    <row r="101" spans="4:14">
      <c r="D101" s="230">
        <v>91</v>
      </c>
      <c r="E101" s="230">
        <v>8775</v>
      </c>
      <c r="F101" s="230" t="s">
        <v>772</v>
      </c>
      <c r="G101" s="230" t="s">
        <v>54</v>
      </c>
      <c r="H101" s="230" t="s">
        <v>699</v>
      </c>
      <c r="I101" s="117">
        <v>33207</v>
      </c>
      <c r="J101" s="230" t="s">
        <v>773</v>
      </c>
      <c r="K101" s="117">
        <v>42826</v>
      </c>
      <c r="L101" s="117" t="s">
        <v>777</v>
      </c>
      <c r="M101" s="230" t="s">
        <v>774</v>
      </c>
      <c r="N101" s="230">
        <v>98000</v>
      </c>
    </row>
    <row r="102" spans="4:14">
      <c r="D102" s="230">
        <v>92</v>
      </c>
      <c r="E102" s="230">
        <v>8864</v>
      </c>
      <c r="F102" s="230" t="s">
        <v>775</v>
      </c>
      <c r="G102" s="230" t="s">
        <v>19</v>
      </c>
      <c r="H102" s="230" t="s">
        <v>696</v>
      </c>
      <c r="I102" s="117">
        <v>33208</v>
      </c>
      <c r="J102" s="230" t="s">
        <v>776</v>
      </c>
      <c r="K102" s="117">
        <v>42827</v>
      </c>
      <c r="L102" s="117" t="s">
        <v>778</v>
      </c>
      <c r="M102" s="230" t="s">
        <v>123</v>
      </c>
      <c r="N102" s="230">
        <v>99000</v>
      </c>
    </row>
    <row r="103" spans="4:14">
      <c r="D103" s="230">
        <v>93</v>
      </c>
      <c r="E103" s="230">
        <v>8953</v>
      </c>
      <c r="F103" s="230" t="s">
        <v>772</v>
      </c>
      <c r="G103" s="230" t="s">
        <v>54</v>
      </c>
      <c r="H103" s="230" t="s">
        <v>699</v>
      </c>
      <c r="I103" s="117">
        <v>33209</v>
      </c>
      <c r="J103" s="230" t="s">
        <v>773</v>
      </c>
      <c r="K103" s="117">
        <v>42828</v>
      </c>
      <c r="L103" s="117" t="s">
        <v>779</v>
      </c>
      <c r="M103" s="230" t="s">
        <v>774</v>
      </c>
      <c r="N103" s="230">
        <v>100000</v>
      </c>
    </row>
    <row r="104" spans="4:14">
      <c r="D104" s="230">
        <v>94</v>
      </c>
      <c r="E104" s="230">
        <v>9042</v>
      </c>
      <c r="F104" s="230" t="s">
        <v>775</v>
      </c>
      <c r="G104" s="230" t="s">
        <v>19</v>
      </c>
      <c r="H104" s="230" t="s">
        <v>696</v>
      </c>
      <c r="I104" s="117">
        <v>33210</v>
      </c>
      <c r="J104" s="230" t="s">
        <v>776</v>
      </c>
      <c r="K104" s="117">
        <v>42829</v>
      </c>
      <c r="L104" s="117" t="s">
        <v>777</v>
      </c>
      <c r="M104" s="230" t="s">
        <v>123</v>
      </c>
      <c r="N104" s="230">
        <v>101000</v>
      </c>
    </row>
    <row r="105" spans="4:14">
      <c r="D105" s="230">
        <v>95</v>
      </c>
      <c r="E105" s="230">
        <v>9131</v>
      </c>
      <c r="F105" s="230" t="s">
        <v>772</v>
      </c>
      <c r="G105" s="230" t="s">
        <v>54</v>
      </c>
      <c r="H105" s="230" t="s">
        <v>699</v>
      </c>
      <c r="I105" s="117">
        <v>33211</v>
      </c>
      <c r="J105" s="230" t="s">
        <v>773</v>
      </c>
      <c r="K105" s="117">
        <v>42830</v>
      </c>
      <c r="L105" s="117" t="s">
        <v>778</v>
      </c>
      <c r="M105" s="230" t="s">
        <v>774</v>
      </c>
      <c r="N105" s="230">
        <v>102000</v>
      </c>
    </row>
    <row r="106" spans="4:14">
      <c r="D106" s="230">
        <v>96</v>
      </c>
      <c r="E106" s="230">
        <v>9220</v>
      </c>
      <c r="F106" s="230" t="s">
        <v>775</v>
      </c>
      <c r="G106" s="230" t="s">
        <v>19</v>
      </c>
      <c r="H106" s="230" t="s">
        <v>696</v>
      </c>
      <c r="I106" s="117">
        <v>33212</v>
      </c>
      <c r="J106" s="230" t="s">
        <v>776</v>
      </c>
      <c r="K106" s="117">
        <v>42831</v>
      </c>
      <c r="L106" s="117" t="s">
        <v>779</v>
      </c>
      <c r="M106" s="230" t="s">
        <v>123</v>
      </c>
      <c r="N106" s="230">
        <v>103000</v>
      </c>
    </row>
    <row r="107" spans="4:14">
      <c r="D107" s="230">
        <v>97</v>
      </c>
      <c r="E107" s="230">
        <v>9309</v>
      </c>
      <c r="F107" s="230" t="s">
        <v>772</v>
      </c>
      <c r="G107" s="230" t="s">
        <v>54</v>
      </c>
      <c r="H107" s="230" t="s">
        <v>699</v>
      </c>
      <c r="I107" s="117">
        <v>33213</v>
      </c>
      <c r="J107" s="230" t="s">
        <v>773</v>
      </c>
      <c r="K107" s="117">
        <v>42832</v>
      </c>
      <c r="L107" s="117" t="s">
        <v>777</v>
      </c>
      <c r="M107" s="230" t="s">
        <v>774</v>
      </c>
      <c r="N107" s="230">
        <v>104000</v>
      </c>
    </row>
    <row r="108" spans="4:14">
      <c r="D108" s="230">
        <v>98</v>
      </c>
      <c r="E108" s="230">
        <v>9398</v>
      </c>
      <c r="F108" s="230" t="s">
        <v>775</v>
      </c>
      <c r="G108" s="230" t="s">
        <v>19</v>
      </c>
      <c r="H108" s="230" t="s">
        <v>696</v>
      </c>
      <c r="I108" s="117">
        <v>33214</v>
      </c>
      <c r="J108" s="230" t="s">
        <v>776</v>
      </c>
      <c r="K108" s="117">
        <v>42833</v>
      </c>
      <c r="L108" s="117" t="s">
        <v>778</v>
      </c>
      <c r="M108" s="230" t="s">
        <v>123</v>
      </c>
      <c r="N108" s="230">
        <v>105000</v>
      </c>
    </row>
    <row r="109" spans="4:14">
      <c r="D109" s="230">
        <v>99</v>
      </c>
      <c r="E109" s="230">
        <v>9487</v>
      </c>
      <c r="F109" s="230" t="s">
        <v>772</v>
      </c>
      <c r="G109" s="230" t="s">
        <v>54</v>
      </c>
      <c r="H109" s="230" t="s">
        <v>699</v>
      </c>
      <c r="I109" s="117">
        <v>33215</v>
      </c>
      <c r="J109" s="230" t="s">
        <v>773</v>
      </c>
      <c r="K109" s="117">
        <v>42834</v>
      </c>
      <c r="L109" s="117" t="s">
        <v>779</v>
      </c>
      <c r="M109" s="230" t="s">
        <v>774</v>
      </c>
      <c r="N109" s="230">
        <v>106000</v>
      </c>
    </row>
    <row r="110" spans="4:14">
      <c r="D110" s="230">
        <v>100</v>
      </c>
      <c r="E110" s="230">
        <v>9576</v>
      </c>
      <c r="F110" s="230" t="s">
        <v>775</v>
      </c>
      <c r="G110" s="230" t="s">
        <v>19</v>
      </c>
      <c r="H110" s="230" t="s">
        <v>696</v>
      </c>
      <c r="I110" s="117">
        <v>33216</v>
      </c>
      <c r="J110" s="230" t="s">
        <v>776</v>
      </c>
      <c r="K110" s="117">
        <v>42835</v>
      </c>
      <c r="L110" s="117" t="s">
        <v>777</v>
      </c>
      <c r="M110" s="230" t="s">
        <v>123</v>
      </c>
      <c r="N110" s="230">
        <v>107000</v>
      </c>
    </row>
    <row r="111" spans="4:14">
      <c r="D111" s="230">
        <v>101</v>
      </c>
      <c r="E111" s="230">
        <v>9665</v>
      </c>
      <c r="F111" s="230" t="s">
        <v>772</v>
      </c>
      <c r="G111" s="230" t="s">
        <v>54</v>
      </c>
      <c r="H111" s="230" t="s">
        <v>699</v>
      </c>
      <c r="I111" s="117">
        <v>33217</v>
      </c>
      <c r="J111" s="230" t="s">
        <v>773</v>
      </c>
      <c r="K111" s="117">
        <v>42836</v>
      </c>
      <c r="L111" s="117" t="s">
        <v>779</v>
      </c>
      <c r="M111" s="230" t="s">
        <v>774</v>
      </c>
      <c r="N111" s="230">
        <v>108000</v>
      </c>
    </row>
    <row r="112" spans="4:14">
      <c r="D112" s="230">
        <v>102</v>
      </c>
      <c r="E112" s="230">
        <v>9754</v>
      </c>
      <c r="F112" s="230" t="s">
        <v>775</v>
      </c>
      <c r="G112" s="230" t="s">
        <v>19</v>
      </c>
      <c r="H112" s="230" t="s">
        <v>696</v>
      </c>
      <c r="I112" s="117">
        <v>33218</v>
      </c>
      <c r="J112" s="230" t="s">
        <v>776</v>
      </c>
      <c r="K112" s="117">
        <v>42837</v>
      </c>
      <c r="L112" s="117" t="s">
        <v>777</v>
      </c>
      <c r="M112" s="230" t="s">
        <v>123</v>
      </c>
      <c r="N112" s="230">
        <v>109000</v>
      </c>
    </row>
    <row r="113" spans="4:14">
      <c r="D113" s="230">
        <v>103</v>
      </c>
      <c r="E113" s="230">
        <v>9843</v>
      </c>
      <c r="F113" s="230" t="s">
        <v>772</v>
      </c>
      <c r="G113" s="230" t="s">
        <v>54</v>
      </c>
      <c r="H113" s="230" t="s">
        <v>699</v>
      </c>
      <c r="I113" s="117">
        <v>33219</v>
      </c>
      <c r="J113" s="230" t="s">
        <v>773</v>
      </c>
      <c r="K113" s="117">
        <v>42838</v>
      </c>
      <c r="L113" s="117" t="s">
        <v>779</v>
      </c>
      <c r="M113" s="230" t="s">
        <v>774</v>
      </c>
      <c r="N113" s="230">
        <v>110000</v>
      </c>
    </row>
    <row r="114" spans="4:14">
      <c r="D114" s="230">
        <v>104</v>
      </c>
      <c r="E114" s="230">
        <v>9932</v>
      </c>
      <c r="F114" s="230" t="s">
        <v>775</v>
      </c>
      <c r="G114" s="230" t="s">
        <v>19</v>
      </c>
      <c r="H114" s="230" t="s">
        <v>696</v>
      </c>
      <c r="I114" s="117">
        <v>33220</v>
      </c>
      <c r="J114" s="230" t="s">
        <v>776</v>
      </c>
      <c r="K114" s="117">
        <v>42839</v>
      </c>
      <c r="L114" s="117" t="s">
        <v>777</v>
      </c>
      <c r="M114" s="230" t="s">
        <v>123</v>
      </c>
      <c r="N114" s="230">
        <v>111000</v>
      </c>
    </row>
    <row r="115" spans="4:14">
      <c r="D115" s="230">
        <v>105</v>
      </c>
      <c r="E115" s="230">
        <v>10021</v>
      </c>
      <c r="F115" s="230" t="s">
        <v>772</v>
      </c>
      <c r="G115" s="230" t="s">
        <v>54</v>
      </c>
      <c r="H115" s="230" t="s">
        <v>699</v>
      </c>
      <c r="I115" s="117">
        <v>33221</v>
      </c>
      <c r="J115" s="230" t="s">
        <v>773</v>
      </c>
      <c r="K115" s="117">
        <v>42840</v>
      </c>
      <c r="L115" s="117" t="s">
        <v>779</v>
      </c>
      <c r="M115" s="230" t="s">
        <v>774</v>
      </c>
      <c r="N115" s="230">
        <v>112000</v>
      </c>
    </row>
    <row r="116" spans="4:14">
      <c r="D116" s="230">
        <v>106</v>
      </c>
      <c r="E116" s="230">
        <v>10110</v>
      </c>
      <c r="F116" s="230" t="s">
        <v>775</v>
      </c>
      <c r="G116" s="230" t="s">
        <v>19</v>
      </c>
      <c r="H116" s="230" t="s">
        <v>696</v>
      </c>
      <c r="I116" s="117">
        <v>33222</v>
      </c>
      <c r="J116" s="230" t="s">
        <v>776</v>
      </c>
      <c r="K116" s="117">
        <v>42841</v>
      </c>
      <c r="L116" s="117" t="s">
        <v>777</v>
      </c>
      <c r="M116" s="230" t="s">
        <v>123</v>
      </c>
      <c r="N116" s="230">
        <v>113000</v>
      </c>
    </row>
    <row r="117" spans="4:14">
      <c r="D117" s="230">
        <v>107</v>
      </c>
      <c r="E117" s="230">
        <v>10199</v>
      </c>
      <c r="F117" s="230" t="s">
        <v>772</v>
      </c>
      <c r="G117" s="230" t="s">
        <v>54</v>
      </c>
      <c r="H117" s="230" t="s">
        <v>699</v>
      </c>
      <c r="I117" s="117">
        <v>33223</v>
      </c>
      <c r="J117" s="230" t="s">
        <v>773</v>
      </c>
      <c r="K117" s="117">
        <v>42842</v>
      </c>
      <c r="L117" s="117" t="s">
        <v>779</v>
      </c>
      <c r="M117" s="230" t="s">
        <v>774</v>
      </c>
      <c r="N117" s="230">
        <v>114000</v>
      </c>
    </row>
    <row r="118" spans="4:14">
      <c r="D118" s="230">
        <v>108</v>
      </c>
      <c r="E118" s="230">
        <v>10288</v>
      </c>
      <c r="F118" s="230" t="s">
        <v>775</v>
      </c>
      <c r="G118" s="230" t="s">
        <v>19</v>
      </c>
      <c r="H118" s="230" t="s">
        <v>696</v>
      </c>
      <c r="I118" s="117">
        <v>33224</v>
      </c>
      <c r="J118" s="230" t="s">
        <v>776</v>
      </c>
      <c r="K118" s="117">
        <v>42843</v>
      </c>
      <c r="L118" s="117" t="s">
        <v>777</v>
      </c>
      <c r="M118" s="230" t="s">
        <v>123</v>
      </c>
      <c r="N118" s="230">
        <v>115000</v>
      </c>
    </row>
    <row r="119" spans="4:14">
      <c r="D119" s="230">
        <v>109</v>
      </c>
      <c r="E119" s="230">
        <v>10377</v>
      </c>
      <c r="F119" s="230" t="s">
        <v>772</v>
      </c>
      <c r="G119" s="230" t="s">
        <v>54</v>
      </c>
      <c r="H119" s="230" t="s">
        <v>699</v>
      </c>
      <c r="I119" s="117">
        <v>33225</v>
      </c>
      <c r="J119" s="230" t="s">
        <v>773</v>
      </c>
      <c r="K119" s="117">
        <v>42844</v>
      </c>
      <c r="L119" s="117" t="s">
        <v>779</v>
      </c>
      <c r="M119" s="230" t="s">
        <v>774</v>
      </c>
      <c r="N119" s="230">
        <v>116000</v>
      </c>
    </row>
    <row r="120" spans="4:14">
      <c r="D120" s="230">
        <v>110</v>
      </c>
      <c r="E120" s="230">
        <v>10466</v>
      </c>
      <c r="F120" s="230" t="s">
        <v>775</v>
      </c>
      <c r="G120" s="230" t="s">
        <v>19</v>
      </c>
      <c r="H120" s="230" t="s">
        <v>696</v>
      </c>
      <c r="I120" s="117">
        <v>33226</v>
      </c>
      <c r="J120" s="230" t="s">
        <v>776</v>
      </c>
      <c r="K120" s="117">
        <v>42845</v>
      </c>
      <c r="L120" s="117" t="s">
        <v>777</v>
      </c>
      <c r="M120" s="230" t="s">
        <v>123</v>
      </c>
      <c r="N120" s="230">
        <v>117000</v>
      </c>
    </row>
    <row r="121" spans="4:14">
      <c r="D121" s="230">
        <v>111</v>
      </c>
      <c r="E121" s="230">
        <v>10555</v>
      </c>
      <c r="F121" s="230" t="s">
        <v>772</v>
      </c>
      <c r="G121" s="230" t="s">
        <v>54</v>
      </c>
      <c r="H121" s="230" t="s">
        <v>699</v>
      </c>
      <c r="I121" s="117">
        <v>33227</v>
      </c>
      <c r="J121" s="230" t="s">
        <v>773</v>
      </c>
      <c r="K121" s="117">
        <v>42846</v>
      </c>
      <c r="L121" s="117" t="s">
        <v>779</v>
      </c>
      <c r="M121" s="230" t="s">
        <v>774</v>
      </c>
      <c r="N121" s="230">
        <v>118000</v>
      </c>
    </row>
    <row r="122" spans="4:14">
      <c r="D122" s="230">
        <v>112</v>
      </c>
      <c r="E122" s="230">
        <v>10644</v>
      </c>
      <c r="F122" s="230" t="s">
        <v>775</v>
      </c>
      <c r="G122" s="230" t="s">
        <v>19</v>
      </c>
      <c r="H122" s="230" t="s">
        <v>696</v>
      </c>
      <c r="I122" s="117">
        <v>33228</v>
      </c>
      <c r="J122" s="230" t="s">
        <v>776</v>
      </c>
      <c r="K122" s="117">
        <v>42847</v>
      </c>
      <c r="L122" s="117" t="s">
        <v>777</v>
      </c>
      <c r="M122" s="230" t="s">
        <v>123</v>
      </c>
      <c r="N122" s="230">
        <v>119000</v>
      </c>
    </row>
    <row r="123" spans="4:14">
      <c r="D123" s="230">
        <v>113</v>
      </c>
      <c r="E123" s="230">
        <v>10733</v>
      </c>
      <c r="F123" s="230" t="s">
        <v>772</v>
      </c>
      <c r="G123" s="230" t="s">
        <v>54</v>
      </c>
      <c r="H123" s="230" t="s">
        <v>699</v>
      </c>
      <c r="I123" s="117">
        <v>33229</v>
      </c>
      <c r="J123" s="230" t="s">
        <v>773</v>
      </c>
      <c r="K123" s="117">
        <v>42848</v>
      </c>
      <c r="L123" s="117" t="s">
        <v>779</v>
      </c>
      <c r="M123" s="230" t="s">
        <v>774</v>
      </c>
      <c r="N123" s="230">
        <v>120000</v>
      </c>
    </row>
    <row r="124" spans="4:14">
      <c r="D124" s="230">
        <v>114</v>
      </c>
      <c r="E124" s="230">
        <v>10822</v>
      </c>
      <c r="F124" s="230" t="s">
        <v>775</v>
      </c>
      <c r="G124" s="230" t="s">
        <v>19</v>
      </c>
      <c r="H124" s="230" t="s">
        <v>696</v>
      </c>
      <c r="I124" s="117">
        <v>33230</v>
      </c>
      <c r="J124" s="230" t="s">
        <v>776</v>
      </c>
      <c r="K124" s="117">
        <v>42849</v>
      </c>
      <c r="L124" s="117" t="s">
        <v>777</v>
      </c>
      <c r="M124" s="230" t="s">
        <v>123</v>
      </c>
      <c r="N124" s="230">
        <v>121000</v>
      </c>
    </row>
    <row r="125" spans="4:14">
      <c r="D125" s="230">
        <v>115</v>
      </c>
      <c r="E125" s="230">
        <v>10911</v>
      </c>
      <c r="F125" s="230" t="s">
        <v>772</v>
      </c>
      <c r="G125" s="230" t="s">
        <v>54</v>
      </c>
      <c r="H125" s="230" t="s">
        <v>699</v>
      </c>
      <c r="I125" s="117">
        <v>33231</v>
      </c>
      <c r="J125" s="230" t="s">
        <v>773</v>
      </c>
      <c r="K125" s="117">
        <v>42850</v>
      </c>
      <c r="L125" s="117" t="s">
        <v>779</v>
      </c>
      <c r="M125" s="230" t="s">
        <v>774</v>
      </c>
      <c r="N125" s="230">
        <v>122000</v>
      </c>
    </row>
    <row r="126" spans="4:14">
      <c r="D126" s="230">
        <v>116</v>
      </c>
      <c r="E126" s="230">
        <v>11000</v>
      </c>
      <c r="F126" s="230" t="s">
        <v>775</v>
      </c>
      <c r="G126" s="230" t="s">
        <v>19</v>
      </c>
      <c r="H126" s="230" t="s">
        <v>696</v>
      </c>
      <c r="I126" s="117">
        <v>33232</v>
      </c>
      <c r="J126" s="230" t="s">
        <v>776</v>
      </c>
      <c r="K126" s="117">
        <v>42851</v>
      </c>
      <c r="L126" s="117" t="s">
        <v>777</v>
      </c>
      <c r="M126" s="230" t="s">
        <v>123</v>
      </c>
      <c r="N126" s="230">
        <v>123000</v>
      </c>
    </row>
    <row r="127" spans="4:14">
      <c r="D127" s="230">
        <v>117</v>
      </c>
      <c r="E127" s="230">
        <v>11089</v>
      </c>
      <c r="F127" s="230" t="s">
        <v>772</v>
      </c>
      <c r="G127" s="230" t="s">
        <v>54</v>
      </c>
      <c r="H127" s="230" t="s">
        <v>699</v>
      </c>
      <c r="I127" s="117">
        <v>33233</v>
      </c>
      <c r="J127" s="230" t="s">
        <v>773</v>
      </c>
      <c r="K127" s="117">
        <v>42852</v>
      </c>
      <c r="L127" s="117" t="s">
        <v>779</v>
      </c>
      <c r="M127" s="230" t="s">
        <v>774</v>
      </c>
      <c r="N127" s="230">
        <v>124000</v>
      </c>
    </row>
    <row r="128" spans="4:14">
      <c r="D128" s="230">
        <v>118</v>
      </c>
      <c r="E128" s="230">
        <v>11178</v>
      </c>
      <c r="F128" s="230" t="s">
        <v>775</v>
      </c>
      <c r="G128" s="230" t="s">
        <v>19</v>
      </c>
      <c r="H128" s="230" t="s">
        <v>696</v>
      </c>
      <c r="I128" s="117">
        <v>33234</v>
      </c>
      <c r="J128" s="230" t="s">
        <v>776</v>
      </c>
      <c r="K128" s="117">
        <v>42853</v>
      </c>
      <c r="L128" s="117" t="s">
        <v>777</v>
      </c>
      <c r="M128" s="230" t="s">
        <v>123</v>
      </c>
      <c r="N128" s="230">
        <v>125000</v>
      </c>
    </row>
    <row r="129" spans="4:14">
      <c r="D129" s="230">
        <v>119</v>
      </c>
      <c r="E129" s="230">
        <v>11267</v>
      </c>
      <c r="F129" s="230" t="s">
        <v>772</v>
      </c>
      <c r="G129" s="230" t="s">
        <v>54</v>
      </c>
      <c r="H129" s="230" t="s">
        <v>699</v>
      </c>
      <c r="I129" s="117">
        <v>33235</v>
      </c>
      <c r="J129" s="230" t="s">
        <v>773</v>
      </c>
      <c r="K129" s="117">
        <v>42854</v>
      </c>
      <c r="L129" s="117" t="s">
        <v>779</v>
      </c>
      <c r="M129" s="230" t="s">
        <v>774</v>
      </c>
      <c r="N129" s="230">
        <v>126000</v>
      </c>
    </row>
    <row r="130" spans="4:14">
      <c r="D130" s="230">
        <v>120</v>
      </c>
      <c r="E130" s="230">
        <v>11356</v>
      </c>
      <c r="F130" s="230" t="s">
        <v>775</v>
      </c>
      <c r="G130" s="230" t="s">
        <v>19</v>
      </c>
      <c r="H130" s="230" t="s">
        <v>696</v>
      </c>
      <c r="I130" s="117">
        <v>33236</v>
      </c>
      <c r="J130" s="230" t="s">
        <v>776</v>
      </c>
      <c r="K130" s="117">
        <v>42855</v>
      </c>
      <c r="L130" s="117" t="s">
        <v>777</v>
      </c>
      <c r="M130" s="230" t="s">
        <v>123</v>
      </c>
      <c r="N130" s="230">
        <v>127000</v>
      </c>
    </row>
    <row r="131" spans="4:14">
      <c r="D131" s="230">
        <v>121</v>
      </c>
      <c r="E131" s="230">
        <v>11445</v>
      </c>
      <c r="F131" s="230" t="s">
        <v>772</v>
      </c>
      <c r="G131" s="230" t="s">
        <v>54</v>
      </c>
      <c r="H131" s="230" t="s">
        <v>699</v>
      </c>
      <c r="I131" s="117">
        <v>33237</v>
      </c>
      <c r="J131" s="230" t="s">
        <v>773</v>
      </c>
      <c r="K131" s="117">
        <v>42856</v>
      </c>
      <c r="L131" s="117" t="s">
        <v>779</v>
      </c>
      <c r="M131" s="230" t="s">
        <v>774</v>
      </c>
      <c r="N131" s="230">
        <v>128000</v>
      </c>
    </row>
    <row r="132" spans="4:14">
      <c r="D132" s="230">
        <v>122</v>
      </c>
      <c r="E132" s="230">
        <v>11534</v>
      </c>
      <c r="F132" s="230" t="s">
        <v>775</v>
      </c>
      <c r="G132" s="230" t="s">
        <v>19</v>
      </c>
      <c r="H132" s="230" t="s">
        <v>696</v>
      </c>
      <c r="I132" s="117">
        <v>33238</v>
      </c>
      <c r="J132" s="230" t="s">
        <v>776</v>
      </c>
      <c r="K132" s="117">
        <v>42857</v>
      </c>
      <c r="L132" s="117" t="s">
        <v>777</v>
      </c>
      <c r="M132" s="230" t="s">
        <v>123</v>
      </c>
      <c r="N132" s="230">
        <v>129000</v>
      </c>
    </row>
    <row r="133" spans="4:14">
      <c r="D133" s="230">
        <v>123</v>
      </c>
      <c r="E133" s="230">
        <v>11623</v>
      </c>
      <c r="F133" s="230" t="s">
        <v>772</v>
      </c>
      <c r="G133" s="230" t="s">
        <v>54</v>
      </c>
      <c r="H133" s="230" t="s">
        <v>699</v>
      </c>
      <c r="I133" s="117">
        <v>33239</v>
      </c>
      <c r="J133" s="230" t="s">
        <v>773</v>
      </c>
      <c r="K133" s="117">
        <v>42858</v>
      </c>
      <c r="L133" s="117" t="s">
        <v>779</v>
      </c>
      <c r="M133" s="230" t="s">
        <v>774</v>
      </c>
      <c r="N133" s="230">
        <v>130000</v>
      </c>
    </row>
    <row r="134" spans="4:14">
      <c r="D134" s="230">
        <v>124</v>
      </c>
      <c r="E134" s="230">
        <v>11712</v>
      </c>
      <c r="F134" s="230" t="s">
        <v>775</v>
      </c>
      <c r="G134" s="230" t="s">
        <v>19</v>
      </c>
      <c r="H134" s="230" t="s">
        <v>696</v>
      </c>
      <c r="I134" s="117">
        <v>33240</v>
      </c>
      <c r="J134" s="230" t="s">
        <v>776</v>
      </c>
      <c r="K134" s="117">
        <v>42859</v>
      </c>
      <c r="L134" s="117" t="s">
        <v>777</v>
      </c>
      <c r="M134" s="230" t="s">
        <v>123</v>
      </c>
      <c r="N134" s="230">
        <v>131000</v>
      </c>
    </row>
    <row r="135" spans="4:14">
      <c r="D135" s="230">
        <v>125</v>
      </c>
      <c r="E135" s="230">
        <v>11801</v>
      </c>
      <c r="F135" s="230" t="s">
        <v>772</v>
      </c>
      <c r="G135" s="230" t="s">
        <v>54</v>
      </c>
      <c r="H135" s="230" t="s">
        <v>699</v>
      </c>
      <c r="I135" s="117">
        <v>33241</v>
      </c>
      <c r="J135" s="230" t="s">
        <v>773</v>
      </c>
      <c r="K135" s="117">
        <v>42860</v>
      </c>
      <c r="L135" s="117" t="s">
        <v>779</v>
      </c>
      <c r="M135" s="230" t="s">
        <v>774</v>
      </c>
      <c r="N135" s="230">
        <v>132000</v>
      </c>
    </row>
    <row r="136" spans="4:14">
      <c r="D136" s="230">
        <v>126</v>
      </c>
      <c r="E136" s="230">
        <v>11890</v>
      </c>
      <c r="F136" s="230" t="s">
        <v>775</v>
      </c>
      <c r="G136" s="230" t="s">
        <v>19</v>
      </c>
      <c r="H136" s="230" t="s">
        <v>696</v>
      </c>
      <c r="I136" s="117">
        <v>33242</v>
      </c>
      <c r="J136" s="230" t="s">
        <v>776</v>
      </c>
      <c r="K136" s="117">
        <v>42861</v>
      </c>
      <c r="L136" s="117" t="s">
        <v>777</v>
      </c>
      <c r="M136" s="230" t="s">
        <v>123</v>
      </c>
      <c r="N136" s="230">
        <v>133000</v>
      </c>
    </row>
    <row r="137" spans="4:14">
      <c r="D137" s="230">
        <v>127</v>
      </c>
      <c r="E137" s="230">
        <v>11979</v>
      </c>
      <c r="F137" s="230" t="s">
        <v>772</v>
      </c>
      <c r="G137" s="230" t="s">
        <v>54</v>
      </c>
      <c r="H137" s="230" t="s">
        <v>699</v>
      </c>
      <c r="I137" s="117">
        <v>33243</v>
      </c>
      <c r="J137" s="230" t="s">
        <v>773</v>
      </c>
      <c r="K137" s="117">
        <v>42862</v>
      </c>
      <c r="L137" s="117" t="s">
        <v>779</v>
      </c>
      <c r="M137" s="230" t="s">
        <v>774</v>
      </c>
      <c r="N137" s="230">
        <v>134000</v>
      </c>
    </row>
    <row r="138" spans="4:14">
      <c r="D138" s="230">
        <v>128</v>
      </c>
      <c r="E138" s="230">
        <v>12068</v>
      </c>
      <c r="F138" s="230" t="s">
        <v>775</v>
      </c>
      <c r="G138" s="230" t="s">
        <v>19</v>
      </c>
      <c r="H138" s="230" t="s">
        <v>696</v>
      </c>
      <c r="I138" s="117">
        <v>33244</v>
      </c>
      <c r="J138" s="230" t="s">
        <v>776</v>
      </c>
      <c r="K138" s="117">
        <v>42863</v>
      </c>
      <c r="L138" s="117" t="s">
        <v>777</v>
      </c>
      <c r="M138" s="230" t="s">
        <v>123</v>
      </c>
      <c r="N138" s="230">
        <v>135000</v>
      </c>
    </row>
    <row r="139" spans="4:14">
      <c r="D139" s="230">
        <v>129</v>
      </c>
      <c r="E139" s="230">
        <v>12157</v>
      </c>
      <c r="F139" s="230" t="s">
        <v>772</v>
      </c>
      <c r="G139" s="230" t="s">
        <v>54</v>
      </c>
      <c r="H139" s="230" t="s">
        <v>699</v>
      </c>
      <c r="I139" s="117">
        <v>33245</v>
      </c>
      <c r="J139" s="230" t="s">
        <v>773</v>
      </c>
      <c r="K139" s="117">
        <v>42864</v>
      </c>
      <c r="L139" s="117" t="s">
        <v>779</v>
      </c>
      <c r="M139" s="230" t="s">
        <v>774</v>
      </c>
      <c r="N139" s="230">
        <v>136000</v>
      </c>
    </row>
    <row r="140" spans="4:14">
      <c r="D140" s="230">
        <v>130</v>
      </c>
      <c r="E140" s="230">
        <v>12246</v>
      </c>
      <c r="F140" s="230" t="s">
        <v>775</v>
      </c>
      <c r="G140" s="230" t="s">
        <v>19</v>
      </c>
      <c r="H140" s="230" t="s">
        <v>696</v>
      </c>
      <c r="I140" s="117">
        <v>33246</v>
      </c>
      <c r="J140" s="230" t="s">
        <v>776</v>
      </c>
      <c r="K140" s="117">
        <v>42865</v>
      </c>
      <c r="L140" s="117" t="s">
        <v>777</v>
      </c>
      <c r="M140" s="230" t="s">
        <v>123</v>
      </c>
      <c r="N140" s="230">
        <v>137000</v>
      </c>
    </row>
    <row r="141" spans="4:14">
      <c r="D141" s="230">
        <v>131</v>
      </c>
      <c r="E141" s="230">
        <v>12335</v>
      </c>
      <c r="F141" s="230" t="s">
        <v>772</v>
      </c>
      <c r="G141" s="230" t="s">
        <v>54</v>
      </c>
      <c r="H141" s="230" t="s">
        <v>699</v>
      </c>
      <c r="I141" s="117">
        <v>33247</v>
      </c>
      <c r="J141" s="230" t="s">
        <v>773</v>
      </c>
      <c r="K141" s="117">
        <v>42866</v>
      </c>
      <c r="L141" s="117" t="s">
        <v>779</v>
      </c>
      <c r="M141" s="230" t="s">
        <v>774</v>
      </c>
      <c r="N141" s="230">
        <v>138000</v>
      </c>
    </row>
    <row r="142" spans="4:14">
      <c r="D142" s="230">
        <v>132</v>
      </c>
      <c r="E142" s="230">
        <v>12424</v>
      </c>
      <c r="F142" s="230" t="s">
        <v>775</v>
      </c>
      <c r="G142" s="230" t="s">
        <v>19</v>
      </c>
      <c r="H142" s="230" t="s">
        <v>696</v>
      </c>
      <c r="I142" s="117">
        <v>33248</v>
      </c>
      <c r="J142" s="230" t="s">
        <v>776</v>
      </c>
      <c r="K142" s="117">
        <v>42867</v>
      </c>
      <c r="L142" s="117" t="s">
        <v>777</v>
      </c>
      <c r="M142" s="230" t="s">
        <v>123</v>
      </c>
      <c r="N142" s="230">
        <v>139000</v>
      </c>
    </row>
    <row r="143" spans="4:14">
      <c r="D143" s="230">
        <v>133</v>
      </c>
      <c r="E143" s="230">
        <v>12513</v>
      </c>
      <c r="F143" s="230" t="s">
        <v>772</v>
      </c>
      <c r="G143" s="230" t="s">
        <v>54</v>
      </c>
      <c r="H143" s="230" t="s">
        <v>699</v>
      </c>
      <c r="I143" s="117">
        <v>33249</v>
      </c>
      <c r="J143" s="230" t="s">
        <v>773</v>
      </c>
      <c r="K143" s="117">
        <v>42868</v>
      </c>
      <c r="L143" s="117" t="s">
        <v>779</v>
      </c>
      <c r="M143" s="230" t="s">
        <v>774</v>
      </c>
      <c r="N143" s="230">
        <v>140000</v>
      </c>
    </row>
    <row r="144" spans="4:14">
      <c r="D144" s="230">
        <v>134</v>
      </c>
      <c r="E144" s="230">
        <v>12602</v>
      </c>
      <c r="F144" s="230" t="s">
        <v>775</v>
      </c>
      <c r="G144" s="230" t="s">
        <v>19</v>
      </c>
      <c r="H144" s="230" t="s">
        <v>696</v>
      </c>
      <c r="I144" s="117">
        <v>33250</v>
      </c>
      <c r="J144" s="230" t="s">
        <v>776</v>
      </c>
      <c r="K144" s="117">
        <v>42869</v>
      </c>
      <c r="L144" s="117" t="s">
        <v>777</v>
      </c>
      <c r="M144" s="230" t="s">
        <v>123</v>
      </c>
      <c r="N144" s="230">
        <v>141000</v>
      </c>
    </row>
    <row r="145" spans="4:14">
      <c r="D145" s="230">
        <v>135</v>
      </c>
      <c r="E145" s="230">
        <v>12691</v>
      </c>
      <c r="F145" s="230" t="s">
        <v>772</v>
      </c>
      <c r="G145" s="230" t="s">
        <v>54</v>
      </c>
      <c r="H145" s="230" t="s">
        <v>699</v>
      </c>
      <c r="I145" s="117">
        <v>33251</v>
      </c>
      <c r="J145" s="230" t="s">
        <v>773</v>
      </c>
      <c r="K145" s="117">
        <v>42870</v>
      </c>
      <c r="L145" s="117" t="s">
        <v>779</v>
      </c>
      <c r="M145" s="230" t="s">
        <v>774</v>
      </c>
      <c r="N145" s="230">
        <v>142000</v>
      </c>
    </row>
    <row r="146" spans="4:14">
      <c r="D146" s="230">
        <v>136</v>
      </c>
      <c r="E146" s="230">
        <v>12780</v>
      </c>
      <c r="F146" s="230" t="s">
        <v>775</v>
      </c>
      <c r="G146" s="230" t="s">
        <v>19</v>
      </c>
      <c r="H146" s="230" t="s">
        <v>696</v>
      </c>
      <c r="I146" s="117">
        <v>33252</v>
      </c>
      <c r="J146" s="230" t="s">
        <v>776</v>
      </c>
      <c r="K146" s="117">
        <v>42871</v>
      </c>
      <c r="L146" s="117" t="s">
        <v>777</v>
      </c>
      <c r="M146" s="230" t="s">
        <v>123</v>
      </c>
      <c r="N146" s="230">
        <v>143000</v>
      </c>
    </row>
    <row r="147" spans="4:14">
      <c r="D147" s="230">
        <v>137</v>
      </c>
      <c r="E147" s="230">
        <v>12869</v>
      </c>
      <c r="F147" s="230" t="s">
        <v>772</v>
      </c>
      <c r="G147" s="230" t="s">
        <v>54</v>
      </c>
      <c r="H147" s="230" t="s">
        <v>699</v>
      </c>
      <c r="I147" s="117">
        <v>33253</v>
      </c>
      <c r="J147" s="230" t="s">
        <v>773</v>
      </c>
      <c r="K147" s="117">
        <v>42872</v>
      </c>
      <c r="L147" s="117" t="s">
        <v>779</v>
      </c>
      <c r="M147" s="230" t="s">
        <v>774</v>
      </c>
      <c r="N147" s="230">
        <v>144000</v>
      </c>
    </row>
    <row r="148" spans="4:14">
      <c r="D148" s="230">
        <v>138</v>
      </c>
      <c r="E148" s="230">
        <v>12958</v>
      </c>
      <c r="F148" s="230" t="s">
        <v>775</v>
      </c>
      <c r="G148" s="230" t="s">
        <v>19</v>
      </c>
      <c r="H148" s="230" t="s">
        <v>696</v>
      </c>
      <c r="I148" s="117">
        <v>33254</v>
      </c>
      <c r="J148" s="230" t="s">
        <v>776</v>
      </c>
      <c r="K148" s="117">
        <v>42873</v>
      </c>
      <c r="L148" s="117" t="s">
        <v>777</v>
      </c>
      <c r="M148" s="230" t="s">
        <v>123</v>
      </c>
      <c r="N148" s="230">
        <v>145000</v>
      </c>
    </row>
    <row r="149" spans="4:14">
      <c r="D149" s="230">
        <v>139</v>
      </c>
      <c r="E149" s="230">
        <v>13047</v>
      </c>
      <c r="F149" s="230" t="s">
        <v>772</v>
      </c>
      <c r="G149" s="230" t="s">
        <v>54</v>
      </c>
      <c r="H149" s="230" t="s">
        <v>699</v>
      </c>
      <c r="I149" s="117">
        <v>33255</v>
      </c>
      <c r="J149" s="230" t="s">
        <v>773</v>
      </c>
      <c r="K149" s="117">
        <v>42874</v>
      </c>
      <c r="L149" s="117" t="s">
        <v>779</v>
      </c>
      <c r="M149" s="230" t="s">
        <v>774</v>
      </c>
      <c r="N149" s="230">
        <v>146000</v>
      </c>
    </row>
    <row r="150" spans="4:14">
      <c r="D150" s="230">
        <v>140</v>
      </c>
      <c r="E150" s="230">
        <v>13136</v>
      </c>
      <c r="F150" s="230" t="s">
        <v>775</v>
      </c>
      <c r="G150" s="230" t="s">
        <v>19</v>
      </c>
      <c r="H150" s="230" t="s">
        <v>696</v>
      </c>
      <c r="I150" s="117">
        <v>33256</v>
      </c>
      <c r="J150" s="230" t="s">
        <v>776</v>
      </c>
      <c r="K150" s="117">
        <v>42875</v>
      </c>
      <c r="L150" s="117" t="s">
        <v>777</v>
      </c>
      <c r="M150" s="230" t="s">
        <v>123</v>
      </c>
      <c r="N150" s="230">
        <v>147000</v>
      </c>
    </row>
    <row r="151" spans="4:14">
      <c r="D151" s="230">
        <v>141</v>
      </c>
      <c r="E151" s="230">
        <v>13225</v>
      </c>
      <c r="F151" s="230" t="s">
        <v>772</v>
      </c>
      <c r="G151" s="230" t="s">
        <v>54</v>
      </c>
      <c r="H151" s="230" t="s">
        <v>699</v>
      </c>
      <c r="I151" s="117">
        <v>33257</v>
      </c>
      <c r="J151" s="230" t="s">
        <v>773</v>
      </c>
      <c r="K151" s="117">
        <v>42876</v>
      </c>
      <c r="L151" s="117" t="s">
        <v>779</v>
      </c>
      <c r="M151" s="230" t="s">
        <v>774</v>
      </c>
      <c r="N151" s="230">
        <v>148000</v>
      </c>
    </row>
    <row r="152" spans="4:14">
      <c r="D152" s="230">
        <v>142</v>
      </c>
      <c r="E152" s="230">
        <v>13314</v>
      </c>
      <c r="F152" s="230" t="s">
        <v>775</v>
      </c>
      <c r="G152" s="230" t="s">
        <v>19</v>
      </c>
      <c r="H152" s="230" t="s">
        <v>696</v>
      </c>
      <c r="I152" s="117">
        <v>33258</v>
      </c>
      <c r="J152" s="230" t="s">
        <v>776</v>
      </c>
      <c r="K152" s="117">
        <v>42877</v>
      </c>
      <c r="L152" s="117" t="s">
        <v>777</v>
      </c>
      <c r="M152" s="230" t="s">
        <v>123</v>
      </c>
      <c r="N152" s="230">
        <v>149000</v>
      </c>
    </row>
    <row r="153" spans="4:14">
      <c r="D153" s="230">
        <v>143</v>
      </c>
      <c r="E153" s="230">
        <v>13403</v>
      </c>
      <c r="F153" s="230" t="s">
        <v>772</v>
      </c>
      <c r="G153" s="230" t="s">
        <v>54</v>
      </c>
      <c r="H153" s="230" t="s">
        <v>699</v>
      </c>
      <c r="I153" s="117">
        <v>33259</v>
      </c>
      <c r="J153" s="230" t="s">
        <v>773</v>
      </c>
      <c r="K153" s="117">
        <v>42878</v>
      </c>
      <c r="L153" s="117" t="s">
        <v>779</v>
      </c>
      <c r="M153" s="230" t="s">
        <v>774</v>
      </c>
      <c r="N153" s="230">
        <v>150000</v>
      </c>
    </row>
    <row r="154" spans="4:14">
      <c r="D154" s="230">
        <v>144</v>
      </c>
      <c r="E154" s="230">
        <v>13492</v>
      </c>
      <c r="F154" s="230" t="s">
        <v>775</v>
      </c>
      <c r="G154" s="230" t="s">
        <v>19</v>
      </c>
      <c r="H154" s="230" t="s">
        <v>696</v>
      </c>
      <c r="I154" s="117">
        <v>33260</v>
      </c>
      <c r="J154" s="230" t="s">
        <v>776</v>
      </c>
      <c r="K154" s="117">
        <v>42879</v>
      </c>
      <c r="L154" s="117" t="s">
        <v>777</v>
      </c>
      <c r="M154" s="230" t="s">
        <v>123</v>
      </c>
      <c r="N154" s="230">
        <v>151000</v>
      </c>
    </row>
    <row r="155" spans="4:14">
      <c r="D155" s="230">
        <v>145</v>
      </c>
      <c r="E155" s="230">
        <v>13581</v>
      </c>
      <c r="F155" s="230" t="s">
        <v>772</v>
      </c>
      <c r="G155" s="230" t="s">
        <v>54</v>
      </c>
      <c r="H155" s="230" t="s">
        <v>699</v>
      </c>
      <c r="I155" s="117">
        <v>33261</v>
      </c>
      <c r="J155" s="230" t="s">
        <v>773</v>
      </c>
      <c r="K155" s="117">
        <v>42880</v>
      </c>
      <c r="L155" s="117" t="s">
        <v>779</v>
      </c>
      <c r="M155" s="230" t="s">
        <v>774</v>
      </c>
      <c r="N155" s="230">
        <v>152000</v>
      </c>
    </row>
    <row r="156" spans="4:14">
      <c r="D156" s="230">
        <v>146</v>
      </c>
      <c r="E156" s="230">
        <v>13670</v>
      </c>
      <c r="F156" s="230" t="s">
        <v>775</v>
      </c>
      <c r="G156" s="230" t="s">
        <v>19</v>
      </c>
      <c r="H156" s="230" t="s">
        <v>696</v>
      </c>
      <c r="I156" s="117">
        <v>33262</v>
      </c>
      <c r="J156" s="230" t="s">
        <v>776</v>
      </c>
      <c r="K156" s="117">
        <v>42881</v>
      </c>
      <c r="L156" s="117" t="s">
        <v>777</v>
      </c>
      <c r="M156" s="230" t="s">
        <v>123</v>
      </c>
      <c r="N156" s="230">
        <v>153000</v>
      </c>
    </row>
    <row r="157" spans="4:14">
      <c r="D157" s="230">
        <v>147</v>
      </c>
      <c r="E157" s="230">
        <v>13759</v>
      </c>
      <c r="F157" s="230" t="s">
        <v>772</v>
      </c>
      <c r="G157" s="230" t="s">
        <v>54</v>
      </c>
      <c r="H157" s="230" t="s">
        <v>699</v>
      </c>
      <c r="I157" s="117">
        <v>33263</v>
      </c>
      <c r="J157" s="230" t="s">
        <v>773</v>
      </c>
      <c r="K157" s="117">
        <v>42882</v>
      </c>
      <c r="L157" s="117" t="s">
        <v>779</v>
      </c>
      <c r="M157" s="230" t="s">
        <v>774</v>
      </c>
      <c r="N157" s="230">
        <v>154000</v>
      </c>
    </row>
    <row r="158" spans="4:14">
      <c r="D158" s="230">
        <v>148</v>
      </c>
      <c r="E158" s="230">
        <v>13848</v>
      </c>
      <c r="F158" s="230" t="s">
        <v>775</v>
      </c>
      <c r="G158" s="230" t="s">
        <v>19</v>
      </c>
      <c r="H158" s="230" t="s">
        <v>696</v>
      </c>
      <c r="I158" s="117">
        <v>33264</v>
      </c>
      <c r="J158" s="230" t="s">
        <v>776</v>
      </c>
      <c r="K158" s="117">
        <v>42883</v>
      </c>
      <c r="L158" s="117" t="s">
        <v>777</v>
      </c>
      <c r="M158" s="230" t="s">
        <v>123</v>
      </c>
      <c r="N158" s="230">
        <v>155000</v>
      </c>
    </row>
    <row r="159" spans="4:14">
      <c r="D159" s="230">
        <v>149</v>
      </c>
      <c r="E159" s="230">
        <v>13937</v>
      </c>
      <c r="F159" s="230" t="s">
        <v>772</v>
      </c>
      <c r="G159" s="230" t="s">
        <v>54</v>
      </c>
      <c r="H159" s="230" t="s">
        <v>699</v>
      </c>
      <c r="I159" s="117">
        <v>33265</v>
      </c>
      <c r="J159" s="230" t="s">
        <v>773</v>
      </c>
      <c r="K159" s="117">
        <v>42884</v>
      </c>
      <c r="L159" s="117" t="s">
        <v>779</v>
      </c>
      <c r="M159" s="230" t="s">
        <v>774</v>
      </c>
      <c r="N159" s="230">
        <v>156000</v>
      </c>
    </row>
    <row r="160" spans="4:14">
      <c r="D160" s="230">
        <v>150</v>
      </c>
      <c r="E160" s="230">
        <v>14026</v>
      </c>
      <c r="F160" s="230" t="s">
        <v>775</v>
      </c>
      <c r="G160" s="230" t="s">
        <v>19</v>
      </c>
      <c r="H160" s="230" t="s">
        <v>696</v>
      </c>
      <c r="I160" s="117">
        <v>33266</v>
      </c>
      <c r="J160" s="230" t="s">
        <v>776</v>
      </c>
      <c r="K160" s="117">
        <v>42885</v>
      </c>
      <c r="L160" s="117" t="s">
        <v>777</v>
      </c>
      <c r="M160" s="230" t="s">
        <v>123</v>
      </c>
      <c r="N160" s="230">
        <v>157000</v>
      </c>
    </row>
    <row r="161" spans="4:14">
      <c r="D161" s="230">
        <v>151</v>
      </c>
      <c r="E161" s="230">
        <v>14115</v>
      </c>
      <c r="F161" s="230" t="s">
        <v>772</v>
      </c>
      <c r="G161" s="230" t="s">
        <v>54</v>
      </c>
      <c r="H161" s="230" t="s">
        <v>699</v>
      </c>
      <c r="I161" s="117">
        <v>33267</v>
      </c>
      <c r="J161" s="230" t="s">
        <v>773</v>
      </c>
      <c r="K161" s="117">
        <v>42886</v>
      </c>
      <c r="L161" s="117" t="s">
        <v>779</v>
      </c>
      <c r="M161" s="230" t="s">
        <v>774</v>
      </c>
      <c r="N161" s="230">
        <v>158000</v>
      </c>
    </row>
    <row r="162" spans="4:14">
      <c r="D162" s="230">
        <v>152</v>
      </c>
      <c r="E162" s="230">
        <v>14204</v>
      </c>
      <c r="F162" s="230" t="s">
        <v>775</v>
      </c>
      <c r="G162" s="230" t="s">
        <v>19</v>
      </c>
      <c r="H162" s="230" t="s">
        <v>696</v>
      </c>
      <c r="I162" s="117">
        <v>33268</v>
      </c>
      <c r="J162" s="230" t="s">
        <v>776</v>
      </c>
      <c r="K162" s="117">
        <v>42887</v>
      </c>
      <c r="L162" s="117" t="s">
        <v>777</v>
      </c>
      <c r="M162" s="230" t="s">
        <v>123</v>
      </c>
      <c r="N162" s="230">
        <v>159000</v>
      </c>
    </row>
    <row r="163" spans="4:14">
      <c r="D163" s="230">
        <v>153</v>
      </c>
      <c r="E163" s="230">
        <v>14293</v>
      </c>
      <c r="F163" s="230" t="s">
        <v>772</v>
      </c>
      <c r="G163" s="230" t="s">
        <v>54</v>
      </c>
      <c r="H163" s="230" t="s">
        <v>699</v>
      </c>
      <c r="I163" s="117">
        <v>33269</v>
      </c>
      <c r="J163" s="230" t="s">
        <v>773</v>
      </c>
      <c r="K163" s="117">
        <v>42888</v>
      </c>
      <c r="L163" s="117" t="s">
        <v>779</v>
      </c>
      <c r="M163" s="230" t="s">
        <v>774</v>
      </c>
      <c r="N163" s="230">
        <v>160000</v>
      </c>
    </row>
    <row r="164" spans="4:14">
      <c r="D164" s="230">
        <v>154</v>
      </c>
      <c r="E164" s="230">
        <v>14382</v>
      </c>
      <c r="F164" s="230" t="s">
        <v>775</v>
      </c>
      <c r="G164" s="230" t="s">
        <v>19</v>
      </c>
      <c r="H164" s="230" t="s">
        <v>696</v>
      </c>
      <c r="I164" s="117">
        <v>33270</v>
      </c>
      <c r="J164" s="230" t="s">
        <v>776</v>
      </c>
      <c r="K164" s="117">
        <v>42889</v>
      </c>
      <c r="L164" s="117" t="s">
        <v>777</v>
      </c>
      <c r="M164" s="230" t="s">
        <v>123</v>
      </c>
      <c r="N164" s="230">
        <v>161000</v>
      </c>
    </row>
    <row r="165" spans="4:14">
      <c r="D165" s="230">
        <v>155</v>
      </c>
      <c r="E165" s="230">
        <v>14471</v>
      </c>
      <c r="F165" s="230" t="s">
        <v>772</v>
      </c>
      <c r="G165" s="230" t="s">
        <v>54</v>
      </c>
      <c r="H165" s="230" t="s">
        <v>699</v>
      </c>
      <c r="I165" s="117">
        <v>33271</v>
      </c>
      <c r="J165" s="230" t="s">
        <v>773</v>
      </c>
      <c r="K165" s="117">
        <v>42890</v>
      </c>
      <c r="L165" s="117" t="s">
        <v>779</v>
      </c>
      <c r="M165" s="230" t="s">
        <v>774</v>
      </c>
      <c r="N165" s="230">
        <v>162000</v>
      </c>
    </row>
    <row r="166" spans="4:14">
      <c r="D166" s="230">
        <v>156</v>
      </c>
      <c r="E166" s="230">
        <v>14560</v>
      </c>
      <c r="F166" s="230" t="s">
        <v>775</v>
      </c>
      <c r="G166" s="230" t="s">
        <v>19</v>
      </c>
      <c r="H166" s="230" t="s">
        <v>696</v>
      </c>
      <c r="I166" s="117">
        <v>33272</v>
      </c>
      <c r="J166" s="230" t="s">
        <v>776</v>
      </c>
      <c r="K166" s="117">
        <v>42891</v>
      </c>
      <c r="L166" s="117" t="s">
        <v>777</v>
      </c>
      <c r="M166" s="230" t="s">
        <v>123</v>
      </c>
      <c r="N166" s="230">
        <v>163000</v>
      </c>
    </row>
    <row r="167" spans="4:14">
      <c r="D167" s="230">
        <v>157</v>
      </c>
      <c r="E167" s="230">
        <v>14649</v>
      </c>
      <c r="F167" s="230" t="s">
        <v>772</v>
      </c>
      <c r="G167" s="230" t="s">
        <v>54</v>
      </c>
      <c r="H167" s="230" t="s">
        <v>699</v>
      </c>
      <c r="I167" s="117">
        <v>33273</v>
      </c>
      <c r="J167" s="230" t="s">
        <v>773</v>
      </c>
      <c r="K167" s="117">
        <v>42892</v>
      </c>
      <c r="L167" s="117" t="s">
        <v>779</v>
      </c>
      <c r="M167" s="230" t="s">
        <v>774</v>
      </c>
      <c r="N167" s="230">
        <v>164000</v>
      </c>
    </row>
    <row r="168" spans="4:14">
      <c r="D168" s="230">
        <v>158</v>
      </c>
      <c r="E168" s="230">
        <v>14738</v>
      </c>
      <c r="F168" s="230" t="s">
        <v>775</v>
      </c>
      <c r="G168" s="230" t="s">
        <v>19</v>
      </c>
      <c r="H168" s="230" t="s">
        <v>696</v>
      </c>
      <c r="I168" s="117">
        <v>33274</v>
      </c>
      <c r="J168" s="230" t="s">
        <v>776</v>
      </c>
      <c r="K168" s="117">
        <v>42893</v>
      </c>
      <c r="L168" s="117" t="s">
        <v>777</v>
      </c>
      <c r="M168" s="230" t="s">
        <v>123</v>
      </c>
      <c r="N168" s="230">
        <v>165000</v>
      </c>
    </row>
    <row r="169" spans="4:14">
      <c r="D169" s="230">
        <v>159</v>
      </c>
      <c r="E169" s="230">
        <v>14827</v>
      </c>
      <c r="F169" s="230" t="s">
        <v>772</v>
      </c>
      <c r="G169" s="230" t="s">
        <v>54</v>
      </c>
      <c r="H169" s="230" t="s">
        <v>699</v>
      </c>
      <c r="I169" s="117">
        <v>33275</v>
      </c>
      <c r="J169" s="230" t="s">
        <v>773</v>
      </c>
      <c r="K169" s="117">
        <v>42894</v>
      </c>
      <c r="L169" s="117" t="s">
        <v>779</v>
      </c>
      <c r="M169" s="230" t="s">
        <v>774</v>
      </c>
      <c r="N169" s="230">
        <v>166000</v>
      </c>
    </row>
    <row r="170" spans="4:14">
      <c r="D170" s="230">
        <v>160</v>
      </c>
      <c r="E170" s="230">
        <v>14916</v>
      </c>
      <c r="F170" s="230" t="s">
        <v>775</v>
      </c>
      <c r="G170" s="230" t="s">
        <v>19</v>
      </c>
      <c r="H170" s="230" t="s">
        <v>696</v>
      </c>
      <c r="I170" s="117">
        <v>33276</v>
      </c>
      <c r="J170" s="230" t="s">
        <v>776</v>
      </c>
      <c r="K170" s="117">
        <v>42895</v>
      </c>
      <c r="L170" s="117" t="s">
        <v>777</v>
      </c>
      <c r="M170" s="230" t="s">
        <v>123</v>
      </c>
      <c r="N170" s="230">
        <v>167000</v>
      </c>
    </row>
    <row r="171" spans="4:14">
      <c r="D171" s="230">
        <v>161</v>
      </c>
      <c r="E171" s="230">
        <v>15005</v>
      </c>
      <c r="F171" s="230" t="s">
        <v>772</v>
      </c>
      <c r="G171" s="230" t="s">
        <v>54</v>
      </c>
      <c r="H171" s="230" t="s">
        <v>699</v>
      </c>
      <c r="I171" s="117">
        <v>33277</v>
      </c>
      <c r="J171" s="230" t="s">
        <v>773</v>
      </c>
      <c r="K171" s="117">
        <v>42896</v>
      </c>
      <c r="L171" s="117" t="s">
        <v>779</v>
      </c>
      <c r="M171" s="230" t="s">
        <v>774</v>
      </c>
      <c r="N171" s="230">
        <v>168000</v>
      </c>
    </row>
    <row r="172" spans="4:14">
      <c r="D172" s="230">
        <v>162</v>
      </c>
      <c r="E172" s="230">
        <v>15094</v>
      </c>
      <c r="F172" s="230" t="s">
        <v>775</v>
      </c>
      <c r="G172" s="230" t="s">
        <v>19</v>
      </c>
      <c r="H172" s="230" t="s">
        <v>696</v>
      </c>
      <c r="I172" s="117">
        <v>33278</v>
      </c>
      <c r="J172" s="230" t="s">
        <v>776</v>
      </c>
      <c r="K172" s="117">
        <v>42897</v>
      </c>
      <c r="L172" s="117" t="s">
        <v>777</v>
      </c>
      <c r="M172" s="230" t="s">
        <v>123</v>
      </c>
      <c r="N172" s="230">
        <v>169000</v>
      </c>
    </row>
    <row r="173" spans="4:14">
      <c r="D173" s="230">
        <v>163</v>
      </c>
      <c r="E173" s="230">
        <v>15183</v>
      </c>
      <c r="F173" s="230" t="s">
        <v>772</v>
      </c>
      <c r="G173" s="230" t="s">
        <v>54</v>
      </c>
      <c r="H173" s="230" t="s">
        <v>699</v>
      </c>
      <c r="I173" s="117">
        <v>33279</v>
      </c>
      <c r="J173" s="230" t="s">
        <v>773</v>
      </c>
      <c r="K173" s="117">
        <v>42898</v>
      </c>
      <c r="L173" s="117" t="s">
        <v>779</v>
      </c>
      <c r="M173" s="230" t="s">
        <v>774</v>
      </c>
      <c r="N173" s="230">
        <v>170000</v>
      </c>
    </row>
    <row r="174" spans="4:14">
      <c r="D174" s="230">
        <v>164</v>
      </c>
      <c r="E174" s="230">
        <v>15272</v>
      </c>
      <c r="F174" s="230" t="s">
        <v>775</v>
      </c>
      <c r="G174" s="230" t="s">
        <v>19</v>
      </c>
      <c r="H174" s="230" t="s">
        <v>696</v>
      </c>
      <c r="I174" s="117">
        <v>33280</v>
      </c>
      <c r="J174" s="230" t="s">
        <v>776</v>
      </c>
      <c r="K174" s="117">
        <v>42899</v>
      </c>
      <c r="L174" s="117" t="s">
        <v>777</v>
      </c>
      <c r="M174" s="230" t="s">
        <v>123</v>
      </c>
      <c r="N174" s="230">
        <v>171000</v>
      </c>
    </row>
    <row r="175" spans="4:14">
      <c r="D175" s="230">
        <v>165</v>
      </c>
      <c r="E175" s="230">
        <v>15361</v>
      </c>
      <c r="F175" s="230" t="s">
        <v>772</v>
      </c>
      <c r="G175" s="230" t="s">
        <v>54</v>
      </c>
      <c r="H175" s="230" t="s">
        <v>699</v>
      </c>
      <c r="I175" s="117">
        <v>33281</v>
      </c>
      <c r="J175" s="230" t="s">
        <v>773</v>
      </c>
      <c r="K175" s="117">
        <v>42900</v>
      </c>
      <c r="L175" s="117" t="s">
        <v>779</v>
      </c>
      <c r="M175" s="230" t="s">
        <v>774</v>
      </c>
      <c r="N175" s="230">
        <v>172000</v>
      </c>
    </row>
    <row r="176" spans="4:14">
      <c r="D176" s="230">
        <v>166</v>
      </c>
      <c r="E176" s="230">
        <v>15450</v>
      </c>
      <c r="F176" s="230" t="s">
        <v>775</v>
      </c>
      <c r="G176" s="230" t="s">
        <v>19</v>
      </c>
      <c r="H176" s="230" t="s">
        <v>696</v>
      </c>
      <c r="I176" s="117">
        <v>33282</v>
      </c>
      <c r="J176" s="230" t="s">
        <v>776</v>
      </c>
      <c r="K176" s="117">
        <v>42901</v>
      </c>
      <c r="L176" s="117" t="s">
        <v>777</v>
      </c>
      <c r="M176" s="230" t="s">
        <v>123</v>
      </c>
      <c r="N176" s="230">
        <v>173000</v>
      </c>
    </row>
    <row r="177" spans="4:14">
      <c r="D177" s="230">
        <v>167</v>
      </c>
      <c r="E177" s="230">
        <v>15539</v>
      </c>
      <c r="F177" s="230" t="s">
        <v>772</v>
      </c>
      <c r="G177" s="230" t="s">
        <v>54</v>
      </c>
      <c r="H177" s="230" t="s">
        <v>699</v>
      </c>
      <c r="I177" s="117">
        <v>33283</v>
      </c>
      <c r="J177" s="230" t="s">
        <v>773</v>
      </c>
      <c r="K177" s="117">
        <v>42902</v>
      </c>
      <c r="L177" s="117" t="s">
        <v>779</v>
      </c>
      <c r="M177" s="230" t="s">
        <v>774</v>
      </c>
      <c r="N177" s="230">
        <v>174000</v>
      </c>
    </row>
    <row r="178" spans="4:14">
      <c r="D178" s="230">
        <v>168</v>
      </c>
      <c r="E178" s="230">
        <v>15628</v>
      </c>
      <c r="F178" s="230" t="s">
        <v>775</v>
      </c>
      <c r="G178" s="230" t="s">
        <v>19</v>
      </c>
      <c r="H178" s="230" t="s">
        <v>696</v>
      </c>
      <c r="I178" s="117">
        <v>33284</v>
      </c>
      <c r="J178" s="230" t="s">
        <v>776</v>
      </c>
      <c r="K178" s="117">
        <v>42903</v>
      </c>
      <c r="L178" s="117" t="s">
        <v>777</v>
      </c>
      <c r="M178" s="230" t="s">
        <v>123</v>
      </c>
      <c r="N178" s="230">
        <v>175000</v>
      </c>
    </row>
    <row r="179" spans="4:14">
      <c r="D179" s="230">
        <v>169</v>
      </c>
      <c r="E179" s="230">
        <v>15717</v>
      </c>
      <c r="F179" s="230" t="s">
        <v>772</v>
      </c>
      <c r="G179" s="230" t="s">
        <v>54</v>
      </c>
      <c r="H179" s="230" t="s">
        <v>699</v>
      </c>
      <c r="I179" s="117">
        <v>33285</v>
      </c>
      <c r="J179" s="230" t="s">
        <v>773</v>
      </c>
      <c r="K179" s="117">
        <v>42904</v>
      </c>
      <c r="L179" s="117" t="s">
        <v>779</v>
      </c>
      <c r="M179" s="230" t="s">
        <v>774</v>
      </c>
      <c r="N179" s="230">
        <v>176000</v>
      </c>
    </row>
    <row r="180" spans="4:14">
      <c r="D180" s="230">
        <v>170</v>
      </c>
      <c r="E180" s="230">
        <v>15806</v>
      </c>
      <c r="F180" s="230" t="s">
        <v>775</v>
      </c>
      <c r="G180" s="230" t="s">
        <v>19</v>
      </c>
      <c r="H180" s="230" t="s">
        <v>696</v>
      </c>
      <c r="I180" s="117">
        <v>33286</v>
      </c>
      <c r="J180" s="230" t="s">
        <v>776</v>
      </c>
      <c r="K180" s="117">
        <v>42905</v>
      </c>
      <c r="L180" s="117" t="s">
        <v>777</v>
      </c>
      <c r="M180" s="230" t="s">
        <v>123</v>
      </c>
      <c r="N180" s="230">
        <v>177000</v>
      </c>
    </row>
    <row r="181" spans="4:14">
      <c r="D181" s="230">
        <v>171</v>
      </c>
      <c r="E181" s="230">
        <v>15895</v>
      </c>
      <c r="F181" s="230" t="s">
        <v>772</v>
      </c>
      <c r="G181" s="230" t="s">
        <v>54</v>
      </c>
      <c r="H181" s="230" t="s">
        <v>699</v>
      </c>
      <c r="I181" s="117">
        <v>33287</v>
      </c>
      <c r="J181" s="230" t="s">
        <v>773</v>
      </c>
      <c r="K181" s="117">
        <v>42906</v>
      </c>
      <c r="L181" s="117" t="s">
        <v>779</v>
      </c>
      <c r="M181" s="230" t="s">
        <v>774</v>
      </c>
      <c r="N181" s="230">
        <v>178000</v>
      </c>
    </row>
    <row r="182" spans="4:14">
      <c r="D182" s="230">
        <v>172</v>
      </c>
      <c r="E182" s="230">
        <v>15984</v>
      </c>
      <c r="F182" s="230" t="s">
        <v>775</v>
      </c>
      <c r="G182" s="230" t="s">
        <v>19</v>
      </c>
      <c r="H182" s="230" t="s">
        <v>696</v>
      </c>
      <c r="I182" s="117">
        <v>33288</v>
      </c>
      <c r="J182" s="230" t="s">
        <v>776</v>
      </c>
      <c r="K182" s="117">
        <v>42907</v>
      </c>
      <c r="L182" s="117" t="s">
        <v>777</v>
      </c>
      <c r="M182" s="230" t="s">
        <v>123</v>
      </c>
      <c r="N182" s="230">
        <v>179000</v>
      </c>
    </row>
    <row r="183" spans="4:14">
      <c r="D183" s="230">
        <v>173</v>
      </c>
      <c r="E183" s="230">
        <v>16073</v>
      </c>
      <c r="F183" s="230" t="s">
        <v>772</v>
      </c>
      <c r="G183" s="230" t="s">
        <v>54</v>
      </c>
      <c r="H183" s="230" t="s">
        <v>699</v>
      </c>
      <c r="I183" s="117">
        <v>33289</v>
      </c>
      <c r="J183" s="230" t="s">
        <v>773</v>
      </c>
      <c r="K183" s="117">
        <v>42908</v>
      </c>
      <c r="L183" s="117" t="s">
        <v>779</v>
      </c>
      <c r="M183" s="230" t="s">
        <v>774</v>
      </c>
      <c r="N183" s="230">
        <v>180000</v>
      </c>
    </row>
    <row r="184" spans="4:14">
      <c r="D184" s="230">
        <v>174</v>
      </c>
      <c r="E184" s="230">
        <v>16162</v>
      </c>
      <c r="F184" s="230" t="s">
        <v>775</v>
      </c>
      <c r="G184" s="230" t="s">
        <v>19</v>
      </c>
      <c r="H184" s="230" t="s">
        <v>696</v>
      </c>
      <c r="I184" s="117">
        <v>33290</v>
      </c>
      <c r="J184" s="230" t="s">
        <v>776</v>
      </c>
      <c r="K184" s="117">
        <v>42909</v>
      </c>
      <c r="L184" s="117" t="s">
        <v>777</v>
      </c>
      <c r="M184" s="230" t="s">
        <v>123</v>
      </c>
      <c r="N184" s="230">
        <v>181000</v>
      </c>
    </row>
    <row r="185" spans="4:14">
      <c r="D185" s="230">
        <v>175</v>
      </c>
      <c r="E185" s="230">
        <v>16251</v>
      </c>
      <c r="F185" s="230" t="s">
        <v>772</v>
      </c>
      <c r="G185" s="230" t="s">
        <v>54</v>
      </c>
      <c r="H185" s="230" t="s">
        <v>699</v>
      </c>
      <c r="I185" s="117">
        <v>33291</v>
      </c>
      <c r="J185" s="230" t="s">
        <v>773</v>
      </c>
      <c r="K185" s="117">
        <v>42910</v>
      </c>
      <c r="L185" s="117" t="s">
        <v>779</v>
      </c>
      <c r="M185" s="230" t="s">
        <v>774</v>
      </c>
      <c r="N185" s="230">
        <v>182000</v>
      </c>
    </row>
    <row r="186" spans="4:14">
      <c r="D186" s="230">
        <v>176</v>
      </c>
      <c r="E186" s="230">
        <v>16340</v>
      </c>
      <c r="F186" s="230" t="s">
        <v>775</v>
      </c>
      <c r="G186" s="230" t="s">
        <v>19</v>
      </c>
      <c r="H186" s="230" t="s">
        <v>696</v>
      </c>
      <c r="I186" s="117">
        <v>33292</v>
      </c>
      <c r="J186" s="230" t="s">
        <v>776</v>
      </c>
      <c r="K186" s="117">
        <v>42911</v>
      </c>
      <c r="L186" s="117" t="s">
        <v>777</v>
      </c>
      <c r="M186" s="230" t="s">
        <v>123</v>
      </c>
      <c r="N186" s="230">
        <v>183000</v>
      </c>
    </row>
    <row r="187" spans="4:14">
      <c r="D187" s="230">
        <v>177</v>
      </c>
      <c r="E187" s="230">
        <v>16429</v>
      </c>
      <c r="F187" s="230" t="s">
        <v>772</v>
      </c>
      <c r="G187" s="230" t="s">
        <v>54</v>
      </c>
      <c r="H187" s="230" t="s">
        <v>699</v>
      </c>
      <c r="I187" s="117">
        <v>33293</v>
      </c>
      <c r="J187" s="230" t="s">
        <v>773</v>
      </c>
      <c r="K187" s="117">
        <v>42912</v>
      </c>
      <c r="L187" s="117" t="s">
        <v>779</v>
      </c>
      <c r="M187" s="230" t="s">
        <v>774</v>
      </c>
      <c r="N187" s="230">
        <v>184000</v>
      </c>
    </row>
    <row r="188" spans="4:14">
      <c r="D188" s="230">
        <v>178</v>
      </c>
      <c r="E188" s="230">
        <v>16518</v>
      </c>
      <c r="F188" s="230" t="s">
        <v>775</v>
      </c>
      <c r="G188" s="230" t="s">
        <v>19</v>
      </c>
      <c r="H188" s="230" t="s">
        <v>696</v>
      </c>
      <c r="I188" s="117">
        <v>33294</v>
      </c>
      <c r="J188" s="230" t="s">
        <v>776</v>
      </c>
      <c r="K188" s="117">
        <v>42913</v>
      </c>
      <c r="L188" s="117" t="s">
        <v>777</v>
      </c>
      <c r="M188" s="230" t="s">
        <v>123</v>
      </c>
      <c r="N188" s="230">
        <v>185000</v>
      </c>
    </row>
    <row r="189" spans="4:14">
      <c r="D189" s="230">
        <v>179</v>
      </c>
      <c r="E189" s="230">
        <v>16607</v>
      </c>
      <c r="F189" s="230" t="s">
        <v>772</v>
      </c>
      <c r="G189" s="230" t="s">
        <v>54</v>
      </c>
      <c r="H189" s="230" t="s">
        <v>699</v>
      </c>
      <c r="I189" s="117">
        <v>33295</v>
      </c>
      <c r="J189" s="230" t="s">
        <v>773</v>
      </c>
      <c r="K189" s="117">
        <v>42914</v>
      </c>
      <c r="L189" s="117" t="s">
        <v>779</v>
      </c>
      <c r="M189" s="230" t="s">
        <v>774</v>
      </c>
      <c r="N189" s="230">
        <v>186000</v>
      </c>
    </row>
    <row r="190" spans="4:14">
      <c r="D190" s="230">
        <v>180</v>
      </c>
      <c r="E190" s="230">
        <v>16696</v>
      </c>
      <c r="F190" s="230" t="s">
        <v>775</v>
      </c>
      <c r="G190" s="230" t="s">
        <v>19</v>
      </c>
      <c r="H190" s="230" t="s">
        <v>696</v>
      </c>
      <c r="I190" s="117">
        <v>33296</v>
      </c>
      <c r="J190" s="230" t="s">
        <v>776</v>
      </c>
      <c r="K190" s="117">
        <v>42915</v>
      </c>
      <c r="L190" s="117" t="s">
        <v>777</v>
      </c>
      <c r="M190" s="230" t="s">
        <v>123</v>
      </c>
      <c r="N190" s="230">
        <v>187000</v>
      </c>
    </row>
    <row r="191" spans="4:14">
      <c r="D191" s="230">
        <v>181</v>
      </c>
      <c r="E191" s="230">
        <v>16785</v>
      </c>
      <c r="F191" s="230" t="s">
        <v>772</v>
      </c>
      <c r="G191" s="230" t="s">
        <v>54</v>
      </c>
      <c r="H191" s="230" t="s">
        <v>699</v>
      </c>
      <c r="I191" s="117">
        <v>33297</v>
      </c>
      <c r="J191" s="230" t="s">
        <v>773</v>
      </c>
      <c r="K191" s="117">
        <v>42916</v>
      </c>
      <c r="L191" s="117" t="s">
        <v>779</v>
      </c>
      <c r="M191" s="230" t="s">
        <v>774</v>
      </c>
      <c r="N191" s="230">
        <v>188000</v>
      </c>
    </row>
    <row r="192" spans="4:14">
      <c r="D192" s="230">
        <v>182</v>
      </c>
      <c r="E192" s="230">
        <v>16874</v>
      </c>
      <c r="F192" s="230" t="s">
        <v>775</v>
      </c>
      <c r="G192" s="230" t="s">
        <v>19</v>
      </c>
      <c r="H192" s="230" t="s">
        <v>696</v>
      </c>
      <c r="I192" s="117">
        <v>33298</v>
      </c>
      <c r="J192" s="230" t="s">
        <v>776</v>
      </c>
      <c r="K192" s="117">
        <v>42917</v>
      </c>
      <c r="L192" s="117" t="s">
        <v>777</v>
      </c>
      <c r="M192" s="230" t="s">
        <v>123</v>
      </c>
      <c r="N192" s="230">
        <v>189000</v>
      </c>
    </row>
    <row r="193" spans="4:14">
      <c r="D193" s="230">
        <v>183</v>
      </c>
      <c r="E193" s="230">
        <v>16963</v>
      </c>
      <c r="F193" s="230" t="s">
        <v>772</v>
      </c>
      <c r="G193" s="230" t="s">
        <v>54</v>
      </c>
      <c r="H193" s="230" t="s">
        <v>699</v>
      </c>
      <c r="I193" s="117">
        <v>33299</v>
      </c>
      <c r="J193" s="230" t="s">
        <v>773</v>
      </c>
      <c r="K193" s="117">
        <v>42918</v>
      </c>
      <c r="L193" s="117" t="s">
        <v>779</v>
      </c>
      <c r="M193" s="230" t="s">
        <v>774</v>
      </c>
      <c r="N193" s="230">
        <v>190000</v>
      </c>
    </row>
    <row r="194" spans="4:14">
      <c r="D194" s="230">
        <v>184</v>
      </c>
      <c r="E194" s="230">
        <v>17052</v>
      </c>
      <c r="F194" s="230" t="s">
        <v>775</v>
      </c>
      <c r="G194" s="230" t="s">
        <v>19</v>
      </c>
      <c r="H194" s="230" t="s">
        <v>696</v>
      </c>
      <c r="I194" s="117">
        <v>33300</v>
      </c>
      <c r="J194" s="230" t="s">
        <v>776</v>
      </c>
      <c r="K194" s="117">
        <v>42919</v>
      </c>
      <c r="L194" s="117" t="s">
        <v>777</v>
      </c>
      <c r="M194" s="230" t="s">
        <v>123</v>
      </c>
      <c r="N194" s="230">
        <v>191000</v>
      </c>
    </row>
    <row r="195" spans="4:14">
      <c r="D195" s="230">
        <v>185</v>
      </c>
      <c r="E195" s="230">
        <v>17141</v>
      </c>
      <c r="F195" s="230" t="s">
        <v>772</v>
      </c>
      <c r="G195" s="230" t="s">
        <v>54</v>
      </c>
      <c r="H195" s="230" t="s">
        <v>699</v>
      </c>
      <c r="I195" s="117">
        <v>33301</v>
      </c>
      <c r="J195" s="230" t="s">
        <v>773</v>
      </c>
      <c r="K195" s="117">
        <v>42920</v>
      </c>
      <c r="L195" s="117" t="s">
        <v>779</v>
      </c>
      <c r="M195" s="230" t="s">
        <v>774</v>
      </c>
      <c r="N195" s="230">
        <v>192000</v>
      </c>
    </row>
    <row r="196" spans="4:14">
      <c r="D196" s="230">
        <v>186</v>
      </c>
      <c r="E196" s="230">
        <v>17230</v>
      </c>
      <c r="F196" s="230" t="s">
        <v>775</v>
      </c>
      <c r="G196" s="230" t="s">
        <v>19</v>
      </c>
      <c r="H196" s="230" t="s">
        <v>696</v>
      </c>
      <c r="I196" s="117">
        <v>33302</v>
      </c>
      <c r="J196" s="230" t="s">
        <v>776</v>
      </c>
      <c r="K196" s="117">
        <v>42921</v>
      </c>
      <c r="L196" s="117" t="s">
        <v>777</v>
      </c>
      <c r="M196" s="230" t="s">
        <v>123</v>
      </c>
      <c r="N196" s="230">
        <v>193000</v>
      </c>
    </row>
    <row r="197" spans="4:14">
      <c r="D197" s="230">
        <v>187</v>
      </c>
      <c r="E197" s="230">
        <v>17319</v>
      </c>
      <c r="F197" s="230" t="s">
        <v>772</v>
      </c>
      <c r="G197" s="230" t="s">
        <v>54</v>
      </c>
      <c r="H197" s="230" t="s">
        <v>699</v>
      </c>
      <c r="I197" s="117">
        <v>33303</v>
      </c>
      <c r="J197" s="230" t="s">
        <v>773</v>
      </c>
      <c r="K197" s="117">
        <v>42922</v>
      </c>
      <c r="L197" s="117" t="s">
        <v>779</v>
      </c>
      <c r="M197" s="230" t="s">
        <v>774</v>
      </c>
      <c r="N197" s="230">
        <v>194000</v>
      </c>
    </row>
    <row r="198" spans="4:14">
      <c r="D198" s="230">
        <v>188</v>
      </c>
      <c r="E198" s="230">
        <v>17408</v>
      </c>
      <c r="F198" s="230" t="s">
        <v>775</v>
      </c>
      <c r="G198" s="230" t="s">
        <v>19</v>
      </c>
      <c r="H198" s="230" t="s">
        <v>696</v>
      </c>
      <c r="I198" s="117">
        <v>33304</v>
      </c>
      <c r="J198" s="230" t="s">
        <v>776</v>
      </c>
      <c r="K198" s="117">
        <v>42923</v>
      </c>
      <c r="L198" s="117" t="s">
        <v>777</v>
      </c>
      <c r="M198" s="230" t="s">
        <v>123</v>
      </c>
      <c r="N198" s="230">
        <v>195000</v>
      </c>
    </row>
    <row r="199" spans="4:14">
      <c r="D199" s="230">
        <v>189</v>
      </c>
      <c r="E199" s="230">
        <v>17497</v>
      </c>
      <c r="F199" s="230" t="s">
        <v>772</v>
      </c>
      <c r="G199" s="230" t="s">
        <v>54</v>
      </c>
      <c r="H199" s="230" t="s">
        <v>699</v>
      </c>
      <c r="I199" s="117">
        <v>33305</v>
      </c>
      <c r="J199" s="230" t="s">
        <v>773</v>
      </c>
      <c r="K199" s="117">
        <v>42924</v>
      </c>
      <c r="L199" s="117" t="s">
        <v>779</v>
      </c>
      <c r="M199" s="230" t="s">
        <v>774</v>
      </c>
      <c r="N199" s="230">
        <v>196000</v>
      </c>
    </row>
    <row r="200" spans="4:14">
      <c r="D200" s="230">
        <v>190</v>
      </c>
      <c r="E200" s="230">
        <v>17586</v>
      </c>
      <c r="F200" s="230" t="s">
        <v>775</v>
      </c>
      <c r="G200" s="230" t="s">
        <v>19</v>
      </c>
      <c r="H200" s="230" t="s">
        <v>696</v>
      </c>
      <c r="I200" s="117">
        <v>33306</v>
      </c>
      <c r="J200" s="230" t="s">
        <v>776</v>
      </c>
      <c r="K200" s="117">
        <v>42925</v>
      </c>
      <c r="L200" s="117" t="s">
        <v>777</v>
      </c>
      <c r="M200" s="230" t="s">
        <v>123</v>
      </c>
      <c r="N200" s="230">
        <v>197000</v>
      </c>
    </row>
    <row r="201" spans="4:14">
      <c r="D201" s="230">
        <v>191</v>
      </c>
      <c r="E201" s="230">
        <v>17675</v>
      </c>
      <c r="F201" s="230" t="s">
        <v>772</v>
      </c>
      <c r="G201" s="230" t="s">
        <v>54</v>
      </c>
      <c r="H201" s="230" t="s">
        <v>699</v>
      </c>
      <c r="I201" s="117">
        <v>33307</v>
      </c>
      <c r="J201" s="230" t="s">
        <v>773</v>
      </c>
      <c r="K201" s="117">
        <v>42926</v>
      </c>
      <c r="L201" s="117" t="s">
        <v>779</v>
      </c>
      <c r="M201" s="230" t="s">
        <v>774</v>
      </c>
      <c r="N201" s="230">
        <v>198000</v>
      </c>
    </row>
    <row r="202" spans="4:14">
      <c r="D202" s="230">
        <v>192</v>
      </c>
      <c r="E202" s="230">
        <v>17764</v>
      </c>
      <c r="F202" s="230" t="s">
        <v>775</v>
      </c>
      <c r="G202" s="230" t="s">
        <v>19</v>
      </c>
      <c r="H202" s="230" t="s">
        <v>696</v>
      </c>
      <c r="I202" s="117">
        <v>33308</v>
      </c>
      <c r="J202" s="230" t="s">
        <v>776</v>
      </c>
      <c r="K202" s="117">
        <v>42927</v>
      </c>
      <c r="L202" s="117" t="s">
        <v>777</v>
      </c>
      <c r="M202" s="230" t="s">
        <v>123</v>
      </c>
      <c r="N202" s="230">
        <v>199000</v>
      </c>
    </row>
    <row r="203" spans="4:14">
      <c r="D203" s="230">
        <v>193</v>
      </c>
      <c r="E203" s="230">
        <v>17853</v>
      </c>
      <c r="F203" s="230" t="s">
        <v>772</v>
      </c>
      <c r="G203" s="230" t="s">
        <v>54</v>
      </c>
      <c r="H203" s="230" t="s">
        <v>699</v>
      </c>
      <c r="I203" s="117">
        <v>33309</v>
      </c>
      <c r="J203" s="230" t="s">
        <v>773</v>
      </c>
      <c r="K203" s="117">
        <v>42928</v>
      </c>
      <c r="L203" s="117" t="s">
        <v>779</v>
      </c>
      <c r="M203" s="230" t="s">
        <v>774</v>
      </c>
      <c r="N203" s="230">
        <v>200000</v>
      </c>
    </row>
    <row r="204" spans="4:14">
      <c r="D204" s="230">
        <v>194</v>
      </c>
      <c r="E204" s="230">
        <v>17942</v>
      </c>
      <c r="F204" s="230" t="s">
        <v>775</v>
      </c>
      <c r="G204" s="230" t="s">
        <v>19</v>
      </c>
      <c r="H204" s="230" t="s">
        <v>696</v>
      </c>
      <c r="I204" s="117">
        <v>33310</v>
      </c>
      <c r="J204" s="230" t="s">
        <v>776</v>
      </c>
      <c r="K204" s="117">
        <v>42929</v>
      </c>
      <c r="L204" s="117" t="s">
        <v>777</v>
      </c>
      <c r="M204" s="230" t="s">
        <v>123</v>
      </c>
      <c r="N204" s="230">
        <v>201000</v>
      </c>
    </row>
    <row r="205" spans="4:14">
      <c r="D205" s="230">
        <v>195</v>
      </c>
      <c r="E205" s="230">
        <v>18031</v>
      </c>
      <c r="F205" s="230" t="s">
        <v>772</v>
      </c>
      <c r="G205" s="230" t="s">
        <v>54</v>
      </c>
      <c r="H205" s="230" t="s">
        <v>699</v>
      </c>
      <c r="I205" s="117">
        <v>33311</v>
      </c>
      <c r="J205" s="230" t="s">
        <v>773</v>
      </c>
      <c r="K205" s="117">
        <v>42930</v>
      </c>
      <c r="L205" s="117" t="s">
        <v>779</v>
      </c>
      <c r="M205" s="230" t="s">
        <v>774</v>
      </c>
      <c r="N205" s="230">
        <v>202000</v>
      </c>
    </row>
    <row r="206" spans="4:14">
      <c r="D206" s="230">
        <v>196</v>
      </c>
      <c r="E206" s="230">
        <v>18120</v>
      </c>
      <c r="F206" s="230" t="s">
        <v>775</v>
      </c>
      <c r="G206" s="230" t="s">
        <v>19</v>
      </c>
      <c r="H206" s="230" t="s">
        <v>696</v>
      </c>
      <c r="I206" s="117">
        <v>33312</v>
      </c>
      <c r="J206" s="230" t="s">
        <v>776</v>
      </c>
      <c r="K206" s="117">
        <v>42931</v>
      </c>
      <c r="L206" s="117" t="s">
        <v>777</v>
      </c>
      <c r="M206" s="230" t="s">
        <v>123</v>
      </c>
      <c r="N206" s="230">
        <v>203000</v>
      </c>
    </row>
    <row r="207" spans="4:14">
      <c r="D207" s="230">
        <v>197</v>
      </c>
      <c r="E207" s="230">
        <v>18209</v>
      </c>
      <c r="F207" s="230" t="s">
        <v>772</v>
      </c>
      <c r="G207" s="230" t="s">
        <v>54</v>
      </c>
      <c r="H207" s="230" t="s">
        <v>699</v>
      </c>
      <c r="I207" s="117">
        <v>33313</v>
      </c>
      <c r="J207" s="230" t="s">
        <v>773</v>
      </c>
      <c r="K207" s="117">
        <v>42932</v>
      </c>
      <c r="L207" s="117" t="s">
        <v>779</v>
      </c>
      <c r="M207" s="230" t="s">
        <v>774</v>
      </c>
      <c r="N207" s="230">
        <v>204000</v>
      </c>
    </row>
    <row r="208" spans="4:14">
      <c r="D208" s="230">
        <v>198</v>
      </c>
      <c r="E208" s="230">
        <v>18298</v>
      </c>
      <c r="F208" s="230" t="s">
        <v>775</v>
      </c>
      <c r="G208" s="230" t="s">
        <v>19</v>
      </c>
      <c r="H208" s="230" t="s">
        <v>696</v>
      </c>
      <c r="I208" s="117">
        <v>33314</v>
      </c>
      <c r="J208" s="230" t="s">
        <v>776</v>
      </c>
      <c r="K208" s="117">
        <v>42933</v>
      </c>
      <c r="L208" s="117" t="s">
        <v>777</v>
      </c>
      <c r="M208" s="230" t="s">
        <v>123</v>
      </c>
      <c r="N208" s="230">
        <v>205000</v>
      </c>
    </row>
    <row r="209" spans="4:14">
      <c r="D209" s="230">
        <v>199</v>
      </c>
      <c r="E209" s="230">
        <v>18387</v>
      </c>
      <c r="F209" s="230" t="s">
        <v>772</v>
      </c>
      <c r="G209" s="230" t="s">
        <v>54</v>
      </c>
      <c r="H209" s="230" t="s">
        <v>699</v>
      </c>
      <c r="I209" s="117">
        <v>33315</v>
      </c>
      <c r="J209" s="230" t="s">
        <v>773</v>
      </c>
      <c r="K209" s="117">
        <v>42934</v>
      </c>
      <c r="L209" s="117" t="s">
        <v>779</v>
      </c>
      <c r="M209" s="230" t="s">
        <v>774</v>
      </c>
      <c r="N209" s="230">
        <v>206000</v>
      </c>
    </row>
    <row r="210" spans="4:14">
      <c r="D210" s="230">
        <v>200</v>
      </c>
      <c r="E210" s="230">
        <v>18476</v>
      </c>
      <c r="F210" s="230" t="s">
        <v>775</v>
      </c>
      <c r="G210" s="230" t="s">
        <v>19</v>
      </c>
      <c r="H210" s="230" t="s">
        <v>696</v>
      </c>
      <c r="I210" s="117">
        <v>33316</v>
      </c>
      <c r="J210" s="230" t="s">
        <v>776</v>
      </c>
      <c r="K210" s="117">
        <v>42935</v>
      </c>
      <c r="L210" s="117" t="s">
        <v>777</v>
      </c>
      <c r="M210" s="230" t="s">
        <v>123</v>
      </c>
      <c r="N210" s="230">
        <v>207000</v>
      </c>
    </row>
  </sheetData>
  <printOptions headings="1"/>
  <pageMargins left="0.7" right="0.99" top="0.75" bottom="0.75" header="0.3" footer="0.3"/>
  <pageSetup paperSize="9" scale="52" orientation="portrait" r:id="rId1"/>
  <rowBreaks count="1" manualBreakCount="1">
    <brk id="70" min="3" max="1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FF367-7EB0-421C-B9E0-97BF2AC557B8}">
  <sheetPr codeName="Sheet27">
    <tabColor theme="5" tint="-0.249977111117893"/>
  </sheetPr>
  <dimension ref="A2:AG24"/>
  <sheetViews>
    <sheetView topLeftCell="Y19" zoomScaleNormal="100" workbookViewId="0">
      <selection activeCell="B7" sqref="B7:AG13"/>
    </sheetView>
  </sheetViews>
  <sheetFormatPr defaultRowHeight="14.25" outlineLevelCol="2"/>
  <cols>
    <col min="1" max="2" width="9.140625" style="3"/>
    <col min="3" max="3" width="11.5703125" style="3" bestFit="1" customWidth="1"/>
    <col min="4" max="9" width="9.140625" style="3" customWidth="1" outlineLevel="2"/>
    <col min="10" max="10" width="9.140625" style="3" customWidth="1" outlineLevel="1"/>
    <col min="11" max="16" width="9.140625" style="3" customWidth="1" outlineLevel="2"/>
    <col min="17" max="17" width="9.140625" style="3" customWidth="1" outlineLevel="1"/>
    <col min="18" max="18" width="11.85546875" style="3" customWidth="1"/>
    <col min="19" max="24" width="9.140625" style="3" customWidth="1" outlineLevel="2"/>
    <col min="25" max="25" width="9.140625" style="3" customWidth="1" outlineLevel="1"/>
    <col min="26" max="31" width="9.140625" style="3" customWidth="1" outlineLevel="2"/>
    <col min="32" max="32" width="9.140625" style="3" customWidth="1" outlineLevel="1"/>
    <col min="33" max="33" width="12.42578125" style="3" customWidth="1"/>
    <col min="34" max="16384" width="9.140625" style="3"/>
  </cols>
  <sheetData>
    <row r="2" spans="1:33">
      <c r="L2" s="3" t="s">
        <v>499</v>
      </c>
    </row>
    <row r="3" spans="1:33">
      <c r="H3" s="59"/>
      <c r="I3" s="59"/>
      <c r="J3" s="59"/>
      <c r="K3" s="59"/>
      <c r="L3" s="59" t="s">
        <v>500</v>
      </c>
    </row>
    <row r="4" spans="1:33">
      <c r="A4" s="346" t="s">
        <v>503</v>
      </c>
      <c r="B4" s="346"/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</row>
    <row r="5" spans="1:33">
      <c r="A5" s="346"/>
      <c r="B5" s="346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</row>
    <row r="6" spans="1:33">
      <c r="A6" s="346"/>
      <c r="B6" s="346"/>
      <c r="C6" s="346"/>
      <c r="D6" s="346"/>
      <c r="E6" s="346"/>
      <c r="F6" s="346"/>
      <c r="G6" s="346"/>
      <c r="H6" s="346"/>
      <c r="I6" s="346"/>
      <c r="J6" s="346"/>
      <c r="K6" s="346"/>
      <c r="L6" s="346"/>
      <c r="M6" s="346"/>
    </row>
    <row r="7" spans="1:33" ht="57">
      <c r="B7" s="3" t="s">
        <v>461</v>
      </c>
      <c r="C7" s="3" t="s">
        <v>462</v>
      </c>
      <c r="D7" s="3" t="s">
        <v>467</v>
      </c>
      <c r="E7" s="3" t="s">
        <v>468</v>
      </c>
      <c r="F7" s="3" t="s">
        <v>469</v>
      </c>
      <c r="G7" s="3" t="s">
        <v>470</v>
      </c>
      <c r="H7" s="3" t="s">
        <v>471</v>
      </c>
      <c r="I7" s="3" t="s">
        <v>472</v>
      </c>
      <c r="J7" s="133" t="s">
        <v>504</v>
      </c>
      <c r="K7" s="137" t="s">
        <v>473</v>
      </c>
      <c r="L7" s="137" t="s">
        <v>474</v>
      </c>
      <c r="M7" s="137" t="s">
        <v>475</v>
      </c>
      <c r="N7" s="137" t="s">
        <v>476</v>
      </c>
      <c r="O7" s="137" t="s">
        <v>477</v>
      </c>
      <c r="P7" s="137" t="s">
        <v>478</v>
      </c>
      <c r="Q7" s="138" t="s">
        <v>505</v>
      </c>
      <c r="R7" s="139" t="s">
        <v>502</v>
      </c>
      <c r="S7" s="3" t="s">
        <v>479</v>
      </c>
      <c r="T7" s="3" t="s">
        <v>480</v>
      </c>
      <c r="U7" s="3" t="s">
        <v>481</v>
      </c>
      <c r="V7" s="3" t="s">
        <v>482</v>
      </c>
      <c r="W7" s="3" t="s">
        <v>483</v>
      </c>
      <c r="X7" s="3" t="s">
        <v>484</v>
      </c>
      <c r="Y7" s="134" t="s">
        <v>506</v>
      </c>
      <c r="Z7" s="135" t="s">
        <v>485</v>
      </c>
      <c r="AA7" s="135" t="s">
        <v>486</v>
      </c>
      <c r="AB7" s="135" t="s">
        <v>487</v>
      </c>
      <c r="AC7" s="135" t="s">
        <v>488</v>
      </c>
      <c r="AD7" s="135" t="s">
        <v>489</v>
      </c>
      <c r="AE7" s="135" t="s">
        <v>490</v>
      </c>
      <c r="AF7" s="134" t="s">
        <v>507</v>
      </c>
      <c r="AG7" s="136" t="s">
        <v>501</v>
      </c>
    </row>
    <row r="8" spans="1:33">
      <c r="B8" s="3">
        <v>1</v>
      </c>
      <c r="C8" s="3" t="s">
        <v>463</v>
      </c>
      <c r="D8" s="3">
        <v>72</v>
      </c>
      <c r="E8" s="3">
        <v>40</v>
      </c>
      <c r="F8" s="3">
        <v>34</v>
      </c>
      <c r="G8" s="3">
        <v>28</v>
      </c>
      <c r="H8" s="3">
        <v>15</v>
      </c>
      <c r="I8" s="3">
        <v>71</v>
      </c>
      <c r="J8" s="100">
        <f>SUM(D8:I8)</f>
        <v>260</v>
      </c>
      <c r="K8" s="3">
        <v>88</v>
      </c>
      <c r="L8" s="3">
        <v>88</v>
      </c>
      <c r="M8" s="3">
        <v>53</v>
      </c>
      <c r="N8" s="3">
        <v>54</v>
      </c>
      <c r="O8" s="3">
        <v>42</v>
      </c>
      <c r="P8" s="3">
        <v>57</v>
      </c>
      <c r="Q8" s="100">
        <f>SUM(K8:P8)</f>
        <v>382</v>
      </c>
      <c r="R8" s="100">
        <f>SUM(D8:P8)</f>
        <v>902</v>
      </c>
      <c r="S8" s="3">
        <v>75</v>
      </c>
      <c r="T8" s="3">
        <v>68</v>
      </c>
      <c r="U8" s="3">
        <v>33</v>
      </c>
      <c r="V8" s="3">
        <v>23</v>
      </c>
      <c r="W8" s="3">
        <v>58</v>
      </c>
      <c r="X8" s="3">
        <v>29</v>
      </c>
      <c r="Y8" s="100">
        <f>SUM(S8:X8)</f>
        <v>286</v>
      </c>
      <c r="Z8" s="3">
        <v>48</v>
      </c>
      <c r="AA8" s="3">
        <v>45</v>
      </c>
      <c r="AB8" s="3">
        <v>43</v>
      </c>
      <c r="AC8" s="3">
        <v>67</v>
      </c>
      <c r="AD8" s="3">
        <v>64</v>
      </c>
      <c r="AE8" s="3">
        <v>70</v>
      </c>
      <c r="AF8" s="100">
        <f>SUM(Z8:AE8)</f>
        <v>337</v>
      </c>
      <c r="AG8" s="100">
        <f>SUM(S8:AE8)</f>
        <v>909</v>
      </c>
    </row>
    <row r="9" spans="1:33">
      <c r="B9" s="3">
        <v>2</v>
      </c>
      <c r="C9" s="3" t="s">
        <v>464</v>
      </c>
      <c r="D9" s="3">
        <v>54</v>
      </c>
      <c r="E9" s="3">
        <v>13</v>
      </c>
      <c r="F9" s="3">
        <v>47</v>
      </c>
      <c r="G9" s="3">
        <v>78</v>
      </c>
      <c r="H9" s="3">
        <v>83</v>
      </c>
      <c r="I9" s="3">
        <v>38</v>
      </c>
      <c r="J9" s="100">
        <f t="shared" ref="J9:J13" si="0">SUM(D9:I9)</f>
        <v>313</v>
      </c>
      <c r="K9" s="3">
        <v>76</v>
      </c>
      <c r="L9" s="3">
        <v>65</v>
      </c>
      <c r="M9" s="3">
        <v>24</v>
      </c>
      <c r="N9" s="3">
        <v>28</v>
      </c>
      <c r="O9" s="3">
        <v>28</v>
      </c>
      <c r="P9" s="3">
        <v>83</v>
      </c>
      <c r="Q9" s="100">
        <f t="shared" ref="Q9:Q13" si="1">SUM(K9:P9)</f>
        <v>304</v>
      </c>
      <c r="R9" s="100">
        <f t="shared" ref="R9:R13" si="2">SUM(D9:P9)</f>
        <v>930</v>
      </c>
      <c r="S9" s="3">
        <v>12</v>
      </c>
      <c r="T9" s="3">
        <v>84</v>
      </c>
      <c r="U9" s="3">
        <v>39</v>
      </c>
      <c r="V9" s="3">
        <v>78</v>
      </c>
      <c r="W9" s="3">
        <v>75</v>
      </c>
      <c r="X9" s="3">
        <v>65</v>
      </c>
      <c r="Y9" s="100">
        <f t="shared" ref="Y9:Y13" si="3">SUM(S9:X9)</f>
        <v>353</v>
      </c>
      <c r="Z9" s="3">
        <v>66</v>
      </c>
      <c r="AA9" s="3">
        <v>20</v>
      </c>
      <c r="AB9" s="3">
        <v>37</v>
      </c>
      <c r="AC9" s="3">
        <v>74</v>
      </c>
      <c r="AD9" s="3">
        <v>53</v>
      </c>
      <c r="AE9" s="3">
        <v>86</v>
      </c>
      <c r="AF9" s="100">
        <f t="shared" ref="AF9:AF13" si="4">SUM(Z9:AE9)</f>
        <v>336</v>
      </c>
      <c r="AG9" s="100">
        <f t="shared" ref="AG9:AG13" si="5">SUM(S9:AE9)</f>
        <v>1042</v>
      </c>
    </row>
    <row r="10" spans="1:33">
      <c r="B10" s="3">
        <v>3</v>
      </c>
      <c r="C10" s="3" t="s">
        <v>364</v>
      </c>
      <c r="D10" s="3">
        <v>52</v>
      </c>
      <c r="E10" s="3">
        <v>26</v>
      </c>
      <c r="F10" s="3">
        <v>54</v>
      </c>
      <c r="G10" s="3">
        <v>73</v>
      </c>
      <c r="H10" s="3">
        <v>55</v>
      </c>
      <c r="I10" s="3">
        <v>76</v>
      </c>
      <c r="J10" s="100">
        <f t="shared" si="0"/>
        <v>336</v>
      </c>
      <c r="K10" s="3">
        <v>15</v>
      </c>
      <c r="L10" s="3">
        <v>35</v>
      </c>
      <c r="M10" s="3">
        <v>78</v>
      </c>
      <c r="N10" s="3">
        <v>84</v>
      </c>
      <c r="O10" s="3">
        <v>47</v>
      </c>
      <c r="P10" s="3">
        <v>52</v>
      </c>
      <c r="Q10" s="100">
        <f t="shared" si="1"/>
        <v>311</v>
      </c>
      <c r="R10" s="100">
        <f t="shared" si="2"/>
        <v>983</v>
      </c>
      <c r="S10" s="3">
        <v>27</v>
      </c>
      <c r="T10" s="3">
        <v>71</v>
      </c>
      <c r="U10" s="3">
        <v>71</v>
      </c>
      <c r="V10" s="3">
        <v>52</v>
      </c>
      <c r="W10" s="3">
        <v>14</v>
      </c>
      <c r="X10" s="3">
        <v>56</v>
      </c>
      <c r="Y10" s="100">
        <f t="shared" si="3"/>
        <v>291</v>
      </c>
      <c r="Z10" s="3">
        <v>71</v>
      </c>
      <c r="AA10" s="3">
        <v>48</v>
      </c>
      <c r="AB10" s="3">
        <v>77</v>
      </c>
      <c r="AC10" s="3">
        <v>89</v>
      </c>
      <c r="AD10" s="3">
        <v>53</v>
      </c>
      <c r="AE10" s="3">
        <v>88</v>
      </c>
      <c r="AF10" s="100">
        <f t="shared" si="4"/>
        <v>426</v>
      </c>
      <c r="AG10" s="100">
        <f t="shared" si="5"/>
        <v>1008</v>
      </c>
    </row>
    <row r="11" spans="1:33">
      <c r="B11" s="3">
        <v>4</v>
      </c>
      <c r="C11" s="3" t="s">
        <v>465</v>
      </c>
      <c r="D11" s="3">
        <v>51</v>
      </c>
      <c r="E11" s="3">
        <v>18</v>
      </c>
      <c r="F11" s="3">
        <v>53</v>
      </c>
      <c r="G11" s="3">
        <v>25</v>
      </c>
      <c r="H11" s="3">
        <v>72</v>
      </c>
      <c r="I11" s="3">
        <v>72</v>
      </c>
      <c r="J11" s="100">
        <f t="shared" si="0"/>
        <v>291</v>
      </c>
      <c r="K11" s="3">
        <v>73</v>
      </c>
      <c r="L11" s="3">
        <v>28</v>
      </c>
      <c r="M11" s="3">
        <v>36</v>
      </c>
      <c r="N11" s="3">
        <v>59</v>
      </c>
      <c r="O11" s="3">
        <v>66</v>
      </c>
      <c r="P11" s="3">
        <v>30</v>
      </c>
      <c r="Q11" s="100">
        <f t="shared" si="1"/>
        <v>292</v>
      </c>
      <c r="R11" s="100">
        <f t="shared" si="2"/>
        <v>874</v>
      </c>
      <c r="S11" s="3">
        <v>22</v>
      </c>
      <c r="T11" s="3">
        <v>57</v>
      </c>
      <c r="U11" s="3">
        <v>65</v>
      </c>
      <c r="V11" s="3">
        <v>53</v>
      </c>
      <c r="W11" s="3">
        <v>87</v>
      </c>
      <c r="X11" s="3">
        <v>22</v>
      </c>
      <c r="Y11" s="100">
        <f t="shared" si="3"/>
        <v>306</v>
      </c>
      <c r="Z11" s="3">
        <v>85</v>
      </c>
      <c r="AA11" s="3">
        <v>61</v>
      </c>
      <c r="AB11" s="3">
        <v>75</v>
      </c>
      <c r="AC11" s="3">
        <v>56</v>
      </c>
      <c r="AD11" s="3">
        <v>57</v>
      </c>
      <c r="AE11" s="3">
        <v>35</v>
      </c>
      <c r="AF11" s="100">
        <f t="shared" si="4"/>
        <v>369</v>
      </c>
      <c r="AG11" s="100">
        <f t="shared" si="5"/>
        <v>981</v>
      </c>
    </row>
    <row r="12" spans="1:33">
      <c r="B12" s="3">
        <v>5</v>
      </c>
      <c r="C12" s="3" t="s">
        <v>139</v>
      </c>
      <c r="D12" s="3">
        <v>52</v>
      </c>
      <c r="E12" s="3">
        <v>24</v>
      </c>
      <c r="F12" s="3">
        <v>15</v>
      </c>
      <c r="G12" s="3">
        <v>45</v>
      </c>
      <c r="H12" s="3">
        <v>90</v>
      </c>
      <c r="I12" s="3">
        <v>25</v>
      </c>
      <c r="J12" s="100">
        <f t="shared" si="0"/>
        <v>251</v>
      </c>
      <c r="K12" s="3">
        <v>77</v>
      </c>
      <c r="L12" s="3">
        <v>18</v>
      </c>
      <c r="M12" s="3">
        <v>57</v>
      </c>
      <c r="N12" s="3">
        <v>16</v>
      </c>
      <c r="O12" s="3">
        <v>75</v>
      </c>
      <c r="P12" s="3">
        <v>10</v>
      </c>
      <c r="Q12" s="100">
        <f t="shared" si="1"/>
        <v>253</v>
      </c>
      <c r="R12" s="100">
        <f t="shared" si="2"/>
        <v>755</v>
      </c>
      <c r="S12" s="3">
        <v>13</v>
      </c>
      <c r="T12" s="3">
        <v>64</v>
      </c>
      <c r="U12" s="3">
        <v>45</v>
      </c>
      <c r="V12" s="3">
        <v>79</v>
      </c>
      <c r="W12" s="3">
        <v>27</v>
      </c>
      <c r="X12" s="3">
        <v>62</v>
      </c>
      <c r="Y12" s="100">
        <f t="shared" si="3"/>
        <v>290</v>
      </c>
      <c r="Z12" s="3">
        <v>10</v>
      </c>
      <c r="AA12" s="3">
        <v>47</v>
      </c>
      <c r="AB12" s="3">
        <v>25</v>
      </c>
      <c r="AC12" s="3">
        <v>89</v>
      </c>
      <c r="AD12" s="3">
        <v>20</v>
      </c>
      <c r="AE12" s="3">
        <v>90</v>
      </c>
      <c r="AF12" s="100">
        <f t="shared" si="4"/>
        <v>281</v>
      </c>
      <c r="AG12" s="100">
        <f t="shared" si="5"/>
        <v>861</v>
      </c>
    </row>
    <row r="13" spans="1:33">
      <c r="B13" s="3">
        <v>6</v>
      </c>
      <c r="C13" s="3" t="s">
        <v>466</v>
      </c>
      <c r="D13" s="3">
        <v>81</v>
      </c>
      <c r="E13" s="3">
        <v>47</v>
      </c>
      <c r="F13" s="3">
        <v>29</v>
      </c>
      <c r="G13" s="3">
        <v>44</v>
      </c>
      <c r="H13" s="3">
        <v>83</v>
      </c>
      <c r="I13" s="3">
        <v>81</v>
      </c>
      <c r="J13" s="100">
        <f t="shared" si="0"/>
        <v>365</v>
      </c>
      <c r="K13" s="3">
        <v>42</v>
      </c>
      <c r="L13" s="3">
        <v>73</v>
      </c>
      <c r="M13" s="3">
        <v>88</v>
      </c>
      <c r="N13" s="3">
        <v>24</v>
      </c>
      <c r="O13" s="3">
        <v>13</v>
      </c>
      <c r="P13" s="3">
        <v>77</v>
      </c>
      <c r="Q13" s="100">
        <f t="shared" si="1"/>
        <v>317</v>
      </c>
      <c r="R13" s="100">
        <f t="shared" si="2"/>
        <v>1047</v>
      </c>
      <c r="S13" s="3">
        <v>65</v>
      </c>
      <c r="T13" s="3">
        <v>12</v>
      </c>
      <c r="U13" s="3">
        <v>51</v>
      </c>
      <c r="V13" s="3">
        <v>51</v>
      </c>
      <c r="W13" s="3">
        <v>30</v>
      </c>
      <c r="X13" s="3">
        <v>65</v>
      </c>
      <c r="Y13" s="100">
        <f t="shared" si="3"/>
        <v>274</v>
      </c>
      <c r="Z13" s="3">
        <v>83</v>
      </c>
      <c r="AA13" s="3">
        <v>37</v>
      </c>
      <c r="AB13" s="3">
        <v>31</v>
      </c>
      <c r="AC13" s="3">
        <v>29</v>
      </c>
      <c r="AD13" s="3">
        <v>72</v>
      </c>
      <c r="AE13" s="3">
        <v>10</v>
      </c>
      <c r="AF13" s="100">
        <f t="shared" si="4"/>
        <v>262</v>
      </c>
      <c r="AG13" s="100">
        <f t="shared" si="5"/>
        <v>810</v>
      </c>
    </row>
    <row r="17" spans="4:4">
      <c r="D17" s="3" t="s">
        <v>491</v>
      </c>
    </row>
    <row r="18" spans="4:4">
      <c r="D18" s="3" t="s">
        <v>492</v>
      </c>
    </row>
    <row r="19" spans="4:4">
      <c r="D19" s="3" t="s">
        <v>493</v>
      </c>
    </row>
    <row r="20" spans="4:4">
      <c r="D20" s="3" t="s">
        <v>494</v>
      </c>
    </row>
    <row r="21" spans="4:4">
      <c r="D21" s="3" t="s">
        <v>495</v>
      </c>
    </row>
    <row r="22" spans="4:4">
      <c r="D22" s="3" t="s">
        <v>496</v>
      </c>
    </row>
    <row r="23" spans="4:4">
      <c r="D23" s="3" t="s">
        <v>497</v>
      </c>
    </row>
    <row r="24" spans="4:4">
      <c r="D24" s="3" t="s">
        <v>498</v>
      </c>
    </row>
  </sheetData>
  <mergeCells count="1">
    <mergeCell ref="A4:M6"/>
  </mergeCells>
  <pageMargins left="0.7" right="0.7" top="0.75" bottom="0.75" header="0.3" footer="0.3"/>
  <pageSetup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12EF-49AF-42A9-A19D-15A3D267135D}">
  <sheetPr codeName="Sheet28">
    <tabColor rgb="FF00B0F0"/>
  </sheetPr>
  <dimension ref="A4:AF10"/>
  <sheetViews>
    <sheetView workbookViewId="0">
      <selection activeCell="F23" sqref="F23"/>
    </sheetView>
  </sheetViews>
  <sheetFormatPr defaultRowHeight="14.25" outlineLevelCol="2"/>
  <cols>
    <col min="1" max="2" width="9.140625" style="3"/>
    <col min="3" max="8" width="9.140625" style="3" customWidth="1" outlineLevel="2"/>
    <col min="9" max="9" width="15.85546875" style="3" customWidth="1" outlineLevel="1"/>
    <col min="10" max="15" width="9.140625" style="3" customWidth="1" outlineLevel="2"/>
    <col min="16" max="16" width="14.28515625" style="3" customWidth="1" outlineLevel="1"/>
    <col min="17" max="17" width="12.5703125" style="3" bestFit="1" customWidth="1"/>
    <col min="18" max="23" width="9.140625" style="3" customWidth="1" outlineLevel="2"/>
    <col min="24" max="24" width="14.28515625" style="3" customWidth="1" outlineLevel="1"/>
    <col min="25" max="30" width="9.140625" style="3" customWidth="1" outlineLevel="2"/>
    <col min="31" max="31" width="14.28515625" style="3" customWidth="1" outlineLevel="1"/>
    <col min="32" max="32" width="13" style="3" bestFit="1" customWidth="1"/>
    <col min="33" max="16384" width="9.140625" style="3"/>
  </cols>
  <sheetData>
    <row r="4" spans="1:32" ht="30" customHeight="1">
      <c r="A4" s="230" t="s">
        <v>461</v>
      </c>
      <c r="B4" s="3" t="s">
        <v>462</v>
      </c>
      <c r="C4" s="3" t="s">
        <v>467</v>
      </c>
      <c r="D4" s="3" t="s">
        <v>468</v>
      </c>
      <c r="E4" s="3" t="s">
        <v>469</v>
      </c>
      <c r="F4" s="3" t="s">
        <v>470</v>
      </c>
      <c r="G4" s="3" t="s">
        <v>471</v>
      </c>
      <c r="H4" s="3" t="s">
        <v>472</v>
      </c>
      <c r="I4" s="140" t="s">
        <v>504</v>
      </c>
      <c r="J4" s="3" t="s">
        <v>473</v>
      </c>
      <c r="K4" s="3" t="s">
        <v>474</v>
      </c>
      <c r="L4" s="3" t="s">
        <v>475</v>
      </c>
      <c r="M4" s="3" t="s">
        <v>476</v>
      </c>
      <c r="N4" s="3" t="s">
        <v>477</v>
      </c>
      <c r="O4" s="3" t="s">
        <v>478</v>
      </c>
      <c r="P4" s="140" t="s">
        <v>505</v>
      </c>
      <c r="Q4" s="140" t="s">
        <v>502</v>
      </c>
      <c r="R4" s="3" t="s">
        <v>479</v>
      </c>
      <c r="S4" s="3" t="s">
        <v>480</v>
      </c>
      <c r="T4" s="3" t="s">
        <v>481</v>
      </c>
      <c r="U4" s="3" t="s">
        <v>482</v>
      </c>
      <c r="V4" s="3" t="s">
        <v>483</v>
      </c>
      <c r="W4" s="3" t="s">
        <v>484</v>
      </c>
      <c r="X4" s="140" t="s">
        <v>506</v>
      </c>
      <c r="Y4" s="3" t="s">
        <v>485</v>
      </c>
      <c r="Z4" s="3" t="s">
        <v>486</v>
      </c>
      <c r="AA4" s="3" t="s">
        <v>487</v>
      </c>
      <c r="AB4" s="3" t="s">
        <v>488</v>
      </c>
      <c r="AC4" s="3" t="s">
        <v>489</v>
      </c>
      <c r="AD4" s="3" t="s">
        <v>490</v>
      </c>
      <c r="AE4" s="140" t="s">
        <v>507</v>
      </c>
      <c r="AF4" s="140" t="s">
        <v>501</v>
      </c>
    </row>
    <row r="5" spans="1:32">
      <c r="A5" s="230">
        <v>1</v>
      </c>
      <c r="B5" s="3" t="s">
        <v>463</v>
      </c>
      <c r="C5" s="230">
        <v>72</v>
      </c>
      <c r="D5" s="230">
        <v>40</v>
      </c>
      <c r="E5" s="230">
        <v>34</v>
      </c>
      <c r="F5" s="230">
        <v>28</v>
      </c>
      <c r="G5" s="230">
        <v>15</v>
      </c>
      <c r="H5" s="230">
        <v>71</v>
      </c>
      <c r="I5" s="230">
        <f>SUBTOTAL(9,C5:H5)</f>
        <v>260</v>
      </c>
      <c r="J5" s="230">
        <v>88</v>
      </c>
      <c r="K5" s="230">
        <v>88</v>
      </c>
      <c r="L5" s="230">
        <v>53</v>
      </c>
      <c r="M5" s="230">
        <v>54</v>
      </c>
      <c r="N5" s="230">
        <v>42</v>
      </c>
      <c r="O5" s="230">
        <v>57</v>
      </c>
      <c r="P5" s="230">
        <f>SUBTOTAL(9,J5:O5)</f>
        <v>382</v>
      </c>
      <c r="Q5" s="230">
        <f>SUBTOTAL(9,C5:P5)</f>
        <v>642</v>
      </c>
      <c r="R5" s="230">
        <v>75</v>
      </c>
      <c r="S5" s="230">
        <v>68</v>
      </c>
      <c r="T5" s="230">
        <v>33</v>
      </c>
      <c r="U5" s="230">
        <v>23</v>
      </c>
      <c r="V5" s="230">
        <v>58</v>
      </c>
      <c r="W5" s="230">
        <v>29</v>
      </c>
      <c r="X5" s="230">
        <f>SUBTOTAL(9,R5:W5)</f>
        <v>286</v>
      </c>
      <c r="Y5" s="230">
        <v>48</v>
      </c>
      <c r="Z5" s="230">
        <v>45</v>
      </c>
      <c r="AA5" s="230">
        <v>43</v>
      </c>
      <c r="AB5" s="230">
        <v>67</v>
      </c>
      <c r="AC5" s="230">
        <v>64</v>
      </c>
      <c r="AD5" s="230">
        <v>70</v>
      </c>
      <c r="AE5" s="230">
        <f>SUBTOTAL(9,Y5:AD5)</f>
        <v>337</v>
      </c>
      <c r="AF5" s="230">
        <f>SUBTOTAL(9,R5:AE5)</f>
        <v>623</v>
      </c>
    </row>
    <row r="6" spans="1:32">
      <c r="A6" s="230">
        <v>2</v>
      </c>
      <c r="B6" s="3" t="s">
        <v>464</v>
      </c>
      <c r="C6" s="230">
        <v>54</v>
      </c>
      <c r="D6" s="230">
        <v>13</v>
      </c>
      <c r="E6" s="230">
        <v>47</v>
      </c>
      <c r="F6" s="230">
        <v>78</v>
      </c>
      <c r="G6" s="230">
        <v>83</v>
      </c>
      <c r="H6" s="230">
        <v>38</v>
      </c>
      <c r="I6" s="230">
        <f t="shared" ref="I6:I10" si="0">SUBTOTAL(9,C6:H6)</f>
        <v>313</v>
      </c>
      <c r="J6" s="230">
        <v>76</v>
      </c>
      <c r="K6" s="230">
        <v>65</v>
      </c>
      <c r="L6" s="230">
        <v>24</v>
      </c>
      <c r="M6" s="230">
        <v>28</v>
      </c>
      <c r="N6" s="230">
        <v>28</v>
      </c>
      <c r="O6" s="230">
        <v>83</v>
      </c>
      <c r="P6" s="230">
        <f t="shared" ref="P6:P10" si="1">SUBTOTAL(9,J6:O6)</f>
        <v>304</v>
      </c>
      <c r="Q6" s="230">
        <f t="shared" ref="Q6:Q10" si="2">SUBTOTAL(9,C6:P6)</f>
        <v>617</v>
      </c>
      <c r="R6" s="230">
        <v>12</v>
      </c>
      <c r="S6" s="230">
        <v>84</v>
      </c>
      <c r="T6" s="230">
        <v>39</v>
      </c>
      <c r="U6" s="230">
        <v>78</v>
      </c>
      <c r="V6" s="230">
        <v>75</v>
      </c>
      <c r="W6" s="230">
        <v>65</v>
      </c>
      <c r="X6" s="230">
        <f t="shared" ref="X6:X10" si="3">SUBTOTAL(9,R6:W6)</f>
        <v>353</v>
      </c>
      <c r="Y6" s="230">
        <v>66</v>
      </c>
      <c r="Z6" s="230">
        <v>20</v>
      </c>
      <c r="AA6" s="230">
        <v>37</v>
      </c>
      <c r="AB6" s="230">
        <v>74</v>
      </c>
      <c r="AC6" s="230">
        <v>53</v>
      </c>
      <c r="AD6" s="230">
        <v>86</v>
      </c>
      <c r="AE6" s="230">
        <f t="shared" ref="AE6:AE10" si="4">SUBTOTAL(9,Y6:AD6)</f>
        <v>336</v>
      </c>
      <c r="AF6" s="230">
        <f t="shared" ref="AF6:AF10" si="5">SUBTOTAL(9,R6:AE6)</f>
        <v>689</v>
      </c>
    </row>
    <row r="7" spans="1:32">
      <c r="A7" s="230">
        <v>3</v>
      </c>
      <c r="B7" s="3" t="s">
        <v>364</v>
      </c>
      <c r="C7" s="230">
        <v>52</v>
      </c>
      <c r="D7" s="230">
        <v>26</v>
      </c>
      <c r="E7" s="230">
        <v>54</v>
      </c>
      <c r="F7" s="230">
        <v>73</v>
      </c>
      <c r="G7" s="230">
        <v>55</v>
      </c>
      <c r="H7" s="230">
        <v>76</v>
      </c>
      <c r="I7" s="230">
        <f t="shared" si="0"/>
        <v>336</v>
      </c>
      <c r="J7" s="230">
        <v>15</v>
      </c>
      <c r="K7" s="230">
        <v>35</v>
      </c>
      <c r="L7" s="230">
        <v>78</v>
      </c>
      <c r="M7" s="230">
        <v>84</v>
      </c>
      <c r="N7" s="230">
        <v>47</v>
      </c>
      <c r="O7" s="230">
        <v>52</v>
      </c>
      <c r="P7" s="230">
        <f t="shared" si="1"/>
        <v>311</v>
      </c>
      <c r="Q7" s="230">
        <f t="shared" si="2"/>
        <v>647</v>
      </c>
      <c r="R7" s="230">
        <v>27</v>
      </c>
      <c r="S7" s="230">
        <v>71</v>
      </c>
      <c r="T7" s="230">
        <v>71</v>
      </c>
      <c r="U7" s="230">
        <v>52</v>
      </c>
      <c r="V7" s="230">
        <v>14</v>
      </c>
      <c r="W7" s="230">
        <v>56</v>
      </c>
      <c r="X7" s="230">
        <f t="shared" si="3"/>
        <v>291</v>
      </c>
      <c r="Y7" s="230">
        <v>71</v>
      </c>
      <c r="Z7" s="230">
        <v>48</v>
      </c>
      <c r="AA7" s="230">
        <v>77</v>
      </c>
      <c r="AB7" s="230">
        <v>89</v>
      </c>
      <c r="AC7" s="230">
        <v>53</v>
      </c>
      <c r="AD7" s="230">
        <v>88</v>
      </c>
      <c r="AE7" s="230">
        <f t="shared" si="4"/>
        <v>426</v>
      </c>
      <c r="AF7" s="230">
        <f t="shared" si="5"/>
        <v>717</v>
      </c>
    </row>
    <row r="8" spans="1:32">
      <c r="A8" s="230">
        <v>4</v>
      </c>
      <c r="B8" s="3" t="s">
        <v>465</v>
      </c>
      <c r="C8" s="230">
        <v>51</v>
      </c>
      <c r="D8" s="230">
        <v>18</v>
      </c>
      <c r="E8" s="230">
        <v>53</v>
      </c>
      <c r="F8" s="230">
        <v>25</v>
      </c>
      <c r="G8" s="230">
        <v>72</v>
      </c>
      <c r="H8" s="230">
        <v>72</v>
      </c>
      <c r="I8" s="230">
        <f t="shared" si="0"/>
        <v>291</v>
      </c>
      <c r="J8" s="230">
        <v>73</v>
      </c>
      <c r="K8" s="230">
        <v>28</v>
      </c>
      <c r="L8" s="230">
        <v>36</v>
      </c>
      <c r="M8" s="230">
        <v>59</v>
      </c>
      <c r="N8" s="230">
        <v>66</v>
      </c>
      <c r="O8" s="230">
        <v>30</v>
      </c>
      <c r="P8" s="230">
        <f t="shared" si="1"/>
        <v>292</v>
      </c>
      <c r="Q8" s="230">
        <f t="shared" si="2"/>
        <v>583</v>
      </c>
      <c r="R8" s="230">
        <v>22</v>
      </c>
      <c r="S8" s="230">
        <v>57</v>
      </c>
      <c r="T8" s="230">
        <v>65</v>
      </c>
      <c r="U8" s="230">
        <v>53</v>
      </c>
      <c r="V8" s="230">
        <v>87</v>
      </c>
      <c r="W8" s="230">
        <v>22</v>
      </c>
      <c r="X8" s="230">
        <f t="shared" si="3"/>
        <v>306</v>
      </c>
      <c r="Y8" s="230">
        <v>85</v>
      </c>
      <c r="Z8" s="230">
        <v>61</v>
      </c>
      <c r="AA8" s="230">
        <v>75</v>
      </c>
      <c r="AB8" s="230">
        <v>56</v>
      </c>
      <c r="AC8" s="230">
        <v>57</v>
      </c>
      <c r="AD8" s="230">
        <v>35</v>
      </c>
      <c r="AE8" s="230">
        <f t="shared" si="4"/>
        <v>369</v>
      </c>
      <c r="AF8" s="230">
        <f t="shared" si="5"/>
        <v>675</v>
      </c>
    </row>
    <row r="9" spans="1:32">
      <c r="A9" s="230">
        <v>5</v>
      </c>
      <c r="B9" s="3" t="s">
        <v>139</v>
      </c>
      <c r="C9" s="230">
        <v>52</v>
      </c>
      <c r="D9" s="230">
        <v>24</v>
      </c>
      <c r="E9" s="230">
        <v>15</v>
      </c>
      <c r="F9" s="230">
        <v>45</v>
      </c>
      <c r="G9" s="230">
        <v>90</v>
      </c>
      <c r="H9" s="230">
        <v>25</v>
      </c>
      <c r="I9" s="230">
        <f t="shared" si="0"/>
        <v>251</v>
      </c>
      <c r="J9" s="230">
        <v>77</v>
      </c>
      <c r="K9" s="230">
        <v>18</v>
      </c>
      <c r="L9" s="230">
        <v>57</v>
      </c>
      <c r="M9" s="230">
        <v>16</v>
      </c>
      <c r="N9" s="230">
        <v>75</v>
      </c>
      <c r="O9" s="230">
        <v>10</v>
      </c>
      <c r="P9" s="230">
        <f t="shared" si="1"/>
        <v>253</v>
      </c>
      <c r="Q9" s="230">
        <f t="shared" si="2"/>
        <v>504</v>
      </c>
      <c r="R9" s="230">
        <v>13</v>
      </c>
      <c r="S9" s="230">
        <v>64</v>
      </c>
      <c r="T9" s="230">
        <v>45</v>
      </c>
      <c r="U9" s="230">
        <v>79</v>
      </c>
      <c r="V9" s="230">
        <v>27</v>
      </c>
      <c r="W9" s="230">
        <v>62</v>
      </c>
      <c r="X9" s="230">
        <f t="shared" si="3"/>
        <v>290</v>
      </c>
      <c r="Y9" s="230">
        <v>10</v>
      </c>
      <c r="Z9" s="230">
        <v>47</v>
      </c>
      <c r="AA9" s="230">
        <v>25</v>
      </c>
      <c r="AB9" s="230">
        <v>89</v>
      </c>
      <c r="AC9" s="230">
        <v>20</v>
      </c>
      <c r="AD9" s="230">
        <v>90</v>
      </c>
      <c r="AE9" s="230">
        <f t="shared" si="4"/>
        <v>281</v>
      </c>
      <c r="AF9" s="230">
        <f t="shared" si="5"/>
        <v>571</v>
      </c>
    </row>
    <row r="10" spans="1:32">
      <c r="A10" s="230">
        <v>6</v>
      </c>
      <c r="B10" s="3" t="s">
        <v>466</v>
      </c>
      <c r="C10" s="230">
        <v>81</v>
      </c>
      <c r="D10" s="230">
        <v>47</v>
      </c>
      <c r="E10" s="230">
        <v>29</v>
      </c>
      <c r="F10" s="230">
        <v>44</v>
      </c>
      <c r="G10" s="230">
        <v>83</v>
      </c>
      <c r="H10" s="230">
        <v>81</v>
      </c>
      <c r="I10" s="230">
        <f t="shared" si="0"/>
        <v>365</v>
      </c>
      <c r="J10" s="230">
        <v>42</v>
      </c>
      <c r="K10" s="230">
        <v>73</v>
      </c>
      <c r="L10" s="230">
        <v>88</v>
      </c>
      <c r="M10" s="230">
        <v>24</v>
      </c>
      <c r="N10" s="230">
        <v>13</v>
      </c>
      <c r="O10" s="230">
        <v>77</v>
      </c>
      <c r="P10" s="230">
        <f t="shared" si="1"/>
        <v>317</v>
      </c>
      <c r="Q10" s="230">
        <f t="shared" si="2"/>
        <v>682</v>
      </c>
      <c r="R10" s="230">
        <v>65</v>
      </c>
      <c r="S10" s="230">
        <v>12</v>
      </c>
      <c r="T10" s="230">
        <v>51</v>
      </c>
      <c r="U10" s="230">
        <v>51</v>
      </c>
      <c r="V10" s="230">
        <v>30</v>
      </c>
      <c r="W10" s="230">
        <v>65</v>
      </c>
      <c r="X10" s="230">
        <f t="shared" si="3"/>
        <v>274</v>
      </c>
      <c r="Y10" s="230">
        <v>83</v>
      </c>
      <c r="Z10" s="230">
        <v>37</v>
      </c>
      <c r="AA10" s="230">
        <v>31</v>
      </c>
      <c r="AB10" s="230">
        <v>29</v>
      </c>
      <c r="AC10" s="230">
        <v>72</v>
      </c>
      <c r="AD10" s="230">
        <v>10</v>
      </c>
      <c r="AE10" s="230">
        <f t="shared" si="4"/>
        <v>262</v>
      </c>
      <c r="AF10" s="230">
        <f t="shared" si="5"/>
        <v>536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DBD4D-A9A5-4612-B273-BC3BE62EFE17}">
  <sheetPr codeName="Sheet29">
    <tabColor rgb="FFFFC000"/>
  </sheetPr>
  <dimension ref="D6:F16"/>
  <sheetViews>
    <sheetView workbookViewId="0">
      <selection activeCell="F23" sqref="F23"/>
    </sheetView>
  </sheetViews>
  <sheetFormatPr defaultRowHeight="14.25"/>
  <cols>
    <col min="1" max="16384" width="9.140625" style="3"/>
  </cols>
  <sheetData>
    <row r="6" spans="4:6">
      <c r="D6" s="3">
        <v>23</v>
      </c>
    </row>
    <row r="7" spans="4:6">
      <c r="D7" s="3">
        <v>4</v>
      </c>
    </row>
    <row r="8" spans="4:6">
      <c r="D8" s="3">
        <v>12</v>
      </c>
    </row>
    <row r="9" spans="4:6">
      <c r="D9" s="3">
        <v>16</v>
      </c>
    </row>
    <row r="14" spans="4:6">
      <c r="F14" s="3">
        <f>SUM(D6:D9)</f>
        <v>55</v>
      </c>
    </row>
    <row r="15" spans="4:6">
      <c r="F15" s="3">
        <f>SUBTOTAL(9,D6:D9)</f>
        <v>55</v>
      </c>
    </row>
    <row r="16" spans="4:6">
      <c r="F16" s="3">
        <f>SUBTOTAL(109,D6:D9)</f>
        <v>55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46506-CA62-4C7E-AEB7-7F06582BD379}">
  <sheetPr codeName="Sheet30">
    <tabColor rgb="FF002060"/>
  </sheetPr>
  <dimension ref="B3:H1082"/>
  <sheetViews>
    <sheetView topLeftCell="A1068" zoomScaleNormal="100" workbookViewId="0">
      <selection activeCell="B3" sqref="B3:H1082"/>
    </sheetView>
  </sheetViews>
  <sheetFormatPr defaultRowHeight="14.25"/>
  <cols>
    <col min="1" max="1" width="9.140625" style="2"/>
    <col min="2" max="2" width="11.85546875" style="1" bestFit="1" customWidth="1"/>
    <col min="3" max="3" width="10.42578125" style="2" customWidth="1"/>
    <col min="4" max="4" width="14.42578125" style="2" customWidth="1"/>
    <col min="5" max="5" width="13.7109375" style="2" customWidth="1"/>
    <col min="6" max="7" width="14.7109375" style="2" customWidth="1"/>
    <col min="8" max="8" width="12.7109375" style="2" customWidth="1"/>
    <col min="9" max="16384" width="9.140625" style="2"/>
  </cols>
  <sheetData>
    <row r="3" spans="2:8" ht="30">
      <c r="B3" s="4" t="s">
        <v>103</v>
      </c>
      <c r="C3" s="4" t="s">
        <v>508</v>
      </c>
      <c r="D3" s="4" t="s">
        <v>509</v>
      </c>
      <c r="E3" s="4" t="s">
        <v>510</v>
      </c>
      <c r="F3" s="5" t="s">
        <v>511</v>
      </c>
      <c r="G3" s="4" t="s">
        <v>512</v>
      </c>
      <c r="H3" s="4" t="s">
        <v>513</v>
      </c>
    </row>
    <row r="4" spans="2:8">
      <c r="B4" s="1">
        <v>40544</v>
      </c>
      <c r="C4" s="2" t="s">
        <v>514</v>
      </c>
      <c r="D4" s="2" t="s">
        <v>518</v>
      </c>
      <c r="E4" s="2" t="s">
        <v>521</v>
      </c>
      <c r="F4" s="2">
        <v>7</v>
      </c>
      <c r="G4" s="2">
        <v>1316</v>
      </c>
      <c r="H4" s="2">
        <v>427.56840000000005</v>
      </c>
    </row>
    <row r="5" spans="2:8">
      <c r="B5" s="1">
        <v>40544</v>
      </c>
      <c r="C5" s="2" t="s">
        <v>515</v>
      </c>
      <c r="D5" s="2" t="s">
        <v>518</v>
      </c>
      <c r="E5" s="2" t="s">
        <v>521</v>
      </c>
      <c r="F5" s="2">
        <v>7</v>
      </c>
      <c r="G5" s="2">
        <v>1939</v>
      </c>
      <c r="H5" s="2">
        <v>760.47579999999994</v>
      </c>
    </row>
    <row r="6" spans="2:8">
      <c r="B6" s="1">
        <v>40544</v>
      </c>
      <c r="C6" s="2" t="s">
        <v>516</v>
      </c>
      <c r="D6" s="2" t="s">
        <v>518</v>
      </c>
      <c r="E6" s="2" t="s">
        <v>521</v>
      </c>
      <c r="F6" s="2">
        <v>10</v>
      </c>
      <c r="G6" s="2">
        <v>1810</v>
      </c>
      <c r="H6" s="2">
        <v>664.27</v>
      </c>
    </row>
    <row r="7" spans="2:8">
      <c r="B7" s="1">
        <v>40544</v>
      </c>
      <c r="C7" s="2" t="s">
        <v>517</v>
      </c>
      <c r="D7" s="2" t="s">
        <v>518</v>
      </c>
      <c r="E7" s="2" t="s">
        <v>521</v>
      </c>
      <c r="F7" s="2">
        <v>6</v>
      </c>
      <c r="G7" s="2">
        <v>1020</v>
      </c>
      <c r="H7" s="2">
        <v>307.73400000000004</v>
      </c>
    </row>
    <row r="8" spans="2:8">
      <c r="B8" s="1">
        <v>40575</v>
      </c>
      <c r="C8" s="2" t="s">
        <v>514</v>
      </c>
      <c r="D8" s="2" t="s">
        <v>518</v>
      </c>
      <c r="E8" s="2" t="s">
        <v>521</v>
      </c>
      <c r="F8" s="2">
        <v>7</v>
      </c>
      <c r="G8" s="2">
        <v>1820</v>
      </c>
      <c r="H8" s="2">
        <v>732.18600000000004</v>
      </c>
    </row>
    <row r="9" spans="2:8">
      <c r="B9" s="1">
        <v>40575</v>
      </c>
      <c r="C9" s="2" t="s">
        <v>515</v>
      </c>
      <c r="D9" s="2" t="s">
        <v>518</v>
      </c>
      <c r="E9" s="2" t="s">
        <v>521</v>
      </c>
      <c r="F9" s="2">
        <v>6</v>
      </c>
      <c r="G9" s="2">
        <v>1608</v>
      </c>
      <c r="H9" s="2">
        <v>692.72640000000001</v>
      </c>
    </row>
    <row r="10" spans="2:8">
      <c r="B10" s="1">
        <v>40575</v>
      </c>
      <c r="C10" s="2" t="s">
        <v>516</v>
      </c>
      <c r="D10" s="2" t="s">
        <v>518</v>
      </c>
      <c r="E10" s="2" t="s">
        <v>521</v>
      </c>
      <c r="F10" s="2">
        <v>9</v>
      </c>
      <c r="G10" s="2">
        <v>1080</v>
      </c>
      <c r="H10" s="2">
        <v>382.64400000000001</v>
      </c>
    </row>
    <row r="11" spans="2:8">
      <c r="B11" s="1">
        <v>40575</v>
      </c>
      <c r="C11" s="2" t="s">
        <v>517</v>
      </c>
      <c r="D11" s="2" t="s">
        <v>518</v>
      </c>
      <c r="E11" s="2" t="s">
        <v>521</v>
      </c>
      <c r="F11" s="2">
        <v>9</v>
      </c>
      <c r="G11" s="2">
        <v>2457</v>
      </c>
      <c r="H11" s="2">
        <v>1021.3749</v>
      </c>
    </row>
    <row r="12" spans="2:8">
      <c r="B12" s="1">
        <v>40603</v>
      </c>
      <c r="C12" s="2" t="s">
        <v>514</v>
      </c>
      <c r="D12" s="2" t="s">
        <v>518</v>
      </c>
      <c r="E12" s="2" t="s">
        <v>521</v>
      </c>
      <c r="F12" s="2">
        <v>6</v>
      </c>
      <c r="G12" s="2">
        <v>1392</v>
      </c>
      <c r="H12" s="2">
        <v>548.58720000000005</v>
      </c>
    </row>
    <row r="13" spans="2:8">
      <c r="B13" s="1">
        <v>40603</v>
      </c>
      <c r="C13" s="2" t="s">
        <v>515</v>
      </c>
      <c r="D13" s="2" t="s">
        <v>518</v>
      </c>
      <c r="E13" s="2" t="s">
        <v>521</v>
      </c>
      <c r="F13" s="2">
        <v>9</v>
      </c>
      <c r="G13" s="2">
        <v>2205</v>
      </c>
      <c r="H13" s="2">
        <v>935.80200000000002</v>
      </c>
    </row>
    <row r="14" spans="2:8">
      <c r="B14" s="1">
        <v>40603</v>
      </c>
      <c r="C14" s="2" t="s">
        <v>516</v>
      </c>
      <c r="D14" s="2" t="s">
        <v>518</v>
      </c>
      <c r="E14" s="2" t="s">
        <v>521</v>
      </c>
      <c r="F14" s="2">
        <v>10</v>
      </c>
      <c r="G14" s="2">
        <v>2180</v>
      </c>
      <c r="H14" s="2">
        <v>978.82</v>
      </c>
    </row>
    <row r="15" spans="2:8">
      <c r="B15" s="1">
        <v>40603</v>
      </c>
      <c r="C15" s="2" t="s">
        <v>517</v>
      </c>
      <c r="D15" s="2" t="s">
        <v>518</v>
      </c>
      <c r="E15" s="2" t="s">
        <v>521</v>
      </c>
      <c r="F15" s="2">
        <v>8</v>
      </c>
      <c r="G15" s="2">
        <v>888</v>
      </c>
      <c r="H15" s="2">
        <v>296.32560000000001</v>
      </c>
    </row>
    <row r="16" spans="2:8">
      <c r="B16" s="1">
        <v>40634</v>
      </c>
      <c r="C16" s="2" t="s">
        <v>514</v>
      </c>
      <c r="D16" s="2" t="s">
        <v>518</v>
      </c>
      <c r="E16" s="2" t="s">
        <v>521</v>
      </c>
      <c r="F16" s="2">
        <v>7</v>
      </c>
      <c r="G16" s="2">
        <v>1358</v>
      </c>
      <c r="H16" s="2">
        <v>543.87900000000002</v>
      </c>
    </row>
    <row r="17" spans="2:8">
      <c r="B17" s="1">
        <v>40634</v>
      </c>
      <c r="C17" s="2" t="s">
        <v>515</v>
      </c>
      <c r="D17" s="2" t="s">
        <v>518</v>
      </c>
      <c r="E17" s="2" t="s">
        <v>521</v>
      </c>
      <c r="F17" s="2">
        <v>10</v>
      </c>
      <c r="G17" s="2">
        <v>2460</v>
      </c>
      <c r="H17" s="2">
        <v>827.79000000000008</v>
      </c>
    </row>
    <row r="18" spans="2:8">
      <c r="B18" s="1">
        <v>40634</v>
      </c>
      <c r="C18" s="2" t="s">
        <v>516</v>
      </c>
      <c r="D18" s="2" t="s">
        <v>518</v>
      </c>
      <c r="E18" s="2" t="s">
        <v>521</v>
      </c>
      <c r="F18" s="2">
        <v>8</v>
      </c>
      <c r="G18" s="2">
        <v>2152</v>
      </c>
      <c r="H18" s="2">
        <v>780.1</v>
      </c>
    </row>
    <row r="19" spans="2:8">
      <c r="B19" s="1">
        <v>40634</v>
      </c>
      <c r="C19" s="2" t="s">
        <v>517</v>
      </c>
      <c r="D19" s="2" t="s">
        <v>518</v>
      </c>
      <c r="E19" s="2" t="s">
        <v>521</v>
      </c>
      <c r="F19" s="2">
        <v>10</v>
      </c>
      <c r="G19" s="2">
        <v>1590</v>
      </c>
      <c r="H19" s="2">
        <v>584.48399999999992</v>
      </c>
    </row>
    <row r="20" spans="2:8">
      <c r="B20" s="1">
        <v>40664</v>
      </c>
      <c r="C20" s="2" t="s">
        <v>514</v>
      </c>
      <c r="D20" s="2" t="s">
        <v>518</v>
      </c>
      <c r="E20" s="2" t="s">
        <v>521</v>
      </c>
      <c r="F20" s="2">
        <v>7</v>
      </c>
      <c r="G20" s="2">
        <v>1239</v>
      </c>
      <c r="H20" s="2">
        <v>443.06639999999999</v>
      </c>
    </row>
    <row r="21" spans="2:8">
      <c r="B21" s="1">
        <v>40664</v>
      </c>
      <c r="C21" s="2" t="s">
        <v>515</v>
      </c>
      <c r="D21" s="2" t="s">
        <v>518</v>
      </c>
      <c r="E21" s="2" t="s">
        <v>521</v>
      </c>
      <c r="F21" s="2">
        <v>8</v>
      </c>
      <c r="G21" s="2">
        <v>1896</v>
      </c>
      <c r="H21" s="2">
        <v>680.28480000000002</v>
      </c>
    </row>
    <row r="22" spans="2:8">
      <c r="B22" s="1">
        <v>40664</v>
      </c>
      <c r="C22" s="2" t="s">
        <v>516</v>
      </c>
      <c r="D22" s="2" t="s">
        <v>518</v>
      </c>
      <c r="E22" s="2" t="s">
        <v>521</v>
      </c>
      <c r="F22" s="2">
        <v>10</v>
      </c>
      <c r="G22" s="2">
        <v>1640</v>
      </c>
      <c r="H22" s="2">
        <v>611.88400000000001</v>
      </c>
    </row>
    <row r="23" spans="2:8">
      <c r="B23" s="1">
        <v>40664</v>
      </c>
      <c r="C23" s="2" t="s">
        <v>517</v>
      </c>
      <c r="D23" s="2" t="s">
        <v>518</v>
      </c>
      <c r="E23" s="2" t="s">
        <v>521</v>
      </c>
      <c r="G23" s="2">
        <v>1596</v>
      </c>
      <c r="H23" s="2">
        <v>491.24880000000002</v>
      </c>
    </row>
    <row r="24" spans="2:8">
      <c r="B24" s="1">
        <v>40695</v>
      </c>
      <c r="C24" s="2" t="s">
        <v>514</v>
      </c>
      <c r="D24" s="2" t="s">
        <v>518</v>
      </c>
      <c r="E24" s="2" t="s">
        <v>521</v>
      </c>
      <c r="F24" s="2">
        <v>9</v>
      </c>
      <c r="G24" s="2">
        <v>1026</v>
      </c>
      <c r="H24" s="2">
        <v>435.22920000000005</v>
      </c>
    </row>
    <row r="25" spans="2:8">
      <c r="B25" s="1">
        <v>40695</v>
      </c>
      <c r="C25" s="2" t="s">
        <v>515</v>
      </c>
      <c r="D25" s="2" t="s">
        <v>518</v>
      </c>
      <c r="E25" s="2" t="s">
        <v>521</v>
      </c>
      <c r="F25" s="2">
        <v>8</v>
      </c>
      <c r="G25" s="2">
        <v>1552</v>
      </c>
      <c r="H25" s="2">
        <v>661.30719999999997</v>
      </c>
    </row>
    <row r="26" spans="2:8">
      <c r="B26" s="1">
        <v>40695</v>
      </c>
      <c r="C26" s="2" t="s">
        <v>516</v>
      </c>
      <c r="D26" s="2" t="s">
        <v>518</v>
      </c>
      <c r="E26" s="2" t="s">
        <v>521</v>
      </c>
      <c r="F26" s="2">
        <v>10</v>
      </c>
      <c r="G26" s="2">
        <v>2710</v>
      </c>
      <c r="H26" s="2">
        <v>1109.203</v>
      </c>
    </row>
    <row r="27" spans="2:8">
      <c r="B27" s="1">
        <v>40695</v>
      </c>
      <c r="C27" s="2" t="s">
        <v>517</v>
      </c>
      <c r="D27" s="2" t="s">
        <v>518</v>
      </c>
      <c r="E27" s="2" t="s">
        <v>521</v>
      </c>
      <c r="F27" s="2">
        <v>8</v>
      </c>
      <c r="G27" s="2">
        <v>984</v>
      </c>
      <c r="H27" s="2">
        <v>426.46559999999999</v>
      </c>
    </row>
    <row r="28" spans="2:8">
      <c r="B28" s="1">
        <v>40725</v>
      </c>
      <c r="C28" s="2" t="s">
        <v>514</v>
      </c>
      <c r="D28" s="2" t="s">
        <v>518</v>
      </c>
      <c r="E28" s="2" t="s">
        <v>521</v>
      </c>
      <c r="F28" s="2">
        <v>7</v>
      </c>
      <c r="G28" s="2">
        <v>1960</v>
      </c>
      <c r="H28" s="2">
        <v>789.096</v>
      </c>
    </row>
    <row r="29" spans="2:8">
      <c r="B29" s="1">
        <v>40725</v>
      </c>
      <c r="C29" s="2" t="s">
        <v>515</v>
      </c>
      <c r="D29" s="2" t="s">
        <v>518</v>
      </c>
      <c r="E29" s="2" t="s">
        <v>521</v>
      </c>
      <c r="F29" s="2">
        <v>10</v>
      </c>
      <c r="G29" s="2">
        <v>2020</v>
      </c>
      <c r="H29" s="2">
        <v>691.44600000000003</v>
      </c>
    </row>
    <row r="30" spans="2:8">
      <c r="B30" s="1">
        <v>40725</v>
      </c>
      <c r="C30" s="2" t="s">
        <v>516</v>
      </c>
      <c r="D30" s="2" t="s">
        <v>518</v>
      </c>
      <c r="E30" s="2" t="s">
        <v>521</v>
      </c>
      <c r="F30" s="2">
        <v>6</v>
      </c>
      <c r="G30" s="2">
        <v>1530</v>
      </c>
      <c r="H30" s="2">
        <v>565.33500000000004</v>
      </c>
    </row>
    <row r="31" spans="2:8">
      <c r="B31" s="1">
        <v>40725</v>
      </c>
      <c r="C31" s="2" t="s">
        <v>517</v>
      </c>
      <c r="D31" s="2" t="s">
        <v>518</v>
      </c>
      <c r="E31" s="2" t="s">
        <v>521</v>
      </c>
      <c r="F31" s="2">
        <v>8</v>
      </c>
      <c r="G31" s="2">
        <v>1032</v>
      </c>
      <c r="H31" s="2">
        <v>455.83439999999996</v>
      </c>
    </row>
    <row r="32" spans="2:8">
      <c r="B32" s="1">
        <v>40756</v>
      </c>
      <c r="C32" s="2" t="s">
        <v>514</v>
      </c>
      <c r="D32" s="2" t="s">
        <v>518</v>
      </c>
      <c r="E32" s="2" t="s">
        <v>521</v>
      </c>
      <c r="F32" s="2">
        <v>9</v>
      </c>
      <c r="G32" s="2">
        <v>1836</v>
      </c>
      <c r="H32" s="2">
        <v>595.23119999999994</v>
      </c>
    </row>
    <row r="33" spans="2:8">
      <c r="B33" s="1">
        <v>40756</v>
      </c>
      <c r="C33" s="2" t="s">
        <v>515</v>
      </c>
      <c r="D33" s="2" t="s">
        <v>518</v>
      </c>
      <c r="E33" s="2" t="s">
        <v>521</v>
      </c>
      <c r="F33" s="2">
        <v>7</v>
      </c>
      <c r="G33" s="2">
        <v>1904</v>
      </c>
      <c r="H33" s="2">
        <v>653.45280000000002</v>
      </c>
    </row>
    <row r="34" spans="2:8">
      <c r="B34" s="1">
        <v>40756</v>
      </c>
      <c r="C34" s="2" t="s">
        <v>516</v>
      </c>
      <c r="D34" s="2" t="s">
        <v>518</v>
      </c>
      <c r="E34" s="2" t="s">
        <v>521</v>
      </c>
      <c r="F34" s="2">
        <v>7</v>
      </c>
      <c r="G34" s="2">
        <v>721</v>
      </c>
      <c r="H34" s="2">
        <v>265.68849999999998</v>
      </c>
    </row>
    <row r="35" spans="2:8">
      <c r="B35" s="1">
        <v>40756</v>
      </c>
      <c r="C35" s="2" t="s">
        <v>517</v>
      </c>
      <c r="D35" s="2" t="s">
        <v>518</v>
      </c>
      <c r="E35" s="2" t="s">
        <v>521</v>
      </c>
      <c r="F35" s="2">
        <v>10</v>
      </c>
      <c r="G35" s="2">
        <v>1200</v>
      </c>
      <c r="H35" s="2">
        <v>507.84000000000003</v>
      </c>
    </row>
    <row r="36" spans="2:8">
      <c r="B36" s="1">
        <v>40787</v>
      </c>
      <c r="C36" s="2" t="s">
        <v>514</v>
      </c>
      <c r="D36" s="2" t="s">
        <v>518</v>
      </c>
      <c r="E36" s="2" t="s">
        <v>521</v>
      </c>
      <c r="F36" s="2">
        <v>7</v>
      </c>
      <c r="G36" s="2">
        <v>1960</v>
      </c>
      <c r="H36" s="2">
        <v>705.20799999999997</v>
      </c>
    </row>
    <row r="37" spans="2:8">
      <c r="B37" s="1">
        <v>40787</v>
      </c>
      <c r="C37" s="2" t="s">
        <v>515</v>
      </c>
      <c r="D37" s="2" t="s">
        <v>518</v>
      </c>
      <c r="E37" s="2" t="s">
        <v>521</v>
      </c>
      <c r="F37" s="2">
        <v>8</v>
      </c>
      <c r="G37" s="2">
        <v>1032</v>
      </c>
      <c r="H37" s="2">
        <v>330.65280000000001</v>
      </c>
    </row>
    <row r="38" spans="2:8">
      <c r="B38" s="1">
        <v>40787</v>
      </c>
      <c r="C38" s="2" t="s">
        <v>516</v>
      </c>
      <c r="D38" s="2" t="s">
        <v>518</v>
      </c>
      <c r="E38" s="2" t="s">
        <v>521</v>
      </c>
      <c r="F38" s="2">
        <v>6</v>
      </c>
      <c r="G38" s="2">
        <v>642</v>
      </c>
      <c r="H38" s="2">
        <v>287.93700000000001</v>
      </c>
    </row>
    <row r="39" spans="2:8">
      <c r="B39" s="1">
        <v>40787</v>
      </c>
      <c r="C39" s="2" t="s">
        <v>517</v>
      </c>
      <c r="D39" s="2" t="s">
        <v>518</v>
      </c>
      <c r="E39" s="2" t="s">
        <v>521</v>
      </c>
      <c r="F39" s="2">
        <v>6</v>
      </c>
      <c r="G39" s="2">
        <v>1614</v>
      </c>
      <c r="H39" s="2">
        <v>555.7002</v>
      </c>
    </row>
    <row r="40" spans="2:8">
      <c r="B40" s="1">
        <v>40817</v>
      </c>
      <c r="C40" s="2" t="s">
        <v>514</v>
      </c>
      <c r="D40" s="2" t="s">
        <v>518</v>
      </c>
      <c r="E40" s="2" t="s">
        <v>521</v>
      </c>
      <c r="F40" s="2">
        <v>9</v>
      </c>
      <c r="G40" s="2">
        <v>2295</v>
      </c>
      <c r="H40" s="2">
        <v>989.37450000000001</v>
      </c>
    </row>
    <row r="41" spans="2:8">
      <c r="B41" s="1">
        <v>40817</v>
      </c>
      <c r="C41" s="2" t="s">
        <v>515</v>
      </c>
      <c r="D41" s="2" t="s">
        <v>518</v>
      </c>
      <c r="E41" s="2" t="s">
        <v>521</v>
      </c>
      <c r="F41" s="2">
        <v>7</v>
      </c>
      <c r="G41" s="2">
        <v>1645</v>
      </c>
      <c r="H41" s="2">
        <v>685.96499999999992</v>
      </c>
    </row>
    <row r="42" spans="2:8">
      <c r="B42" s="1">
        <v>40817</v>
      </c>
      <c r="C42" s="2" t="s">
        <v>516</v>
      </c>
      <c r="D42" s="2" t="s">
        <v>518</v>
      </c>
      <c r="E42" s="2" t="s">
        <v>521</v>
      </c>
      <c r="F42" s="2">
        <v>6</v>
      </c>
      <c r="G42" s="2">
        <v>624</v>
      </c>
      <c r="H42" s="2">
        <v>206.41919999999999</v>
      </c>
    </row>
    <row r="43" spans="2:8">
      <c r="B43" s="1">
        <v>40817</v>
      </c>
      <c r="C43" s="2" t="s">
        <v>517</v>
      </c>
      <c r="D43" s="2" t="s">
        <v>518</v>
      </c>
      <c r="E43" s="2" t="s">
        <v>521</v>
      </c>
      <c r="F43" s="2">
        <v>9</v>
      </c>
      <c r="G43" s="2">
        <v>1089</v>
      </c>
      <c r="H43" s="2">
        <v>393.67349999999999</v>
      </c>
    </row>
    <row r="44" spans="2:8">
      <c r="B44" s="1">
        <v>40848</v>
      </c>
      <c r="C44" s="2" t="s">
        <v>514</v>
      </c>
      <c r="D44" s="2" t="s">
        <v>518</v>
      </c>
      <c r="E44" s="2" t="s">
        <v>521</v>
      </c>
      <c r="F44" s="2">
        <v>6</v>
      </c>
      <c r="G44" s="2">
        <v>1326</v>
      </c>
      <c r="H44" s="2">
        <v>490.35480000000001</v>
      </c>
    </row>
    <row r="45" spans="2:8">
      <c r="B45" s="1">
        <v>40848</v>
      </c>
      <c r="C45" s="2" t="s">
        <v>515</v>
      </c>
      <c r="D45" s="2" t="s">
        <v>518</v>
      </c>
      <c r="E45" s="2" t="s">
        <v>521</v>
      </c>
      <c r="F45" s="2">
        <v>6</v>
      </c>
      <c r="G45" s="2">
        <v>1782</v>
      </c>
      <c r="H45" s="2">
        <v>663.61680000000001</v>
      </c>
    </row>
    <row r="46" spans="2:8">
      <c r="B46" s="1">
        <v>40848</v>
      </c>
      <c r="C46" s="2" t="s">
        <v>516</v>
      </c>
      <c r="D46" s="2" t="s">
        <v>518</v>
      </c>
      <c r="E46" s="2" t="s">
        <v>521</v>
      </c>
      <c r="F46" s="2">
        <v>9</v>
      </c>
      <c r="G46" s="2">
        <v>1827</v>
      </c>
      <c r="H46" s="2">
        <v>559.97550000000001</v>
      </c>
    </row>
    <row r="47" spans="2:8">
      <c r="B47" s="1">
        <v>40848</v>
      </c>
      <c r="C47" s="2" t="s">
        <v>517</v>
      </c>
      <c r="D47" s="2" t="s">
        <v>518</v>
      </c>
      <c r="E47" s="2" t="s">
        <v>521</v>
      </c>
      <c r="F47" s="2">
        <v>9</v>
      </c>
      <c r="G47" s="2">
        <v>2439</v>
      </c>
      <c r="H47" s="2">
        <v>1082.6721</v>
      </c>
    </row>
    <row r="48" spans="2:8">
      <c r="B48" s="1">
        <v>40878</v>
      </c>
      <c r="C48" s="2" t="s">
        <v>514</v>
      </c>
      <c r="D48" s="2" t="s">
        <v>518</v>
      </c>
      <c r="E48" s="2" t="s">
        <v>521</v>
      </c>
      <c r="F48" s="2">
        <v>8</v>
      </c>
      <c r="G48" s="2">
        <v>968</v>
      </c>
      <c r="H48" s="2">
        <v>323.9896</v>
      </c>
    </row>
    <row r="49" spans="2:8">
      <c r="B49" s="1">
        <v>40878</v>
      </c>
      <c r="C49" s="2" t="s">
        <v>515</v>
      </c>
      <c r="D49" s="2" t="s">
        <v>518</v>
      </c>
      <c r="E49" s="2" t="s">
        <v>521</v>
      </c>
      <c r="F49" s="2">
        <v>8</v>
      </c>
      <c r="G49" s="2">
        <v>952</v>
      </c>
      <c r="H49" s="2">
        <v>354.90559999999999</v>
      </c>
    </row>
    <row r="50" spans="2:8">
      <c r="B50" s="1">
        <v>40878</v>
      </c>
      <c r="C50" s="2" t="s">
        <v>516</v>
      </c>
      <c r="D50" s="2" t="s">
        <v>518</v>
      </c>
      <c r="E50" s="2" t="s">
        <v>521</v>
      </c>
      <c r="F50" s="2">
        <v>8</v>
      </c>
      <c r="G50" s="2">
        <v>2400</v>
      </c>
      <c r="H50" s="2">
        <v>741.12</v>
      </c>
    </row>
    <row r="51" spans="2:8">
      <c r="B51" s="1">
        <v>40878</v>
      </c>
      <c r="C51" s="2" t="s">
        <v>517</v>
      </c>
      <c r="D51" s="2" t="s">
        <v>518</v>
      </c>
      <c r="E51" s="2" t="s">
        <v>521</v>
      </c>
      <c r="F51" s="2">
        <v>8</v>
      </c>
      <c r="G51" s="2">
        <v>1448</v>
      </c>
      <c r="H51" s="2">
        <v>446.8528</v>
      </c>
    </row>
    <row r="52" spans="2:8">
      <c r="B52" s="1">
        <v>40909</v>
      </c>
      <c r="C52" s="2" t="s">
        <v>514</v>
      </c>
      <c r="D52" s="2" t="s">
        <v>518</v>
      </c>
      <c r="E52" s="2" t="s">
        <v>521</v>
      </c>
      <c r="F52" s="2">
        <v>8</v>
      </c>
      <c r="G52" s="2">
        <v>1048</v>
      </c>
      <c r="H52" s="2">
        <v>456.08959999999996</v>
      </c>
    </row>
    <row r="53" spans="2:8">
      <c r="B53" s="1">
        <v>40909</v>
      </c>
      <c r="C53" s="2" t="s">
        <v>515</v>
      </c>
      <c r="D53" s="2" t="s">
        <v>518</v>
      </c>
      <c r="E53" s="2" t="s">
        <v>521</v>
      </c>
      <c r="F53" s="2">
        <v>7</v>
      </c>
      <c r="G53" s="2">
        <v>910</v>
      </c>
      <c r="H53" s="2">
        <v>381.92700000000002</v>
      </c>
    </row>
    <row r="54" spans="2:8">
      <c r="B54" s="1">
        <v>40909</v>
      </c>
      <c r="C54" s="2" t="s">
        <v>516</v>
      </c>
      <c r="D54" s="2" t="s">
        <v>518</v>
      </c>
      <c r="E54" s="2" t="s">
        <v>521</v>
      </c>
      <c r="F54" s="2">
        <v>10</v>
      </c>
      <c r="G54" s="2">
        <v>1700</v>
      </c>
      <c r="H54" s="2">
        <v>732.19</v>
      </c>
    </row>
    <row r="55" spans="2:8">
      <c r="B55" s="1">
        <v>40909</v>
      </c>
      <c r="C55" s="2" t="s">
        <v>517</v>
      </c>
      <c r="D55" s="2" t="s">
        <v>518</v>
      </c>
      <c r="E55" s="2" t="s">
        <v>521</v>
      </c>
      <c r="F55" s="2">
        <v>6</v>
      </c>
      <c r="G55" s="2">
        <v>750</v>
      </c>
      <c r="H55" s="2">
        <v>255.82500000000002</v>
      </c>
    </row>
    <row r="56" spans="2:8">
      <c r="B56" s="1">
        <v>40940</v>
      </c>
      <c r="C56" s="2" t="s">
        <v>514</v>
      </c>
      <c r="D56" s="2" t="s">
        <v>518</v>
      </c>
      <c r="E56" s="2" t="s">
        <v>521</v>
      </c>
      <c r="F56" s="2">
        <v>6</v>
      </c>
      <c r="G56" s="2">
        <v>924</v>
      </c>
      <c r="H56" s="2">
        <v>391.49880000000002</v>
      </c>
    </row>
    <row r="57" spans="2:8">
      <c r="B57" s="1">
        <v>40940</v>
      </c>
      <c r="C57" s="2" t="s">
        <v>515</v>
      </c>
      <c r="D57" s="2" t="s">
        <v>518</v>
      </c>
      <c r="E57" s="2" t="s">
        <v>521</v>
      </c>
      <c r="F57" s="2">
        <v>9</v>
      </c>
      <c r="G57" s="2">
        <v>1989</v>
      </c>
      <c r="H57" s="2">
        <v>615.7944</v>
      </c>
    </row>
    <row r="58" spans="2:8">
      <c r="B58" s="1">
        <v>40940</v>
      </c>
      <c r="C58" s="2" t="s">
        <v>516</v>
      </c>
      <c r="D58" s="2" t="s">
        <v>518</v>
      </c>
      <c r="E58" s="2" t="s">
        <v>521</v>
      </c>
      <c r="F58" s="2">
        <v>10</v>
      </c>
      <c r="G58" s="2">
        <v>2610</v>
      </c>
      <c r="H58" s="2">
        <v>893.14200000000005</v>
      </c>
    </row>
    <row r="59" spans="2:8">
      <c r="B59" s="1">
        <v>40940</v>
      </c>
      <c r="C59" s="2" t="s">
        <v>517</v>
      </c>
      <c r="D59" s="2" t="s">
        <v>518</v>
      </c>
      <c r="E59" s="2" t="s">
        <v>521</v>
      </c>
      <c r="F59" s="2">
        <v>6</v>
      </c>
      <c r="G59" s="2">
        <v>774</v>
      </c>
      <c r="H59" s="2">
        <v>239.166</v>
      </c>
    </row>
    <row r="60" spans="2:8">
      <c r="B60" s="1">
        <v>40969</v>
      </c>
      <c r="C60" s="2" t="s">
        <v>514</v>
      </c>
      <c r="D60" s="2" t="s">
        <v>518</v>
      </c>
      <c r="E60" s="2" t="s">
        <v>521</v>
      </c>
      <c r="F60" s="2">
        <v>10</v>
      </c>
      <c r="G60" s="2">
        <v>2500</v>
      </c>
      <c r="H60" s="2">
        <v>968.75</v>
      </c>
    </row>
    <row r="61" spans="2:8">
      <c r="B61" s="1">
        <v>40969</v>
      </c>
      <c r="C61" s="2" t="s">
        <v>515</v>
      </c>
      <c r="D61" s="2" t="s">
        <v>518</v>
      </c>
      <c r="E61" s="2" t="s">
        <v>521</v>
      </c>
      <c r="F61" s="2">
        <v>8</v>
      </c>
      <c r="G61" s="2">
        <v>1440</v>
      </c>
      <c r="H61" s="2">
        <v>479.66399999999999</v>
      </c>
    </row>
    <row r="62" spans="2:8">
      <c r="B62" s="1">
        <v>40969</v>
      </c>
      <c r="C62" s="2" t="s">
        <v>516</v>
      </c>
      <c r="D62" s="2" t="s">
        <v>518</v>
      </c>
      <c r="E62" s="2" t="s">
        <v>521</v>
      </c>
      <c r="F62" s="2">
        <v>7</v>
      </c>
      <c r="G62" s="2">
        <v>1757</v>
      </c>
      <c r="H62" s="2">
        <v>786.25750000000005</v>
      </c>
    </row>
    <row r="63" spans="2:8">
      <c r="B63" s="1">
        <v>40969</v>
      </c>
      <c r="C63" s="2" t="s">
        <v>517</v>
      </c>
      <c r="D63" s="2" t="s">
        <v>518</v>
      </c>
      <c r="E63" s="2" t="s">
        <v>521</v>
      </c>
      <c r="F63" s="2">
        <v>7</v>
      </c>
      <c r="G63" s="2">
        <v>896</v>
      </c>
      <c r="H63" s="2">
        <v>353.92</v>
      </c>
    </row>
    <row r="64" spans="2:8">
      <c r="B64" s="1">
        <v>41000</v>
      </c>
      <c r="C64" s="2" t="s">
        <v>514</v>
      </c>
      <c r="D64" s="2" t="s">
        <v>518</v>
      </c>
      <c r="E64" s="2" t="s">
        <v>521</v>
      </c>
      <c r="F64" s="2">
        <v>7</v>
      </c>
      <c r="G64" s="2">
        <v>735</v>
      </c>
      <c r="H64" s="2">
        <v>249.9735</v>
      </c>
    </row>
    <row r="65" spans="2:8">
      <c r="B65" s="1">
        <v>41000</v>
      </c>
      <c r="C65" s="2" t="s">
        <v>515</v>
      </c>
      <c r="D65" s="2" t="s">
        <v>518</v>
      </c>
      <c r="E65" s="2" t="s">
        <v>521</v>
      </c>
      <c r="F65" s="2">
        <v>7</v>
      </c>
      <c r="G65" s="2">
        <v>1456</v>
      </c>
      <c r="H65" s="2">
        <v>442.47840000000002</v>
      </c>
    </row>
    <row r="66" spans="2:8">
      <c r="B66" s="1">
        <v>41000</v>
      </c>
      <c r="C66" s="2" t="s">
        <v>516</v>
      </c>
      <c r="D66" s="2" t="s">
        <v>518</v>
      </c>
      <c r="E66" s="2" t="s">
        <v>521</v>
      </c>
      <c r="F66" s="2">
        <v>10</v>
      </c>
      <c r="G66" s="2">
        <v>1800</v>
      </c>
      <c r="H66" s="2">
        <v>715.5</v>
      </c>
    </row>
    <row r="67" spans="2:8">
      <c r="B67" s="1">
        <v>41000</v>
      </c>
      <c r="C67" s="2" t="s">
        <v>517</v>
      </c>
      <c r="D67" s="2" t="s">
        <v>518</v>
      </c>
      <c r="E67" s="2" t="s">
        <v>521</v>
      </c>
      <c r="F67" s="2">
        <v>10</v>
      </c>
      <c r="G67" s="2">
        <v>1270</v>
      </c>
      <c r="H67" s="2">
        <v>411.86099999999999</v>
      </c>
    </row>
    <row r="68" spans="2:8">
      <c r="B68" s="1">
        <v>41030</v>
      </c>
      <c r="C68" s="2" t="s">
        <v>514</v>
      </c>
      <c r="D68" s="2" t="s">
        <v>518</v>
      </c>
      <c r="E68" s="2" t="s">
        <v>521</v>
      </c>
      <c r="F68" s="2">
        <v>6</v>
      </c>
      <c r="G68" s="2">
        <v>750</v>
      </c>
      <c r="H68" s="2">
        <v>292.125</v>
      </c>
    </row>
    <row r="69" spans="2:8">
      <c r="B69" s="1">
        <v>41030</v>
      </c>
      <c r="C69" s="2" t="s">
        <v>515</v>
      </c>
      <c r="D69" s="2" t="s">
        <v>518</v>
      </c>
      <c r="E69" s="2" t="s">
        <v>521</v>
      </c>
      <c r="F69" s="2">
        <v>6</v>
      </c>
      <c r="G69" s="2">
        <v>1638</v>
      </c>
      <c r="H69" s="2">
        <v>621.45720000000006</v>
      </c>
    </row>
    <row r="70" spans="2:8">
      <c r="B70" s="1">
        <v>41030</v>
      </c>
      <c r="C70" s="2" t="s">
        <v>516</v>
      </c>
      <c r="D70" s="2" t="s">
        <v>518</v>
      </c>
      <c r="E70" s="2" t="s">
        <v>521</v>
      </c>
      <c r="F70" s="2">
        <v>8</v>
      </c>
      <c r="G70" s="2">
        <v>1280</v>
      </c>
      <c r="H70" s="2">
        <v>475.392</v>
      </c>
    </row>
    <row r="71" spans="2:8">
      <c r="B71" s="1">
        <v>41030</v>
      </c>
      <c r="C71" s="2" t="s">
        <v>517</v>
      </c>
      <c r="D71" s="2" t="s">
        <v>518</v>
      </c>
      <c r="E71" s="2" t="s">
        <v>521</v>
      </c>
      <c r="F71" s="2">
        <v>10</v>
      </c>
      <c r="G71" s="2">
        <v>1980</v>
      </c>
      <c r="H71" s="2">
        <v>680.52600000000007</v>
      </c>
    </row>
    <row r="72" spans="2:8">
      <c r="B72" s="1">
        <v>41061</v>
      </c>
      <c r="C72" s="2" t="s">
        <v>514</v>
      </c>
      <c r="D72" s="2" t="s">
        <v>518</v>
      </c>
      <c r="E72" s="2" t="s">
        <v>521</v>
      </c>
      <c r="F72" s="2">
        <v>10</v>
      </c>
      <c r="G72" s="2">
        <v>2770</v>
      </c>
      <c r="H72" s="2">
        <v>838.202</v>
      </c>
    </row>
    <row r="73" spans="2:8">
      <c r="B73" s="1">
        <v>41061</v>
      </c>
      <c r="C73" s="2" t="s">
        <v>515</v>
      </c>
      <c r="D73" s="2" t="s">
        <v>518</v>
      </c>
      <c r="E73" s="2" t="s">
        <v>521</v>
      </c>
      <c r="F73" s="2">
        <v>7</v>
      </c>
      <c r="G73" s="2">
        <v>1659</v>
      </c>
      <c r="H73" s="2">
        <v>734.10749999999996</v>
      </c>
    </row>
    <row r="74" spans="2:8">
      <c r="B74" s="1">
        <v>41061</v>
      </c>
      <c r="C74" s="2" t="s">
        <v>516</v>
      </c>
      <c r="D74" s="2" t="s">
        <v>518</v>
      </c>
      <c r="E74" s="2" t="s">
        <v>521</v>
      </c>
      <c r="F74" s="2">
        <v>10</v>
      </c>
      <c r="G74" s="2">
        <v>2860</v>
      </c>
      <c r="H74" s="2">
        <v>1138.8520000000001</v>
      </c>
    </row>
    <row r="75" spans="2:8">
      <c r="B75" s="1">
        <v>41061</v>
      </c>
      <c r="C75" s="2" t="s">
        <v>517</v>
      </c>
      <c r="D75" s="2" t="s">
        <v>518</v>
      </c>
      <c r="E75" s="2" t="s">
        <v>521</v>
      </c>
      <c r="F75" s="2">
        <v>8</v>
      </c>
      <c r="G75" s="2">
        <v>1552</v>
      </c>
      <c r="H75" s="2">
        <v>615.36800000000005</v>
      </c>
    </row>
    <row r="76" spans="2:8">
      <c r="B76" s="1">
        <v>41091</v>
      </c>
      <c r="C76" s="2" t="s">
        <v>514</v>
      </c>
      <c r="D76" s="2" t="s">
        <v>518</v>
      </c>
      <c r="E76" s="2" t="s">
        <v>521</v>
      </c>
      <c r="F76" s="2">
        <v>8</v>
      </c>
      <c r="G76" s="2">
        <v>2040</v>
      </c>
      <c r="H76" s="2">
        <v>793.35599999999999</v>
      </c>
    </row>
    <row r="77" spans="2:8">
      <c r="B77" s="1">
        <v>41091</v>
      </c>
      <c r="C77" s="2" t="s">
        <v>515</v>
      </c>
      <c r="D77" s="2" t="s">
        <v>518</v>
      </c>
      <c r="E77" s="2" t="s">
        <v>521</v>
      </c>
      <c r="F77" s="2">
        <v>9</v>
      </c>
      <c r="G77" s="2">
        <v>2358</v>
      </c>
      <c r="H77" s="2">
        <v>805.02119999999991</v>
      </c>
    </row>
    <row r="78" spans="2:8">
      <c r="B78" s="1">
        <v>41091</v>
      </c>
      <c r="C78" s="2" t="s">
        <v>516</v>
      </c>
      <c r="D78" s="2" t="s">
        <v>518</v>
      </c>
      <c r="E78" s="2" t="s">
        <v>521</v>
      </c>
      <c r="F78" s="2">
        <v>10</v>
      </c>
      <c r="G78" s="2">
        <v>1290</v>
      </c>
      <c r="H78" s="2">
        <v>546.18600000000004</v>
      </c>
    </row>
    <row r="79" spans="2:8">
      <c r="B79" s="1">
        <v>41091</v>
      </c>
      <c r="C79" s="2" t="s">
        <v>517</v>
      </c>
      <c r="D79" s="2" t="s">
        <v>518</v>
      </c>
      <c r="E79" s="2" t="s">
        <v>521</v>
      </c>
      <c r="F79" s="2">
        <v>6</v>
      </c>
      <c r="G79" s="2">
        <v>1668</v>
      </c>
      <c r="H79" s="2">
        <v>649.35239999999999</v>
      </c>
    </row>
    <row r="80" spans="2:8">
      <c r="B80" s="1">
        <v>41122</v>
      </c>
      <c r="C80" s="2" t="s">
        <v>514</v>
      </c>
      <c r="D80" s="2" t="s">
        <v>518</v>
      </c>
      <c r="E80" s="2" t="s">
        <v>521</v>
      </c>
      <c r="F80" s="2">
        <v>9</v>
      </c>
      <c r="G80" s="2">
        <v>1674</v>
      </c>
      <c r="H80" s="2">
        <v>503.87399999999997</v>
      </c>
    </row>
    <row r="81" spans="2:8">
      <c r="B81" s="1">
        <v>41122</v>
      </c>
      <c r="C81" s="2" t="s">
        <v>515</v>
      </c>
      <c r="D81" s="2" t="s">
        <v>518</v>
      </c>
      <c r="E81" s="2" t="s">
        <v>521</v>
      </c>
      <c r="F81" s="2">
        <v>6</v>
      </c>
      <c r="G81" s="2">
        <v>1368</v>
      </c>
      <c r="H81" s="2">
        <v>504.92879999999997</v>
      </c>
    </row>
    <row r="82" spans="2:8">
      <c r="B82" s="1">
        <v>41122</v>
      </c>
      <c r="C82" s="2" t="s">
        <v>516</v>
      </c>
      <c r="D82" s="2" t="s">
        <v>518</v>
      </c>
      <c r="E82" s="2" t="s">
        <v>521</v>
      </c>
      <c r="F82" s="2">
        <v>9</v>
      </c>
      <c r="G82" s="2">
        <v>2079</v>
      </c>
      <c r="H82" s="2">
        <v>919.1259</v>
      </c>
    </row>
    <row r="83" spans="2:8">
      <c r="B83" s="1">
        <v>41122</v>
      </c>
      <c r="C83" s="2" t="s">
        <v>517</v>
      </c>
      <c r="D83" s="2" t="s">
        <v>518</v>
      </c>
      <c r="E83" s="2" t="s">
        <v>521</v>
      </c>
      <c r="F83" s="2">
        <v>6</v>
      </c>
      <c r="G83" s="2">
        <v>804</v>
      </c>
      <c r="H83" s="2">
        <v>295.38960000000003</v>
      </c>
    </row>
    <row r="84" spans="2:8">
      <c r="B84" s="1">
        <v>41153</v>
      </c>
      <c r="C84" s="2" t="s">
        <v>514</v>
      </c>
      <c r="D84" s="2" t="s">
        <v>518</v>
      </c>
      <c r="E84" s="2" t="s">
        <v>521</v>
      </c>
      <c r="F84" s="2">
        <v>6</v>
      </c>
      <c r="G84" s="2">
        <v>852</v>
      </c>
      <c r="H84" s="2">
        <v>311.49119999999999</v>
      </c>
    </row>
    <row r="85" spans="2:8">
      <c r="B85" s="1">
        <v>41153</v>
      </c>
      <c r="C85" s="2" t="s">
        <v>515</v>
      </c>
      <c r="D85" s="2" t="s">
        <v>518</v>
      </c>
      <c r="E85" s="2" t="s">
        <v>521</v>
      </c>
      <c r="F85" s="2">
        <v>7</v>
      </c>
      <c r="G85" s="2">
        <v>1036</v>
      </c>
      <c r="H85" s="2">
        <v>403.93640000000005</v>
      </c>
    </row>
    <row r="86" spans="2:8">
      <c r="B86" s="1">
        <v>41153</v>
      </c>
      <c r="C86" s="2" t="s">
        <v>516</v>
      </c>
      <c r="D86" s="2" t="s">
        <v>518</v>
      </c>
      <c r="E86" s="2" t="s">
        <v>521</v>
      </c>
      <c r="F86" s="2">
        <v>7</v>
      </c>
      <c r="G86" s="2">
        <v>826</v>
      </c>
      <c r="H86" s="2">
        <v>327.83939999999996</v>
      </c>
    </row>
    <row r="87" spans="2:8">
      <c r="B87" s="1">
        <v>41153</v>
      </c>
      <c r="C87" s="2" t="s">
        <v>517</v>
      </c>
      <c r="D87" s="2" t="s">
        <v>518</v>
      </c>
      <c r="E87" s="2" t="s">
        <v>521</v>
      </c>
      <c r="F87" s="2">
        <v>8</v>
      </c>
      <c r="G87" s="2">
        <v>1368</v>
      </c>
      <c r="H87" s="2">
        <v>432.69840000000005</v>
      </c>
    </row>
    <row r="88" spans="2:8">
      <c r="B88" s="1">
        <v>41183</v>
      </c>
      <c r="C88" s="2" t="s">
        <v>514</v>
      </c>
      <c r="D88" s="2" t="s">
        <v>518</v>
      </c>
      <c r="E88" s="2" t="s">
        <v>521</v>
      </c>
      <c r="F88" s="2">
        <v>6</v>
      </c>
      <c r="G88" s="2">
        <v>1632</v>
      </c>
      <c r="H88" s="2">
        <v>544.59839999999997</v>
      </c>
    </row>
    <row r="89" spans="2:8">
      <c r="B89" s="1">
        <v>41183</v>
      </c>
      <c r="C89" s="2" t="s">
        <v>515</v>
      </c>
      <c r="D89" s="2" t="s">
        <v>518</v>
      </c>
      <c r="E89" s="2" t="s">
        <v>521</v>
      </c>
      <c r="F89" s="2">
        <v>9</v>
      </c>
      <c r="G89" s="2">
        <v>2637</v>
      </c>
      <c r="H89" s="2">
        <v>1096.992</v>
      </c>
    </row>
    <row r="90" spans="2:8">
      <c r="B90" s="1">
        <v>41183</v>
      </c>
      <c r="C90" s="2" t="s">
        <v>516</v>
      </c>
      <c r="D90" s="2" t="s">
        <v>518</v>
      </c>
      <c r="E90" s="2" t="s">
        <v>521</v>
      </c>
      <c r="F90" s="2">
        <v>6</v>
      </c>
      <c r="G90" s="2">
        <v>1428</v>
      </c>
      <c r="H90" s="2">
        <v>532.21559999999999</v>
      </c>
    </row>
    <row r="91" spans="2:8">
      <c r="B91" s="1">
        <v>41183</v>
      </c>
      <c r="C91" s="2" t="s">
        <v>517</v>
      </c>
      <c r="D91" s="2" t="s">
        <v>518</v>
      </c>
      <c r="E91" s="2" t="s">
        <v>521</v>
      </c>
      <c r="F91" s="2">
        <v>9</v>
      </c>
      <c r="G91" s="2">
        <v>2529</v>
      </c>
      <c r="H91" s="2">
        <v>1095.3099</v>
      </c>
    </row>
    <row r="92" spans="2:8">
      <c r="B92" s="1">
        <v>41214</v>
      </c>
      <c r="C92" s="2" t="s">
        <v>514</v>
      </c>
      <c r="D92" s="2" t="s">
        <v>518</v>
      </c>
      <c r="E92" s="2" t="s">
        <v>521</v>
      </c>
      <c r="F92" s="2">
        <v>8</v>
      </c>
      <c r="G92" s="2">
        <v>2280</v>
      </c>
      <c r="H92" s="2">
        <v>737.58</v>
      </c>
    </row>
    <row r="93" spans="2:8">
      <c r="B93" s="1">
        <v>41214</v>
      </c>
      <c r="C93" s="2" t="s">
        <v>515</v>
      </c>
      <c r="D93" s="2" t="s">
        <v>518</v>
      </c>
      <c r="E93" s="2" t="s">
        <v>521</v>
      </c>
      <c r="F93" s="2">
        <v>9</v>
      </c>
      <c r="G93" s="2">
        <v>1161</v>
      </c>
      <c r="H93" s="2">
        <v>445.7079</v>
      </c>
    </row>
    <row r="94" spans="2:8">
      <c r="B94" s="1">
        <v>41214</v>
      </c>
      <c r="C94" s="2" t="s">
        <v>516</v>
      </c>
      <c r="D94" s="2" t="s">
        <v>518</v>
      </c>
      <c r="E94" s="2" t="s">
        <v>521</v>
      </c>
      <c r="F94" s="2">
        <v>8</v>
      </c>
      <c r="G94" s="2">
        <v>1016</v>
      </c>
      <c r="H94" s="2">
        <v>393.59840000000003</v>
      </c>
    </row>
    <row r="95" spans="2:8">
      <c r="B95" s="1">
        <v>41214</v>
      </c>
      <c r="C95" s="2" t="s">
        <v>517</v>
      </c>
      <c r="D95" s="2" t="s">
        <v>518</v>
      </c>
      <c r="E95" s="2" t="s">
        <v>521</v>
      </c>
      <c r="F95" s="2">
        <v>7</v>
      </c>
      <c r="G95" s="2">
        <v>994</v>
      </c>
      <c r="H95" s="2">
        <v>417.97699999999998</v>
      </c>
    </row>
    <row r="96" spans="2:8">
      <c r="B96" s="1">
        <v>41244</v>
      </c>
      <c r="C96" s="2" t="s">
        <v>514</v>
      </c>
      <c r="D96" s="2" t="s">
        <v>518</v>
      </c>
      <c r="E96" s="2" t="s">
        <v>521</v>
      </c>
      <c r="F96" s="2">
        <v>10</v>
      </c>
      <c r="G96" s="2">
        <v>2310</v>
      </c>
      <c r="H96" s="2">
        <v>944.09699999999998</v>
      </c>
    </row>
    <row r="97" spans="2:8">
      <c r="B97" s="1">
        <v>41244</v>
      </c>
      <c r="C97" s="2" t="s">
        <v>515</v>
      </c>
      <c r="D97" s="2" t="s">
        <v>518</v>
      </c>
      <c r="E97" s="2" t="s">
        <v>521</v>
      </c>
      <c r="F97" s="2">
        <v>8</v>
      </c>
      <c r="G97" s="2">
        <v>1976</v>
      </c>
      <c r="H97" s="2">
        <v>794.74720000000002</v>
      </c>
    </row>
    <row r="98" spans="2:8">
      <c r="B98" s="1">
        <v>41244</v>
      </c>
      <c r="C98" s="2" t="s">
        <v>516</v>
      </c>
      <c r="D98" s="2" t="s">
        <v>518</v>
      </c>
      <c r="E98" s="2" t="s">
        <v>521</v>
      </c>
      <c r="F98" s="2">
        <v>9</v>
      </c>
      <c r="G98" s="2">
        <v>2322</v>
      </c>
      <c r="H98" s="2">
        <v>1005.8903999999999</v>
      </c>
    </row>
    <row r="99" spans="2:8">
      <c r="B99" s="1">
        <v>41244</v>
      </c>
      <c r="C99" s="2" t="s">
        <v>517</v>
      </c>
      <c r="D99" s="2" t="s">
        <v>518</v>
      </c>
      <c r="E99" s="2" t="s">
        <v>521</v>
      </c>
      <c r="F99" s="2">
        <v>7</v>
      </c>
      <c r="G99" s="2">
        <v>1729</v>
      </c>
      <c r="H99" s="2">
        <v>664.28179999999998</v>
      </c>
    </row>
    <row r="100" spans="2:8">
      <c r="B100" s="1">
        <v>41275</v>
      </c>
      <c r="C100" s="2" t="s">
        <v>514</v>
      </c>
      <c r="D100" s="2" t="s">
        <v>518</v>
      </c>
      <c r="E100" s="2" t="s">
        <v>521</v>
      </c>
      <c r="F100" s="2">
        <v>10</v>
      </c>
      <c r="G100" s="2">
        <v>1980</v>
      </c>
      <c r="H100" s="2">
        <v>609.84</v>
      </c>
    </row>
    <row r="101" spans="2:8">
      <c r="B101" s="1">
        <v>41275</v>
      </c>
      <c r="C101" s="2" t="s">
        <v>515</v>
      </c>
      <c r="D101" s="2" t="s">
        <v>518</v>
      </c>
      <c r="E101" s="2" t="s">
        <v>521</v>
      </c>
      <c r="F101" s="2">
        <v>9</v>
      </c>
      <c r="G101" s="2">
        <v>2034</v>
      </c>
      <c r="H101" s="2">
        <v>868.9248</v>
      </c>
    </row>
    <row r="102" spans="2:8">
      <c r="B102" s="1">
        <v>41275</v>
      </c>
      <c r="C102" s="2" t="s">
        <v>516</v>
      </c>
      <c r="D102" s="2" t="s">
        <v>518</v>
      </c>
      <c r="E102" s="2" t="s">
        <v>521</v>
      </c>
      <c r="F102" s="2">
        <v>8</v>
      </c>
      <c r="G102" s="2">
        <v>2216</v>
      </c>
      <c r="H102" s="2">
        <v>723.30240000000003</v>
      </c>
    </row>
    <row r="103" spans="2:8">
      <c r="B103" s="1">
        <v>41275</v>
      </c>
      <c r="C103" s="2" t="s">
        <v>517</v>
      </c>
      <c r="D103" s="2" t="s">
        <v>518</v>
      </c>
      <c r="E103" s="2" t="s">
        <v>521</v>
      </c>
      <c r="F103" s="2">
        <v>6</v>
      </c>
      <c r="G103" s="2">
        <v>1470</v>
      </c>
      <c r="H103" s="2">
        <v>584.61900000000003</v>
      </c>
    </row>
    <row r="104" spans="2:8">
      <c r="B104" s="1">
        <v>41306</v>
      </c>
      <c r="C104" s="2" t="s">
        <v>514</v>
      </c>
      <c r="D104" s="2" t="s">
        <v>518</v>
      </c>
      <c r="E104" s="2" t="s">
        <v>521</v>
      </c>
      <c r="F104" s="2">
        <v>7</v>
      </c>
      <c r="G104" s="2">
        <v>1813</v>
      </c>
      <c r="H104" s="2">
        <v>710.87729999999999</v>
      </c>
    </row>
    <row r="105" spans="2:8">
      <c r="B105" s="1">
        <v>41306</v>
      </c>
      <c r="C105" s="2" t="s">
        <v>515</v>
      </c>
      <c r="D105" s="2" t="s">
        <v>518</v>
      </c>
      <c r="E105" s="2" t="s">
        <v>521</v>
      </c>
      <c r="F105" s="2">
        <v>7</v>
      </c>
      <c r="G105" s="2">
        <v>882</v>
      </c>
      <c r="H105" s="2">
        <v>351.5652</v>
      </c>
    </row>
    <row r="106" spans="2:8">
      <c r="B106" s="1">
        <v>41306</v>
      </c>
      <c r="C106" s="2" t="s">
        <v>516</v>
      </c>
      <c r="D106" s="2" t="s">
        <v>518</v>
      </c>
      <c r="E106" s="2" t="s">
        <v>521</v>
      </c>
      <c r="F106" s="2">
        <v>9</v>
      </c>
      <c r="G106" s="2">
        <v>2169</v>
      </c>
      <c r="H106" s="2">
        <v>935.05589999999995</v>
      </c>
    </row>
    <row r="107" spans="2:8">
      <c r="B107" s="1">
        <v>41306</v>
      </c>
      <c r="C107" s="2" t="s">
        <v>517</v>
      </c>
      <c r="D107" s="2" t="s">
        <v>518</v>
      </c>
      <c r="E107" s="2" t="s">
        <v>521</v>
      </c>
      <c r="F107" s="2">
        <v>7</v>
      </c>
      <c r="G107" s="2">
        <v>1064</v>
      </c>
      <c r="H107" s="2">
        <v>423.15280000000001</v>
      </c>
    </row>
    <row r="108" spans="2:8">
      <c r="B108" s="1">
        <v>41334</v>
      </c>
      <c r="C108" s="2" t="s">
        <v>514</v>
      </c>
      <c r="D108" s="2" t="s">
        <v>518</v>
      </c>
      <c r="E108" s="2" t="s">
        <v>521</v>
      </c>
      <c r="F108" s="2">
        <v>10</v>
      </c>
      <c r="G108" s="2">
        <v>2530</v>
      </c>
      <c r="H108" s="2">
        <v>986.44700000000012</v>
      </c>
    </row>
    <row r="109" spans="2:8">
      <c r="B109" s="1">
        <v>41334</v>
      </c>
      <c r="C109" s="2" t="s">
        <v>515</v>
      </c>
      <c r="D109" s="2" t="s">
        <v>518</v>
      </c>
      <c r="E109" s="2" t="s">
        <v>521</v>
      </c>
      <c r="F109" s="2">
        <v>9</v>
      </c>
      <c r="G109" s="2">
        <v>1422</v>
      </c>
      <c r="H109" s="2">
        <v>578.75399999999991</v>
      </c>
    </row>
    <row r="110" spans="2:8">
      <c r="B110" s="1">
        <v>41334</v>
      </c>
      <c r="C110" s="2" t="s">
        <v>516</v>
      </c>
      <c r="D110" s="2" t="s">
        <v>518</v>
      </c>
      <c r="E110" s="2" t="s">
        <v>521</v>
      </c>
      <c r="F110" s="2">
        <v>8</v>
      </c>
      <c r="G110" s="2">
        <v>1072</v>
      </c>
      <c r="H110" s="2">
        <v>366.94560000000001</v>
      </c>
    </row>
    <row r="111" spans="2:8">
      <c r="B111" s="1">
        <v>41334</v>
      </c>
      <c r="C111" s="2" t="s">
        <v>517</v>
      </c>
      <c r="D111" s="2" t="s">
        <v>518</v>
      </c>
      <c r="E111" s="2" t="s">
        <v>521</v>
      </c>
      <c r="F111" s="2">
        <v>8</v>
      </c>
      <c r="G111" s="2">
        <v>2392</v>
      </c>
      <c r="H111" s="2">
        <v>834.80799999999999</v>
      </c>
    </row>
    <row r="112" spans="2:8">
      <c r="B112" s="1">
        <v>41365</v>
      </c>
      <c r="C112" s="2" t="s">
        <v>514</v>
      </c>
      <c r="D112" s="2" t="s">
        <v>518</v>
      </c>
      <c r="E112" s="2" t="s">
        <v>521</v>
      </c>
      <c r="F112" s="2">
        <v>7</v>
      </c>
      <c r="G112" s="2">
        <v>826</v>
      </c>
      <c r="H112" s="2">
        <v>314.29300000000001</v>
      </c>
    </row>
    <row r="113" spans="2:8">
      <c r="B113" s="1">
        <v>41365</v>
      </c>
      <c r="C113" s="2" t="s">
        <v>515</v>
      </c>
      <c r="D113" s="2" t="s">
        <v>518</v>
      </c>
      <c r="E113" s="2" t="s">
        <v>521</v>
      </c>
      <c r="F113" s="2">
        <v>8</v>
      </c>
      <c r="G113" s="2">
        <v>1672</v>
      </c>
      <c r="H113" s="2">
        <v>575.33519999999999</v>
      </c>
    </row>
    <row r="114" spans="2:8">
      <c r="B114" s="1">
        <v>41365</v>
      </c>
      <c r="C114" s="2" t="s">
        <v>516</v>
      </c>
      <c r="D114" s="2" t="s">
        <v>518</v>
      </c>
      <c r="E114" s="2" t="s">
        <v>521</v>
      </c>
      <c r="F114" s="2">
        <v>8</v>
      </c>
      <c r="G114" s="2">
        <v>1208</v>
      </c>
      <c r="H114" s="2">
        <v>427.3904</v>
      </c>
    </row>
    <row r="115" spans="2:8">
      <c r="B115" s="1">
        <v>41365</v>
      </c>
      <c r="C115" s="2" t="s">
        <v>517</v>
      </c>
      <c r="D115" s="2" t="s">
        <v>518</v>
      </c>
      <c r="E115" s="2" t="s">
        <v>521</v>
      </c>
      <c r="F115" s="2">
        <v>6</v>
      </c>
      <c r="G115" s="2">
        <v>1608</v>
      </c>
      <c r="H115" s="2">
        <v>650.91840000000002</v>
      </c>
    </row>
    <row r="116" spans="2:8">
      <c r="B116" s="1">
        <v>41395</v>
      </c>
      <c r="C116" s="2" t="s">
        <v>514</v>
      </c>
      <c r="D116" s="2" t="s">
        <v>518</v>
      </c>
      <c r="E116" s="2" t="s">
        <v>521</v>
      </c>
      <c r="F116" s="2">
        <v>8</v>
      </c>
      <c r="G116" s="2">
        <v>1704</v>
      </c>
      <c r="H116" s="2">
        <v>722.66639999999995</v>
      </c>
    </row>
    <row r="117" spans="2:8">
      <c r="B117" s="1">
        <v>41395</v>
      </c>
      <c r="C117" s="2" t="s">
        <v>515</v>
      </c>
      <c r="D117" s="2" t="s">
        <v>518</v>
      </c>
      <c r="E117" s="2" t="s">
        <v>521</v>
      </c>
      <c r="F117" s="2">
        <v>9</v>
      </c>
      <c r="G117" s="2">
        <v>2511</v>
      </c>
      <c r="H117" s="2">
        <v>759.32640000000004</v>
      </c>
    </row>
    <row r="118" spans="2:8">
      <c r="B118" s="1">
        <v>41395</v>
      </c>
      <c r="C118" s="2" t="s">
        <v>516</v>
      </c>
      <c r="D118" s="2" t="s">
        <v>518</v>
      </c>
      <c r="E118" s="2" t="s">
        <v>521</v>
      </c>
      <c r="F118" s="2">
        <v>8</v>
      </c>
      <c r="G118" s="2">
        <v>1408</v>
      </c>
      <c r="H118" s="2">
        <v>437.32479999999998</v>
      </c>
    </row>
    <row r="119" spans="2:8">
      <c r="B119" s="1">
        <v>41395</v>
      </c>
      <c r="C119" s="2" t="s">
        <v>517</v>
      </c>
      <c r="D119" s="2" t="s">
        <v>518</v>
      </c>
      <c r="E119" s="2" t="s">
        <v>521</v>
      </c>
      <c r="F119" s="2">
        <v>6</v>
      </c>
      <c r="G119" s="2">
        <v>642</v>
      </c>
      <c r="H119" s="2">
        <v>235.22880000000001</v>
      </c>
    </row>
    <row r="120" spans="2:8">
      <c r="B120" s="1">
        <v>41426</v>
      </c>
      <c r="C120" s="2" t="s">
        <v>514</v>
      </c>
      <c r="D120" s="2" t="s">
        <v>518</v>
      </c>
      <c r="E120" s="2" t="s">
        <v>521</v>
      </c>
      <c r="F120" s="2">
        <v>7</v>
      </c>
      <c r="G120" s="2">
        <v>1316</v>
      </c>
      <c r="H120" s="2">
        <v>447.57159999999999</v>
      </c>
    </row>
    <row r="121" spans="2:8">
      <c r="B121" s="1">
        <v>41426</v>
      </c>
      <c r="C121" s="2" t="s">
        <v>515</v>
      </c>
      <c r="D121" s="2" t="s">
        <v>518</v>
      </c>
      <c r="E121" s="2" t="s">
        <v>521</v>
      </c>
      <c r="F121" s="2">
        <v>6</v>
      </c>
      <c r="G121" s="2">
        <v>714</v>
      </c>
      <c r="H121" s="2">
        <v>229.05119999999999</v>
      </c>
    </row>
    <row r="122" spans="2:8">
      <c r="B122" s="1">
        <v>41426</v>
      </c>
      <c r="C122" s="2" t="s">
        <v>516</v>
      </c>
      <c r="D122" s="2" t="s">
        <v>518</v>
      </c>
      <c r="E122" s="2" t="s">
        <v>521</v>
      </c>
      <c r="F122" s="2">
        <v>7</v>
      </c>
      <c r="G122" s="2">
        <v>1666</v>
      </c>
      <c r="H122" s="2">
        <v>680.06119999999999</v>
      </c>
    </row>
    <row r="123" spans="2:8">
      <c r="B123" s="1">
        <v>41426</v>
      </c>
      <c r="C123" s="2" t="s">
        <v>517</v>
      </c>
      <c r="D123" s="2" t="s">
        <v>518</v>
      </c>
      <c r="E123" s="2" t="s">
        <v>521</v>
      </c>
      <c r="F123" s="2">
        <v>7</v>
      </c>
      <c r="G123" s="2">
        <v>1015</v>
      </c>
      <c r="H123" s="2">
        <v>339.61900000000003</v>
      </c>
    </row>
    <row r="124" spans="2:8">
      <c r="B124" s="1">
        <v>40544</v>
      </c>
      <c r="C124" s="2" t="s">
        <v>514</v>
      </c>
      <c r="D124" s="2" t="s">
        <v>519</v>
      </c>
      <c r="E124" s="2" t="s">
        <v>521</v>
      </c>
      <c r="F124" s="2">
        <v>8</v>
      </c>
      <c r="G124" s="2">
        <v>1592</v>
      </c>
      <c r="H124" s="2">
        <v>562.77199999999993</v>
      </c>
    </row>
    <row r="125" spans="2:8">
      <c r="B125" s="1">
        <v>40544</v>
      </c>
      <c r="C125" s="2" t="s">
        <v>515</v>
      </c>
      <c r="D125" s="2" t="s">
        <v>519</v>
      </c>
      <c r="E125" s="2" t="s">
        <v>521</v>
      </c>
      <c r="F125" s="2">
        <v>6</v>
      </c>
      <c r="G125" s="2">
        <v>726</v>
      </c>
      <c r="H125" s="2">
        <v>235.87740000000002</v>
      </c>
    </row>
    <row r="126" spans="2:8">
      <c r="B126" s="1">
        <v>40544</v>
      </c>
      <c r="C126" s="2" t="s">
        <v>516</v>
      </c>
      <c r="D126" s="2" t="s">
        <v>519</v>
      </c>
      <c r="E126" s="2" t="s">
        <v>521</v>
      </c>
      <c r="F126" s="2">
        <v>10</v>
      </c>
      <c r="G126" s="2">
        <v>1520</v>
      </c>
      <c r="H126" s="2">
        <v>475.91199999999998</v>
      </c>
    </row>
    <row r="127" spans="2:8">
      <c r="B127" s="1">
        <v>40544</v>
      </c>
      <c r="C127" s="2" t="s">
        <v>517</v>
      </c>
      <c r="D127" s="2" t="s">
        <v>519</v>
      </c>
      <c r="E127" s="2" t="s">
        <v>521</v>
      </c>
      <c r="F127" s="2">
        <v>7</v>
      </c>
      <c r="G127" s="2">
        <v>903</v>
      </c>
      <c r="H127" s="2">
        <v>315.41789999999997</v>
      </c>
    </row>
    <row r="128" spans="2:8">
      <c r="B128" s="1">
        <v>40575</v>
      </c>
      <c r="C128" s="2" t="s">
        <v>514</v>
      </c>
      <c r="D128" s="2" t="s">
        <v>519</v>
      </c>
      <c r="E128" s="2" t="s">
        <v>521</v>
      </c>
      <c r="F128" s="2">
        <v>7</v>
      </c>
      <c r="G128" s="2">
        <v>966</v>
      </c>
      <c r="H128" s="2">
        <v>320.80860000000001</v>
      </c>
    </row>
    <row r="129" spans="2:8">
      <c r="B129" s="1">
        <v>40575</v>
      </c>
      <c r="C129" s="2" t="s">
        <v>515</v>
      </c>
      <c r="D129" s="2" t="s">
        <v>519</v>
      </c>
      <c r="E129" s="2" t="s">
        <v>521</v>
      </c>
      <c r="F129" s="2">
        <v>8</v>
      </c>
      <c r="G129" s="2">
        <v>1536</v>
      </c>
      <c r="H129" s="2">
        <v>491.98079999999993</v>
      </c>
    </row>
    <row r="130" spans="2:8">
      <c r="B130" s="1">
        <v>40575</v>
      </c>
      <c r="C130" s="2" t="s">
        <v>516</v>
      </c>
      <c r="D130" s="2" t="s">
        <v>519</v>
      </c>
      <c r="E130" s="2" t="s">
        <v>521</v>
      </c>
      <c r="F130" s="2">
        <v>9</v>
      </c>
      <c r="G130" s="2">
        <v>2538</v>
      </c>
      <c r="H130" s="2">
        <v>1053.27</v>
      </c>
    </row>
    <row r="131" spans="2:8">
      <c r="B131" s="1">
        <v>40575</v>
      </c>
      <c r="C131" s="2" t="s">
        <v>517</v>
      </c>
      <c r="D131" s="2" t="s">
        <v>519</v>
      </c>
      <c r="E131" s="2" t="s">
        <v>521</v>
      </c>
      <c r="F131" s="2">
        <v>6</v>
      </c>
      <c r="G131" s="2">
        <v>1740</v>
      </c>
      <c r="H131" s="2">
        <v>701.91599999999994</v>
      </c>
    </row>
    <row r="132" spans="2:8">
      <c r="B132" s="1">
        <v>40603</v>
      </c>
      <c r="C132" s="2" t="s">
        <v>514</v>
      </c>
      <c r="D132" s="2" t="s">
        <v>519</v>
      </c>
      <c r="E132" s="2" t="s">
        <v>521</v>
      </c>
      <c r="F132" s="2">
        <v>6</v>
      </c>
      <c r="G132" s="2">
        <v>1644</v>
      </c>
      <c r="H132" s="2">
        <v>606.47159999999997</v>
      </c>
    </row>
    <row r="133" spans="2:8">
      <c r="B133" s="1">
        <v>40603</v>
      </c>
      <c r="C133" s="2" t="s">
        <v>515</v>
      </c>
      <c r="D133" s="2" t="s">
        <v>519</v>
      </c>
      <c r="E133" s="2" t="s">
        <v>521</v>
      </c>
      <c r="F133" s="2">
        <v>6</v>
      </c>
      <c r="G133" s="2">
        <v>732</v>
      </c>
      <c r="H133" s="2">
        <v>312.19799999999998</v>
      </c>
    </row>
    <row r="134" spans="2:8">
      <c r="B134" s="1">
        <v>40603</v>
      </c>
      <c r="C134" s="2" t="s">
        <v>516</v>
      </c>
      <c r="D134" s="2" t="s">
        <v>519</v>
      </c>
      <c r="E134" s="2" t="s">
        <v>521</v>
      </c>
      <c r="F134" s="2">
        <v>6</v>
      </c>
      <c r="G134" s="2">
        <v>1488</v>
      </c>
      <c r="H134" s="2">
        <v>574.96320000000003</v>
      </c>
    </row>
    <row r="135" spans="2:8">
      <c r="B135" s="1">
        <v>40603</v>
      </c>
      <c r="C135" s="2" t="s">
        <v>517</v>
      </c>
      <c r="D135" s="2" t="s">
        <v>519</v>
      </c>
      <c r="E135" s="2" t="s">
        <v>521</v>
      </c>
      <c r="F135" s="2">
        <v>6</v>
      </c>
      <c r="G135" s="2">
        <v>1176</v>
      </c>
      <c r="H135" s="2">
        <v>447.5856</v>
      </c>
    </row>
    <row r="136" spans="2:8">
      <c r="B136" s="1">
        <v>40634</v>
      </c>
      <c r="C136" s="2" t="s">
        <v>514</v>
      </c>
      <c r="D136" s="2" t="s">
        <v>519</v>
      </c>
      <c r="E136" s="2" t="s">
        <v>521</v>
      </c>
      <c r="F136" s="2">
        <v>8</v>
      </c>
      <c r="G136" s="2">
        <v>1336</v>
      </c>
      <c r="H136" s="2">
        <v>404.67439999999999</v>
      </c>
    </row>
    <row r="137" spans="2:8">
      <c r="B137" s="1">
        <v>40634</v>
      </c>
      <c r="C137" s="2" t="s">
        <v>515</v>
      </c>
      <c r="D137" s="2" t="s">
        <v>519</v>
      </c>
      <c r="E137" s="2" t="s">
        <v>521</v>
      </c>
      <c r="F137" s="2">
        <v>7</v>
      </c>
      <c r="G137" s="2">
        <v>1232</v>
      </c>
      <c r="H137" s="2">
        <v>403.48</v>
      </c>
    </row>
    <row r="138" spans="2:8">
      <c r="B138" s="1">
        <v>40634</v>
      </c>
      <c r="C138" s="2" t="s">
        <v>516</v>
      </c>
      <c r="D138" s="2" t="s">
        <v>519</v>
      </c>
      <c r="E138" s="2" t="s">
        <v>521</v>
      </c>
      <c r="F138" s="2">
        <v>7</v>
      </c>
      <c r="G138" s="2">
        <v>728</v>
      </c>
      <c r="H138" s="2">
        <v>231.14000000000001</v>
      </c>
    </row>
    <row r="139" spans="2:8">
      <c r="B139" s="1">
        <v>40634</v>
      </c>
      <c r="C139" s="2" t="s">
        <v>517</v>
      </c>
      <c r="D139" s="2" t="s">
        <v>519</v>
      </c>
      <c r="E139" s="2" t="s">
        <v>521</v>
      </c>
      <c r="F139" s="2">
        <v>7</v>
      </c>
      <c r="G139" s="2">
        <v>805</v>
      </c>
      <c r="H139" s="2">
        <v>261.38349999999997</v>
      </c>
    </row>
    <row r="140" spans="2:8">
      <c r="B140" s="1">
        <v>40664</v>
      </c>
      <c r="C140" s="2" t="s">
        <v>514</v>
      </c>
      <c r="D140" s="2" t="s">
        <v>519</v>
      </c>
      <c r="E140" s="2" t="s">
        <v>521</v>
      </c>
      <c r="F140" s="2">
        <v>7</v>
      </c>
      <c r="G140" s="2">
        <v>707</v>
      </c>
      <c r="H140" s="2">
        <v>294.67759999999998</v>
      </c>
    </row>
    <row r="141" spans="2:8">
      <c r="B141" s="1">
        <v>40664</v>
      </c>
      <c r="C141" s="2" t="s">
        <v>515</v>
      </c>
      <c r="D141" s="2" t="s">
        <v>519</v>
      </c>
      <c r="E141" s="2" t="s">
        <v>521</v>
      </c>
      <c r="F141" s="2">
        <v>8</v>
      </c>
      <c r="G141" s="2">
        <v>1944</v>
      </c>
      <c r="H141" s="2">
        <v>724.91759999999999</v>
      </c>
    </row>
    <row r="142" spans="2:8">
      <c r="B142" s="1">
        <v>40664</v>
      </c>
      <c r="C142" s="2" t="s">
        <v>516</v>
      </c>
      <c r="D142" s="2" t="s">
        <v>519</v>
      </c>
      <c r="E142" s="2" t="s">
        <v>521</v>
      </c>
      <c r="F142" s="2">
        <v>9</v>
      </c>
      <c r="G142" s="2">
        <v>2547</v>
      </c>
      <c r="H142" s="2">
        <v>905.96789999999999</v>
      </c>
    </row>
    <row r="143" spans="2:8">
      <c r="B143" s="1">
        <v>40664</v>
      </c>
      <c r="C143" s="2" t="s">
        <v>517</v>
      </c>
      <c r="D143" s="2" t="s">
        <v>519</v>
      </c>
      <c r="E143" s="2" t="s">
        <v>521</v>
      </c>
      <c r="F143" s="2">
        <v>6</v>
      </c>
      <c r="G143" s="2">
        <v>1056</v>
      </c>
      <c r="H143" s="2">
        <v>362.10239999999999</v>
      </c>
    </row>
    <row r="144" spans="2:8">
      <c r="B144" s="1">
        <v>40695</v>
      </c>
      <c r="C144" s="2" t="s">
        <v>514</v>
      </c>
      <c r="D144" s="2" t="s">
        <v>519</v>
      </c>
      <c r="E144" s="2" t="s">
        <v>521</v>
      </c>
      <c r="F144" s="2">
        <v>10</v>
      </c>
      <c r="G144" s="2">
        <v>1600</v>
      </c>
      <c r="H144" s="2">
        <v>565.43999999999994</v>
      </c>
    </row>
    <row r="145" spans="2:8">
      <c r="B145" s="1">
        <v>40695</v>
      </c>
      <c r="C145" s="2" t="s">
        <v>515</v>
      </c>
      <c r="D145" s="2" t="s">
        <v>519</v>
      </c>
      <c r="E145" s="2" t="s">
        <v>521</v>
      </c>
      <c r="F145" s="2">
        <v>8</v>
      </c>
      <c r="G145" s="2">
        <v>1280</v>
      </c>
      <c r="H145" s="2">
        <v>546.17600000000004</v>
      </c>
    </row>
    <row r="146" spans="2:8">
      <c r="B146" s="1">
        <v>40695</v>
      </c>
      <c r="C146" s="2" t="s">
        <v>516</v>
      </c>
      <c r="D146" s="2" t="s">
        <v>519</v>
      </c>
      <c r="E146" s="2" t="s">
        <v>521</v>
      </c>
      <c r="F146" s="2">
        <v>10</v>
      </c>
      <c r="G146" s="2">
        <v>2960</v>
      </c>
      <c r="H146" s="2">
        <v>1091.944</v>
      </c>
    </row>
    <row r="147" spans="2:8">
      <c r="B147" s="1">
        <v>40695</v>
      </c>
      <c r="C147" s="2" t="s">
        <v>517</v>
      </c>
      <c r="D147" s="2" t="s">
        <v>519</v>
      </c>
      <c r="E147" s="2" t="s">
        <v>521</v>
      </c>
      <c r="F147" s="2">
        <v>9</v>
      </c>
      <c r="G147" s="2">
        <v>2007</v>
      </c>
      <c r="H147" s="2">
        <v>894.11850000000004</v>
      </c>
    </row>
    <row r="148" spans="2:8">
      <c r="B148" s="1">
        <v>40725</v>
      </c>
      <c r="C148" s="2" t="s">
        <v>514</v>
      </c>
      <c r="D148" s="2" t="s">
        <v>519</v>
      </c>
      <c r="E148" s="2" t="s">
        <v>521</v>
      </c>
      <c r="F148" s="2">
        <v>9</v>
      </c>
      <c r="G148" s="2">
        <v>1854</v>
      </c>
      <c r="H148" s="2">
        <v>683.94060000000002</v>
      </c>
    </row>
    <row r="149" spans="2:8">
      <c r="B149" s="1">
        <v>40725</v>
      </c>
      <c r="C149" s="2" t="s">
        <v>515</v>
      </c>
      <c r="D149" s="2" t="s">
        <v>519</v>
      </c>
      <c r="E149" s="2" t="s">
        <v>521</v>
      </c>
      <c r="F149" s="2">
        <v>8</v>
      </c>
      <c r="G149" s="2">
        <v>2088</v>
      </c>
      <c r="H149" s="2">
        <v>628.07040000000006</v>
      </c>
    </row>
    <row r="150" spans="2:8">
      <c r="B150" s="1">
        <v>40725</v>
      </c>
      <c r="C150" s="2" t="s">
        <v>516</v>
      </c>
      <c r="D150" s="2" t="s">
        <v>519</v>
      </c>
      <c r="E150" s="2" t="s">
        <v>521</v>
      </c>
      <c r="F150" s="2">
        <v>8</v>
      </c>
      <c r="G150" s="2">
        <v>1176</v>
      </c>
      <c r="H150" s="2">
        <v>411.3648</v>
      </c>
    </row>
    <row r="151" spans="2:8">
      <c r="B151" s="1">
        <v>40725</v>
      </c>
      <c r="C151" s="2" t="s">
        <v>517</v>
      </c>
      <c r="D151" s="2" t="s">
        <v>519</v>
      </c>
      <c r="E151" s="2" t="s">
        <v>521</v>
      </c>
      <c r="F151" s="2">
        <v>9</v>
      </c>
      <c r="G151" s="2">
        <v>2457</v>
      </c>
      <c r="H151" s="2">
        <v>780.34320000000002</v>
      </c>
    </row>
    <row r="152" spans="2:8">
      <c r="B152" s="1">
        <v>40756</v>
      </c>
      <c r="C152" s="2" t="s">
        <v>514</v>
      </c>
      <c r="D152" s="2" t="s">
        <v>519</v>
      </c>
      <c r="E152" s="2" t="s">
        <v>521</v>
      </c>
      <c r="F152" s="2">
        <v>9</v>
      </c>
      <c r="G152" s="2">
        <v>1332</v>
      </c>
      <c r="H152" s="2">
        <v>583.68239999999992</v>
      </c>
    </row>
    <row r="153" spans="2:8">
      <c r="B153" s="1">
        <v>40756</v>
      </c>
      <c r="C153" s="2" t="s">
        <v>515</v>
      </c>
      <c r="D153" s="2" t="s">
        <v>519</v>
      </c>
      <c r="E153" s="2" t="s">
        <v>521</v>
      </c>
      <c r="F153" s="2">
        <v>6</v>
      </c>
      <c r="G153" s="2">
        <v>774</v>
      </c>
      <c r="H153" s="2">
        <v>284.29020000000003</v>
      </c>
    </row>
    <row r="154" spans="2:8">
      <c r="B154" s="1">
        <v>40756</v>
      </c>
      <c r="C154" s="2" t="s">
        <v>516</v>
      </c>
      <c r="D154" s="2" t="s">
        <v>519</v>
      </c>
      <c r="E154" s="2" t="s">
        <v>521</v>
      </c>
      <c r="F154" s="2">
        <v>6</v>
      </c>
      <c r="G154" s="2">
        <v>1116</v>
      </c>
      <c r="H154" s="2">
        <v>493.3836</v>
      </c>
    </row>
    <row r="155" spans="2:8">
      <c r="B155" s="1">
        <v>40756</v>
      </c>
      <c r="C155" s="2" t="s">
        <v>517</v>
      </c>
      <c r="D155" s="2" t="s">
        <v>519</v>
      </c>
      <c r="E155" s="2" t="s">
        <v>521</v>
      </c>
      <c r="F155" s="2">
        <v>8</v>
      </c>
      <c r="G155" s="2">
        <v>1840</v>
      </c>
      <c r="H155" s="2">
        <v>563.04</v>
      </c>
    </row>
    <row r="156" spans="2:8">
      <c r="B156" s="1">
        <v>40787</v>
      </c>
      <c r="C156" s="2" t="s">
        <v>514</v>
      </c>
      <c r="D156" s="2" t="s">
        <v>519</v>
      </c>
      <c r="E156" s="2" t="s">
        <v>521</v>
      </c>
      <c r="F156" s="2">
        <v>10</v>
      </c>
      <c r="G156" s="2">
        <v>2540</v>
      </c>
      <c r="H156" s="2">
        <v>1006.8559999999999</v>
      </c>
    </row>
    <row r="157" spans="2:8">
      <c r="B157" s="1">
        <v>40787</v>
      </c>
      <c r="C157" s="2" t="s">
        <v>515</v>
      </c>
      <c r="D157" s="2" t="s">
        <v>519</v>
      </c>
      <c r="E157" s="2" t="s">
        <v>521</v>
      </c>
      <c r="F157" s="2">
        <v>9</v>
      </c>
      <c r="G157" s="2">
        <v>2619</v>
      </c>
      <c r="H157" s="2">
        <v>850.6511999999999</v>
      </c>
    </row>
    <row r="158" spans="2:8">
      <c r="B158" s="1">
        <v>40787</v>
      </c>
      <c r="C158" s="2" t="s">
        <v>516</v>
      </c>
      <c r="D158" s="2" t="s">
        <v>519</v>
      </c>
      <c r="E158" s="2" t="s">
        <v>521</v>
      </c>
      <c r="F158" s="2">
        <v>6</v>
      </c>
      <c r="G158" s="2">
        <v>1404</v>
      </c>
      <c r="H158" s="2">
        <v>482.5548</v>
      </c>
    </row>
    <row r="159" spans="2:8">
      <c r="B159" s="1">
        <v>40787</v>
      </c>
      <c r="C159" s="2" t="s">
        <v>517</v>
      </c>
      <c r="D159" s="2" t="s">
        <v>519</v>
      </c>
      <c r="E159" s="2" t="s">
        <v>521</v>
      </c>
      <c r="F159" s="2">
        <v>7</v>
      </c>
      <c r="G159" s="2">
        <v>1155</v>
      </c>
      <c r="H159" s="2">
        <v>469.161</v>
      </c>
    </row>
    <row r="160" spans="2:8">
      <c r="B160" s="1">
        <v>40817</v>
      </c>
      <c r="C160" s="2" t="s">
        <v>514</v>
      </c>
      <c r="D160" s="2" t="s">
        <v>519</v>
      </c>
      <c r="E160" s="2" t="s">
        <v>521</v>
      </c>
      <c r="F160" s="2">
        <v>9</v>
      </c>
      <c r="G160" s="2">
        <v>1521</v>
      </c>
      <c r="H160" s="2">
        <v>607.48739999999998</v>
      </c>
    </row>
    <row r="161" spans="2:8">
      <c r="B161" s="1">
        <v>40817</v>
      </c>
      <c r="C161" s="2" t="s">
        <v>515</v>
      </c>
      <c r="D161" s="2" t="s">
        <v>519</v>
      </c>
      <c r="E161" s="2" t="s">
        <v>521</v>
      </c>
      <c r="F161" s="2">
        <v>10</v>
      </c>
      <c r="G161" s="2">
        <v>2470</v>
      </c>
      <c r="H161" s="2">
        <v>817.32300000000009</v>
      </c>
    </row>
    <row r="162" spans="2:8">
      <c r="B162" s="1">
        <v>40817</v>
      </c>
      <c r="C162" s="2" t="s">
        <v>516</v>
      </c>
      <c r="D162" s="2" t="s">
        <v>519</v>
      </c>
      <c r="E162" s="2" t="s">
        <v>521</v>
      </c>
      <c r="F162" s="2">
        <v>6</v>
      </c>
      <c r="G162" s="2">
        <v>1344</v>
      </c>
      <c r="H162" s="2">
        <v>440.2944</v>
      </c>
    </row>
    <row r="163" spans="2:8">
      <c r="B163" s="1">
        <v>40817</v>
      </c>
      <c r="C163" s="2" t="s">
        <v>517</v>
      </c>
      <c r="D163" s="2" t="s">
        <v>519</v>
      </c>
      <c r="E163" s="2" t="s">
        <v>521</v>
      </c>
      <c r="F163" s="2">
        <v>10</v>
      </c>
      <c r="G163" s="2">
        <v>2910</v>
      </c>
      <c r="H163" s="2">
        <v>1168.6559999999999</v>
      </c>
    </row>
    <row r="164" spans="2:8">
      <c r="B164" s="1">
        <v>40848</v>
      </c>
      <c r="C164" s="2" t="s">
        <v>514</v>
      </c>
      <c r="D164" s="2" t="s">
        <v>519</v>
      </c>
      <c r="E164" s="2" t="s">
        <v>521</v>
      </c>
      <c r="F164" s="2">
        <v>7</v>
      </c>
      <c r="G164" s="2">
        <v>1155</v>
      </c>
      <c r="H164" s="2">
        <v>481.0575</v>
      </c>
    </row>
    <row r="165" spans="2:8">
      <c r="B165" s="1">
        <v>40848</v>
      </c>
      <c r="C165" s="2" t="s">
        <v>515</v>
      </c>
      <c r="D165" s="2" t="s">
        <v>519</v>
      </c>
      <c r="E165" s="2" t="s">
        <v>521</v>
      </c>
      <c r="F165" s="2">
        <v>8</v>
      </c>
      <c r="G165" s="2">
        <v>1208</v>
      </c>
      <c r="H165" s="2">
        <v>488.7568</v>
      </c>
    </row>
    <row r="166" spans="2:8">
      <c r="B166" s="1">
        <v>40848</v>
      </c>
      <c r="C166" s="2" t="s">
        <v>516</v>
      </c>
      <c r="D166" s="2" t="s">
        <v>519</v>
      </c>
      <c r="E166" s="2" t="s">
        <v>521</v>
      </c>
      <c r="F166" s="2">
        <v>9</v>
      </c>
      <c r="G166" s="2">
        <v>2349</v>
      </c>
      <c r="H166" s="2">
        <v>984.46589999999992</v>
      </c>
    </row>
    <row r="167" spans="2:8">
      <c r="B167" s="1">
        <v>40848</v>
      </c>
      <c r="C167" s="2" t="s">
        <v>517</v>
      </c>
      <c r="D167" s="2" t="s">
        <v>519</v>
      </c>
      <c r="E167" s="2" t="s">
        <v>521</v>
      </c>
      <c r="F167" s="2">
        <v>6</v>
      </c>
      <c r="G167" s="2">
        <v>750</v>
      </c>
      <c r="H167" s="2">
        <v>253.12500000000003</v>
      </c>
    </row>
    <row r="168" spans="2:8">
      <c r="B168" s="1">
        <v>40878</v>
      </c>
      <c r="C168" s="2" t="s">
        <v>514</v>
      </c>
      <c r="D168" s="2" t="s">
        <v>519</v>
      </c>
      <c r="E168" s="2" t="s">
        <v>521</v>
      </c>
      <c r="F168" s="2">
        <v>9</v>
      </c>
      <c r="G168" s="2">
        <v>1206</v>
      </c>
      <c r="H168" s="2">
        <v>448.14959999999996</v>
      </c>
    </row>
    <row r="169" spans="2:8">
      <c r="B169" s="1">
        <v>40878</v>
      </c>
      <c r="C169" s="2" t="s">
        <v>515</v>
      </c>
      <c r="D169" s="2" t="s">
        <v>519</v>
      </c>
      <c r="E169" s="2" t="s">
        <v>521</v>
      </c>
      <c r="F169" s="2">
        <v>9</v>
      </c>
      <c r="G169" s="2">
        <v>2466</v>
      </c>
      <c r="H169" s="2">
        <v>875.18340000000001</v>
      </c>
    </row>
    <row r="170" spans="2:8">
      <c r="B170" s="1">
        <v>40878</v>
      </c>
      <c r="C170" s="2" t="s">
        <v>516</v>
      </c>
      <c r="D170" s="2" t="s">
        <v>519</v>
      </c>
      <c r="E170" s="2" t="s">
        <v>521</v>
      </c>
      <c r="F170" s="2">
        <v>10</v>
      </c>
      <c r="G170" s="2">
        <v>2340</v>
      </c>
      <c r="H170" s="2">
        <v>898.09199999999998</v>
      </c>
    </row>
    <row r="171" spans="2:8">
      <c r="B171" s="1">
        <v>40878</v>
      </c>
      <c r="C171" s="2" t="s">
        <v>517</v>
      </c>
      <c r="D171" s="2" t="s">
        <v>519</v>
      </c>
      <c r="E171" s="2" t="s">
        <v>521</v>
      </c>
      <c r="F171" s="2">
        <v>7</v>
      </c>
      <c r="G171" s="2">
        <v>1911</v>
      </c>
      <c r="H171" s="2">
        <v>707.45219999999995</v>
      </c>
    </row>
    <row r="172" spans="2:8">
      <c r="B172" s="1">
        <v>40909</v>
      </c>
      <c r="C172" s="2" t="s">
        <v>514</v>
      </c>
      <c r="D172" s="2" t="s">
        <v>519</v>
      </c>
      <c r="E172" s="2" t="s">
        <v>521</v>
      </c>
      <c r="F172" s="2">
        <v>9</v>
      </c>
      <c r="G172" s="2">
        <v>2529</v>
      </c>
      <c r="H172" s="2">
        <v>889.19640000000004</v>
      </c>
    </row>
    <row r="173" spans="2:8">
      <c r="B173" s="1">
        <v>40909</v>
      </c>
      <c r="C173" s="2" t="s">
        <v>515</v>
      </c>
      <c r="D173" s="2" t="s">
        <v>519</v>
      </c>
      <c r="E173" s="2" t="s">
        <v>521</v>
      </c>
      <c r="F173" s="2">
        <v>9</v>
      </c>
      <c r="G173" s="2">
        <v>1881</v>
      </c>
      <c r="H173" s="2">
        <v>636.90660000000003</v>
      </c>
    </row>
    <row r="174" spans="2:8">
      <c r="B174" s="1">
        <v>40909</v>
      </c>
      <c r="C174" s="2" t="s">
        <v>516</v>
      </c>
      <c r="D174" s="2" t="s">
        <v>519</v>
      </c>
      <c r="E174" s="2" t="s">
        <v>521</v>
      </c>
      <c r="F174" s="2">
        <v>7</v>
      </c>
      <c r="G174" s="2">
        <v>2002</v>
      </c>
      <c r="H174" s="2">
        <v>885.4846</v>
      </c>
    </row>
    <row r="175" spans="2:8">
      <c r="B175" s="1">
        <v>40909</v>
      </c>
      <c r="C175" s="2" t="s">
        <v>517</v>
      </c>
      <c r="D175" s="2" t="s">
        <v>519</v>
      </c>
      <c r="E175" s="2" t="s">
        <v>521</v>
      </c>
      <c r="F175" s="2">
        <v>7</v>
      </c>
      <c r="G175" s="2">
        <v>1960</v>
      </c>
      <c r="H175" s="2">
        <v>722.65200000000004</v>
      </c>
    </row>
    <row r="176" spans="2:8">
      <c r="B176" s="1">
        <v>40940</v>
      </c>
      <c r="C176" s="2" t="s">
        <v>514</v>
      </c>
      <c r="D176" s="2" t="s">
        <v>519</v>
      </c>
      <c r="E176" s="2" t="s">
        <v>521</v>
      </c>
      <c r="F176" s="2">
        <v>7</v>
      </c>
      <c r="G176" s="2">
        <v>1022</v>
      </c>
      <c r="H176" s="2">
        <v>445.38760000000002</v>
      </c>
    </row>
    <row r="177" spans="2:8">
      <c r="B177" s="1">
        <v>40940</v>
      </c>
      <c r="C177" s="2" t="s">
        <v>515</v>
      </c>
      <c r="D177" s="2" t="s">
        <v>519</v>
      </c>
      <c r="E177" s="2" t="s">
        <v>521</v>
      </c>
      <c r="F177" s="2">
        <v>9</v>
      </c>
      <c r="G177" s="2">
        <v>2178</v>
      </c>
      <c r="H177" s="2">
        <v>836.13420000000008</v>
      </c>
    </row>
    <row r="178" spans="2:8">
      <c r="B178" s="1">
        <v>40940</v>
      </c>
      <c r="C178" s="2" t="s">
        <v>516</v>
      </c>
      <c r="D178" s="2" t="s">
        <v>519</v>
      </c>
      <c r="E178" s="2" t="s">
        <v>521</v>
      </c>
      <c r="F178" s="2">
        <v>10</v>
      </c>
      <c r="G178" s="2">
        <v>1160</v>
      </c>
      <c r="H178" s="2">
        <v>418.52800000000002</v>
      </c>
    </row>
    <row r="179" spans="2:8">
      <c r="B179" s="1">
        <v>40940</v>
      </c>
      <c r="C179" s="2" t="s">
        <v>517</v>
      </c>
      <c r="D179" s="2" t="s">
        <v>519</v>
      </c>
      <c r="E179" s="2" t="s">
        <v>521</v>
      </c>
      <c r="F179" s="2">
        <v>6</v>
      </c>
      <c r="G179" s="2">
        <v>630</v>
      </c>
      <c r="H179" s="2">
        <v>242.10899999999998</v>
      </c>
    </row>
    <row r="180" spans="2:8">
      <c r="B180" s="1">
        <v>40969</v>
      </c>
      <c r="C180" s="2" t="s">
        <v>514</v>
      </c>
      <c r="D180" s="2" t="s">
        <v>519</v>
      </c>
      <c r="E180" s="2" t="s">
        <v>521</v>
      </c>
      <c r="F180" s="2">
        <v>10</v>
      </c>
      <c r="G180" s="2">
        <v>1600</v>
      </c>
      <c r="H180" s="2">
        <v>713.44</v>
      </c>
    </row>
    <row r="181" spans="2:8">
      <c r="B181" s="1">
        <v>40969</v>
      </c>
      <c r="C181" s="2" t="s">
        <v>515</v>
      </c>
      <c r="D181" s="2" t="s">
        <v>519</v>
      </c>
      <c r="E181" s="2" t="s">
        <v>521</v>
      </c>
      <c r="F181" s="2">
        <v>7</v>
      </c>
      <c r="G181" s="2">
        <v>784</v>
      </c>
      <c r="H181" s="2">
        <v>240.2176</v>
      </c>
    </row>
    <row r="182" spans="2:8">
      <c r="B182" s="1">
        <v>40969</v>
      </c>
      <c r="C182" s="2" t="s">
        <v>516</v>
      </c>
      <c r="D182" s="2" t="s">
        <v>519</v>
      </c>
      <c r="E182" s="2" t="s">
        <v>521</v>
      </c>
      <c r="F182" s="2">
        <v>10</v>
      </c>
      <c r="G182" s="2">
        <v>2890</v>
      </c>
      <c r="H182" s="2">
        <v>873.93600000000004</v>
      </c>
    </row>
    <row r="183" spans="2:8">
      <c r="B183" s="1">
        <v>40969</v>
      </c>
      <c r="C183" s="2" t="s">
        <v>517</v>
      </c>
      <c r="D183" s="2" t="s">
        <v>519</v>
      </c>
      <c r="E183" s="2" t="s">
        <v>521</v>
      </c>
      <c r="F183" s="2">
        <v>10</v>
      </c>
      <c r="G183" s="2">
        <v>1540</v>
      </c>
      <c r="H183" s="2">
        <v>541.15599999999995</v>
      </c>
    </row>
    <row r="184" spans="2:8">
      <c r="B184" s="1">
        <v>41000</v>
      </c>
      <c r="C184" s="2" t="s">
        <v>514</v>
      </c>
      <c r="D184" s="2" t="s">
        <v>519</v>
      </c>
      <c r="E184" s="2" t="s">
        <v>521</v>
      </c>
      <c r="F184" s="2">
        <v>10</v>
      </c>
      <c r="G184" s="2">
        <v>1250</v>
      </c>
      <c r="H184" s="2">
        <v>431.5</v>
      </c>
    </row>
    <row r="185" spans="2:8">
      <c r="B185" s="1">
        <v>41000</v>
      </c>
      <c r="C185" s="2" t="s">
        <v>515</v>
      </c>
      <c r="D185" s="2" t="s">
        <v>519</v>
      </c>
      <c r="E185" s="2" t="s">
        <v>521</v>
      </c>
      <c r="F185" s="2">
        <v>6</v>
      </c>
      <c r="G185" s="2">
        <v>1446</v>
      </c>
      <c r="H185" s="2">
        <v>468.93779999999998</v>
      </c>
    </row>
    <row r="186" spans="2:8">
      <c r="B186" s="1">
        <v>41000</v>
      </c>
      <c r="C186" s="2" t="s">
        <v>516</v>
      </c>
      <c r="D186" s="2" t="s">
        <v>519</v>
      </c>
      <c r="E186" s="2" t="s">
        <v>521</v>
      </c>
      <c r="F186" s="2">
        <v>8</v>
      </c>
      <c r="G186" s="2">
        <v>1248</v>
      </c>
      <c r="H186" s="2">
        <v>454.27199999999999</v>
      </c>
    </row>
    <row r="187" spans="2:8">
      <c r="B187" s="1">
        <v>41000</v>
      </c>
      <c r="C187" s="2" t="s">
        <v>517</v>
      </c>
      <c r="D187" s="2" t="s">
        <v>519</v>
      </c>
      <c r="E187" s="2" t="s">
        <v>521</v>
      </c>
      <c r="F187" s="2">
        <v>9</v>
      </c>
      <c r="G187" s="2">
        <v>2214</v>
      </c>
      <c r="H187" s="2">
        <v>785.74860000000001</v>
      </c>
    </row>
    <row r="188" spans="2:8">
      <c r="B188" s="1">
        <v>41030</v>
      </c>
      <c r="C188" s="2" t="s">
        <v>514</v>
      </c>
      <c r="D188" s="2" t="s">
        <v>519</v>
      </c>
      <c r="E188" s="2" t="s">
        <v>521</v>
      </c>
      <c r="F188" s="2">
        <v>7</v>
      </c>
      <c r="G188" s="2">
        <v>1484</v>
      </c>
      <c r="H188" s="2">
        <v>655.77960000000007</v>
      </c>
    </row>
    <row r="189" spans="2:8">
      <c r="B189" s="1">
        <v>41030</v>
      </c>
      <c r="C189" s="2" t="s">
        <v>515</v>
      </c>
      <c r="D189" s="2" t="s">
        <v>519</v>
      </c>
      <c r="E189" s="2" t="s">
        <v>521</v>
      </c>
      <c r="F189" s="2">
        <v>9</v>
      </c>
      <c r="G189" s="2">
        <v>1665</v>
      </c>
      <c r="H189" s="2">
        <v>608.22450000000003</v>
      </c>
    </row>
    <row r="190" spans="2:8">
      <c r="B190" s="1">
        <v>41030</v>
      </c>
      <c r="C190" s="2" t="s">
        <v>516</v>
      </c>
      <c r="D190" s="2" t="s">
        <v>519</v>
      </c>
      <c r="E190" s="2" t="s">
        <v>521</v>
      </c>
      <c r="F190" s="2">
        <v>6</v>
      </c>
      <c r="G190" s="2">
        <v>1254</v>
      </c>
      <c r="H190" s="2">
        <v>514.39080000000001</v>
      </c>
    </row>
    <row r="191" spans="2:8">
      <c r="B191" s="1">
        <v>41030</v>
      </c>
      <c r="C191" s="2" t="s">
        <v>517</v>
      </c>
      <c r="D191" s="2" t="s">
        <v>519</v>
      </c>
      <c r="E191" s="2" t="s">
        <v>521</v>
      </c>
      <c r="F191" s="2">
        <v>10</v>
      </c>
      <c r="G191" s="2">
        <v>1880</v>
      </c>
      <c r="H191" s="2">
        <v>679.62</v>
      </c>
    </row>
    <row r="192" spans="2:8">
      <c r="B192" s="1">
        <v>41061</v>
      </c>
      <c r="C192" s="2" t="s">
        <v>514</v>
      </c>
      <c r="D192" s="2" t="s">
        <v>519</v>
      </c>
      <c r="E192" s="2" t="s">
        <v>521</v>
      </c>
      <c r="F192" s="2">
        <v>10</v>
      </c>
      <c r="G192" s="2">
        <v>2270</v>
      </c>
      <c r="H192" s="2">
        <v>872.36099999999999</v>
      </c>
    </row>
    <row r="193" spans="2:8">
      <c r="B193" s="1">
        <v>41061</v>
      </c>
      <c r="C193" s="2" t="s">
        <v>515</v>
      </c>
      <c r="D193" s="2" t="s">
        <v>519</v>
      </c>
      <c r="E193" s="2" t="s">
        <v>521</v>
      </c>
      <c r="F193" s="2">
        <v>6</v>
      </c>
      <c r="G193" s="2">
        <v>696</v>
      </c>
      <c r="H193" s="2">
        <v>300.53280000000001</v>
      </c>
    </row>
    <row r="194" spans="2:8">
      <c r="B194" s="1">
        <v>41061</v>
      </c>
      <c r="C194" s="2" t="s">
        <v>516</v>
      </c>
      <c r="D194" s="2" t="s">
        <v>519</v>
      </c>
      <c r="E194" s="2" t="s">
        <v>521</v>
      </c>
      <c r="F194" s="2">
        <v>10</v>
      </c>
      <c r="G194" s="2">
        <v>1860</v>
      </c>
      <c r="H194" s="2">
        <v>724.65599999999995</v>
      </c>
    </row>
    <row r="195" spans="2:8">
      <c r="B195" s="1">
        <v>41061</v>
      </c>
      <c r="C195" s="2" t="s">
        <v>517</v>
      </c>
      <c r="D195" s="2" t="s">
        <v>519</v>
      </c>
      <c r="E195" s="2" t="s">
        <v>521</v>
      </c>
      <c r="F195" s="2">
        <v>10</v>
      </c>
      <c r="G195" s="2">
        <v>2460</v>
      </c>
      <c r="H195" s="2">
        <v>774.9</v>
      </c>
    </row>
    <row r="196" spans="2:8">
      <c r="B196" s="1">
        <v>41091</v>
      </c>
      <c r="C196" s="2" t="s">
        <v>514</v>
      </c>
      <c r="D196" s="2" t="s">
        <v>519</v>
      </c>
      <c r="E196" s="2" t="s">
        <v>521</v>
      </c>
      <c r="F196" s="2">
        <v>9</v>
      </c>
      <c r="G196" s="2">
        <v>1908</v>
      </c>
      <c r="H196" s="2">
        <v>800.59679999999992</v>
      </c>
    </row>
    <row r="197" spans="2:8">
      <c r="B197" s="1">
        <v>41091</v>
      </c>
      <c r="C197" s="2" t="s">
        <v>515</v>
      </c>
      <c r="D197" s="2" t="s">
        <v>519</v>
      </c>
      <c r="E197" s="2" t="s">
        <v>521</v>
      </c>
      <c r="F197" s="2">
        <v>9</v>
      </c>
      <c r="G197" s="2">
        <v>1170</v>
      </c>
      <c r="H197" s="2">
        <v>419.79599999999999</v>
      </c>
    </row>
    <row r="198" spans="2:8">
      <c r="B198" s="1">
        <v>41091</v>
      </c>
      <c r="C198" s="2" t="s">
        <v>516</v>
      </c>
      <c r="D198" s="2" t="s">
        <v>519</v>
      </c>
      <c r="E198" s="2" t="s">
        <v>521</v>
      </c>
      <c r="F198" s="2">
        <v>7</v>
      </c>
      <c r="G198" s="2">
        <v>917</v>
      </c>
      <c r="H198" s="2">
        <v>300.4092</v>
      </c>
    </row>
    <row r="199" spans="2:8">
      <c r="B199" s="1">
        <v>41091</v>
      </c>
      <c r="C199" s="2" t="s">
        <v>517</v>
      </c>
      <c r="D199" s="2" t="s">
        <v>519</v>
      </c>
      <c r="E199" s="2" t="s">
        <v>521</v>
      </c>
      <c r="F199" s="2">
        <v>10</v>
      </c>
      <c r="G199" s="2">
        <v>1560</v>
      </c>
      <c r="H199" s="2">
        <v>491.24400000000003</v>
      </c>
    </row>
    <row r="200" spans="2:8">
      <c r="B200" s="1">
        <v>41122</v>
      </c>
      <c r="C200" s="2" t="s">
        <v>514</v>
      </c>
      <c r="D200" s="2" t="s">
        <v>519</v>
      </c>
      <c r="E200" s="2" t="s">
        <v>521</v>
      </c>
      <c r="F200" s="2">
        <v>8</v>
      </c>
      <c r="G200" s="2">
        <v>896</v>
      </c>
      <c r="H200" s="2">
        <v>307.77600000000001</v>
      </c>
    </row>
    <row r="201" spans="2:8">
      <c r="B201" s="1">
        <v>41122</v>
      </c>
      <c r="C201" s="2" t="s">
        <v>515</v>
      </c>
      <c r="D201" s="2" t="s">
        <v>519</v>
      </c>
      <c r="E201" s="2" t="s">
        <v>521</v>
      </c>
      <c r="F201" s="2">
        <v>7</v>
      </c>
      <c r="G201" s="2">
        <v>1267</v>
      </c>
      <c r="H201" s="2">
        <v>423.05129999999997</v>
      </c>
    </row>
    <row r="202" spans="2:8">
      <c r="B202" s="1">
        <v>41122</v>
      </c>
      <c r="C202" s="2" t="s">
        <v>516</v>
      </c>
      <c r="D202" s="2" t="s">
        <v>519</v>
      </c>
      <c r="E202" s="2" t="s">
        <v>521</v>
      </c>
      <c r="F202" s="2">
        <v>8</v>
      </c>
      <c r="G202" s="2">
        <v>1616</v>
      </c>
      <c r="H202" s="2">
        <v>507.90880000000004</v>
      </c>
    </row>
    <row r="203" spans="2:8">
      <c r="B203" s="1">
        <v>41122</v>
      </c>
      <c r="C203" s="2" t="s">
        <v>517</v>
      </c>
      <c r="D203" s="2" t="s">
        <v>519</v>
      </c>
      <c r="E203" s="2" t="s">
        <v>521</v>
      </c>
      <c r="F203" s="2">
        <v>10</v>
      </c>
      <c r="G203" s="2">
        <v>1650</v>
      </c>
      <c r="H203" s="2">
        <v>705.87</v>
      </c>
    </row>
    <row r="204" spans="2:8">
      <c r="B204" s="1">
        <v>41153</v>
      </c>
      <c r="C204" s="2" t="s">
        <v>514</v>
      </c>
      <c r="D204" s="2" t="s">
        <v>519</v>
      </c>
      <c r="E204" s="2" t="s">
        <v>521</v>
      </c>
      <c r="F204" s="2">
        <v>10</v>
      </c>
      <c r="G204" s="2">
        <v>2040</v>
      </c>
      <c r="H204" s="2">
        <v>764.38799999999992</v>
      </c>
    </row>
    <row r="205" spans="2:8">
      <c r="B205" s="1">
        <v>41153</v>
      </c>
      <c r="C205" s="2" t="s">
        <v>515</v>
      </c>
      <c r="D205" s="2" t="s">
        <v>519</v>
      </c>
      <c r="E205" s="2" t="s">
        <v>521</v>
      </c>
      <c r="F205" s="2">
        <v>6</v>
      </c>
      <c r="G205" s="2">
        <v>1194</v>
      </c>
      <c r="H205" s="2">
        <v>536.82240000000002</v>
      </c>
    </row>
    <row r="206" spans="2:8">
      <c r="B206" s="1">
        <v>41153</v>
      </c>
      <c r="C206" s="2" t="s">
        <v>516</v>
      </c>
      <c r="D206" s="2" t="s">
        <v>519</v>
      </c>
      <c r="E206" s="2" t="s">
        <v>521</v>
      </c>
      <c r="F206" s="2">
        <v>6</v>
      </c>
      <c r="G206" s="2">
        <v>1776</v>
      </c>
      <c r="H206" s="2">
        <v>659.42880000000002</v>
      </c>
    </row>
    <row r="207" spans="2:8">
      <c r="B207" s="1">
        <v>41153</v>
      </c>
      <c r="C207" s="2" t="s">
        <v>517</v>
      </c>
      <c r="D207" s="2" t="s">
        <v>519</v>
      </c>
      <c r="E207" s="2" t="s">
        <v>521</v>
      </c>
      <c r="F207" s="2">
        <v>9</v>
      </c>
      <c r="G207" s="2">
        <v>2610</v>
      </c>
      <c r="H207" s="2">
        <v>1099.0709999999999</v>
      </c>
    </row>
    <row r="208" spans="2:8">
      <c r="B208" s="1">
        <v>41183</v>
      </c>
      <c r="C208" s="2" t="s">
        <v>514</v>
      </c>
      <c r="D208" s="2" t="s">
        <v>519</v>
      </c>
      <c r="E208" s="2" t="s">
        <v>521</v>
      </c>
      <c r="F208" s="2">
        <v>8</v>
      </c>
      <c r="G208" s="2">
        <v>2088</v>
      </c>
      <c r="H208" s="2">
        <v>732.05280000000005</v>
      </c>
    </row>
    <row r="209" spans="2:8">
      <c r="B209" s="1">
        <v>41183</v>
      </c>
      <c r="C209" s="2" t="s">
        <v>515</v>
      </c>
      <c r="D209" s="2" t="s">
        <v>519</v>
      </c>
      <c r="E209" s="2" t="s">
        <v>521</v>
      </c>
      <c r="F209" s="2">
        <v>9</v>
      </c>
      <c r="G209" s="2">
        <v>1881</v>
      </c>
      <c r="H209" s="2">
        <v>706.87980000000005</v>
      </c>
    </row>
    <row r="210" spans="2:8">
      <c r="B210" s="1">
        <v>41183</v>
      </c>
      <c r="C210" s="2" t="s">
        <v>516</v>
      </c>
      <c r="D210" s="2" t="s">
        <v>519</v>
      </c>
      <c r="E210" s="2" t="s">
        <v>521</v>
      </c>
      <c r="F210" s="2">
        <v>10</v>
      </c>
      <c r="G210" s="2">
        <v>2610</v>
      </c>
      <c r="H210" s="2">
        <v>877.221</v>
      </c>
    </row>
    <row r="211" spans="2:8">
      <c r="B211" s="1">
        <v>41183</v>
      </c>
      <c r="C211" s="2" t="s">
        <v>517</v>
      </c>
      <c r="D211" s="2" t="s">
        <v>519</v>
      </c>
      <c r="E211" s="2" t="s">
        <v>521</v>
      </c>
      <c r="F211" s="2">
        <v>6</v>
      </c>
      <c r="G211" s="2">
        <v>1146</v>
      </c>
      <c r="H211" s="2">
        <v>390.44220000000001</v>
      </c>
    </row>
    <row r="212" spans="2:8">
      <c r="B212" s="1">
        <v>41214</v>
      </c>
      <c r="C212" s="2" t="s">
        <v>514</v>
      </c>
      <c r="D212" s="2" t="s">
        <v>519</v>
      </c>
      <c r="E212" s="2" t="s">
        <v>521</v>
      </c>
      <c r="F212" s="2">
        <v>6</v>
      </c>
      <c r="G212" s="2">
        <v>1488</v>
      </c>
      <c r="H212" s="2">
        <v>495.80160000000001</v>
      </c>
    </row>
    <row r="213" spans="2:8">
      <c r="B213" s="1">
        <v>41214</v>
      </c>
      <c r="C213" s="2" t="s">
        <v>515</v>
      </c>
      <c r="D213" s="2" t="s">
        <v>519</v>
      </c>
      <c r="E213" s="2" t="s">
        <v>521</v>
      </c>
      <c r="F213" s="2">
        <v>10</v>
      </c>
      <c r="G213" s="2">
        <v>1360</v>
      </c>
      <c r="H213" s="2">
        <v>431.66400000000004</v>
      </c>
    </row>
    <row r="214" spans="2:8">
      <c r="B214" s="1">
        <v>41214</v>
      </c>
      <c r="C214" s="2" t="s">
        <v>516</v>
      </c>
      <c r="D214" s="2" t="s">
        <v>519</v>
      </c>
      <c r="E214" s="2" t="s">
        <v>521</v>
      </c>
      <c r="F214" s="2">
        <v>9</v>
      </c>
      <c r="G214" s="2">
        <v>1557</v>
      </c>
      <c r="H214" s="2">
        <v>653.78430000000003</v>
      </c>
    </row>
    <row r="215" spans="2:8">
      <c r="B215" s="1">
        <v>41214</v>
      </c>
      <c r="C215" s="2" t="s">
        <v>517</v>
      </c>
      <c r="D215" s="2" t="s">
        <v>519</v>
      </c>
      <c r="E215" s="2" t="s">
        <v>521</v>
      </c>
      <c r="F215" s="2">
        <v>8</v>
      </c>
      <c r="G215" s="2">
        <v>1872</v>
      </c>
      <c r="H215" s="2">
        <v>757.97280000000001</v>
      </c>
    </row>
    <row r="216" spans="2:8">
      <c r="B216" s="1">
        <v>41244</v>
      </c>
      <c r="C216" s="2" t="s">
        <v>514</v>
      </c>
      <c r="D216" s="2" t="s">
        <v>519</v>
      </c>
      <c r="E216" s="2" t="s">
        <v>521</v>
      </c>
      <c r="F216" s="2">
        <v>10</v>
      </c>
      <c r="G216" s="2">
        <v>1630</v>
      </c>
      <c r="H216" s="2">
        <v>617.93299999999999</v>
      </c>
    </row>
    <row r="217" spans="2:8">
      <c r="B217" s="1">
        <v>41244</v>
      </c>
      <c r="C217" s="2" t="s">
        <v>515</v>
      </c>
      <c r="D217" s="2" t="s">
        <v>519</v>
      </c>
      <c r="E217" s="2" t="s">
        <v>521</v>
      </c>
      <c r="F217" s="2">
        <v>9</v>
      </c>
      <c r="G217" s="2">
        <v>2286</v>
      </c>
      <c r="H217" s="2">
        <v>990.52380000000005</v>
      </c>
    </row>
    <row r="218" spans="2:8">
      <c r="B218" s="1">
        <v>41244</v>
      </c>
      <c r="C218" s="2" t="s">
        <v>516</v>
      </c>
      <c r="D218" s="2" t="s">
        <v>519</v>
      </c>
      <c r="E218" s="2" t="s">
        <v>521</v>
      </c>
      <c r="F218" s="2">
        <v>8</v>
      </c>
      <c r="G218" s="2">
        <v>1352</v>
      </c>
      <c r="H218" s="2">
        <v>523.49440000000004</v>
      </c>
    </row>
    <row r="219" spans="2:8">
      <c r="B219" s="1">
        <v>41244</v>
      </c>
      <c r="C219" s="2" t="s">
        <v>517</v>
      </c>
      <c r="D219" s="2" t="s">
        <v>519</v>
      </c>
      <c r="E219" s="2" t="s">
        <v>521</v>
      </c>
      <c r="F219" s="2">
        <v>8</v>
      </c>
      <c r="G219" s="2">
        <v>1384</v>
      </c>
      <c r="H219" s="2">
        <v>427.7944</v>
      </c>
    </row>
    <row r="220" spans="2:8">
      <c r="B220" s="1">
        <v>41275</v>
      </c>
      <c r="C220" s="2" t="s">
        <v>514</v>
      </c>
      <c r="D220" s="2" t="s">
        <v>519</v>
      </c>
      <c r="E220" s="2" t="s">
        <v>521</v>
      </c>
      <c r="F220" s="2">
        <v>9</v>
      </c>
      <c r="G220" s="2">
        <v>2439</v>
      </c>
      <c r="H220" s="2">
        <v>733.16339999999991</v>
      </c>
    </row>
    <row r="221" spans="2:8">
      <c r="B221" s="1">
        <v>41275</v>
      </c>
      <c r="C221" s="2" t="s">
        <v>515</v>
      </c>
      <c r="D221" s="2" t="s">
        <v>519</v>
      </c>
      <c r="E221" s="2" t="s">
        <v>521</v>
      </c>
      <c r="F221" s="2">
        <v>7</v>
      </c>
      <c r="G221" s="2">
        <v>1155</v>
      </c>
      <c r="H221" s="2">
        <v>406.32900000000001</v>
      </c>
    </row>
    <row r="222" spans="2:8">
      <c r="B222" s="1">
        <v>41275</v>
      </c>
      <c r="C222" s="2" t="s">
        <v>516</v>
      </c>
      <c r="D222" s="2" t="s">
        <v>519</v>
      </c>
      <c r="E222" s="2" t="s">
        <v>521</v>
      </c>
      <c r="F222" s="2">
        <v>8</v>
      </c>
      <c r="G222" s="2">
        <v>1024</v>
      </c>
      <c r="H222" s="2">
        <v>440.2176</v>
      </c>
    </row>
    <row r="223" spans="2:8">
      <c r="B223" s="1">
        <v>41275</v>
      </c>
      <c r="C223" s="2" t="s">
        <v>517</v>
      </c>
      <c r="D223" s="2" t="s">
        <v>519</v>
      </c>
      <c r="E223" s="2" t="s">
        <v>521</v>
      </c>
      <c r="F223" s="2">
        <v>7</v>
      </c>
      <c r="G223" s="2">
        <v>1820</v>
      </c>
      <c r="H223" s="2">
        <v>596.41399999999999</v>
      </c>
    </row>
    <row r="224" spans="2:8">
      <c r="B224" s="1">
        <v>41306</v>
      </c>
      <c r="C224" s="2" t="s">
        <v>514</v>
      </c>
      <c r="D224" s="2" t="s">
        <v>519</v>
      </c>
      <c r="E224" s="2" t="s">
        <v>521</v>
      </c>
      <c r="F224" s="2">
        <v>9</v>
      </c>
      <c r="G224" s="2">
        <v>1980</v>
      </c>
      <c r="H224" s="2">
        <v>615.38400000000001</v>
      </c>
    </row>
    <row r="225" spans="2:8">
      <c r="B225" s="1">
        <v>41306</v>
      </c>
      <c r="C225" s="2" t="s">
        <v>515</v>
      </c>
      <c r="D225" s="2" t="s">
        <v>519</v>
      </c>
      <c r="E225" s="2" t="s">
        <v>521</v>
      </c>
      <c r="F225" s="2">
        <v>10</v>
      </c>
      <c r="G225" s="2">
        <v>2850</v>
      </c>
      <c r="H225" s="2">
        <v>921.12</v>
      </c>
    </row>
    <row r="226" spans="2:8">
      <c r="B226" s="1">
        <v>41306</v>
      </c>
      <c r="C226" s="2" t="s">
        <v>516</v>
      </c>
      <c r="D226" s="2" t="s">
        <v>519</v>
      </c>
      <c r="E226" s="2" t="s">
        <v>521</v>
      </c>
      <c r="F226" s="2">
        <v>7</v>
      </c>
      <c r="G226" s="2">
        <v>2100</v>
      </c>
      <c r="H226" s="2">
        <v>872.7600000000001</v>
      </c>
    </row>
    <row r="227" spans="2:8">
      <c r="B227" s="1">
        <v>41306</v>
      </c>
      <c r="C227" s="2" t="s">
        <v>517</v>
      </c>
      <c r="D227" s="2" t="s">
        <v>519</v>
      </c>
      <c r="E227" s="2" t="s">
        <v>521</v>
      </c>
      <c r="F227" s="2">
        <v>7</v>
      </c>
      <c r="G227" s="2">
        <v>1785</v>
      </c>
      <c r="H227" s="2">
        <v>737.02649999999994</v>
      </c>
    </row>
    <row r="228" spans="2:8">
      <c r="B228" s="1">
        <v>41334</v>
      </c>
      <c r="C228" s="2" t="s">
        <v>514</v>
      </c>
      <c r="D228" s="2" t="s">
        <v>519</v>
      </c>
      <c r="E228" s="2" t="s">
        <v>521</v>
      </c>
      <c r="F228" s="2">
        <v>8</v>
      </c>
      <c r="G228" s="2">
        <v>2392</v>
      </c>
      <c r="H228" s="2">
        <v>1069.9415999999999</v>
      </c>
    </row>
    <row r="229" spans="2:8">
      <c r="B229" s="1">
        <v>41334</v>
      </c>
      <c r="C229" s="2" t="s">
        <v>515</v>
      </c>
      <c r="D229" s="2" t="s">
        <v>519</v>
      </c>
      <c r="E229" s="2" t="s">
        <v>521</v>
      </c>
      <c r="F229" s="2">
        <v>10</v>
      </c>
      <c r="G229" s="2">
        <v>2070</v>
      </c>
      <c r="H229" s="2">
        <v>683.51400000000001</v>
      </c>
    </row>
    <row r="230" spans="2:8">
      <c r="B230" s="1">
        <v>41334</v>
      </c>
      <c r="C230" s="2" t="s">
        <v>516</v>
      </c>
      <c r="D230" s="2" t="s">
        <v>519</v>
      </c>
      <c r="E230" s="2" t="s">
        <v>521</v>
      </c>
      <c r="F230" s="2">
        <v>7</v>
      </c>
      <c r="G230" s="2">
        <v>1904</v>
      </c>
      <c r="H230" s="2">
        <v>584.33760000000007</v>
      </c>
    </row>
    <row r="231" spans="2:8">
      <c r="B231" s="1">
        <v>41334</v>
      </c>
      <c r="C231" s="2" t="s">
        <v>517</v>
      </c>
      <c r="D231" s="2" t="s">
        <v>519</v>
      </c>
      <c r="E231" s="2" t="s">
        <v>521</v>
      </c>
      <c r="F231" s="2">
        <v>6</v>
      </c>
      <c r="G231" s="2">
        <v>1464</v>
      </c>
      <c r="H231" s="2">
        <v>618.24720000000002</v>
      </c>
    </row>
    <row r="232" spans="2:8">
      <c r="B232" s="1">
        <v>41365</v>
      </c>
      <c r="C232" s="2" t="s">
        <v>514</v>
      </c>
      <c r="D232" s="2" t="s">
        <v>519</v>
      </c>
      <c r="E232" s="2" t="s">
        <v>521</v>
      </c>
      <c r="F232" s="2">
        <v>9</v>
      </c>
      <c r="G232" s="2">
        <v>972</v>
      </c>
      <c r="H232" s="2">
        <v>374.31720000000001</v>
      </c>
    </row>
    <row r="233" spans="2:8">
      <c r="B233" s="1">
        <v>41365</v>
      </c>
      <c r="C233" s="2" t="s">
        <v>515</v>
      </c>
      <c r="D233" s="2" t="s">
        <v>519</v>
      </c>
      <c r="E233" s="2" t="s">
        <v>521</v>
      </c>
      <c r="F233" s="2">
        <v>6</v>
      </c>
      <c r="G233" s="2">
        <v>984</v>
      </c>
      <c r="H233" s="2">
        <v>432.86160000000001</v>
      </c>
    </row>
    <row r="234" spans="2:8">
      <c r="B234" s="1">
        <v>41365</v>
      </c>
      <c r="C234" s="2" t="s">
        <v>516</v>
      </c>
      <c r="D234" s="2" t="s">
        <v>519</v>
      </c>
      <c r="E234" s="2" t="s">
        <v>521</v>
      </c>
      <c r="F234" s="2">
        <v>9</v>
      </c>
      <c r="G234" s="2">
        <v>2079</v>
      </c>
      <c r="H234" s="2">
        <v>922.66019999999992</v>
      </c>
    </row>
    <row r="235" spans="2:8">
      <c r="B235" s="1">
        <v>41365</v>
      </c>
      <c r="C235" s="2" t="s">
        <v>517</v>
      </c>
      <c r="D235" s="2" t="s">
        <v>519</v>
      </c>
      <c r="E235" s="2" t="s">
        <v>521</v>
      </c>
      <c r="F235" s="2">
        <v>7</v>
      </c>
      <c r="G235" s="2">
        <v>966</v>
      </c>
      <c r="H235" s="2">
        <v>373.84199999999998</v>
      </c>
    </row>
    <row r="236" spans="2:8">
      <c r="B236" s="1">
        <v>41395</v>
      </c>
      <c r="C236" s="2" t="s">
        <v>514</v>
      </c>
      <c r="D236" s="2" t="s">
        <v>519</v>
      </c>
      <c r="E236" s="2" t="s">
        <v>521</v>
      </c>
      <c r="F236" s="2">
        <v>8</v>
      </c>
      <c r="G236" s="2">
        <v>1784</v>
      </c>
      <c r="H236" s="2">
        <v>698.79279999999994</v>
      </c>
    </row>
    <row r="237" spans="2:8">
      <c r="B237" s="1">
        <v>41395</v>
      </c>
      <c r="C237" s="2" t="s">
        <v>515</v>
      </c>
      <c r="D237" s="2" t="s">
        <v>519</v>
      </c>
      <c r="E237" s="2" t="s">
        <v>521</v>
      </c>
      <c r="F237" s="2">
        <v>7</v>
      </c>
      <c r="G237" s="2">
        <v>924</v>
      </c>
      <c r="H237" s="2">
        <v>303.2568</v>
      </c>
    </row>
    <row r="238" spans="2:8">
      <c r="B238" s="1">
        <v>41395</v>
      </c>
      <c r="C238" s="2" t="s">
        <v>516</v>
      </c>
      <c r="D238" s="2" t="s">
        <v>519</v>
      </c>
      <c r="E238" s="2" t="s">
        <v>521</v>
      </c>
      <c r="F238" s="2">
        <v>6</v>
      </c>
      <c r="G238" s="2">
        <v>1176</v>
      </c>
      <c r="H238" s="2">
        <v>381.37679999999995</v>
      </c>
    </row>
    <row r="239" spans="2:8">
      <c r="B239" s="1">
        <v>41395</v>
      </c>
      <c r="C239" s="2" t="s">
        <v>517</v>
      </c>
      <c r="D239" s="2" t="s">
        <v>519</v>
      </c>
      <c r="E239" s="2" t="s">
        <v>521</v>
      </c>
      <c r="F239" s="2">
        <v>9</v>
      </c>
      <c r="G239" s="2">
        <v>2385</v>
      </c>
      <c r="H239" s="2">
        <v>777.0329999999999</v>
      </c>
    </row>
    <row r="240" spans="2:8">
      <c r="B240" s="1">
        <v>41426</v>
      </c>
      <c r="C240" s="2" t="s">
        <v>514</v>
      </c>
      <c r="D240" s="2" t="s">
        <v>519</v>
      </c>
      <c r="E240" s="2" t="s">
        <v>521</v>
      </c>
      <c r="F240" s="2">
        <v>6</v>
      </c>
      <c r="G240" s="2">
        <v>960</v>
      </c>
      <c r="H240" s="2">
        <v>318.91199999999998</v>
      </c>
    </row>
    <row r="241" spans="2:8">
      <c r="B241" s="1">
        <v>41426</v>
      </c>
      <c r="C241" s="2" t="s">
        <v>515</v>
      </c>
      <c r="D241" s="2" t="s">
        <v>519</v>
      </c>
      <c r="E241" s="2" t="s">
        <v>521</v>
      </c>
      <c r="F241" s="2">
        <v>10</v>
      </c>
      <c r="G241" s="2">
        <v>2930</v>
      </c>
      <c r="H241" s="2">
        <v>1186.6500000000001</v>
      </c>
    </row>
    <row r="242" spans="2:8">
      <c r="B242" s="1">
        <v>41426</v>
      </c>
      <c r="C242" s="2" t="s">
        <v>516</v>
      </c>
      <c r="D242" s="2" t="s">
        <v>519</v>
      </c>
      <c r="E242" s="2" t="s">
        <v>521</v>
      </c>
      <c r="F242" s="2">
        <v>10</v>
      </c>
      <c r="G242" s="2">
        <v>1510</v>
      </c>
      <c r="H242" s="2">
        <v>592.37299999999993</v>
      </c>
    </row>
    <row r="243" spans="2:8">
      <c r="B243" s="1">
        <v>41426</v>
      </c>
      <c r="C243" s="2" t="s">
        <v>517</v>
      </c>
      <c r="D243" s="2" t="s">
        <v>519</v>
      </c>
      <c r="E243" s="2" t="s">
        <v>521</v>
      </c>
      <c r="F243" s="2">
        <v>9</v>
      </c>
      <c r="G243" s="2">
        <v>2628</v>
      </c>
      <c r="H243" s="2">
        <v>1054.0907999999999</v>
      </c>
    </row>
    <row r="244" spans="2:8">
      <c r="B244" s="1">
        <v>40544</v>
      </c>
      <c r="C244" s="2" t="s">
        <v>514</v>
      </c>
      <c r="D244" s="2" t="s">
        <v>520</v>
      </c>
      <c r="E244" s="2" t="s">
        <v>521</v>
      </c>
      <c r="F244" s="2">
        <v>9</v>
      </c>
      <c r="G244" s="2">
        <v>2133</v>
      </c>
      <c r="H244" s="2">
        <v>922.73579999999993</v>
      </c>
    </row>
    <row r="245" spans="2:8">
      <c r="B245" s="1">
        <v>40544</v>
      </c>
      <c r="C245" s="2" t="s">
        <v>515</v>
      </c>
      <c r="D245" s="2" t="s">
        <v>520</v>
      </c>
      <c r="E245" s="2" t="s">
        <v>521</v>
      </c>
      <c r="F245" s="2">
        <v>9</v>
      </c>
      <c r="G245" s="2">
        <v>2682</v>
      </c>
      <c r="H245" s="2">
        <v>1023.183</v>
      </c>
    </row>
    <row r="246" spans="2:8">
      <c r="B246" s="1">
        <v>40544</v>
      </c>
      <c r="C246" s="2" t="s">
        <v>516</v>
      </c>
      <c r="D246" s="2" t="s">
        <v>520</v>
      </c>
      <c r="E246" s="2" t="s">
        <v>521</v>
      </c>
      <c r="F246" s="2">
        <v>6</v>
      </c>
      <c r="G246" s="2">
        <v>1536</v>
      </c>
      <c r="H246" s="2">
        <v>572.31359999999995</v>
      </c>
    </row>
    <row r="247" spans="2:8">
      <c r="B247" s="1">
        <v>40544</v>
      </c>
      <c r="C247" s="2" t="s">
        <v>517</v>
      </c>
      <c r="D247" s="2" t="s">
        <v>520</v>
      </c>
      <c r="E247" s="2" t="s">
        <v>521</v>
      </c>
      <c r="F247" s="2">
        <v>10</v>
      </c>
      <c r="G247" s="2">
        <v>2170</v>
      </c>
      <c r="H247" s="2">
        <v>831.54399999999998</v>
      </c>
    </row>
    <row r="248" spans="2:8">
      <c r="B248" s="1">
        <v>40575</v>
      </c>
      <c r="C248" s="2" t="s">
        <v>514</v>
      </c>
      <c r="D248" s="2" t="s">
        <v>520</v>
      </c>
      <c r="E248" s="2" t="s">
        <v>521</v>
      </c>
      <c r="F248" s="2">
        <v>7</v>
      </c>
      <c r="G248" s="2">
        <v>1561</v>
      </c>
      <c r="H248" s="2">
        <v>675.91300000000001</v>
      </c>
    </row>
    <row r="249" spans="2:8">
      <c r="B249" s="1">
        <v>40575</v>
      </c>
      <c r="C249" s="2" t="s">
        <v>515</v>
      </c>
      <c r="D249" s="2" t="s">
        <v>520</v>
      </c>
      <c r="E249" s="2" t="s">
        <v>521</v>
      </c>
      <c r="F249" s="2">
        <v>10</v>
      </c>
      <c r="G249" s="2">
        <v>2980</v>
      </c>
      <c r="H249" s="2">
        <v>985.48599999999999</v>
      </c>
    </row>
    <row r="250" spans="2:8">
      <c r="B250" s="1">
        <v>40575</v>
      </c>
      <c r="C250" s="2" t="s">
        <v>516</v>
      </c>
      <c r="D250" s="2" t="s">
        <v>520</v>
      </c>
      <c r="E250" s="2" t="s">
        <v>521</v>
      </c>
      <c r="F250" s="2">
        <v>7</v>
      </c>
      <c r="G250" s="2">
        <v>1491</v>
      </c>
      <c r="H250" s="2">
        <v>606.53880000000004</v>
      </c>
    </row>
    <row r="251" spans="2:8">
      <c r="B251" s="1">
        <v>40575</v>
      </c>
      <c r="C251" s="2" t="s">
        <v>517</v>
      </c>
      <c r="D251" s="2" t="s">
        <v>520</v>
      </c>
      <c r="E251" s="2" t="s">
        <v>521</v>
      </c>
      <c r="F251" s="2">
        <v>9</v>
      </c>
      <c r="G251" s="2">
        <v>1890</v>
      </c>
      <c r="H251" s="2">
        <v>778.68</v>
      </c>
    </row>
    <row r="252" spans="2:8">
      <c r="B252" s="1">
        <v>40603</v>
      </c>
      <c r="C252" s="2" t="s">
        <v>514</v>
      </c>
      <c r="D252" s="2" t="s">
        <v>520</v>
      </c>
      <c r="E252" s="2" t="s">
        <v>521</v>
      </c>
      <c r="F252" s="2">
        <v>10</v>
      </c>
      <c r="G252" s="2">
        <v>1340</v>
      </c>
      <c r="H252" s="2">
        <v>429.06799999999998</v>
      </c>
    </row>
    <row r="253" spans="2:8">
      <c r="B253" s="1">
        <v>40603</v>
      </c>
      <c r="C253" s="2" t="s">
        <v>515</v>
      </c>
      <c r="D253" s="2" t="s">
        <v>520</v>
      </c>
      <c r="E253" s="2" t="s">
        <v>521</v>
      </c>
      <c r="F253" s="2">
        <v>9</v>
      </c>
      <c r="G253" s="2">
        <v>1062</v>
      </c>
      <c r="H253" s="2">
        <v>469.19160000000005</v>
      </c>
    </row>
    <row r="254" spans="2:8">
      <c r="B254" s="1">
        <v>40603</v>
      </c>
      <c r="C254" s="2" t="s">
        <v>516</v>
      </c>
      <c r="D254" s="2" t="s">
        <v>520</v>
      </c>
      <c r="E254" s="2" t="s">
        <v>521</v>
      </c>
      <c r="F254" s="2">
        <v>7</v>
      </c>
      <c r="G254" s="2">
        <v>742</v>
      </c>
      <c r="H254" s="2">
        <v>324.25400000000002</v>
      </c>
    </row>
    <row r="255" spans="2:8">
      <c r="B255" s="1">
        <v>40603</v>
      </c>
      <c r="C255" s="2" t="s">
        <v>517</v>
      </c>
      <c r="D255" s="2" t="s">
        <v>520</v>
      </c>
      <c r="E255" s="2" t="s">
        <v>521</v>
      </c>
      <c r="F255" s="2">
        <v>10</v>
      </c>
      <c r="G255" s="2">
        <v>1350</v>
      </c>
      <c r="H255" s="2">
        <v>415.8</v>
      </c>
    </row>
    <row r="256" spans="2:8">
      <c r="B256" s="1">
        <v>40634</v>
      </c>
      <c r="C256" s="2" t="s">
        <v>514</v>
      </c>
      <c r="D256" s="2" t="s">
        <v>520</v>
      </c>
      <c r="E256" s="2" t="s">
        <v>521</v>
      </c>
      <c r="F256" s="2">
        <v>6</v>
      </c>
      <c r="G256" s="2">
        <v>1350</v>
      </c>
      <c r="H256" s="2">
        <v>512.32500000000005</v>
      </c>
    </row>
    <row r="257" spans="2:8">
      <c r="B257" s="1">
        <v>40634</v>
      </c>
      <c r="C257" s="2" t="s">
        <v>515</v>
      </c>
      <c r="D257" s="2" t="s">
        <v>520</v>
      </c>
      <c r="E257" s="2" t="s">
        <v>521</v>
      </c>
      <c r="F257" s="2">
        <v>8</v>
      </c>
      <c r="G257" s="2">
        <v>1640</v>
      </c>
      <c r="H257" s="2">
        <v>701.26400000000001</v>
      </c>
    </row>
    <row r="258" spans="2:8">
      <c r="B258" s="1">
        <v>40634</v>
      </c>
      <c r="C258" s="2" t="s">
        <v>516</v>
      </c>
      <c r="D258" s="2" t="s">
        <v>520</v>
      </c>
      <c r="E258" s="2" t="s">
        <v>521</v>
      </c>
      <c r="F258" s="2">
        <v>10</v>
      </c>
      <c r="G258" s="2">
        <v>2110</v>
      </c>
      <c r="H258" s="2">
        <v>700.30899999999997</v>
      </c>
    </row>
    <row r="259" spans="2:8">
      <c r="B259" s="1">
        <v>40634</v>
      </c>
      <c r="C259" s="2" t="s">
        <v>517</v>
      </c>
      <c r="D259" s="2" t="s">
        <v>520</v>
      </c>
      <c r="E259" s="2" t="s">
        <v>521</v>
      </c>
      <c r="F259" s="2">
        <v>10</v>
      </c>
      <c r="G259" s="2">
        <v>2790</v>
      </c>
      <c r="H259" s="2">
        <v>1056.2939999999999</v>
      </c>
    </row>
    <row r="260" spans="2:8">
      <c r="B260" s="1">
        <v>40664</v>
      </c>
      <c r="C260" s="2" t="s">
        <v>514</v>
      </c>
      <c r="D260" s="2" t="s">
        <v>520</v>
      </c>
      <c r="E260" s="2" t="s">
        <v>521</v>
      </c>
      <c r="F260" s="2">
        <v>9</v>
      </c>
      <c r="G260" s="2">
        <v>1197</v>
      </c>
      <c r="H260" s="2">
        <v>451.62810000000002</v>
      </c>
    </row>
    <row r="261" spans="2:8">
      <c r="B261" s="1">
        <v>40664</v>
      </c>
      <c r="C261" s="2" t="s">
        <v>515</v>
      </c>
      <c r="D261" s="2" t="s">
        <v>520</v>
      </c>
      <c r="E261" s="2" t="s">
        <v>521</v>
      </c>
      <c r="F261" s="2">
        <v>10</v>
      </c>
      <c r="G261" s="2">
        <v>1500</v>
      </c>
      <c r="H261" s="2">
        <v>508.2</v>
      </c>
    </row>
    <row r="262" spans="2:8">
      <c r="B262" s="1">
        <v>40664</v>
      </c>
      <c r="C262" s="2" t="s">
        <v>516</v>
      </c>
      <c r="D262" s="2" t="s">
        <v>520</v>
      </c>
      <c r="E262" s="2" t="s">
        <v>521</v>
      </c>
      <c r="F262" s="2">
        <v>7</v>
      </c>
      <c r="G262" s="2">
        <v>1820</v>
      </c>
      <c r="H262" s="2">
        <v>732.73199999999997</v>
      </c>
    </row>
    <row r="263" spans="2:8">
      <c r="B263" s="1">
        <v>40664</v>
      </c>
      <c r="C263" s="2" t="s">
        <v>517</v>
      </c>
      <c r="D263" s="2" t="s">
        <v>520</v>
      </c>
      <c r="E263" s="2" t="s">
        <v>521</v>
      </c>
      <c r="F263" s="2">
        <v>10</v>
      </c>
      <c r="G263" s="2">
        <v>1940</v>
      </c>
      <c r="H263" s="2">
        <v>820.23199999999997</v>
      </c>
    </row>
    <row r="264" spans="2:8">
      <c r="B264" s="1">
        <v>40695</v>
      </c>
      <c r="C264" s="2" t="s">
        <v>514</v>
      </c>
      <c r="D264" s="2" t="s">
        <v>520</v>
      </c>
      <c r="E264" s="2" t="s">
        <v>521</v>
      </c>
      <c r="F264" s="2">
        <v>10</v>
      </c>
      <c r="G264" s="2">
        <v>2960</v>
      </c>
      <c r="H264" s="2">
        <v>1198.2080000000001</v>
      </c>
    </row>
    <row r="265" spans="2:8">
      <c r="B265" s="1">
        <v>40695</v>
      </c>
      <c r="C265" s="2" t="s">
        <v>515</v>
      </c>
      <c r="D265" s="2" t="s">
        <v>520</v>
      </c>
      <c r="E265" s="2" t="s">
        <v>521</v>
      </c>
      <c r="F265" s="2">
        <v>6</v>
      </c>
      <c r="G265" s="2">
        <v>942</v>
      </c>
      <c r="H265" s="2">
        <v>405.71940000000001</v>
      </c>
    </row>
    <row r="266" spans="2:8">
      <c r="B266" s="1">
        <v>40695</v>
      </c>
      <c r="C266" s="2" t="s">
        <v>516</v>
      </c>
      <c r="D266" s="2" t="s">
        <v>520</v>
      </c>
      <c r="E266" s="2" t="s">
        <v>521</v>
      </c>
      <c r="F266" s="2">
        <v>10</v>
      </c>
      <c r="G266" s="2">
        <v>1590</v>
      </c>
      <c r="H266" s="2">
        <v>563.01900000000001</v>
      </c>
    </row>
    <row r="267" spans="2:8">
      <c r="B267" s="1">
        <v>40695</v>
      </c>
      <c r="C267" s="2" t="s">
        <v>517</v>
      </c>
      <c r="D267" s="2" t="s">
        <v>520</v>
      </c>
      <c r="E267" s="2" t="s">
        <v>521</v>
      </c>
      <c r="F267" s="2">
        <v>9</v>
      </c>
      <c r="G267" s="2">
        <v>2007</v>
      </c>
      <c r="H267" s="2">
        <v>669.33450000000005</v>
      </c>
    </row>
    <row r="268" spans="2:8">
      <c r="B268" s="1">
        <v>40725</v>
      </c>
      <c r="C268" s="2" t="s">
        <v>514</v>
      </c>
      <c r="D268" s="2" t="s">
        <v>520</v>
      </c>
      <c r="E268" s="2" t="s">
        <v>521</v>
      </c>
      <c r="F268" s="2">
        <v>6</v>
      </c>
      <c r="G268" s="2">
        <v>714</v>
      </c>
      <c r="H268" s="2">
        <v>306.37739999999997</v>
      </c>
    </row>
    <row r="269" spans="2:8">
      <c r="B269" s="1">
        <v>40725</v>
      </c>
      <c r="C269" s="2" t="s">
        <v>515</v>
      </c>
      <c r="D269" s="2" t="s">
        <v>520</v>
      </c>
      <c r="E269" s="2" t="s">
        <v>521</v>
      </c>
      <c r="F269" s="2">
        <v>6</v>
      </c>
      <c r="G269" s="2">
        <v>1350</v>
      </c>
      <c r="H269" s="2">
        <v>409.85999999999996</v>
      </c>
    </row>
    <row r="270" spans="2:8">
      <c r="B270" s="1">
        <v>40725</v>
      </c>
      <c r="C270" s="2" t="s">
        <v>516</v>
      </c>
      <c r="D270" s="2" t="s">
        <v>520</v>
      </c>
      <c r="E270" s="2" t="s">
        <v>521</v>
      </c>
      <c r="F270" s="2">
        <v>10</v>
      </c>
      <c r="G270" s="2">
        <v>2280</v>
      </c>
      <c r="H270" s="2">
        <v>992.71199999999999</v>
      </c>
    </row>
    <row r="271" spans="2:8">
      <c r="B271" s="1">
        <v>40725</v>
      </c>
      <c r="C271" s="2" t="s">
        <v>517</v>
      </c>
      <c r="D271" s="2" t="s">
        <v>520</v>
      </c>
      <c r="E271" s="2" t="s">
        <v>521</v>
      </c>
      <c r="F271" s="2">
        <v>6</v>
      </c>
      <c r="G271" s="2">
        <v>1308</v>
      </c>
      <c r="H271" s="2">
        <v>514.8288</v>
      </c>
    </row>
    <row r="272" spans="2:8">
      <c r="B272" s="1">
        <v>40756</v>
      </c>
      <c r="C272" s="2" t="s">
        <v>514</v>
      </c>
      <c r="D272" s="2" t="s">
        <v>520</v>
      </c>
      <c r="E272" s="2" t="s">
        <v>521</v>
      </c>
      <c r="F272" s="2">
        <v>9</v>
      </c>
      <c r="G272" s="2">
        <v>2286</v>
      </c>
      <c r="H272" s="2">
        <v>877.59540000000004</v>
      </c>
    </row>
    <row r="273" spans="2:8">
      <c r="B273" s="1">
        <v>40756</v>
      </c>
      <c r="C273" s="2" t="s">
        <v>515</v>
      </c>
      <c r="D273" s="2" t="s">
        <v>520</v>
      </c>
      <c r="E273" s="2" t="s">
        <v>521</v>
      </c>
      <c r="F273" s="2">
        <v>6</v>
      </c>
      <c r="G273" s="2">
        <v>906</v>
      </c>
      <c r="H273" s="2">
        <v>391.93559999999997</v>
      </c>
    </row>
    <row r="274" spans="2:8">
      <c r="B274" s="1">
        <v>40756</v>
      </c>
      <c r="C274" s="2" t="s">
        <v>516</v>
      </c>
      <c r="D274" s="2" t="s">
        <v>520</v>
      </c>
      <c r="E274" s="2" t="s">
        <v>521</v>
      </c>
      <c r="F274" s="2">
        <v>7</v>
      </c>
      <c r="G274" s="2">
        <v>770</v>
      </c>
      <c r="H274" s="2">
        <v>334.18</v>
      </c>
    </row>
    <row r="275" spans="2:8">
      <c r="B275" s="1">
        <v>40756</v>
      </c>
      <c r="C275" s="2" t="s">
        <v>517</v>
      </c>
      <c r="D275" s="2" t="s">
        <v>520</v>
      </c>
      <c r="E275" s="2" t="s">
        <v>521</v>
      </c>
      <c r="F275" s="2">
        <v>9</v>
      </c>
      <c r="G275" s="2">
        <v>2070</v>
      </c>
      <c r="H275" s="2">
        <v>663.02099999999996</v>
      </c>
    </row>
    <row r="276" spans="2:8">
      <c r="B276" s="1">
        <v>40787</v>
      </c>
      <c r="C276" s="2" t="s">
        <v>514</v>
      </c>
      <c r="D276" s="2" t="s">
        <v>520</v>
      </c>
      <c r="E276" s="2" t="s">
        <v>521</v>
      </c>
      <c r="F276" s="2">
        <v>7</v>
      </c>
      <c r="G276" s="2">
        <v>1715</v>
      </c>
      <c r="H276" s="2">
        <v>627.51850000000002</v>
      </c>
    </row>
    <row r="277" spans="2:8">
      <c r="B277" s="1">
        <v>40787</v>
      </c>
      <c r="C277" s="2" t="s">
        <v>515</v>
      </c>
      <c r="D277" s="2" t="s">
        <v>520</v>
      </c>
      <c r="E277" s="2" t="s">
        <v>521</v>
      </c>
      <c r="F277" s="2">
        <v>8</v>
      </c>
      <c r="G277" s="2">
        <v>960</v>
      </c>
      <c r="H277" s="2">
        <v>401.85600000000005</v>
      </c>
    </row>
    <row r="278" spans="2:8">
      <c r="B278" s="1">
        <v>40787</v>
      </c>
      <c r="C278" s="2" t="s">
        <v>516</v>
      </c>
      <c r="D278" s="2" t="s">
        <v>520</v>
      </c>
      <c r="E278" s="2" t="s">
        <v>521</v>
      </c>
      <c r="F278" s="2">
        <v>10</v>
      </c>
      <c r="G278" s="2">
        <v>1610</v>
      </c>
      <c r="H278" s="2">
        <v>713.39099999999996</v>
      </c>
    </row>
    <row r="279" spans="2:8">
      <c r="B279" s="1">
        <v>40787</v>
      </c>
      <c r="C279" s="2" t="s">
        <v>517</v>
      </c>
      <c r="D279" s="2" t="s">
        <v>520</v>
      </c>
      <c r="E279" s="2" t="s">
        <v>521</v>
      </c>
      <c r="F279" s="2">
        <v>6</v>
      </c>
      <c r="G279" s="2">
        <v>1230</v>
      </c>
      <c r="H279" s="2">
        <v>516.72299999999996</v>
      </c>
    </row>
    <row r="280" spans="2:8">
      <c r="B280" s="1">
        <v>40817</v>
      </c>
      <c r="C280" s="2" t="s">
        <v>514</v>
      </c>
      <c r="D280" s="2" t="s">
        <v>520</v>
      </c>
      <c r="E280" s="2" t="s">
        <v>521</v>
      </c>
      <c r="F280" s="2">
        <v>8</v>
      </c>
      <c r="G280" s="2">
        <v>1448</v>
      </c>
      <c r="H280" s="2">
        <v>496.66400000000004</v>
      </c>
    </row>
    <row r="281" spans="2:8">
      <c r="B281" s="1">
        <v>40817</v>
      </c>
      <c r="C281" s="2" t="s">
        <v>515</v>
      </c>
      <c r="D281" s="2" t="s">
        <v>520</v>
      </c>
      <c r="E281" s="2" t="s">
        <v>521</v>
      </c>
      <c r="F281" s="2">
        <v>10</v>
      </c>
      <c r="G281" s="2">
        <v>1130</v>
      </c>
      <c r="H281" s="2">
        <v>401.15</v>
      </c>
    </row>
    <row r="282" spans="2:8">
      <c r="B282" s="1">
        <v>40817</v>
      </c>
      <c r="C282" s="2" t="s">
        <v>516</v>
      </c>
      <c r="D282" s="2" t="s">
        <v>520</v>
      </c>
      <c r="E282" s="2" t="s">
        <v>521</v>
      </c>
      <c r="F282" s="2">
        <v>9</v>
      </c>
      <c r="G282" s="2">
        <v>2223</v>
      </c>
      <c r="H282" s="2">
        <v>893.42369999999994</v>
      </c>
    </row>
    <row r="283" spans="2:8">
      <c r="B283" s="1">
        <v>40817</v>
      </c>
      <c r="C283" s="2" t="s">
        <v>517</v>
      </c>
      <c r="D283" s="2" t="s">
        <v>520</v>
      </c>
      <c r="E283" s="2" t="s">
        <v>521</v>
      </c>
      <c r="F283" s="2">
        <v>8</v>
      </c>
      <c r="G283" s="2">
        <v>1216</v>
      </c>
      <c r="H283" s="2">
        <v>464.0256</v>
      </c>
    </row>
    <row r="284" spans="2:8">
      <c r="B284" s="1">
        <v>40848</v>
      </c>
      <c r="C284" s="2" t="s">
        <v>514</v>
      </c>
      <c r="D284" s="2" t="s">
        <v>520</v>
      </c>
      <c r="E284" s="2" t="s">
        <v>521</v>
      </c>
      <c r="F284" s="2">
        <v>6</v>
      </c>
      <c r="G284" s="2">
        <v>1386</v>
      </c>
      <c r="H284" s="2">
        <v>512.95859999999993</v>
      </c>
    </row>
    <row r="285" spans="2:8">
      <c r="B285" s="1">
        <v>40848</v>
      </c>
      <c r="C285" s="2" t="s">
        <v>515</v>
      </c>
      <c r="D285" s="2" t="s">
        <v>520</v>
      </c>
      <c r="E285" s="2" t="s">
        <v>521</v>
      </c>
      <c r="F285" s="2">
        <v>10</v>
      </c>
      <c r="G285" s="2">
        <v>1390</v>
      </c>
      <c r="H285" s="2">
        <v>419.78</v>
      </c>
    </row>
    <row r="286" spans="2:8">
      <c r="B286" s="1">
        <v>40848</v>
      </c>
      <c r="C286" s="2" t="s">
        <v>516</v>
      </c>
      <c r="D286" s="2" t="s">
        <v>520</v>
      </c>
      <c r="E286" s="2" t="s">
        <v>521</v>
      </c>
      <c r="F286" s="2">
        <v>9</v>
      </c>
      <c r="G286" s="2">
        <v>2610</v>
      </c>
      <c r="H286" s="2">
        <v>963.61199999999997</v>
      </c>
    </row>
    <row r="287" spans="2:8">
      <c r="B287" s="1">
        <v>40848</v>
      </c>
      <c r="C287" s="2" t="s">
        <v>517</v>
      </c>
      <c r="D287" s="2" t="s">
        <v>520</v>
      </c>
      <c r="E287" s="2" t="s">
        <v>521</v>
      </c>
      <c r="F287" s="2">
        <v>7</v>
      </c>
      <c r="G287" s="2">
        <v>924</v>
      </c>
      <c r="H287" s="2">
        <v>383.09040000000005</v>
      </c>
    </row>
    <row r="288" spans="2:8">
      <c r="B288" s="1">
        <v>40878</v>
      </c>
      <c r="C288" s="2" t="s">
        <v>514</v>
      </c>
      <c r="D288" s="2" t="s">
        <v>520</v>
      </c>
      <c r="E288" s="2" t="s">
        <v>521</v>
      </c>
      <c r="F288" s="2">
        <v>9</v>
      </c>
      <c r="G288" s="2">
        <v>1962</v>
      </c>
      <c r="H288" s="2">
        <v>594.28980000000001</v>
      </c>
    </row>
    <row r="289" spans="2:8">
      <c r="B289" s="1">
        <v>40878</v>
      </c>
      <c r="C289" s="2" t="s">
        <v>515</v>
      </c>
      <c r="D289" s="2" t="s">
        <v>520</v>
      </c>
      <c r="E289" s="2" t="s">
        <v>521</v>
      </c>
      <c r="F289" s="2">
        <v>9</v>
      </c>
      <c r="G289" s="2">
        <v>1017</v>
      </c>
      <c r="H289" s="2">
        <v>426.0213</v>
      </c>
    </row>
    <row r="290" spans="2:8">
      <c r="B290" s="1">
        <v>40878</v>
      </c>
      <c r="C290" s="2" t="s">
        <v>516</v>
      </c>
      <c r="D290" s="2" t="s">
        <v>520</v>
      </c>
      <c r="E290" s="2" t="s">
        <v>521</v>
      </c>
      <c r="F290" s="2">
        <v>8</v>
      </c>
      <c r="G290" s="2">
        <v>2144</v>
      </c>
      <c r="H290" s="2">
        <v>868.10559999999998</v>
      </c>
    </row>
    <row r="291" spans="2:8">
      <c r="B291" s="1">
        <v>40878</v>
      </c>
      <c r="C291" s="2" t="s">
        <v>517</v>
      </c>
      <c r="D291" s="2" t="s">
        <v>520</v>
      </c>
      <c r="E291" s="2" t="s">
        <v>521</v>
      </c>
      <c r="F291" s="2">
        <v>7</v>
      </c>
      <c r="G291" s="2">
        <v>1736</v>
      </c>
      <c r="H291" s="2">
        <v>760.36800000000005</v>
      </c>
    </row>
    <row r="292" spans="2:8">
      <c r="B292" s="1">
        <v>40909</v>
      </c>
      <c r="C292" s="2" t="s">
        <v>514</v>
      </c>
      <c r="D292" s="2" t="s">
        <v>520</v>
      </c>
      <c r="E292" s="2" t="s">
        <v>521</v>
      </c>
      <c r="F292" s="2">
        <v>8</v>
      </c>
      <c r="G292" s="2">
        <v>936</v>
      </c>
      <c r="H292" s="2">
        <v>319.55039999999997</v>
      </c>
    </row>
    <row r="293" spans="2:8">
      <c r="B293" s="1">
        <v>40909</v>
      </c>
      <c r="C293" s="2" t="s">
        <v>515</v>
      </c>
      <c r="D293" s="2" t="s">
        <v>520</v>
      </c>
      <c r="E293" s="2" t="s">
        <v>521</v>
      </c>
      <c r="F293" s="2">
        <v>10</v>
      </c>
      <c r="G293" s="2">
        <v>2820</v>
      </c>
      <c r="H293" s="2">
        <v>1039.17</v>
      </c>
    </row>
    <row r="294" spans="2:8">
      <c r="B294" s="1">
        <v>40909</v>
      </c>
      <c r="C294" s="2" t="s">
        <v>516</v>
      </c>
      <c r="D294" s="2" t="s">
        <v>520</v>
      </c>
      <c r="E294" s="2" t="s">
        <v>521</v>
      </c>
      <c r="F294" s="2">
        <v>9</v>
      </c>
      <c r="G294" s="2">
        <v>2511</v>
      </c>
      <c r="H294" s="2">
        <v>1126.9367999999999</v>
      </c>
    </row>
    <row r="295" spans="2:8">
      <c r="B295" s="1">
        <v>40909</v>
      </c>
      <c r="C295" s="2" t="s">
        <v>517</v>
      </c>
      <c r="D295" s="2" t="s">
        <v>520</v>
      </c>
      <c r="E295" s="2" t="s">
        <v>521</v>
      </c>
      <c r="F295" s="2">
        <v>8</v>
      </c>
      <c r="G295" s="2">
        <v>1192</v>
      </c>
      <c r="H295" s="2">
        <v>397.17439999999999</v>
      </c>
    </row>
    <row r="296" spans="2:8">
      <c r="B296" s="1">
        <v>40940</v>
      </c>
      <c r="C296" s="2" t="s">
        <v>514</v>
      </c>
      <c r="D296" s="2" t="s">
        <v>520</v>
      </c>
      <c r="E296" s="2" t="s">
        <v>521</v>
      </c>
      <c r="F296" s="2">
        <v>10</v>
      </c>
      <c r="G296" s="2">
        <v>2600</v>
      </c>
      <c r="H296" s="2">
        <v>1051.44</v>
      </c>
    </row>
    <row r="297" spans="2:8">
      <c r="B297" s="1">
        <v>40940</v>
      </c>
      <c r="C297" s="2" t="s">
        <v>515</v>
      </c>
      <c r="D297" s="2" t="s">
        <v>520</v>
      </c>
      <c r="E297" s="2" t="s">
        <v>521</v>
      </c>
      <c r="F297" s="2">
        <v>8</v>
      </c>
      <c r="G297" s="2">
        <v>808</v>
      </c>
      <c r="H297" s="2">
        <v>347.44</v>
      </c>
    </row>
    <row r="298" spans="2:8">
      <c r="B298" s="1">
        <v>40940</v>
      </c>
      <c r="C298" s="2" t="s">
        <v>516</v>
      </c>
      <c r="D298" s="2" t="s">
        <v>520</v>
      </c>
      <c r="E298" s="2" t="s">
        <v>521</v>
      </c>
      <c r="F298" s="2">
        <v>8</v>
      </c>
      <c r="G298" s="2">
        <v>1064</v>
      </c>
      <c r="H298" s="2">
        <v>453.68959999999998</v>
      </c>
    </row>
    <row r="299" spans="2:8">
      <c r="B299" s="1">
        <v>40940</v>
      </c>
      <c r="C299" s="2" t="s">
        <v>517</v>
      </c>
      <c r="D299" s="2" t="s">
        <v>520</v>
      </c>
      <c r="E299" s="2" t="s">
        <v>521</v>
      </c>
      <c r="F299" s="2">
        <v>6</v>
      </c>
      <c r="G299" s="2">
        <v>1176</v>
      </c>
      <c r="H299" s="2">
        <v>374.0856</v>
      </c>
    </row>
    <row r="300" spans="2:8">
      <c r="B300" s="1">
        <v>40969</v>
      </c>
      <c r="C300" s="2" t="s">
        <v>514</v>
      </c>
      <c r="D300" s="2" t="s">
        <v>520</v>
      </c>
      <c r="E300" s="2" t="s">
        <v>521</v>
      </c>
      <c r="F300" s="2">
        <v>10</v>
      </c>
      <c r="G300" s="2">
        <v>2940</v>
      </c>
      <c r="H300" s="2">
        <v>1075.7460000000001</v>
      </c>
    </row>
    <row r="301" spans="2:8">
      <c r="B301" s="1">
        <v>40969</v>
      </c>
      <c r="C301" s="2" t="s">
        <v>515</v>
      </c>
      <c r="D301" s="2" t="s">
        <v>520</v>
      </c>
      <c r="E301" s="2" t="s">
        <v>521</v>
      </c>
      <c r="F301" s="2">
        <v>7</v>
      </c>
      <c r="G301" s="2">
        <v>1085</v>
      </c>
      <c r="H301" s="2">
        <v>388.5385</v>
      </c>
    </row>
    <row r="302" spans="2:8">
      <c r="B302" s="1">
        <v>40969</v>
      </c>
      <c r="C302" s="2" t="s">
        <v>516</v>
      </c>
      <c r="D302" s="2" t="s">
        <v>520</v>
      </c>
      <c r="E302" s="2" t="s">
        <v>521</v>
      </c>
      <c r="F302" s="2">
        <v>6</v>
      </c>
      <c r="G302" s="2">
        <v>1182</v>
      </c>
      <c r="H302" s="2">
        <v>390.88740000000001</v>
      </c>
    </row>
    <row r="303" spans="2:8">
      <c r="B303" s="1">
        <v>40969</v>
      </c>
      <c r="C303" s="2" t="s">
        <v>517</v>
      </c>
      <c r="D303" s="2" t="s">
        <v>520</v>
      </c>
      <c r="E303" s="2" t="s">
        <v>521</v>
      </c>
      <c r="F303" s="2">
        <v>7</v>
      </c>
      <c r="G303" s="2">
        <v>2093</v>
      </c>
      <c r="H303" s="2">
        <v>671.85300000000007</v>
      </c>
    </row>
    <row r="304" spans="2:8">
      <c r="B304" s="1">
        <v>41000</v>
      </c>
      <c r="C304" s="2" t="s">
        <v>514</v>
      </c>
      <c r="D304" s="2" t="s">
        <v>520</v>
      </c>
      <c r="E304" s="2" t="s">
        <v>521</v>
      </c>
      <c r="F304" s="2">
        <v>10</v>
      </c>
      <c r="G304" s="2">
        <v>2280</v>
      </c>
      <c r="H304" s="2">
        <v>720.25200000000007</v>
      </c>
    </row>
    <row r="305" spans="2:8">
      <c r="B305" s="1">
        <v>41000</v>
      </c>
      <c r="C305" s="2" t="s">
        <v>515</v>
      </c>
      <c r="D305" s="2" t="s">
        <v>520</v>
      </c>
      <c r="E305" s="2" t="s">
        <v>521</v>
      </c>
      <c r="F305" s="2">
        <v>10</v>
      </c>
      <c r="G305" s="2">
        <v>2200</v>
      </c>
      <c r="H305" s="2">
        <v>811.58</v>
      </c>
    </row>
    <row r="306" spans="2:8">
      <c r="B306" s="1">
        <v>41000</v>
      </c>
      <c r="C306" s="2" t="s">
        <v>516</v>
      </c>
      <c r="D306" s="2" t="s">
        <v>520</v>
      </c>
      <c r="E306" s="2" t="s">
        <v>521</v>
      </c>
      <c r="F306" s="2">
        <v>6</v>
      </c>
      <c r="G306" s="2">
        <v>1638</v>
      </c>
      <c r="H306" s="2">
        <v>553.64400000000001</v>
      </c>
    </row>
    <row r="307" spans="2:8">
      <c r="B307" s="1">
        <v>41000</v>
      </c>
      <c r="C307" s="2" t="s">
        <v>517</v>
      </c>
      <c r="D307" s="2" t="s">
        <v>520</v>
      </c>
      <c r="E307" s="2" t="s">
        <v>521</v>
      </c>
      <c r="F307" s="2">
        <v>8</v>
      </c>
      <c r="G307" s="2">
        <v>1880</v>
      </c>
      <c r="H307" s="2">
        <v>659.88</v>
      </c>
    </row>
    <row r="308" spans="2:8">
      <c r="B308" s="1">
        <v>41030</v>
      </c>
      <c r="C308" s="2" t="s">
        <v>514</v>
      </c>
      <c r="D308" s="2" t="s">
        <v>520</v>
      </c>
      <c r="E308" s="2" t="s">
        <v>521</v>
      </c>
      <c r="F308" s="2">
        <v>10</v>
      </c>
      <c r="G308" s="2">
        <v>2190</v>
      </c>
      <c r="H308" s="2">
        <v>938.63400000000001</v>
      </c>
    </row>
    <row r="309" spans="2:8">
      <c r="B309" s="1">
        <v>41030</v>
      </c>
      <c r="C309" s="2" t="s">
        <v>515</v>
      </c>
      <c r="D309" s="2" t="s">
        <v>520</v>
      </c>
      <c r="E309" s="2" t="s">
        <v>521</v>
      </c>
      <c r="F309" s="2">
        <v>8</v>
      </c>
      <c r="G309" s="2">
        <v>1008</v>
      </c>
      <c r="H309" s="2">
        <v>437.47199999999998</v>
      </c>
    </row>
    <row r="310" spans="2:8">
      <c r="B310" s="1">
        <v>41030</v>
      </c>
      <c r="C310" s="2" t="s">
        <v>516</v>
      </c>
      <c r="D310" s="2" t="s">
        <v>520</v>
      </c>
      <c r="E310" s="2" t="s">
        <v>521</v>
      </c>
      <c r="F310" s="2">
        <v>8</v>
      </c>
      <c r="G310" s="2">
        <v>1472</v>
      </c>
      <c r="H310" s="2">
        <v>468.6848</v>
      </c>
    </row>
    <row r="311" spans="2:8">
      <c r="B311" s="1">
        <v>41030</v>
      </c>
      <c r="C311" s="2" t="s">
        <v>517</v>
      </c>
      <c r="D311" s="2" t="s">
        <v>520</v>
      </c>
      <c r="E311" s="2" t="s">
        <v>521</v>
      </c>
      <c r="F311" s="2">
        <v>7</v>
      </c>
      <c r="G311" s="2">
        <v>1610</v>
      </c>
      <c r="H311" s="2">
        <v>483.16099999999994</v>
      </c>
    </row>
    <row r="312" spans="2:8">
      <c r="B312" s="1">
        <v>41061</v>
      </c>
      <c r="C312" s="2" t="s">
        <v>514</v>
      </c>
      <c r="D312" s="2" t="s">
        <v>520</v>
      </c>
      <c r="E312" s="2" t="s">
        <v>521</v>
      </c>
      <c r="F312" s="2">
        <v>8</v>
      </c>
      <c r="G312" s="2">
        <v>2016</v>
      </c>
      <c r="H312" s="2">
        <v>620.928</v>
      </c>
    </row>
    <row r="313" spans="2:8">
      <c r="B313" s="1">
        <v>41061</v>
      </c>
      <c r="C313" s="2" t="s">
        <v>515</v>
      </c>
      <c r="D313" s="2" t="s">
        <v>520</v>
      </c>
      <c r="E313" s="2" t="s">
        <v>521</v>
      </c>
      <c r="F313" s="2">
        <v>7</v>
      </c>
      <c r="G313" s="2">
        <v>1295</v>
      </c>
      <c r="H313" s="2">
        <v>526.029</v>
      </c>
    </row>
    <row r="314" spans="2:8">
      <c r="B314" s="1">
        <v>41061</v>
      </c>
      <c r="C314" s="2" t="s">
        <v>516</v>
      </c>
      <c r="D314" s="2" t="s">
        <v>520</v>
      </c>
      <c r="E314" s="2" t="s">
        <v>521</v>
      </c>
      <c r="F314" s="2">
        <v>6</v>
      </c>
      <c r="G314" s="2">
        <v>978</v>
      </c>
      <c r="H314" s="2">
        <v>405.57659999999998</v>
      </c>
    </row>
    <row r="315" spans="2:8">
      <c r="B315" s="1">
        <v>41061</v>
      </c>
      <c r="C315" s="2" t="s">
        <v>517</v>
      </c>
      <c r="D315" s="2" t="s">
        <v>520</v>
      </c>
      <c r="E315" s="2" t="s">
        <v>521</v>
      </c>
      <c r="F315" s="2">
        <v>7</v>
      </c>
      <c r="G315" s="2">
        <v>1610</v>
      </c>
      <c r="H315" s="2">
        <v>497.49</v>
      </c>
    </row>
    <row r="316" spans="2:8">
      <c r="B316" s="1">
        <v>41091</v>
      </c>
      <c r="C316" s="2" t="s">
        <v>514</v>
      </c>
      <c r="D316" s="2" t="s">
        <v>520</v>
      </c>
      <c r="E316" s="2" t="s">
        <v>521</v>
      </c>
      <c r="F316" s="2">
        <v>9</v>
      </c>
      <c r="G316" s="2">
        <v>1287</v>
      </c>
      <c r="H316" s="2">
        <v>442.08450000000005</v>
      </c>
    </row>
    <row r="317" spans="2:8">
      <c r="B317" s="1">
        <v>41091</v>
      </c>
      <c r="C317" s="2" t="s">
        <v>515</v>
      </c>
      <c r="D317" s="2" t="s">
        <v>520</v>
      </c>
      <c r="E317" s="2" t="s">
        <v>521</v>
      </c>
      <c r="F317" s="2">
        <v>7</v>
      </c>
      <c r="G317" s="2">
        <v>2100</v>
      </c>
      <c r="H317" s="2">
        <v>633.99</v>
      </c>
    </row>
    <row r="318" spans="2:8">
      <c r="B318" s="1">
        <v>41091</v>
      </c>
      <c r="C318" s="2" t="s">
        <v>516</v>
      </c>
      <c r="D318" s="2" t="s">
        <v>520</v>
      </c>
      <c r="E318" s="2" t="s">
        <v>521</v>
      </c>
      <c r="F318" s="2">
        <v>8</v>
      </c>
      <c r="G318" s="2">
        <v>1232</v>
      </c>
      <c r="H318" s="2">
        <v>485.40800000000002</v>
      </c>
    </row>
    <row r="319" spans="2:8">
      <c r="B319" s="1">
        <v>41091</v>
      </c>
      <c r="C319" s="2" t="s">
        <v>517</v>
      </c>
      <c r="D319" s="2" t="s">
        <v>520</v>
      </c>
      <c r="E319" s="2" t="s">
        <v>521</v>
      </c>
      <c r="F319" s="2">
        <v>10</v>
      </c>
      <c r="G319" s="2">
        <v>1160</v>
      </c>
      <c r="H319" s="2">
        <v>404.72399999999999</v>
      </c>
    </row>
    <row r="320" spans="2:8">
      <c r="B320" s="1">
        <v>41122</v>
      </c>
      <c r="C320" s="2" t="s">
        <v>514</v>
      </c>
      <c r="D320" s="2" t="s">
        <v>520</v>
      </c>
      <c r="E320" s="2" t="s">
        <v>521</v>
      </c>
      <c r="F320" s="2">
        <v>6</v>
      </c>
      <c r="G320" s="2">
        <v>1668</v>
      </c>
      <c r="H320" s="2">
        <v>556.11119999999994</v>
      </c>
    </row>
    <row r="321" spans="2:8">
      <c r="B321" s="1">
        <v>41122</v>
      </c>
      <c r="C321" s="2" t="s">
        <v>515</v>
      </c>
      <c r="D321" s="2" t="s">
        <v>520</v>
      </c>
      <c r="E321" s="2" t="s">
        <v>521</v>
      </c>
      <c r="F321" s="2">
        <v>6</v>
      </c>
      <c r="G321" s="2">
        <v>1194</v>
      </c>
      <c r="H321" s="2">
        <v>510.435</v>
      </c>
    </row>
    <row r="322" spans="2:8">
      <c r="B322" s="1">
        <v>41122</v>
      </c>
      <c r="C322" s="2" t="s">
        <v>516</v>
      </c>
      <c r="D322" s="2" t="s">
        <v>520</v>
      </c>
      <c r="E322" s="2" t="s">
        <v>521</v>
      </c>
      <c r="F322" s="2">
        <v>10</v>
      </c>
      <c r="G322" s="2">
        <v>1090</v>
      </c>
      <c r="H322" s="2">
        <v>409.62200000000001</v>
      </c>
    </row>
    <row r="323" spans="2:8">
      <c r="B323" s="1">
        <v>41122</v>
      </c>
      <c r="C323" s="2" t="s">
        <v>517</v>
      </c>
      <c r="D323" s="2" t="s">
        <v>520</v>
      </c>
      <c r="E323" s="2" t="s">
        <v>521</v>
      </c>
      <c r="F323" s="2">
        <v>9</v>
      </c>
      <c r="G323" s="2">
        <v>2259</v>
      </c>
      <c r="H323" s="2">
        <v>687.63959999999997</v>
      </c>
    </row>
    <row r="324" spans="2:8">
      <c r="B324" s="1">
        <v>41153</v>
      </c>
      <c r="C324" s="2" t="s">
        <v>514</v>
      </c>
      <c r="D324" s="2" t="s">
        <v>520</v>
      </c>
      <c r="E324" s="2" t="s">
        <v>521</v>
      </c>
      <c r="F324" s="2">
        <v>9</v>
      </c>
      <c r="G324" s="2">
        <v>2277</v>
      </c>
      <c r="H324" s="2">
        <v>1024.4223</v>
      </c>
    </row>
    <row r="325" spans="2:8">
      <c r="B325" s="1">
        <v>41153</v>
      </c>
      <c r="C325" s="2" t="s">
        <v>515</v>
      </c>
      <c r="D325" s="2" t="s">
        <v>520</v>
      </c>
      <c r="E325" s="2" t="s">
        <v>521</v>
      </c>
      <c r="F325" s="2">
        <v>8</v>
      </c>
      <c r="G325" s="2">
        <v>1320</v>
      </c>
      <c r="H325" s="2">
        <v>469.26</v>
      </c>
    </row>
    <row r="326" spans="2:8">
      <c r="B326" s="1">
        <v>41153</v>
      </c>
      <c r="C326" s="2" t="s">
        <v>516</v>
      </c>
      <c r="D326" s="2" t="s">
        <v>520</v>
      </c>
      <c r="E326" s="2" t="s">
        <v>521</v>
      </c>
      <c r="F326" s="2">
        <v>9</v>
      </c>
      <c r="G326" s="2">
        <v>945</v>
      </c>
      <c r="H326" s="2">
        <v>312.03899999999999</v>
      </c>
    </row>
    <row r="327" spans="2:8">
      <c r="B327" s="1">
        <v>41153</v>
      </c>
      <c r="C327" s="2" t="s">
        <v>517</v>
      </c>
      <c r="D327" s="2" t="s">
        <v>520</v>
      </c>
      <c r="E327" s="2" t="s">
        <v>521</v>
      </c>
      <c r="F327" s="2">
        <v>8</v>
      </c>
      <c r="G327" s="2">
        <v>1008</v>
      </c>
      <c r="H327" s="2">
        <v>364.2912</v>
      </c>
    </row>
    <row r="328" spans="2:8">
      <c r="B328" s="1">
        <v>41183</v>
      </c>
      <c r="C328" s="2" t="s">
        <v>514</v>
      </c>
      <c r="D328" s="2" t="s">
        <v>520</v>
      </c>
      <c r="E328" s="2" t="s">
        <v>521</v>
      </c>
      <c r="F328" s="2">
        <v>10</v>
      </c>
      <c r="G328" s="2">
        <v>1760</v>
      </c>
      <c r="H328" s="2">
        <v>678.65599999999995</v>
      </c>
    </row>
    <row r="329" spans="2:8">
      <c r="B329" s="1">
        <v>41183</v>
      </c>
      <c r="C329" s="2" t="s">
        <v>515</v>
      </c>
      <c r="D329" s="2" t="s">
        <v>520</v>
      </c>
      <c r="E329" s="2" t="s">
        <v>521</v>
      </c>
      <c r="F329" s="2">
        <v>6</v>
      </c>
      <c r="G329" s="2">
        <v>1650</v>
      </c>
      <c r="H329" s="2">
        <v>688.71</v>
      </c>
    </row>
    <row r="330" spans="2:8">
      <c r="B330" s="1">
        <v>41183</v>
      </c>
      <c r="C330" s="2" t="s">
        <v>516</v>
      </c>
      <c r="D330" s="2" t="s">
        <v>520</v>
      </c>
      <c r="E330" s="2" t="s">
        <v>521</v>
      </c>
      <c r="F330" s="2">
        <v>7</v>
      </c>
      <c r="G330" s="2">
        <v>1848</v>
      </c>
      <c r="H330" s="2">
        <v>581.56560000000002</v>
      </c>
    </row>
    <row r="331" spans="2:8">
      <c r="B331" s="1">
        <v>41183</v>
      </c>
      <c r="C331" s="2" t="s">
        <v>517</v>
      </c>
      <c r="D331" s="2" t="s">
        <v>520</v>
      </c>
      <c r="E331" s="2" t="s">
        <v>521</v>
      </c>
      <c r="F331" s="2">
        <v>10</v>
      </c>
      <c r="G331" s="2">
        <v>2890</v>
      </c>
      <c r="H331" s="2">
        <v>958.61299999999994</v>
      </c>
    </row>
    <row r="332" spans="2:8">
      <c r="B332" s="1">
        <v>41214</v>
      </c>
      <c r="C332" s="2" t="s">
        <v>514</v>
      </c>
      <c r="D332" s="2" t="s">
        <v>520</v>
      </c>
      <c r="E332" s="2" t="s">
        <v>521</v>
      </c>
      <c r="F332" s="2">
        <v>6</v>
      </c>
      <c r="G332" s="2">
        <v>1248</v>
      </c>
      <c r="H332" s="2">
        <v>548.37120000000004</v>
      </c>
    </row>
    <row r="333" spans="2:8">
      <c r="B333" s="1">
        <v>41214</v>
      </c>
      <c r="C333" s="2" t="s">
        <v>515</v>
      </c>
      <c r="D333" s="2" t="s">
        <v>520</v>
      </c>
      <c r="E333" s="2" t="s">
        <v>521</v>
      </c>
      <c r="F333" s="2">
        <v>7</v>
      </c>
      <c r="G333" s="2">
        <v>707</v>
      </c>
      <c r="H333" s="2">
        <v>230.41130000000001</v>
      </c>
    </row>
    <row r="334" spans="2:8">
      <c r="B334" s="1">
        <v>41214</v>
      </c>
      <c r="C334" s="2" t="s">
        <v>516</v>
      </c>
      <c r="D334" s="2" t="s">
        <v>520</v>
      </c>
      <c r="E334" s="2" t="s">
        <v>521</v>
      </c>
      <c r="F334" s="2">
        <v>8</v>
      </c>
      <c r="G334" s="2">
        <v>1592</v>
      </c>
      <c r="H334" s="2">
        <v>657.65520000000004</v>
      </c>
    </row>
    <row r="335" spans="2:8">
      <c r="B335" s="1">
        <v>41214</v>
      </c>
      <c r="C335" s="2" t="s">
        <v>517</v>
      </c>
      <c r="D335" s="2" t="s">
        <v>520</v>
      </c>
      <c r="E335" s="2" t="s">
        <v>521</v>
      </c>
      <c r="F335" s="2">
        <v>10</v>
      </c>
      <c r="G335" s="2">
        <v>1430</v>
      </c>
      <c r="H335" s="2">
        <v>586.15699999999993</v>
      </c>
    </row>
    <row r="336" spans="2:8">
      <c r="B336" s="1">
        <v>41244</v>
      </c>
      <c r="C336" s="2" t="s">
        <v>514</v>
      </c>
      <c r="D336" s="2" t="s">
        <v>520</v>
      </c>
      <c r="E336" s="2" t="s">
        <v>521</v>
      </c>
      <c r="F336" s="2">
        <v>10</v>
      </c>
      <c r="G336" s="2">
        <v>1730</v>
      </c>
      <c r="H336" s="2">
        <v>739.40200000000004</v>
      </c>
    </row>
    <row r="337" spans="2:8">
      <c r="B337" s="1">
        <v>41244</v>
      </c>
      <c r="C337" s="2" t="s">
        <v>515</v>
      </c>
      <c r="D337" s="2" t="s">
        <v>520</v>
      </c>
      <c r="E337" s="2" t="s">
        <v>521</v>
      </c>
      <c r="F337" s="2">
        <v>8</v>
      </c>
      <c r="G337" s="2">
        <v>1840</v>
      </c>
      <c r="H337" s="2">
        <v>634.98400000000004</v>
      </c>
    </row>
    <row r="338" spans="2:8">
      <c r="B338" s="1">
        <v>41244</v>
      </c>
      <c r="C338" s="2" t="s">
        <v>516</v>
      </c>
      <c r="D338" s="2" t="s">
        <v>520</v>
      </c>
      <c r="E338" s="2" t="s">
        <v>521</v>
      </c>
      <c r="F338" s="2">
        <v>6</v>
      </c>
      <c r="G338" s="2">
        <v>1638</v>
      </c>
      <c r="H338" s="2">
        <v>733.005</v>
      </c>
    </row>
    <row r="339" spans="2:8">
      <c r="B339" s="1">
        <v>41244</v>
      </c>
      <c r="C339" s="2" t="s">
        <v>517</v>
      </c>
      <c r="D339" s="2" t="s">
        <v>520</v>
      </c>
      <c r="E339" s="2" t="s">
        <v>521</v>
      </c>
      <c r="F339" s="2">
        <v>6</v>
      </c>
      <c r="G339" s="2">
        <v>1140</v>
      </c>
      <c r="H339" s="2">
        <v>377.56799999999998</v>
      </c>
    </row>
    <row r="340" spans="2:8">
      <c r="B340" s="1">
        <v>41275</v>
      </c>
      <c r="C340" s="2" t="s">
        <v>514</v>
      </c>
      <c r="D340" s="2" t="s">
        <v>520</v>
      </c>
      <c r="E340" s="2" t="s">
        <v>521</v>
      </c>
      <c r="F340" s="2">
        <v>8</v>
      </c>
      <c r="G340" s="2">
        <v>1680</v>
      </c>
      <c r="H340" s="2">
        <v>512.56799999999998</v>
      </c>
    </row>
    <row r="341" spans="2:8">
      <c r="B341" s="1">
        <v>41275</v>
      </c>
      <c r="C341" s="2" t="s">
        <v>515</v>
      </c>
      <c r="D341" s="2" t="s">
        <v>520</v>
      </c>
      <c r="E341" s="2" t="s">
        <v>521</v>
      </c>
      <c r="F341" s="2">
        <v>9</v>
      </c>
      <c r="G341" s="2">
        <v>1413</v>
      </c>
      <c r="H341" s="2">
        <v>621.01350000000002</v>
      </c>
    </row>
    <row r="342" spans="2:8">
      <c r="B342" s="1">
        <v>41275</v>
      </c>
      <c r="C342" s="2" t="s">
        <v>516</v>
      </c>
      <c r="D342" s="2" t="s">
        <v>520</v>
      </c>
      <c r="E342" s="2" t="s">
        <v>521</v>
      </c>
      <c r="F342" s="2">
        <v>10</v>
      </c>
      <c r="G342" s="2">
        <v>1110</v>
      </c>
      <c r="H342" s="2">
        <v>437.78399999999999</v>
      </c>
    </row>
    <row r="343" spans="2:8">
      <c r="B343" s="1">
        <v>41275</v>
      </c>
      <c r="C343" s="2" t="s">
        <v>517</v>
      </c>
      <c r="D343" s="2" t="s">
        <v>520</v>
      </c>
      <c r="E343" s="2" t="s">
        <v>521</v>
      </c>
      <c r="F343" s="2">
        <v>6</v>
      </c>
      <c r="G343" s="2">
        <v>1740</v>
      </c>
      <c r="H343" s="2">
        <v>549.66600000000005</v>
      </c>
    </row>
    <row r="344" spans="2:8">
      <c r="B344" s="1">
        <v>41306</v>
      </c>
      <c r="C344" s="2" t="s">
        <v>514</v>
      </c>
      <c r="D344" s="2" t="s">
        <v>520</v>
      </c>
      <c r="E344" s="2" t="s">
        <v>521</v>
      </c>
      <c r="F344" s="2">
        <v>7</v>
      </c>
      <c r="G344" s="2">
        <v>1162</v>
      </c>
      <c r="H344" s="2">
        <v>350.11060000000003</v>
      </c>
    </row>
    <row r="345" spans="2:8">
      <c r="B345" s="1">
        <v>41306</v>
      </c>
      <c r="C345" s="2" t="s">
        <v>515</v>
      </c>
      <c r="D345" s="2" t="s">
        <v>520</v>
      </c>
      <c r="E345" s="2" t="s">
        <v>521</v>
      </c>
      <c r="F345" s="2">
        <v>8</v>
      </c>
      <c r="G345" s="2">
        <v>1112</v>
      </c>
      <c r="H345" s="2">
        <v>371.964</v>
      </c>
    </row>
    <row r="346" spans="2:8">
      <c r="B346" s="1">
        <v>41306</v>
      </c>
      <c r="C346" s="2" t="s">
        <v>516</v>
      </c>
      <c r="D346" s="2" t="s">
        <v>520</v>
      </c>
      <c r="E346" s="2" t="s">
        <v>521</v>
      </c>
      <c r="F346" s="2">
        <v>10</v>
      </c>
      <c r="G346" s="2">
        <v>1350</v>
      </c>
      <c r="H346" s="2">
        <v>567.40499999999997</v>
      </c>
    </row>
    <row r="347" spans="2:8">
      <c r="B347" s="1">
        <v>41306</v>
      </c>
      <c r="C347" s="2" t="s">
        <v>517</v>
      </c>
      <c r="D347" s="2" t="s">
        <v>520</v>
      </c>
      <c r="E347" s="2" t="s">
        <v>521</v>
      </c>
      <c r="F347" s="2">
        <v>9</v>
      </c>
      <c r="G347" s="2">
        <v>1179</v>
      </c>
      <c r="H347" s="2">
        <v>484.21530000000001</v>
      </c>
    </row>
    <row r="348" spans="2:8">
      <c r="B348" s="1">
        <v>41334</v>
      </c>
      <c r="C348" s="2" t="s">
        <v>514</v>
      </c>
      <c r="D348" s="2" t="s">
        <v>520</v>
      </c>
      <c r="E348" s="2" t="s">
        <v>521</v>
      </c>
      <c r="F348" s="2">
        <v>6</v>
      </c>
      <c r="G348" s="2">
        <v>1032</v>
      </c>
      <c r="H348" s="2">
        <v>367.59840000000003</v>
      </c>
    </row>
    <row r="349" spans="2:8">
      <c r="B349" s="1">
        <v>41334</v>
      </c>
      <c r="C349" s="2" t="s">
        <v>515</v>
      </c>
      <c r="D349" s="2" t="s">
        <v>520</v>
      </c>
      <c r="E349" s="2" t="s">
        <v>521</v>
      </c>
      <c r="F349" s="2">
        <v>8</v>
      </c>
      <c r="G349" s="2">
        <v>1448</v>
      </c>
      <c r="H349" s="2">
        <v>455.54079999999999</v>
      </c>
    </row>
    <row r="350" spans="2:8">
      <c r="B350" s="1">
        <v>41334</v>
      </c>
      <c r="C350" s="2" t="s">
        <v>516</v>
      </c>
      <c r="D350" s="2" t="s">
        <v>520</v>
      </c>
      <c r="E350" s="2" t="s">
        <v>521</v>
      </c>
      <c r="F350" s="2">
        <v>10</v>
      </c>
      <c r="G350" s="2">
        <v>1130</v>
      </c>
      <c r="H350" s="2">
        <v>496.97400000000005</v>
      </c>
    </row>
    <row r="351" spans="2:8">
      <c r="B351" s="1">
        <v>41334</v>
      </c>
      <c r="C351" s="2" t="s">
        <v>517</v>
      </c>
      <c r="D351" s="2" t="s">
        <v>520</v>
      </c>
      <c r="E351" s="2" t="s">
        <v>521</v>
      </c>
      <c r="F351" s="2">
        <v>6</v>
      </c>
      <c r="G351" s="2">
        <v>1734</v>
      </c>
      <c r="H351" s="2">
        <v>560.42880000000002</v>
      </c>
    </row>
    <row r="352" spans="2:8">
      <c r="B352" s="1">
        <v>41365</v>
      </c>
      <c r="C352" s="2" t="s">
        <v>514</v>
      </c>
      <c r="D352" s="2" t="s">
        <v>520</v>
      </c>
      <c r="E352" s="2" t="s">
        <v>521</v>
      </c>
      <c r="F352" s="2">
        <v>7</v>
      </c>
      <c r="G352" s="2">
        <v>1421</v>
      </c>
      <c r="H352" s="2">
        <v>482.00319999999999</v>
      </c>
    </row>
    <row r="353" spans="2:8">
      <c r="B353" s="1">
        <v>41365</v>
      </c>
      <c r="C353" s="2" t="s">
        <v>515</v>
      </c>
      <c r="D353" s="2" t="s">
        <v>520</v>
      </c>
      <c r="E353" s="2" t="s">
        <v>521</v>
      </c>
      <c r="F353" s="2">
        <v>8</v>
      </c>
      <c r="G353" s="2">
        <v>2344</v>
      </c>
      <c r="H353" s="2">
        <v>1008.3888000000001</v>
      </c>
    </row>
    <row r="354" spans="2:8">
      <c r="B354" s="1">
        <v>41365</v>
      </c>
      <c r="C354" s="2" t="s">
        <v>516</v>
      </c>
      <c r="D354" s="2" t="s">
        <v>520</v>
      </c>
      <c r="E354" s="2" t="s">
        <v>521</v>
      </c>
      <c r="F354" s="2">
        <v>10</v>
      </c>
      <c r="G354" s="2">
        <v>2930</v>
      </c>
      <c r="H354" s="2">
        <v>1014.0730000000001</v>
      </c>
    </row>
    <row r="355" spans="2:8">
      <c r="B355" s="1">
        <v>41365</v>
      </c>
      <c r="C355" s="2" t="s">
        <v>517</v>
      </c>
      <c r="D355" s="2" t="s">
        <v>520</v>
      </c>
      <c r="E355" s="2" t="s">
        <v>521</v>
      </c>
      <c r="F355" s="2">
        <v>8</v>
      </c>
      <c r="G355" s="2">
        <v>2128</v>
      </c>
      <c r="H355" s="2">
        <v>673.51200000000006</v>
      </c>
    </row>
    <row r="356" spans="2:8">
      <c r="B356" s="1">
        <v>41395</v>
      </c>
      <c r="C356" s="2" t="s">
        <v>514</v>
      </c>
      <c r="D356" s="2" t="s">
        <v>520</v>
      </c>
      <c r="E356" s="2" t="s">
        <v>521</v>
      </c>
      <c r="F356" s="2">
        <v>10</v>
      </c>
      <c r="G356" s="2">
        <v>2100</v>
      </c>
      <c r="H356" s="2">
        <v>812.28</v>
      </c>
    </row>
    <row r="357" spans="2:8">
      <c r="B357" s="1">
        <v>41395</v>
      </c>
      <c r="C357" s="2" t="s">
        <v>515</v>
      </c>
      <c r="D357" s="2" t="s">
        <v>520</v>
      </c>
      <c r="E357" s="2" t="s">
        <v>521</v>
      </c>
      <c r="F357" s="2">
        <v>8</v>
      </c>
      <c r="G357" s="2">
        <v>1896</v>
      </c>
      <c r="H357" s="2">
        <v>641.0376</v>
      </c>
    </row>
    <row r="358" spans="2:8">
      <c r="B358" s="1">
        <v>41395</v>
      </c>
      <c r="C358" s="2" t="s">
        <v>516</v>
      </c>
      <c r="D358" s="2" t="s">
        <v>520</v>
      </c>
      <c r="E358" s="2" t="s">
        <v>521</v>
      </c>
      <c r="F358" s="2">
        <v>8</v>
      </c>
      <c r="G358" s="2">
        <v>1112</v>
      </c>
      <c r="H358" s="2">
        <v>445.1336</v>
      </c>
    </row>
    <row r="359" spans="2:8">
      <c r="B359" s="1">
        <v>41395</v>
      </c>
      <c r="C359" s="2" t="s">
        <v>517</v>
      </c>
      <c r="D359" s="2" t="s">
        <v>520</v>
      </c>
      <c r="E359" s="2" t="s">
        <v>521</v>
      </c>
      <c r="F359" s="2">
        <v>9</v>
      </c>
      <c r="G359" s="2">
        <v>2160</v>
      </c>
      <c r="H359" s="2">
        <v>937.65599999999995</v>
      </c>
    </row>
    <row r="360" spans="2:8">
      <c r="B360" s="1">
        <v>41426</v>
      </c>
      <c r="C360" s="2" t="s">
        <v>514</v>
      </c>
      <c r="D360" s="2" t="s">
        <v>520</v>
      </c>
      <c r="E360" s="2" t="s">
        <v>521</v>
      </c>
      <c r="F360" s="2">
        <v>9</v>
      </c>
      <c r="G360" s="2">
        <v>2088</v>
      </c>
      <c r="H360" s="2">
        <v>908.69759999999997</v>
      </c>
    </row>
    <row r="361" spans="2:8">
      <c r="B361" s="1">
        <v>41426</v>
      </c>
      <c r="C361" s="2" t="s">
        <v>515</v>
      </c>
      <c r="D361" s="2" t="s">
        <v>520</v>
      </c>
      <c r="E361" s="2" t="s">
        <v>521</v>
      </c>
      <c r="F361" s="2">
        <v>9</v>
      </c>
      <c r="G361" s="2">
        <v>1071</v>
      </c>
      <c r="H361" s="2">
        <v>421.33140000000003</v>
      </c>
    </row>
    <row r="362" spans="2:8">
      <c r="B362" s="1">
        <v>41426</v>
      </c>
      <c r="C362" s="2" t="s">
        <v>516</v>
      </c>
      <c r="D362" s="2" t="s">
        <v>520</v>
      </c>
      <c r="E362" s="2" t="s">
        <v>521</v>
      </c>
      <c r="F362" s="2">
        <v>8</v>
      </c>
      <c r="G362" s="2">
        <v>928</v>
      </c>
      <c r="H362" s="2">
        <v>416.9504</v>
      </c>
    </row>
    <row r="363" spans="2:8">
      <c r="B363" s="1">
        <v>41426</v>
      </c>
      <c r="C363" s="2" t="s">
        <v>517</v>
      </c>
      <c r="D363" s="2" t="s">
        <v>520</v>
      </c>
      <c r="E363" s="2" t="s">
        <v>521</v>
      </c>
      <c r="F363" s="2">
        <v>6</v>
      </c>
      <c r="G363" s="2">
        <v>1590</v>
      </c>
      <c r="H363" s="2">
        <v>650.94600000000003</v>
      </c>
    </row>
    <row r="364" spans="2:8">
      <c r="B364" s="1">
        <v>40544</v>
      </c>
      <c r="C364" s="2" t="s">
        <v>514</v>
      </c>
      <c r="D364" s="2" t="s">
        <v>518</v>
      </c>
      <c r="E364" s="2" t="s">
        <v>522</v>
      </c>
      <c r="F364" s="2">
        <v>7</v>
      </c>
      <c r="G364" s="2">
        <v>1799</v>
      </c>
      <c r="H364" s="2">
        <v>708.80600000000004</v>
      </c>
    </row>
    <row r="365" spans="2:8">
      <c r="B365" s="1">
        <v>40544</v>
      </c>
      <c r="C365" s="2" t="s">
        <v>515</v>
      </c>
      <c r="D365" s="2" t="s">
        <v>518</v>
      </c>
      <c r="E365" s="2" t="s">
        <v>522</v>
      </c>
      <c r="F365" s="2">
        <v>6</v>
      </c>
      <c r="G365" s="2">
        <v>984</v>
      </c>
      <c r="H365" s="2">
        <v>314.28960000000001</v>
      </c>
    </row>
    <row r="366" spans="2:8">
      <c r="B366" s="1">
        <v>40544</v>
      </c>
      <c r="C366" s="2" t="s">
        <v>516</v>
      </c>
      <c r="D366" s="2" t="s">
        <v>518</v>
      </c>
      <c r="E366" s="2" t="s">
        <v>522</v>
      </c>
      <c r="F366" s="2">
        <v>9</v>
      </c>
      <c r="G366" s="2">
        <v>2223</v>
      </c>
      <c r="H366" s="2">
        <v>771.15869999999995</v>
      </c>
    </row>
    <row r="367" spans="2:8">
      <c r="B367" s="1">
        <v>40544</v>
      </c>
      <c r="C367" s="2" t="s">
        <v>517</v>
      </c>
      <c r="D367" s="2" t="s">
        <v>518</v>
      </c>
      <c r="E367" s="2" t="s">
        <v>522</v>
      </c>
      <c r="F367" s="2">
        <v>8</v>
      </c>
      <c r="G367" s="2">
        <v>872</v>
      </c>
      <c r="H367" s="2">
        <v>331.01119999999997</v>
      </c>
    </row>
    <row r="368" spans="2:8">
      <c r="B368" s="1">
        <v>40575</v>
      </c>
      <c r="C368" s="2" t="s">
        <v>514</v>
      </c>
      <c r="D368" s="2" t="s">
        <v>518</v>
      </c>
      <c r="E368" s="2" t="s">
        <v>522</v>
      </c>
      <c r="F368" s="2">
        <v>6</v>
      </c>
      <c r="G368" s="2">
        <v>756</v>
      </c>
      <c r="H368" s="2">
        <v>333.84960000000001</v>
      </c>
    </row>
    <row r="369" spans="2:8">
      <c r="B369" s="1">
        <v>40575</v>
      </c>
      <c r="C369" s="2" t="s">
        <v>515</v>
      </c>
      <c r="D369" s="2" t="s">
        <v>518</v>
      </c>
      <c r="E369" s="2" t="s">
        <v>522</v>
      </c>
      <c r="F369" s="2">
        <v>7</v>
      </c>
      <c r="G369" s="2">
        <v>931</v>
      </c>
      <c r="H369" s="2">
        <v>295.59250000000003</v>
      </c>
    </row>
    <row r="370" spans="2:8">
      <c r="B370" s="1">
        <v>40575</v>
      </c>
      <c r="C370" s="2" t="s">
        <v>516</v>
      </c>
      <c r="D370" s="2" t="s">
        <v>518</v>
      </c>
      <c r="E370" s="2" t="s">
        <v>522</v>
      </c>
      <c r="F370" s="2">
        <v>9</v>
      </c>
      <c r="G370" s="2">
        <v>936</v>
      </c>
      <c r="H370" s="2">
        <v>375.42959999999999</v>
      </c>
    </row>
    <row r="371" spans="2:8">
      <c r="B371" s="1">
        <v>40575</v>
      </c>
      <c r="C371" s="2" t="s">
        <v>517</v>
      </c>
      <c r="D371" s="2" t="s">
        <v>518</v>
      </c>
      <c r="E371" s="2" t="s">
        <v>522</v>
      </c>
      <c r="F371" s="2">
        <v>7</v>
      </c>
      <c r="G371" s="2">
        <v>1785</v>
      </c>
      <c r="H371" s="2">
        <v>566.02350000000001</v>
      </c>
    </row>
    <row r="372" spans="2:8">
      <c r="B372" s="1">
        <v>40603</v>
      </c>
      <c r="C372" s="2" t="s">
        <v>514</v>
      </c>
      <c r="D372" s="2" t="s">
        <v>518</v>
      </c>
      <c r="E372" s="2" t="s">
        <v>522</v>
      </c>
      <c r="F372" s="2">
        <v>7</v>
      </c>
      <c r="G372" s="2">
        <v>1099</v>
      </c>
      <c r="H372" s="2">
        <v>459.71170000000001</v>
      </c>
    </row>
    <row r="373" spans="2:8">
      <c r="B373" s="1">
        <v>40603</v>
      </c>
      <c r="C373" s="2" t="s">
        <v>515</v>
      </c>
      <c r="D373" s="2" t="s">
        <v>518</v>
      </c>
      <c r="E373" s="2" t="s">
        <v>522</v>
      </c>
      <c r="F373" s="2">
        <v>9</v>
      </c>
      <c r="G373" s="2">
        <v>2583</v>
      </c>
      <c r="H373" s="2">
        <v>942.79499999999996</v>
      </c>
    </row>
    <row r="374" spans="2:8">
      <c r="B374" s="1">
        <v>40603</v>
      </c>
      <c r="C374" s="2" t="s">
        <v>516</v>
      </c>
      <c r="D374" s="2" t="s">
        <v>518</v>
      </c>
      <c r="E374" s="2" t="s">
        <v>522</v>
      </c>
      <c r="F374" s="2">
        <v>9</v>
      </c>
      <c r="G374" s="2">
        <v>1215</v>
      </c>
      <c r="H374" s="2">
        <v>406.053</v>
      </c>
    </row>
    <row r="375" spans="2:8">
      <c r="B375" s="1">
        <v>40603</v>
      </c>
      <c r="C375" s="2" t="s">
        <v>517</v>
      </c>
      <c r="D375" s="2" t="s">
        <v>518</v>
      </c>
      <c r="E375" s="2" t="s">
        <v>522</v>
      </c>
      <c r="F375" s="2">
        <v>10</v>
      </c>
      <c r="G375" s="2">
        <v>1090</v>
      </c>
      <c r="H375" s="2">
        <v>381.5</v>
      </c>
    </row>
    <row r="376" spans="2:8">
      <c r="B376" s="1">
        <v>40634</v>
      </c>
      <c r="C376" s="2" t="s">
        <v>514</v>
      </c>
      <c r="D376" s="2" t="s">
        <v>518</v>
      </c>
      <c r="E376" s="2" t="s">
        <v>522</v>
      </c>
      <c r="F376" s="2">
        <v>6</v>
      </c>
      <c r="G376" s="2">
        <v>888</v>
      </c>
      <c r="H376" s="2">
        <v>359.28480000000002</v>
      </c>
    </row>
    <row r="377" spans="2:8">
      <c r="B377" s="1">
        <v>40634</v>
      </c>
      <c r="C377" s="2" t="s">
        <v>515</v>
      </c>
      <c r="D377" s="2" t="s">
        <v>518</v>
      </c>
      <c r="E377" s="2" t="s">
        <v>522</v>
      </c>
      <c r="F377" s="2">
        <v>8</v>
      </c>
      <c r="G377" s="2">
        <v>1872</v>
      </c>
      <c r="H377" s="2">
        <v>702.37439999999992</v>
      </c>
    </row>
    <row r="378" spans="2:8">
      <c r="B378" s="1">
        <v>40634</v>
      </c>
      <c r="C378" s="2" t="s">
        <v>516</v>
      </c>
      <c r="D378" s="2" t="s">
        <v>518</v>
      </c>
      <c r="E378" s="2" t="s">
        <v>522</v>
      </c>
      <c r="F378" s="2">
        <v>6</v>
      </c>
      <c r="G378" s="2">
        <v>1110</v>
      </c>
      <c r="H378" s="2">
        <v>493.17299999999994</v>
      </c>
    </row>
    <row r="379" spans="2:8">
      <c r="B379" s="1">
        <v>40634</v>
      </c>
      <c r="C379" s="2" t="s">
        <v>517</v>
      </c>
      <c r="D379" s="2" t="s">
        <v>518</v>
      </c>
      <c r="E379" s="2" t="s">
        <v>522</v>
      </c>
      <c r="F379" s="2">
        <v>6</v>
      </c>
      <c r="G379" s="2">
        <v>1788</v>
      </c>
      <c r="H379" s="2">
        <v>629.19719999999995</v>
      </c>
    </row>
    <row r="380" spans="2:8">
      <c r="B380" s="1">
        <v>40664</v>
      </c>
      <c r="C380" s="2" t="s">
        <v>514</v>
      </c>
      <c r="D380" s="2" t="s">
        <v>518</v>
      </c>
      <c r="E380" s="2" t="s">
        <v>522</v>
      </c>
      <c r="F380" s="2">
        <v>9</v>
      </c>
      <c r="G380" s="2">
        <v>2574</v>
      </c>
      <c r="H380" s="2">
        <v>925.61039999999991</v>
      </c>
    </row>
    <row r="381" spans="2:8">
      <c r="B381" s="1">
        <v>40664</v>
      </c>
      <c r="C381" s="2" t="s">
        <v>515</v>
      </c>
      <c r="D381" s="2" t="s">
        <v>518</v>
      </c>
      <c r="E381" s="2" t="s">
        <v>522</v>
      </c>
      <c r="F381" s="2">
        <v>10</v>
      </c>
      <c r="G381" s="2">
        <v>1030</v>
      </c>
      <c r="H381" s="2">
        <v>354.73199999999997</v>
      </c>
    </row>
    <row r="382" spans="2:8">
      <c r="B382" s="1">
        <v>40664</v>
      </c>
      <c r="C382" s="2" t="s">
        <v>516</v>
      </c>
      <c r="D382" s="2" t="s">
        <v>518</v>
      </c>
      <c r="E382" s="2" t="s">
        <v>522</v>
      </c>
      <c r="F382" s="2">
        <v>7</v>
      </c>
      <c r="G382" s="2">
        <v>763</v>
      </c>
      <c r="H382" s="2">
        <v>333.27840000000003</v>
      </c>
    </row>
    <row r="383" spans="2:8">
      <c r="B383" s="1">
        <v>40664</v>
      </c>
      <c r="C383" s="2" t="s">
        <v>517</v>
      </c>
      <c r="D383" s="2" t="s">
        <v>518</v>
      </c>
      <c r="E383" s="2" t="s">
        <v>522</v>
      </c>
      <c r="F383" s="2">
        <v>10</v>
      </c>
      <c r="G383" s="2">
        <v>2240</v>
      </c>
      <c r="H383" s="2">
        <v>721.952</v>
      </c>
    </row>
    <row r="384" spans="2:8">
      <c r="B384" s="1">
        <v>40695</v>
      </c>
      <c r="C384" s="2" t="s">
        <v>514</v>
      </c>
      <c r="D384" s="2" t="s">
        <v>518</v>
      </c>
      <c r="E384" s="2" t="s">
        <v>522</v>
      </c>
      <c r="F384" s="2">
        <v>8</v>
      </c>
      <c r="G384" s="2">
        <v>1320</v>
      </c>
      <c r="H384" s="2">
        <v>431.50800000000004</v>
      </c>
    </row>
    <row r="385" spans="2:8">
      <c r="B385" s="1">
        <v>40695</v>
      </c>
      <c r="C385" s="2" t="s">
        <v>515</v>
      </c>
      <c r="D385" s="2" t="s">
        <v>518</v>
      </c>
      <c r="E385" s="2" t="s">
        <v>522</v>
      </c>
      <c r="F385" s="2">
        <v>10</v>
      </c>
      <c r="G385" s="2">
        <v>1740</v>
      </c>
      <c r="H385" s="2">
        <v>595.77599999999995</v>
      </c>
    </row>
    <row r="386" spans="2:8">
      <c r="B386" s="1">
        <v>40695</v>
      </c>
      <c r="C386" s="2" t="s">
        <v>516</v>
      </c>
      <c r="D386" s="2" t="s">
        <v>518</v>
      </c>
      <c r="E386" s="2" t="s">
        <v>522</v>
      </c>
      <c r="F386" s="2">
        <v>8</v>
      </c>
      <c r="G386" s="2">
        <v>2096</v>
      </c>
      <c r="H386" s="2">
        <v>763.78240000000005</v>
      </c>
    </row>
    <row r="387" spans="2:8">
      <c r="B387" s="1">
        <v>40695</v>
      </c>
      <c r="C387" s="2" t="s">
        <v>517</v>
      </c>
      <c r="D387" s="2" t="s">
        <v>518</v>
      </c>
      <c r="E387" s="2" t="s">
        <v>522</v>
      </c>
      <c r="F387" s="2">
        <v>7</v>
      </c>
      <c r="G387" s="2">
        <v>2065</v>
      </c>
      <c r="H387" s="2">
        <v>811.13199999999995</v>
      </c>
    </row>
    <row r="388" spans="2:8">
      <c r="B388" s="1">
        <v>40725</v>
      </c>
      <c r="C388" s="2" t="s">
        <v>514</v>
      </c>
      <c r="D388" s="2" t="s">
        <v>518</v>
      </c>
      <c r="E388" s="2" t="s">
        <v>522</v>
      </c>
      <c r="F388" s="2">
        <v>7</v>
      </c>
      <c r="G388" s="2">
        <v>1827</v>
      </c>
      <c r="H388" s="2">
        <v>649.86390000000006</v>
      </c>
    </row>
    <row r="389" spans="2:8">
      <c r="B389" s="1">
        <v>40725</v>
      </c>
      <c r="C389" s="2" t="s">
        <v>515</v>
      </c>
      <c r="D389" s="2" t="s">
        <v>518</v>
      </c>
      <c r="E389" s="2" t="s">
        <v>522</v>
      </c>
      <c r="F389" s="2">
        <v>7</v>
      </c>
      <c r="G389" s="2">
        <v>1267</v>
      </c>
      <c r="H389" s="2">
        <v>418.49009999999998</v>
      </c>
    </row>
    <row r="390" spans="2:8">
      <c r="B390" s="1">
        <v>40725</v>
      </c>
      <c r="C390" s="2" t="s">
        <v>516</v>
      </c>
      <c r="D390" s="2" t="s">
        <v>518</v>
      </c>
      <c r="E390" s="2" t="s">
        <v>522</v>
      </c>
      <c r="F390" s="2">
        <v>9</v>
      </c>
      <c r="G390" s="2">
        <v>963</v>
      </c>
      <c r="H390" s="2">
        <v>396.27449999999999</v>
      </c>
    </row>
    <row r="391" spans="2:8">
      <c r="B391" s="1">
        <v>40725</v>
      </c>
      <c r="C391" s="2" t="s">
        <v>517</v>
      </c>
      <c r="D391" s="2" t="s">
        <v>518</v>
      </c>
      <c r="E391" s="2" t="s">
        <v>522</v>
      </c>
      <c r="F391" s="2">
        <v>6</v>
      </c>
      <c r="G391" s="2">
        <v>1302</v>
      </c>
      <c r="H391" s="2">
        <v>487.46879999999999</v>
      </c>
    </row>
    <row r="392" spans="2:8">
      <c r="B392" s="1">
        <v>40756</v>
      </c>
      <c r="C392" s="2" t="s">
        <v>514</v>
      </c>
      <c r="D392" s="2" t="s">
        <v>518</v>
      </c>
      <c r="E392" s="2" t="s">
        <v>522</v>
      </c>
      <c r="F392" s="2">
        <v>8</v>
      </c>
      <c r="G392" s="2">
        <v>2232</v>
      </c>
      <c r="H392" s="2">
        <v>969.13439999999991</v>
      </c>
    </row>
    <row r="393" spans="2:8">
      <c r="B393" s="1">
        <v>40756</v>
      </c>
      <c r="C393" s="2" t="s">
        <v>515</v>
      </c>
      <c r="D393" s="2" t="s">
        <v>518</v>
      </c>
      <c r="E393" s="2" t="s">
        <v>522</v>
      </c>
      <c r="F393" s="2">
        <v>8</v>
      </c>
      <c r="G393" s="2">
        <v>1968</v>
      </c>
      <c r="H393" s="2">
        <v>793.49760000000003</v>
      </c>
    </row>
    <row r="394" spans="2:8">
      <c r="B394" s="1">
        <v>40756</v>
      </c>
      <c r="C394" s="2" t="s">
        <v>516</v>
      </c>
      <c r="D394" s="2" t="s">
        <v>518</v>
      </c>
      <c r="E394" s="2" t="s">
        <v>522</v>
      </c>
      <c r="F394" s="2">
        <v>6</v>
      </c>
      <c r="G394" s="2">
        <v>1626</v>
      </c>
      <c r="H394" s="2">
        <v>635.44079999999997</v>
      </c>
    </row>
    <row r="395" spans="2:8">
      <c r="B395" s="1">
        <v>40756</v>
      </c>
      <c r="C395" s="2" t="s">
        <v>517</v>
      </c>
      <c r="D395" s="2" t="s">
        <v>518</v>
      </c>
      <c r="E395" s="2" t="s">
        <v>522</v>
      </c>
      <c r="F395" s="2">
        <v>8</v>
      </c>
      <c r="G395" s="2">
        <v>1712</v>
      </c>
      <c r="H395" s="2">
        <v>618.20319999999992</v>
      </c>
    </row>
    <row r="396" spans="2:8">
      <c r="B396" s="1">
        <v>40787</v>
      </c>
      <c r="C396" s="2" t="s">
        <v>514</v>
      </c>
      <c r="D396" s="2" t="s">
        <v>518</v>
      </c>
      <c r="E396" s="2" t="s">
        <v>522</v>
      </c>
      <c r="F396" s="2">
        <v>9</v>
      </c>
      <c r="G396" s="2">
        <v>2646</v>
      </c>
      <c r="H396" s="2">
        <v>812.322</v>
      </c>
    </row>
    <row r="397" spans="2:8">
      <c r="B397" s="1">
        <v>40787</v>
      </c>
      <c r="C397" s="2" t="s">
        <v>515</v>
      </c>
      <c r="D397" s="2" t="s">
        <v>518</v>
      </c>
      <c r="E397" s="2" t="s">
        <v>522</v>
      </c>
      <c r="F397" s="2">
        <v>6</v>
      </c>
      <c r="G397" s="2">
        <v>954</v>
      </c>
      <c r="H397" s="2">
        <v>402.77880000000005</v>
      </c>
    </row>
    <row r="398" spans="2:8">
      <c r="B398" s="1">
        <v>40787</v>
      </c>
      <c r="C398" s="2" t="s">
        <v>516</v>
      </c>
      <c r="D398" s="2" t="s">
        <v>518</v>
      </c>
      <c r="E398" s="2" t="s">
        <v>522</v>
      </c>
      <c r="F398" s="2">
        <v>6</v>
      </c>
      <c r="G398" s="2">
        <v>1272</v>
      </c>
      <c r="H398" s="2">
        <v>402.58800000000002</v>
      </c>
    </row>
    <row r="399" spans="2:8">
      <c r="B399" s="1">
        <v>40787</v>
      </c>
      <c r="C399" s="2" t="s">
        <v>517</v>
      </c>
      <c r="D399" s="2" t="s">
        <v>518</v>
      </c>
      <c r="E399" s="2" t="s">
        <v>522</v>
      </c>
      <c r="F399" s="2">
        <v>8</v>
      </c>
      <c r="G399" s="2">
        <v>928</v>
      </c>
      <c r="H399" s="2">
        <v>307.53919999999999</v>
      </c>
    </row>
    <row r="400" spans="2:8">
      <c r="B400" s="1">
        <v>40817</v>
      </c>
      <c r="C400" s="2" t="s">
        <v>514</v>
      </c>
      <c r="D400" s="2" t="s">
        <v>518</v>
      </c>
      <c r="E400" s="2" t="s">
        <v>522</v>
      </c>
      <c r="F400" s="2">
        <v>8</v>
      </c>
      <c r="G400" s="2">
        <v>2304</v>
      </c>
      <c r="H400" s="2">
        <v>695.80799999999999</v>
      </c>
    </row>
    <row r="401" spans="2:8">
      <c r="B401" s="1">
        <v>40817</v>
      </c>
      <c r="C401" s="2" t="s">
        <v>515</v>
      </c>
      <c r="D401" s="2" t="s">
        <v>518</v>
      </c>
      <c r="E401" s="2" t="s">
        <v>522</v>
      </c>
      <c r="F401" s="2">
        <v>6</v>
      </c>
      <c r="G401" s="2">
        <v>1626</v>
      </c>
      <c r="H401" s="2">
        <v>561.62040000000002</v>
      </c>
    </row>
    <row r="402" spans="2:8">
      <c r="B402" s="1">
        <v>40817</v>
      </c>
      <c r="C402" s="2" t="s">
        <v>516</v>
      </c>
      <c r="D402" s="2" t="s">
        <v>518</v>
      </c>
      <c r="E402" s="2" t="s">
        <v>522</v>
      </c>
      <c r="F402" s="2">
        <v>7</v>
      </c>
      <c r="G402" s="2">
        <v>1043</v>
      </c>
      <c r="H402" s="2">
        <v>346.79750000000001</v>
      </c>
    </row>
    <row r="403" spans="2:8">
      <c r="B403" s="1">
        <v>40817</v>
      </c>
      <c r="C403" s="2" t="s">
        <v>517</v>
      </c>
      <c r="D403" s="2" t="s">
        <v>518</v>
      </c>
      <c r="E403" s="2" t="s">
        <v>522</v>
      </c>
      <c r="F403" s="2">
        <v>8</v>
      </c>
      <c r="G403" s="2">
        <v>1552</v>
      </c>
      <c r="H403" s="2">
        <v>599.072</v>
      </c>
    </row>
    <row r="404" spans="2:8">
      <c r="B404" s="1">
        <v>40848</v>
      </c>
      <c r="C404" s="2" t="s">
        <v>514</v>
      </c>
      <c r="D404" s="2" t="s">
        <v>518</v>
      </c>
      <c r="E404" s="2" t="s">
        <v>522</v>
      </c>
      <c r="F404" s="2">
        <v>9</v>
      </c>
      <c r="G404" s="2">
        <v>1863</v>
      </c>
      <c r="H404" s="2">
        <v>797.17769999999996</v>
      </c>
    </row>
    <row r="405" spans="2:8">
      <c r="B405" s="1">
        <v>40848</v>
      </c>
      <c r="C405" s="2" t="s">
        <v>515</v>
      </c>
      <c r="D405" s="2" t="s">
        <v>518</v>
      </c>
      <c r="E405" s="2" t="s">
        <v>522</v>
      </c>
      <c r="F405" s="2">
        <v>7</v>
      </c>
      <c r="G405" s="2">
        <v>1085</v>
      </c>
      <c r="H405" s="2">
        <v>458.62950000000001</v>
      </c>
    </row>
    <row r="406" spans="2:8">
      <c r="B406" s="1">
        <v>40848</v>
      </c>
      <c r="C406" s="2" t="s">
        <v>516</v>
      </c>
      <c r="D406" s="2" t="s">
        <v>518</v>
      </c>
      <c r="E406" s="2" t="s">
        <v>522</v>
      </c>
      <c r="F406" s="2">
        <v>7</v>
      </c>
      <c r="G406" s="2">
        <v>1358</v>
      </c>
      <c r="H406" s="2">
        <v>600.37180000000001</v>
      </c>
    </row>
    <row r="407" spans="2:8">
      <c r="B407" s="1">
        <v>40848</v>
      </c>
      <c r="C407" s="2" t="s">
        <v>517</v>
      </c>
      <c r="D407" s="2" t="s">
        <v>518</v>
      </c>
      <c r="E407" s="2" t="s">
        <v>522</v>
      </c>
      <c r="F407" s="2">
        <v>9</v>
      </c>
      <c r="G407" s="2">
        <v>2295</v>
      </c>
      <c r="H407" s="2">
        <v>982.03049999999996</v>
      </c>
    </row>
    <row r="408" spans="2:8">
      <c r="B408" s="1">
        <v>40878</v>
      </c>
      <c r="C408" s="2" t="s">
        <v>514</v>
      </c>
      <c r="D408" s="2" t="s">
        <v>518</v>
      </c>
      <c r="E408" s="2" t="s">
        <v>522</v>
      </c>
      <c r="F408" s="2">
        <v>8</v>
      </c>
      <c r="G408" s="2">
        <v>1984</v>
      </c>
      <c r="H408" s="2">
        <v>693.4079999999999</v>
      </c>
    </row>
    <row r="409" spans="2:8">
      <c r="B409" s="1">
        <v>40878</v>
      </c>
      <c r="C409" s="2" t="s">
        <v>515</v>
      </c>
      <c r="D409" s="2" t="s">
        <v>518</v>
      </c>
      <c r="E409" s="2" t="s">
        <v>522</v>
      </c>
      <c r="F409" s="2">
        <v>8</v>
      </c>
      <c r="G409" s="2">
        <v>2328</v>
      </c>
      <c r="H409" s="2">
        <v>729.36240000000009</v>
      </c>
    </row>
    <row r="410" spans="2:8">
      <c r="B410" s="1">
        <v>40878</v>
      </c>
      <c r="C410" s="2" t="s">
        <v>516</v>
      </c>
      <c r="D410" s="2" t="s">
        <v>518</v>
      </c>
      <c r="E410" s="2" t="s">
        <v>522</v>
      </c>
      <c r="F410" s="2">
        <v>10</v>
      </c>
      <c r="G410" s="2">
        <v>2150</v>
      </c>
      <c r="H410" s="2">
        <v>928.58500000000004</v>
      </c>
    </row>
    <row r="411" spans="2:8">
      <c r="B411" s="1">
        <v>40878</v>
      </c>
      <c r="C411" s="2" t="s">
        <v>517</v>
      </c>
      <c r="D411" s="2" t="s">
        <v>518</v>
      </c>
      <c r="E411" s="2" t="s">
        <v>522</v>
      </c>
      <c r="F411" s="2">
        <v>10</v>
      </c>
      <c r="G411" s="2">
        <v>1810</v>
      </c>
      <c r="H411" s="2">
        <v>579.20000000000005</v>
      </c>
    </row>
    <row r="412" spans="2:8">
      <c r="B412" s="1">
        <v>40909</v>
      </c>
      <c r="C412" s="2" t="s">
        <v>514</v>
      </c>
      <c r="D412" s="2" t="s">
        <v>518</v>
      </c>
      <c r="E412" s="2" t="s">
        <v>522</v>
      </c>
      <c r="F412" s="2">
        <v>10</v>
      </c>
      <c r="G412" s="2">
        <v>1670</v>
      </c>
      <c r="H412" s="2">
        <v>639.10899999999992</v>
      </c>
    </row>
    <row r="413" spans="2:8">
      <c r="B413" s="1">
        <v>40909</v>
      </c>
      <c r="C413" s="2" t="s">
        <v>515</v>
      </c>
      <c r="D413" s="2" t="s">
        <v>518</v>
      </c>
      <c r="E413" s="2" t="s">
        <v>522</v>
      </c>
      <c r="F413" s="2">
        <v>8</v>
      </c>
      <c r="G413" s="2">
        <v>1800</v>
      </c>
      <c r="H413" s="2">
        <v>734.22</v>
      </c>
    </row>
    <row r="414" spans="2:8">
      <c r="B414" s="1">
        <v>40909</v>
      </c>
      <c r="C414" s="2" t="s">
        <v>516</v>
      </c>
      <c r="D414" s="2" t="s">
        <v>518</v>
      </c>
      <c r="E414" s="2" t="s">
        <v>522</v>
      </c>
      <c r="F414" s="2">
        <v>6</v>
      </c>
      <c r="G414" s="2">
        <v>1398</v>
      </c>
      <c r="H414" s="2">
        <v>581.28840000000002</v>
      </c>
    </row>
    <row r="415" spans="2:8">
      <c r="B415" s="1">
        <v>40909</v>
      </c>
      <c r="C415" s="2" t="s">
        <v>517</v>
      </c>
      <c r="D415" s="2" t="s">
        <v>518</v>
      </c>
      <c r="E415" s="2" t="s">
        <v>522</v>
      </c>
      <c r="F415" s="2">
        <v>10</v>
      </c>
      <c r="G415" s="2">
        <v>1760</v>
      </c>
      <c r="H415" s="2">
        <v>725.29600000000005</v>
      </c>
    </row>
    <row r="416" spans="2:8">
      <c r="B416" s="1">
        <v>40940</v>
      </c>
      <c r="C416" s="2" t="s">
        <v>514</v>
      </c>
      <c r="D416" s="2" t="s">
        <v>518</v>
      </c>
      <c r="E416" s="2" t="s">
        <v>522</v>
      </c>
      <c r="F416" s="2">
        <v>6</v>
      </c>
      <c r="G416" s="2">
        <v>1782</v>
      </c>
      <c r="H416" s="2">
        <v>592.51499999999999</v>
      </c>
    </row>
    <row r="417" spans="2:8">
      <c r="B417" s="1">
        <v>40940</v>
      </c>
      <c r="C417" s="2" t="s">
        <v>515</v>
      </c>
      <c r="D417" s="2" t="s">
        <v>518</v>
      </c>
      <c r="E417" s="2" t="s">
        <v>522</v>
      </c>
      <c r="F417" s="2">
        <v>6</v>
      </c>
      <c r="G417" s="2">
        <v>1194</v>
      </c>
      <c r="H417" s="2">
        <v>439.86959999999999</v>
      </c>
    </row>
    <row r="418" spans="2:8">
      <c r="B418" s="1">
        <v>40940</v>
      </c>
      <c r="C418" s="2" t="s">
        <v>516</v>
      </c>
      <c r="D418" s="2" t="s">
        <v>518</v>
      </c>
      <c r="E418" s="2" t="s">
        <v>522</v>
      </c>
      <c r="F418" s="2">
        <v>10</v>
      </c>
      <c r="G418" s="2">
        <v>1960</v>
      </c>
      <c r="H418" s="2">
        <v>600.93599999999992</v>
      </c>
    </row>
    <row r="419" spans="2:8">
      <c r="B419" s="1">
        <v>40940</v>
      </c>
      <c r="C419" s="2" t="s">
        <v>517</v>
      </c>
      <c r="D419" s="2" t="s">
        <v>518</v>
      </c>
      <c r="E419" s="2" t="s">
        <v>522</v>
      </c>
      <c r="F419" s="2">
        <v>10</v>
      </c>
      <c r="G419" s="2">
        <v>2850</v>
      </c>
      <c r="H419" s="2">
        <v>1176.7649999999999</v>
      </c>
    </row>
    <row r="420" spans="2:8">
      <c r="B420" s="1">
        <v>40969</v>
      </c>
      <c r="C420" s="2" t="s">
        <v>514</v>
      </c>
      <c r="D420" s="2" t="s">
        <v>518</v>
      </c>
      <c r="E420" s="2" t="s">
        <v>522</v>
      </c>
      <c r="F420" s="2">
        <v>6</v>
      </c>
      <c r="G420" s="2">
        <v>792</v>
      </c>
      <c r="H420" s="2">
        <v>348.24239999999998</v>
      </c>
    </row>
    <row r="421" spans="2:8">
      <c r="B421" s="1">
        <v>40969</v>
      </c>
      <c r="C421" s="2" t="s">
        <v>515</v>
      </c>
      <c r="D421" s="2" t="s">
        <v>518</v>
      </c>
      <c r="E421" s="2" t="s">
        <v>522</v>
      </c>
      <c r="F421" s="2">
        <v>6</v>
      </c>
      <c r="G421" s="2">
        <v>1650</v>
      </c>
      <c r="H421" s="2">
        <v>694.65</v>
      </c>
    </row>
    <row r="422" spans="2:8">
      <c r="B422" s="1">
        <v>40969</v>
      </c>
      <c r="C422" s="2" t="s">
        <v>516</v>
      </c>
      <c r="D422" s="2" t="s">
        <v>518</v>
      </c>
      <c r="E422" s="2" t="s">
        <v>522</v>
      </c>
      <c r="F422" s="2">
        <v>9</v>
      </c>
      <c r="G422" s="2">
        <v>1089</v>
      </c>
      <c r="H422" s="2">
        <v>330.83820000000003</v>
      </c>
    </row>
    <row r="423" spans="2:8">
      <c r="B423" s="1">
        <v>40969</v>
      </c>
      <c r="C423" s="2" t="s">
        <v>517</v>
      </c>
      <c r="D423" s="2" t="s">
        <v>518</v>
      </c>
      <c r="E423" s="2" t="s">
        <v>522</v>
      </c>
      <c r="F423" s="2">
        <v>7</v>
      </c>
      <c r="G423" s="2">
        <v>1120</v>
      </c>
      <c r="H423" s="2">
        <v>471.96800000000002</v>
      </c>
    </row>
    <row r="424" spans="2:8">
      <c r="B424" s="1">
        <v>41000</v>
      </c>
      <c r="C424" s="2" t="s">
        <v>514</v>
      </c>
      <c r="D424" s="2" t="s">
        <v>518</v>
      </c>
      <c r="E424" s="2" t="s">
        <v>522</v>
      </c>
      <c r="F424" s="2">
        <v>8</v>
      </c>
      <c r="G424" s="2">
        <v>2160</v>
      </c>
      <c r="H424" s="2">
        <v>936.14400000000001</v>
      </c>
    </row>
    <row r="425" spans="2:8">
      <c r="B425" s="1">
        <v>41000</v>
      </c>
      <c r="C425" s="2" t="s">
        <v>515</v>
      </c>
      <c r="D425" s="2" t="s">
        <v>518</v>
      </c>
      <c r="E425" s="2" t="s">
        <v>522</v>
      </c>
      <c r="F425" s="2">
        <v>6</v>
      </c>
      <c r="G425" s="2">
        <v>1506</v>
      </c>
      <c r="H425" s="2">
        <v>476.19719999999995</v>
      </c>
    </row>
    <row r="426" spans="2:8">
      <c r="B426" s="1">
        <v>41000</v>
      </c>
      <c r="C426" s="2" t="s">
        <v>516</v>
      </c>
      <c r="D426" s="2" t="s">
        <v>518</v>
      </c>
      <c r="E426" s="2" t="s">
        <v>522</v>
      </c>
      <c r="F426" s="2">
        <v>8</v>
      </c>
      <c r="G426" s="2">
        <v>2248</v>
      </c>
      <c r="H426" s="2">
        <v>842.32559999999989</v>
      </c>
    </row>
    <row r="427" spans="2:8">
      <c r="B427" s="1">
        <v>41000</v>
      </c>
      <c r="C427" s="2" t="s">
        <v>517</v>
      </c>
      <c r="D427" s="2" t="s">
        <v>518</v>
      </c>
      <c r="E427" s="2" t="s">
        <v>522</v>
      </c>
      <c r="F427" s="2">
        <v>10</v>
      </c>
      <c r="G427" s="2">
        <v>1990</v>
      </c>
      <c r="H427" s="2">
        <v>699.48500000000001</v>
      </c>
    </row>
    <row r="428" spans="2:8">
      <c r="B428" s="1">
        <v>41030</v>
      </c>
      <c r="C428" s="2" t="s">
        <v>514</v>
      </c>
      <c r="D428" s="2" t="s">
        <v>518</v>
      </c>
      <c r="E428" s="2" t="s">
        <v>522</v>
      </c>
      <c r="F428" s="2">
        <v>9</v>
      </c>
      <c r="G428" s="2">
        <v>1791</v>
      </c>
      <c r="H428" s="2">
        <v>755.80200000000002</v>
      </c>
    </row>
    <row r="429" spans="2:8">
      <c r="B429" s="1">
        <v>41030</v>
      </c>
      <c r="C429" s="2" t="s">
        <v>515</v>
      </c>
      <c r="D429" s="2" t="s">
        <v>518</v>
      </c>
      <c r="E429" s="2" t="s">
        <v>522</v>
      </c>
      <c r="F429" s="2">
        <v>10</v>
      </c>
      <c r="G429" s="2">
        <v>1710</v>
      </c>
      <c r="H429" s="2">
        <v>646.20900000000006</v>
      </c>
    </row>
    <row r="430" spans="2:8">
      <c r="B430" s="1">
        <v>41030</v>
      </c>
      <c r="C430" s="2" t="s">
        <v>516</v>
      </c>
      <c r="D430" s="2" t="s">
        <v>518</v>
      </c>
      <c r="E430" s="2" t="s">
        <v>522</v>
      </c>
      <c r="F430" s="2">
        <v>9</v>
      </c>
      <c r="G430" s="2">
        <v>1566</v>
      </c>
      <c r="H430" s="2">
        <v>580.82939999999996</v>
      </c>
    </row>
    <row r="431" spans="2:8">
      <c r="B431" s="1">
        <v>41030</v>
      </c>
      <c r="C431" s="2" t="s">
        <v>517</v>
      </c>
      <c r="D431" s="2" t="s">
        <v>518</v>
      </c>
      <c r="E431" s="2" t="s">
        <v>522</v>
      </c>
      <c r="F431" s="2">
        <v>10</v>
      </c>
      <c r="G431" s="2">
        <v>1520</v>
      </c>
      <c r="H431" s="2">
        <v>660.28800000000001</v>
      </c>
    </row>
    <row r="432" spans="2:8">
      <c r="B432" s="1">
        <v>41061</v>
      </c>
      <c r="C432" s="2" t="s">
        <v>514</v>
      </c>
      <c r="D432" s="2" t="s">
        <v>518</v>
      </c>
      <c r="E432" s="2" t="s">
        <v>522</v>
      </c>
      <c r="F432" s="2">
        <v>9</v>
      </c>
      <c r="G432" s="2">
        <v>2646</v>
      </c>
      <c r="H432" s="2">
        <v>892.23119999999994</v>
      </c>
    </row>
    <row r="433" spans="2:8">
      <c r="B433" s="1">
        <v>41061</v>
      </c>
      <c r="C433" s="2" t="s">
        <v>515</v>
      </c>
      <c r="D433" s="2" t="s">
        <v>518</v>
      </c>
      <c r="E433" s="2" t="s">
        <v>522</v>
      </c>
      <c r="F433" s="2">
        <v>7</v>
      </c>
      <c r="G433" s="2">
        <v>1750</v>
      </c>
      <c r="H433" s="2">
        <v>616.69999999999993</v>
      </c>
    </row>
    <row r="434" spans="2:8">
      <c r="B434" s="1">
        <v>41061</v>
      </c>
      <c r="C434" s="2" t="s">
        <v>516</v>
      </c>
      <c r="D434" s="2" t="s">
        <v>518</v>
      </c>
      <c r="E434" s="2" t="s">
        <v>522</v>
      </c>
      <c r="F434" s="2">
        <v>9</v>
      </c>
      <c r="G434" s="2">
        <v>1368</v>
      </c>
      <c r="H434" s="2">
        <v>421.48079999999999</v>
      </c>
    </row>
    <row r="435" spans="2:8">
      <c r="B435" s="1">
        <v>41061</v>
      </c>
      <c r="C435" s="2" t="s">
        <v>517</v>
      </c>
      <c r="D435" s="2" t="s">
        <v>518</v>
      </c>
      <c r="E435" s="2" t="s">
        <v>522</v>
      </c>
      <c r="F435" s="2">
        <v>10</v>
      </c>
      <c r="G435" s="2">
        <v>1010</v>
      </c>
      <c r="H435" s="2">
        <v>401.17200000000003</v>
      </c>
    </row>
    <row r="436" spans="2:8">
      <c r="B436" s="1">
        <v>41091</v>
      </c>
      <c r="C436" s="2" t="s">
        <v>514</v>
      </c>
      <c r="D436" s="2" t="s">
        <v>518</v>
      </c>
      <c r="E436" s="2" t="s">
        <v>522</v>
      </c>
      <c r="F436" s="2">
        <v>6</v>
      </c>
      <c r="G436" s="2">
        <v>1578</v>
      </c>
      <c r="H436" s="2">
        <v>657.07920000000001</v>
      </c>
    </row>
    <row r="437" spans="2:8">
      <c r="B437" s="1">
        <v>41091</v>
      </c>
      <c r="C437" s="2" t="s">
        <v>515</v>
      </c>
      <c r="D437" s="2" t="s">
        <v>518</v>
      </c>
      <c r="E437" s="2" t="s">
        <v>522</v>
      </c>
      <c r="F437" s="2">
        <v>6</v>
      </c>
      <c r="G437" s="2">
        <v>852</v>
      </c>
      <c r="H437" s="2">
        <v>367.63799999999998</v>
      </c>
    </row>
    <row r="438" spans="2:8">
      <c r="B438" s="1">
        <v>41091</v>
      </c>
      <c r="C438" s="2" t="s">
        <v>516</v>
      </c>
      <c r="D438" s="2" t="s">
        <v>518</v>
      </c>
      <c r="E438" s="2" t="s">
        <v>522</v>
      </c>
      <c r="F438" s="2">
        <v>8</v>
      </c>
      <c r="G438" s="2">
        <v>1416</v>
      </c>
      <c r="H438" s="2">
        <v>627.99599999999998</v>
      </c>
    </row>
    <row r="439" spans="2:8">
      <c r="B439" s="1">
        <v>41091</v>
      </c>
      <c r="C439" s="2" t="s">
        <v>517</v>
      </c>
      <c r="D439" s="2" t="s">
        <v>518</v>
      </c>
      <c r="E439" s="2" t="s">
        <v>522</v>
      </c>
      <c r="F439" s="2">
        <v>6</v>
      </c>
      <c r="G439" s="2">
        <v>1194</v>
      </c>
      <c r="H439" s="2">
        <v>362.4984</v>
      </c>
    </row>
    <row r="440" spans="2:8">
      <c r="B440" s="1">
        <v>41122</v>
      </c>
      <c r="C440" s="2" t="s">
        <v>514</v>
      </c>
      <c r="D440" s="2" t="s">
        <v>518</v>
      </c>
      <c r="E440" s="2" t="s">
        <v>522</v>
      </c>
      <c r="F440" s="2">
        <v>7</v>
      </c>
      <c r="G440" s="2">
        <v>1316</v>
      </c>
      <c r="H440" s="2">
        <v>450.59839999999997</v>
      </c>
    </row>
    <row r="441" spans="2:8">
      <c r="B441" s="1">
        <v>41122</v>
      </c>
      <c r="C441" s="2" t="s">
        <v>515</v>
      </c>
      <c r="D441" s="2" t="s">
        <v>518</v>
      </c>
      <c r="E441" s="2" t="s">
        <v>522</v>
      </c>
      <c r="F441" s="2">
        <v>6</v>
      </c>
      <c r="G441" s="2">
        <v>720</v>
      </c>
      <c r="H441" s="2">
        <v>272.30399999999997</v>
      </c>
    </row>
    <row r="442" spans="2:8">
      <c r="B442" s="1">
        <v>41122</v>
      </c>
      <c r="C442" s="2" t="s">
        <v>516</v>
      </c>
      <c r="D442" s="2" t="s">
        <v>518</v>
      </c>
      <c r="E442" s="2" t="s">
        <v>522</v>
      </c>
      <c r="F442" s="2">
        <v>10</v>
      </c>
      <c r="G442" s="2">
        <v>2220</v>
      </c>
      <c r="H442" s="2">
        <v>889.99799999999993</v>
      </c>
    </row>
    <row r="443" spans="2:8">
      <c r="B443" s="1">
        <v>41122</v>
      </c>
      <c r="C443" s="2" t="s">
        <v>517</v>
      </c>
      <c r="D443" s="2" t="s">
        <v>518</v>
      </c>
      <c r="E443" s="2" t="s">
        <v>522</v>
      </c>
      <c r="F443" s="2">
        <v>7</v>
      </c>
      <c r="G443" s="2">
        <v>1064</v>
      </c>
      <c r="H443" s="2">
        <v>413.47039999999998</v>
      </c>
    </row>
    <row r="444" spans="2:8">
      <c r="B444" s="1">
        <v>41153</v>
      </c>
      <c r="C444" s="2" t="s">
        <v>514</v>
      </c>
      <c r="D444" s="2" t="s">
        <v>518</v>
      </c>
      <c r="E444" s="2" t="s">
        <v>522</v>
      </c>
      <c r="F444" s="2">
        <v>6</v>
      </c>
      <c r="G444" s="2">
        <v>996</v>
      </c>
      <c r="H444" s="2">
        <v>391.32840000000004</v>
      </c>
    </row>
    <row r="445" spans="2:8">
      <c r="B445" s="1">
        <v>41153</v>
      </c>
      <c r="C445" s="2" t="s">
        <v>515</v>
      </c>
      <c r="D445" s="2" t="s">
        <v>518</v>
      </c>
      <c r="E445" s="2" t="s">
        <v>522</v>
      </c>
      <c r="F445" s="2">
        <v>9</v>
      </c>
      <c r="G445" s="2">
        <v>1647</v>
      </c>
      <c r="H445" s="2">
        <v>698.65740000000005</v>
      </c>
    </row>
    <row r="446" spans="2:8">
      <c r="B446" s="1">
        <v>41153</v>
      </c>
      <c r="C446" s="2" t="s">
        <v>516</v>
      </c>
      <c r="D446" s="2" t="s">
        <v>518</v>
      </c>
      <c r="E446" s="2" t="s">
        <v>522</v>
      </c>
      <c r="F446" s="2">
        <v>7</v>
      </c>
      <c r="G446" s="2">
        <v>1127</v>
      </c>
      <c r="H446" s="2">
        <v>438.9665</v>
      </c>
    </row>
    <row r="447" spans="2:8">
      <c r="B447" s="1">
        <v>41153</v>
      </c>
      <c r="C447" s="2" t="s">
        <v>517</v>
      </c>
      <c r="D447" s="2" t="s">
        <v>518</v>
      </c>
      <c r="E447" s="2" t="s">
        <v>522</v>
      </c>
      <c r="F447" s="2">
        <v>8</v>
      </c>
      <c r="G447" s="2">
        <v>2248</v>
      </c>
      <c r="H447" s="2">
        <v>818.94640000000004</v>
      </c>
    </row>
    <row r="448" spans="2:8">
      <c r="B448" s="1">
        <v>41183</v>
      </c>
      <c r="C448" s="2" t="s">
        <v>514</v>
      </c>
      <c r="D448" s="2" t="s">
        <v>518</v>
      </c>
      <c r="E448" s="2" t="s">
        <v>522</v>
      </c>
      <c r="F448" s="2">
        <v>6</v>
      </c>
      <c r="G448" s="2">
        <v>1674</v>
      </c>
      <c r="H448" s="2">
        <v>583.38900000000001</v>
      </c>
    </row>
    <row r="449" spans="2:8">
      <c r="B449" s="1">
        <v>41183</v>
      </c>
      <c r="C449" s="2" t="s">
        <v>515</v>
      </c>
      <c r="D449" s="2" t="s">
        <v>518</v>
      </c>
      <c r="E449" s="2" t="s">
        <v>522</v>
      </c>
      <c r="F449" s="2">
        <v>6</v>
      </c>
      <c r="G449" s="2">
        <v>1158</v>
      </c>
      <c r="H449" s="2">
        <v>355.39019999999999</v>
      </c>
    </row>
    <row r="450" spans="2:8">
      <c r="B450" s="1">
        <v>41183</v>
      </c>
      <c r="C450" s="2" t="s">
        <v>516</v>
      </c>
      <c r="D450" s="2" t="s">
        <v>518</v>
      </c>
      <c r="E450" s="2" t="s">
        <v>522</v>
      </c>
      <c r="F450" s="2">
        <v>9</v>
      </c>
      <c r="G450" s="2">
        <v>927</v>
      </c>
      <c r="H450" s="2">
        <v>373.02479999999997</v>
      </c>
    </row>
    <row r="451" spans="2:8">
      <c r="B451" s="1">
        <v>41183</v>
      </c>
      <c r="C451" s="2" t="s">
        <v>517</v>
      </c>
      <c r="D451" s="2" t="s">
        <v>518</v>
      </c>
      <c r="E451" s="2" t="s">
        <v>522</v>
      </c>
      <c r="F451" s="2">
        <v>9</v>
      </c>
      <c r="G451" s="2">
        <v>1710</v>
      </c>
      <c r="H451" s="2">
        <v>703.49400000000003</v>
      </c>
    </row>
    <row r="452" spans="2:8">
      <c r="B452" s="1">
        <v>41214</v>
      </c>
      <c r="C452" s="2" t="s">
        <v>514</v>
      </c>
      <c r="D452" s="2" t="s">
        <v>518</v>
      </c>
      <c r="E452" s="2" t="s">
        <v>522</v>
      </c>
      <c r="F452" s="2">
        <v>8</v>
      </c>
      <c r="G452" s="2">
        <v>2024</v>
      </c>
      <c r="H452" s="2">
        <v>855.54480000000001</v>
      </c>
    </row>
    <row r="453" spans="2:8">
      <c r="B453" s="1">
        <v>41214</v>
      </c>
      <c r="C453" s="2" t="s">
        <v>515</v>
      </c>
      <c r="D453" s="2" t="s">
        <v>518</v>
      </c>
      <c r="E453" s="2" t="s">
        <v>522</v>
      </c>
      <c r="F453" s="2">
        <v>10</v>
      </c>
      <c r="G453" s="2">
        <v>1390</v>
      </c>
      <c r="H453" s="2">
        <v>548.21600000000001</v>
      </c>
    </row>
    <row r="454" spans="2:8">
      <c r="B454" s="1">
        <v>41214</v>
      </c>
      <c r="C454" s="2" t="s">
        <v>516</v>
      </c>
      <c r="D454" s="2" t="s">
        <v>518</v>
      </c>
      <c r="E454" s="2" t="s">
        <v>522</v>
      </c>
      <c r="F454" s="2">
        <v>10</v>
      </c>
      <c r="G454" s="2">
        <v>1210</v>
      </c>
      <c r="H454" s="2">
        <v>368.80799999999999</v>
      </c>
    </row>
    <row r="455" spans="2:8">
      <c r="B455" s="1">
        <v>41214</v>
      </c>
      <c r="C455" s="2" t="s">
        <v>517</v>
      </c>
      <c r="D455" s="2" t="s">
        <v>518</v>
      </c>
      <c r="E455" s="2" t="s">
        <v>522</v>
      </c>
      <c r="F455" s="2">
        <v>10</v>
      </c>
      <c r="G455" s="2">
        <v>1220</v>
      </c>
      <c r="H455" s="2">
        <v>547.65800000000002</v>
      </c>
    </row>
    <row r="456" spans="2:8">
      <c r="B456" s="1">
        <v>41244</v>
      </c>
      <c r="C456" s="2" t="s">
        <v>514</v>
      </c>
      <c r="D456" s="2" t="s">
        <v>518</v>
      </c>
      <c r="E456" s="2" t="s">
        <v>522</v>
      </c>
      <c r="F456" s="2">
        <v>6</v>
      </c>
      <c r="G456" s="2">
        <v>882</v>
      </c>
      <c r="H456" s="2">
        <v>332.51400000000001</v>
      </c>
    </row>
    <row r="457" spans="2:8">
      <c r="B457" s="1">
        <v>41244</v>
      </c>
      <c r="C457" s="2" t="s">
        <v>515</v>
      </c>
      <c r="D457" s="2" t="s">
        <v>518</v>
      </c>
      <c r="E457" s="2" t="s">
        <v>522</v>
      </c>
      <c r="F457" s="2">
        <v>8</v>
      </c>
      <c r="G457" s="2">
        <v>1864</v>
      </c>
      <c r="H457" s="2">
        <v>604.49519999999995</v>
      </c>
    </row>
    <row r="458" spans="2:8">
      <c r="B458" s="1">
        <v>41244</v>
      </c>
      <c r="C458" s="2" t="s">
        <v>516</v>
      </c>
      <c r="D458" s="2" t="s">
        <v>518</v>
      </c>
      <c r="E458" s="2" t="s">
        <v>522</v>
      </c>
      <c r="F458" s="2">
        <v>7</v>
      </c>
      <c r="G458" s="2">
        <v>1302</v>
      </c>
      <c r="H458" s="2">
        <v>490.59360000000004</v>
      </c>
    </row>
    <row r="459" spans="2:8">
      <c r="B459" s="1">
        <v>41244</v>
      </c>
      <c r="C459" s="2" t="s">
        <v>517</v>
      </c>
      <c r="D459" s="2" t="s">
        <v>518</v>
      </c>
      <c r="E459" s="2" t="s">
        <v>522</v>
      </c>
      <c r="F459" s="2">
        <v>9</v>
      </c>
      <c r="G459" s="2">
        <v>1953</v>
      </c>
      <c r="H459" s="2">
        <v>718.89929999999993</v>
      </c>
    </row>
    <row r="460" spans="2:8">
      <c r="B460" s="1">
        <v>41275</v>
      </c>
      <c r="C460" s="2" t="s">
        <v>514</v>
      </c>
      <c r="D460" s="2" t="s">
        <v>518</v>
      </c>
      <c r="E460" s="2" t="s">
        <v>522</v>
      </c>
      <c r="F460" s="2">
        <v>10</v>
      </c>
      <c r="G460" s="2">
        <v>1770</v>
      </c>
      <c r="H460" s="2">
        <v>621.97799999999995</v>
      </c>
    </row>
    <row r="461" spans="2:8">
      <c r="B461" s="1">
        <v>41275</v>
      </c>
      <c r="C461" s="2" t="s">
        <v>515</v>
      </c>
      <c r="D461" s="2" t="s">
        <v>518</v>
      </c>
      <c r="E461" s="2" t="s">
        <v>522</v>
      </c>
      <c r="F461" s="2">
        <v>10</v>
      </c>
      <c r="G461" s="2">
        <v>1430</v>
      </c>
      <c r="H461" s="2">
        <v>534.39099999999996</v>
      </c>
    </row>
    <row r="462" spans="2:8">
      <c r="B462" s="1">
        <v>41275</v>
      </c>
      <c r="C462" s="2" t="s">
        <v>516</v>
      </c>
      <c r="D462" s="2" t="s">
        <v>518</v>
      </c>
      <c r="E462" s="2" t="s">
        <v>522</v>
      </c>
      <c r="F462" s="2">
        <v>7</v>
      </c>
      <c r="G462" s="2">
        <v>1484</v>
      </c>
      <c r="H462" s="2">
        <v>493.72679999999997</v>
      </c>
    </row>
    <row r="463" spans="2:8">
      <c r="B463" s="1">
        <v>41275</v>
      </c>
      <c r="C463" s="2" t="s">
        <v>517</v>
      </c>
      <c r="D463" s="2" t="s">
        <v>518</v>
      </c>
      <c r="E463" s="2" t="s">
        <v>522</v>
      </c>
      <c r="F463" s="2">
        <v>9</v>
      </c>
      <c r="G463" s="2">
        <v>1053</v>
      </c>
      <c r="H463" s="2">
        <v>458.26559999999995</v>
      </c>
    </row>
    <row r="464" spans="2:8">
      <c r="B464" s="1">
        <v>41306</v>
      </c>
      <c r="C464" s="2" t="s">
        <v>514</v>
      </c>
      <c r="D464" s="2" t="s">
        <v>518</v>
      </c>
      <c r="E464" s="2" t="s">
        <v>522</v>
      </c>
      <c r="F464" s="2">
        <v>9</v>
      </c>
      <c r="G464" s="2">
        <v>1890</v>
      </c>
      <c r="H464" s="2">
        <v>656.01900000000001</v>
      </c>
    </row>
    <row r="465" spans="2:8">
      <c r="B465" s="1">
        <v>41306</v>
      </c>
      <c r="C465" s="2" t="s">
        <v>515</v>
      </c>
      <c r="D465" s="2" t="s">
        <v>518</v>
      </c>
      <c r="E465" s="2" t="s">
        <v>522</v>
      </c>
      <c r="F465" s="2">
        <v>9</v>
      </c>
      <c r="G465" s="2">
        <v>1773</v>
      </c>
      <c r="H465" s="2">
        <v>655.83270000000005</v>
      </c>
    </row>
    <row r="466" spans="2:8">
      <c r="B466" s="1">
        <v>41306</v>
      </c>
      <c r="C466" s="2" t="s">
        <v>516</v>
      </c>
      <c r="D466" s="2" t="s">
        <v>518</v>
      </c>
      <c r="E466" s="2" t="s">
        <v>522</v>
      </c>
      <c r="F466" s="2">
        <v>9</v>
      </c>
      <c r="G466" s="2">
        <v>1008</v>
      </c>
      <c r="H466" s="2">
        <v>347.35680000000002</v>
      </c>
    </row>
    <row r="467" spans="2:8">
      <c r="B467" s="1">
        <v>41306</v>
      </c>
      <c r="C467" s="2" t="s">
        <v>517</v>
      </c>
      <c r="D467" s="2" t="s">
        <v>518</v>
      </c>
      <c r="E467" s="2" t="s">
        <v>522</v>
      </c>
      <c r="F467" s="2">
        <v>10</v>
      </c>
      <c r="G467" s="2">
        <v>2250</v>
      </c>
      <c r="H467" s="2">
        <v>799.2</v>
      </c>
    </row>
    <row r="468" spans="2:8">
      <c r="B468" s="1">
        <v>41334</v>
      </c>
      <c r="C468" s="2" t="s">
        <v>514</v>
      </c>
      <c r="D468" s="2" t="s">
        <v>518</v>
      </c>
      <c r="E468" s="2" t="s">
        <v>522</v>
      </c>
      <c r="F468" s="2">
        <v>6</v>
      </c>
      <c r="G468" s="2">
        <v>660</v>
      </c>
      <c r="H468" s="2">
        <v>277.39800000000002</v>
      </c>
    </row>
    <row r="469" spans="2:8">
      <c r="B469" s="1">
        <v>41334</v>
      </c>
      <c r="C469" s="2" t="s">
        <v>515</v>
      </c>
      <c r="D469" s="2" t="s">
        <v>518</v>
      </c>
      <c r="E469" s="2" t="s">
        <v>522</v>
      </c>
      <c r="F469" s="2">
        <v>9</v>
      </c>
      <c r="G469" s="2">
        <v>2673</v>
      </c>
      <c r="H469" s="2">
        <v>1150.7265</v>
      </c>
    </row>
    <row r="470" spans="2:8">
      <c r="B470" s="1">
        <v>41334</v>
      </c>
      <c r="C470" s="2" t="s">
        <v>516</v>
      </c>
      <c r="D470" s="2" t="s">
        <v>518</v>
      </c>
      <c r="E470" s="2" t="s">
        <v>522</v>
      </c>
      <c r="F470" s="2">
        <v>10</v>
      </c>
      <c r="G470" s="2">
        <v>2060</v>
      </c>
      <c r="H470" s="2">
        <v>918.76</v>
      </c>
    </row>
    <row r="471" spans="2:8">
      <c r="B471" s="1">
        <v>41334</v>
      </c>
      <c r="C471" s="2" t="s">
        <v>517</v>
      </c>
      <c r="D471" s="2" t="s">
        <v>518</v>
      </c>
      <c r="E471" s="2" t="s">
        <v>522</v>
      </c>
      <c r="F471" s="2">
        <v>10</v>
      </c>
      <c r="G471" s="2">
        <v>2650</v>
      </c>
      <c r="H471" s="2">
        <v>1113.53</v>
      </c>
    </row>
    <row r="472" spans="2:8">
      <c r="B472" s="1">
        <v>41365</v>
      </c>
      <c r="C472" s="2" t="s">
        <v>514</v>
      </c>
      <c r="D472" s="2" t="s">
        <v>518</v>
      </c>
      <c r="E472" s="2" t="s">
        <v>522</v>
      </c>
      <c r="F472" s="2">
        <v>8</v>
      </c>
      <c r="G472" s="2">
        <v>1736</v>
      </c>
      <c r="H472" s="2">
        <v>689.53920000000005</v>
      </c>
    </row>
    <row r="473" spans="2:8">
      <c r="B473" s="1">
        <v>41365</v>
      </c>
      <c r="C473" s="2" t="s">
        <v>515</v>
      </c>
      <c r="D473" s="2" t="s">
        <v>518</v>
      </c>
      <c r="E473" s="2" t="s">
        <v>522</v>
      </c>
      <c r="F473" s="2">
        <v>7</v>
      </c>
      <c r="G473" s="2">
        <v>1022</v>
      </c>
      <c r="H473" s="2">
        <v>449.16899999999998</v>
      </c>
    </row>
    <row r="474" spans="2:8">
      <c r="B474" s="1">
        <v>41365</v>
      </c>
      <c r="C474" s="2" t="s">
        <v>516</v>
      </c>
      <c r="D474" s="2" t="s">
        <v>518</v>
      </c>
      <c r="E474" s="2" t="s">
        <v>522</v>
      </c>
      <c r="F474" s="2">
        <v>8</v>
      </c>
      <c r="G474" s="2">
        <v>1504</v>
      </c>
      <c r="H474" s="2">
        <v>655.74400000000003</v>
      </c>
    </row>
    <row r="475" spans="2:8">
      <c r="B475" s="1">
        <v>41365</v>
      </c>
      <c r="C475" s="2" t="s">
        <v>517</v>
      </c>
      <c r="D475" s="2" t="s">
        <v>518</v>
      </c>
      <c r="E475" s="2" t="s">
        <v>522</v>
      </c>
      <c r="F475" s="2">
        <v>8</v>
      </c>
      <c r="G475" s="2">
        <v>1992</v>
      </c>
      <c r="H475" s="2">
        <v>778.27440000000001</v>
      </c>
    </row>
    <row r="476" spans="2:8">
      <c r="B476" s="1">
        <v>41395</v>
      </c>
      <c r="C476" s="2" t="s">
        <v>514</v>
      </c>
      <c r="D476" s="2" t="s">
        <v>518</v>
      </c>
      <c r="E476" s="2" t="s">
        <v>522</v>
      </c>
      <c r="F476" s="2">
        <v>9</v>
      </c>
      <c r="G476" s="2">
        <v>1251</v>
      </c>
      <c r="H476" s="2">
        <v>520.16579999999999</v>
      </c>
    </row>
    <row r="477" spans="2:8">
      <c r="B477" s="1">
        <v>41395</v>
      </c>
      <c r="C477" s="2" t="s">
        <v>515</v>
      </c>
      <c r="D477" s="2" t="s">
        <v>518</v>
      </c>
      <c r="E477" s="2" t="s">
        <v>522</v>
      </c>
      <c r="F477" s="2">
        <v>6</v>
      </c>
      <c r="G477" s="2">
        <v>1536</v>
      </c>
      <c r="H477" s="2">
        <v>596.42879999999991</v>
      </c>
    </row>
    <row r="478" spans="2:8">
      <c r="B478" s="1">
        <v>41395</v>
      </c>
      <c r="C478" s="2" t="s">
        <v>516</v>
      </c>
      <c r="D478" s="2" t="s">
        <v>518</v>
      </c>
      <c r="E478" s="2" t="s">
        <v>522</v>
      </c>
      <c r="F478" s="2">
        <v>7</v>
      </c>
      <c r="G478" s="2">
        <v>882</v>
      </c>
      <c r="H478" s="2">
        <v>394.34219999999999</v>
      </c>
    </row>
    <row r="479" spans="2:8">
      <c r="B479" s="1">
        <v>41395</v>
      </c>
      <c r="C479" s="2" t="s">
        <v>517</v>
      </c>
      <c r="D479" s="2" t="s">
        <v>518</v>
      </c>
      <c r="E479" s="2" t="s">
        <v>522</v>
      </c>
      <c r="F479" s="2">
        <v>6</v>
      </c>
      <c r="G479" s="2">
        <v>1644</v>
      </c>
      <c r="H479" s="2">
        <v>656.44920000000002</v>
      </c>
    </row>
    <row r="480" spans="2:8">
      <c r="B480" s="1">
        <v>41426</v>
      </c>
      <c r="C480" s="2" t="s">
        <v>514</v>
      </c>
      <c r="D480" s="2" t="s">
        <v>518</v>
      </c>
      <c r="E480" s="2" t="s">
        <v>522</v>
      </c>
      <c r="F480" s="2">
        <v>7</v>
      </c>
      <c r="G480" s="2">
        <v>2079</v>
      </c>
      <c r="H480" s="2">
        <v>816.83910000000003</v>
      </c>
    </row>
    <row r="481" spans="2:8">
      <c r="B481" s="1">
        <v>41426</v>
      </c>
      <c r="C481" s="2" t="s">
        <v>515</v>
      </c>
      <c r="D481" s="2" t="s">
        <v>518</v>
      </c>
      <c r="E481" s="2" t="s">
        <v>522</v>
      </c>
      <c r="F481" s="2">
        <v>10</v>
      </c>
      <c r="G481" s="2">
        <v>1660</v>
      </c>
      <c r="H481" s="2">
        <v>544.48</v>
      </c>
    </row>
    <row r="482" spans="2:8">
      <c r="B482" s="1">
        <v>41426</v>
      </c>
      <c r="C482" s="2" t="s">
        <v>516</v>
      </c>
      <c r="D482" s="2" t="s">
        <v>518</v>
      </c>
      <c r="E482" s="2" t="s">
        <v>522</v>
      </c>
      <c r="F482" s="2">
        <v>9</v>
      </c>
      <c r="G482" s="2">
        <v>1611</v>
      </c>
      <c r="H482" s="2">
        <v>484.42770000000002</v>
      </c>
    </row>
    <row r="483" spans="2:8">
      <c r="B483" s="1">
        <v>41426</v>
      </c>
      <c r="C483" s="2" t="s">
        <v>517</v>
      </c>
      <c r="D483" s="2" t="s">
        <v>518</v>
      </c>
      <c r="E483" s="2" t="s">
        <v>522</v>
      </c>
      <c r="F483" s="2">
        <v>9</v>
      </c>
      <c r="G483" s="2">
        <v>945</v>
      </c>
      <c r="H483" s="2">
        <v>302.40000000000003</v>
      </c>
    </row>
    <row r="484" spans="2:8">
      <c r="B484" s="1">
        <v>40544</v>
      </c>
      <c r="C484" s="2" t="s">
        <v>514</v>
      </c>
      <c r="D484" s="2" t="s">
        <v>519</v>
      </c>
      <c r="E484" s="2" t="s">
        <v>522</v>
      </c>
      <c r="F484" s="2">
        <v>8</v>
      </c>
      <c r="G484" s="2">
        <v>1088</v>
      </c>
      <c r="H484" s="2">
        <v>396.9024</v>
      </c>
    </row>
    <row r="485" spans="2:8">
      <c r="B485" s="1">
        <v>40544</v>
      </c>
      <c r="C485" s="2" t="s">
        <v>515</v>
      </c>
      <c r="D485" s="2" t="s">
        <v>519</v>
      </c>
      <c r="E485" s="2" t="s">
        <v>522</v>
      </c>
      <c r="F485" s="2">
        <v>9</v>
      </c>
      <c r="G485" s="2">
        <v>2277</v>
      </c>
      <c r="H485" s="2">
        <v>965.67569999999989</v>
      </c>
    </row>
    <row r="486" spans="2:8">
      <c r="B486" s="1">
        <v>40544</v>
      </c>
      <c r="C486" s="2" t="s">
        <v>516</v>
      </c>
      <c r="D486" s="2" t="s">
        <v>519</v>
      </c>
      <c r="E486" s="2" t="s">
        <v>522</v>
      </c>
      <c r="F486" s="2">
        <v>6</v>
      </c>
      <c r="G486" s="2">
        <v>966</v>
      </c>
      <c r="H486" s="2">
        <v>329.69580000000002</v>
      </c>
    </row>
    <row r="487" spans="2:8">
      <c r="B487" s="1">
        <v>40544</v>
      </c>
      <c r="C487" s="2" t="s">
        <v>517</v>
      </c>
      <c r="D487" s="2" t="s">
        <v>519</v>
      </c>
      <c r="E487" s="2" t="s">
        <v>522</v>
      </c>
      <c r="F487" s="2">
        <v>9</v>
      </c>
      <c r="G487" s="2">
        <v>2232</v>
      </c>
      <c r="H487" s="2">
        <v>827.84879999999998</v>
      </c>
    </row>
    <row r="488" spans="2:8">
      <c r="B488" s="1">
        <v>40575</v>
      </c>
      <c r="C488" s="2" t="s">
        <v>514</v>
      </c>
      <c r="D488" s="2" t="s">
        <v>519</v>
      </c>
      <c r="E488" s="2" t="s">
        <v>522</v>
      </c>
      <c r="F488" s="2">
        <v>6</v>
      </c>
      <c r="G488" s="2">
        <v>1608</v>
      </c>
      <c r="H488" s="2">
        <v>709.77120000000002</v>
      </c>
    </row>
    <row r="489" spans="2:8">
      <c r="B489" s="1">
        <v>40575</v>
      </c>
      <c r="C489" s="2" t="s">
        <v>515</v>
      </c>
      <c r="D489" s="2" t="s">
        <v>519</v>
      </c>
      <c r="E489" s="2" t="s">
        <v>522</v>
      </c>
      <c r="F489" s="2">
        <v>10</v>
      </c>
      <c r="G489" s="2">
        <v>1220</v>
      </c>
      <c r="H489" s="2">
        <v>367.70800000000003</v>
      </c>
    </row>
    <row r="490" spans="2:8">
      <c r="B490" s="1">
        <v>40575</v>
      </c>
      <c r="C490" s="2" t="s">
        <v>516</v>
      </c>
      <c r="D490" s="2" t="s">
        <v>519</v>
      </c>
      <c r="E490" s="2" t="s">
        <v>522</v>
      </c>
      <c r="F490" s="2">
        <v>6</v>
      </c>
      <c r="G490" s="2">
        <v>828</v>
      </c>
      <c r="H490" s="2">
        <v>360.67680000000001</v>
      </c>
    </row>
    <row r="491" spans="2:8">
      <c r="B491" s="1">
        <v>40575</v>
      </c>
      <c r="C491" s="2" t="s">
        <v>517</v>
      </c>
      <c r="D491" s="2" t="s">
        <v>519</v>
      </c>
      <c r="E491" s="2" t="s">
        <v>522</v>
      </c>
      <c r="F491" s="2">
        <v>6</v>
      </c>
      <c r="G491" s="2">
        <v>1470</v>
      </c>
      <c r="H491" s="2">
        <v>496.41899999999998</v>
      </c>
    </row>
    <row r="492" spans="2:8">
      <c r="B492" s="1">
        <v>40603</v>
      </c>
      <c r="C492" s="2" t="s">
        <v>514</v>
      </c>
      <c r="D492" s="2" t="s">
        <v>519</v>
      </c>
      <c r="E492" s="2" t="s">
        <v>522</v>
      </c>
      <c r="F492" s="2">
        <v>10</v>
      </c>
      <c r="G492" s="2">
        <v>2110</v>
      </c>
      <c r="H492" s="2">
        <v>845.05500000000006</v>
      </c>
    </row>
    <row r="493" spans="2:8">
      <c r="B493" s="1">
        <v>40603</v>
      </c>
      <c r="C493" s="2" t="s">
        <v>515</v>
      </c>
      <c r="D493" s="2" t="s">
        <v>519</v>
      </c>
      <c r="E493" s="2" t="s">
        <v>522</v>
      </c>
      <c r="F493" s="2">
        <v>9</v>
      </c>
      <c r="G493" s="2">
        <v>2637</v>
      </c>
      <c r="H493" s="2">
        <v>984.39210000000003</v>
      </c>
    </row>
    <row r="494" spans="2:8">
      <c r="B494" s="1">
        <v>40603</v>
      </c>
      <c r="C494" s="2" t="s">
        <v>516</v>
      </c>
      <c r="D494" s="2" t="s">
        <v>519</v>
      </c>
      <c r="E494" s="2" t="s">
        <v>522</v>
      </c>
      <c r="F494" s="2">
        <v>6</v>
      </c>
      <c r="G494" s="2">
        <v>1260</v>
      </c>
      <c r="H494" s="2">
        <v>483.21000000000004</v>
      </c>
    </row>
    <row r="495" spans="2:8">
      <c r="B495" s="1">
        <v>40603</v>
      </c>
      <c r="C495" s="2" t="s">
        <v>517</v>
      </c>
      <c r="D495" s="2" t="s">
        <v>519</v>
      </c>
      <c r="E495" s="2" t="s">
        <v>522</v>
      </c>
      <c r="F495" s="2">
        <v>6</v>
      </c>
      <c r="G495" s="2">
        <v>1044</v>
      </c>
      <c r="H495" s="2">
        <v>314.97480000000002</v>
      </c>
    </row>
    <row r="496" spans="2:8">
      <c r="B496" s="1">
        <v>40634</v>
      </c>
      <c r="C496" s="2" t="s">
        <v>514</v>
      </c>
      <c r="D496" s="2" t="s">
        <v>519</v>
      </c>
      <c r="E496" s="2" t="s">
        <v>522</v>
      </c>
      <c r="F496" s="2">
        <v>6</v>
      </c>
      <c r="G496" s="2">
        <v>1392</v>
      </c>
      <c r="H496" s="2">
        <v>431.6592</v>
      </c>
    </row>
    <row r="497" spans="2:8">
      <c r="B497" s="1">
        <v>40634</v>
      </c>
      <c r="C497" s="2" t="s">
        <v>515</v>
      </c>
      <c r="D497" s="2" t="s">
        <v>519</v>
      </c>
      <c r="E497" s="2" t="s">
        <v>522</v>
      </c>
      <c r="F497" s="2">
        <v>9</v>
      </c>
      <c r="G497" s="2">
        <v>2232</v>
      </c>
      <c r="H497" s="2">
        <v>669.82319999999993</v>
      </c>
    </row>
    <row r="498" spans="2:8">
      <c r="B498" s="1">
        <v>40634</v>
      </c>
      <c r="C498" s="2" t="s">
        <v>516</v>
      </c>
      <c r="D498" s="2" t="s">
        <v>519</v>
      </c>
      <c r="E498" s="2" t="s">
        <v>522</v>
      </c>
      <c r="F498" s="2">
        <v>7</v>
      </c>
      <c r="G498" s="2">
        <v>2100</v>
      </c>
      <c r="H498" s="2">
        <v>830.55000000000007</v>
      </c>
    </row>
    <row r="499" spans="2:8">
      <c r="B499" s="1">
        <v>40634</v>
      </c>
      <c r="C499" s="2" t="s">
        <v>517</v>
      </c>
      <c r="D499" s="2" t="s">
        <v>519</v>
      </c>
      <c r="E499" s="2" t="s">
        <v>522</v>
      </c>
      <c r="F499" s="2">
        <v>8</v>
      </c>
      <c r="G499" s="2">
        <v>1192</v>
      </c>
      <c r="H499" s="2">
        <v>422.08720000000005</v>
      </c>
    </row>
    <row r="500" spans="2:8">
      <c r="B500" s="1">
        <v>40664</v>
      </c>
      <c r="C500" s="2" t="s">
        <v>514</v>
      </c>
      <c r="D500" s="2" t="s">
        <v>519</v>
      </c>
      <c r="E500" s="2" t="s">
        <v>522</v>
      </c>
      <c r="F500" s="2">
        <v>8</v>
      </c>
      <c r="G500" s="2">
        <v>1808</v>
      </c>
      <c r="H500" s="2">
        <v>608.39200000000005</v>
      </c>
    </row>
    <row r="501" spans="2:8">
      <c r="B501" s="1">
        <v>40664</v>
      </c>
      <c r="C501" s="2" t="s">
        <v>515</v>
      </c>
      <c r="D501" s="2" t="s">
        <v>519</v>
      </c>
      <c r="E501" s="2" t="s">
        <v>522</v>
      </c>
      <c r="F501" s="2">
        <v>10</v>
      </c>
      <c r="G501" s="2">
        <v>2760</v>
      </c>
      <c r="H501" s="2">
        <v>864.4319999999999</v>
      </c>
    </row>
    <row r="502" spans="2:8">
      <c r="B502" s="1">
        <v>40664</v>
      </c>
      <c r="C502" s="2" t="s">
        <v>516</v>
      </c>
      <c r="D502" s="2" t="s">
        <v>519</v>
      </c>
      <c r="E502" s="2" t="s">
        <v>522</v>
      </c>
      <c r="F502" s="2">
        <v>6</v>
      </c>
      <c r="G502" s="2">
        <v>780</v>
      </c>
      <c r="H502" s="2">
        <v>304.59000000000003</v>
      </c>
    </row>
    <row r="503" spans="2:8">
      <c r="B503" s="1">
        <v>40664</v>
      </c>
      <c r="C503" s="2" t="s">
        <v>517</v>
      </c>
      <c r="D503" s="2" t="s">
        <v>519</v>
      </c>
      <c r="E503" s="2" t="s">
        <v>522</v>
      </c>
      <c r="F503" s="2">
        <v>9</v>
      </c>
      <c r="G503" s="2">
        <v>1314</v>
      </c>
      <c r="H503" s="2">
        <v>451.2276</v>
      </c>
    </row>
    <row r="504" spans="2:8">
      <c r="B504" s="1">
        <v>40695</v>
      </c>
      <c r="C504" s="2" t="s">
        <v>514</v>
      </c>
      <c r="D504" s="2" t="s">
        <v>519</v>
      </c>
      <c r="E504" s="2" t="s">
        <v>522</v>
      </c>
      <c r="F504" s="2">
        <v>9</v>
      </c>
      <c r="G504" s="2">
        <v>2646</v>
      </c>
      <c r="H504" s="2">
        <v>1161.3294000000001</v>
      </c>
    </row>
    <row r="505" spans="2:8">
      <c r="B505" s="1">
        <v>40695</v>
      </c>
      <c r="C505" s="2" t="s">
        <v>515</v>
      </c>
      <c r="D505" s="2" t="s">
        <v>519</v>
      </c>
      <c r="E505" s="2" t="s">
        <v>522</v>
      </c>
      <c r="F505" s="2">
        <v>7</v>
      </c>
      <c r="G505" s="2">
        <v>1666</v>
      </c>
      <c r="H505" s="2">
        <v>524.95659999999998</v>
      </c>
    </row>
    <row r="506" spans="2:8">
      <c r="B506" s="1">
        <v>40695</v>
      </c>
      <c r="C506" s="2" t="s">
        <v>516</v>
      </c>
      <c r="D506" s="2" t="s">
        <v>519</v>
      </c>
      <c r="E506" s="2" t="s">
        <v>522</v>
      </c>
      <c r="F506" s="2">
        <v>8</v>
      </c>
      <c r="G506" s="2">
        <v>1736</v>
      </c>
      <c r="H506" s="2">
        <v>667.49199999999996</v>
      </c>
    </row>
    <row r="507" spans="2:8">
      <c r="B507" s="1">
        <v>40695</v>
      </c>
      <c r="C507" s="2" t="s">
        <v>517</v>
      </c>
      <c r="D507" s="2" t="s">
        <v>519</v>
      </c>
      <c r="E507" s="2" t="s">
        <v>522</v>
      </c>
      <c r="F507" s="2">
        <v>10</v>
      </c>
      <c r="G507" s="2">
        <v>1420</v>
      </c>
      <c r="H507" s="2">
        <v>574.24799999999993</v>
      </c>
    </row>
    <row r="508" spans="2:8">
      <c r="B508" s="1">
        <v>40725</v>
      </c>
      <c r="C508" s="2" t="s">
        <v>514</v>
      </c>
      <c r="D508" s="2" t="s">
        <v>519</v>
      </c>
      <c r="E508" s="2" t="s">
        <v>522</v>
      </c>
      <c r="F508" s="2">
        <v>10</v>
      </c>
      <c r="G508" s="2">
        <v>1870</v>
      </c>
      <c r="H508" s="2">
        <v>833.45899999999995</v>
      </c>
    </row>
    <row r="509" spans="2:8">
      <c r="B509" s="1">
        <v>40725</v>
      </c>
      <c r="C509" s="2" t="s">
        <v>515</v>
      </c>
      <c r="D509" s="2" t="s">
        <v>519</v>
      </c>
      <c r="E509" s="2" t="s">
        <v>522</v>
      </c>
      <c r="F509" s="2">
        <v>8</v>
      </c>
      <c r="G509" s="2">
        <v>2352</v>
      </c>
      <c r="H509" s="2">
        <v>827.904</v>
      </c>
    </row>
    <row r="510" spans="2:8">
      <c r="B510" s="1">
        <v>40725</v>
      </c>
      <c r="C510" s="2" t="s">
        <v>516</v>
      </c>
      <c r="D510" s="2" t="s">
        <v>519</v>
      </c>
      <c r="E510" s="2" t="s">
        <v>522</v>
      </c>
      <c r="F510" s="2">
        <v>10</v>
      </c>
      <c r="G510" s="2">
        <v>1090</v>
      </c>
      <c r="H510" s="2">
        <v>427.38900000000001</v>
      </c>
    </row>
    <row r="511" spans="2:8">
      <c r="B511" s="1">
        <v>40725</v>
      </c>
      <c r="C511" s="2" t="s">
        <v>517</v>
      </c>
      <c r="D511" s="2" t="s">
        <v>519</v>
      </c>
      <c r="E511" s="2" t="s">
        <v>522</v>
      </c>
      <c r="F511" s="2">
        <v>6</v>
      </c>
      <c r="G511" s="2">
        <v>792</v>
      </c>
      <c r="H511" s="2">
        <v>269.04239999999999</v>
      </c>
    </row>
    <row r="512" spans="2:8">
      <c r="B512" s="1">
        <v>40756</v>
      </c>
      <c r="C512" s="2" t="s">
        <v>514</v>
      </c>
      <c r="D512" s="2" t="s">
        <v>519</v>
      </c>
      <c r="E512" s="2" t="s">
        <v>522</v>
      </c>
      <c r="F512" s="2">
        <v>9</v>
      </c>
      <c r="G512" s="2">
        <v>1440</v>
      </c>
      <c r="H512" s="2">
        <v>585.36</v>
      </c>
    </row>
    <row r="513" spans="2:8">
      <c r="B513" s="1">
        <v>40756</v>
      </c>
      <c r="C513" s="2" t="s">
        <v>515</v>
      </c>
      <c r="D513" s="2" t="s">
        <v>519</v>
      </c>
      <c r="E513" s="2" t="s">
        <v>522</v>
      </c>
      <c r="F513" s="2">
        <v>7</v>
      </c>
      <c r="G513" s="2">
        <v>1288</v>
      </c>
      <c r="H513" s="2">
        <v>573.41759999999999</v>
      </c>
    </row>
    <row r="514" spans="2:8">
      <c r="B514" s="1">
        <v>40756</v>
      </c>
      <c r="C514" s="2" t="s">
        <v>516</v>
      </c>
      <c r="D514" s="2" t="s">
        <v>519</v>
      </c>
      <c r="E514" s="2" t="s">
        <v>522</v>
      </c>
      <c r="F514" s="2">
        <v>10</v>
      </c>
      <c r="G514" s="2">
        <v>2720</v>
      </c>
      <c r="H514" s="2">
        <v>985.72799999999995</v>
      </c>
    </row>
    <row r="515" spans="2:8">
      <c r="B515" s="1">
        <v>40756</v>
      </c>
      <c r="C515" s="2" t="s">
        <v>517</v>
      </c>
      <c r="D515" s="2" t="s">
        <v>519</v>
      </c>
      <c r="E515" s="2" t="s">
        <v>522</v>
      </c>
      <c r="F515" s="2">
        <v>6</v>
      </c>
      <c r="G515" s="2">
        <v>918</v>
      </c>
      <c r="H515" s="2">
        <v>361.9674</v>
      </c>
    </row>
    <row r="516" spans="2:8">
      <c r="B516" s="1">
        <v>40787</v>
      </c>
      <c r="C516" s="2" t="s">
        <v>514</v>
      </c>
      <c r="D516" s="2" t="s">
        <v>519</v>
      </c>
      <c r="E516" s="2" t="s">
        <v>522</v>
      </c>
      <c r="F516" s="2">
        <v>7</v>
      </c>
      <c r="G516" s="2">
        <v>931</v>
      </c>
      <c r="H516" s="2">
        <v>416.71559999999999</v>
      </c>
    </row>
    <row r="517" spans="2:8">
      <c r="B517" s="1">
        <v>40787</v>
      </c>
      <c r="C517" s="2" t="s">
        <v>515</v>
      </c>
      <c r="D517" s="2" t="s">
        <v>519</v>
      </c>
      <c r="E517" s="2" t="s">
        <v>522</v>
      </c>
      <c r="F517" s="2">
        <v>7</v>
      </c>
      <c r="G517" s="2">
        <v>1274</v>
      </c>
      <c r="H517" s="2">
        <v>559.923</v>
      </c>
    </row>
    <row r="518" spans="2:8">
      <c r="B518" s="1">
        <v>40787</v>
      </c>
      <c r="C518" s="2" t="s">
        <v>516</v>
      </c>
      <c r="D518" s="2" t="s">
        <v>519</v>
      </c>
      <c r="E518" s="2" t="s">
        <v>522</v>
      </c>
      <c r="F518" s="2">
        <v>10</v>
      </c>
      <c r="G518" s="2">
        <v>2120</v>
      </c>
      <c r="H518" s="2">
        <v>715.5</v>
      </c>
    </row>
    <row r="519" spans="2:8">
      <c r="B519" s="1">
        <v>40787</v>
      </c>
      <c r="C519" s="2" t="s">
        <v>517</v>
      </c>
      <c r="D519" s="2" t="s">
        <v>519</v>
      </c>
      <c r="E519" s="2" t="s">
        <v>522</v>
      </c>
      <c r="F519" s="2">
        <v>8</v>
      </c>
      <c r="G519" s="2">
        <v>1384</v>
      </c>
      <c r="H519" s="2">
        <v>454.36719999999997</v>
      </c>
    </row>
    <row r="520" spans="2:8">
      <c r="B520" s="1">
        <v>40817</v>
      </c>
      <c r="C520" s="2" t="s">
        <v>514</v>
      </c>
      <c r="D520" s="2" t="s">
        <v>519</v>
      </c>
      <c r="E520" s="2" t="s">
        <v>522</v>
      </c>
      <c r="F520" s="2">
        <v>9</v>
      </c>
      <c r="G520" s="2">
        <v>1494</v>
      </c>
      <c r="H520" s="2">
        <v>663.93360000000007</v>
      </c>
    </row>
    <row r="521" spans="2:8">
      <c r="B521" s="1">
        <v>40817</v>
      </c>
      <c r="C521" s="2" t="s">
        <v>515</v>
      </c>
      <c r="D521" s="2" t="s">
        <v>519</v>
      </c>
      <c r="E521" s="2" t="s">
        <v>522</v>
      </c>
      <c r="F521" s="2">
        <v>9</v>
      </c>
      <c r="G521" s="2">
        <v>2322</v>
      </c>
      <c r="H521" s="2">
        <v>840.7962</v>
      </c>
    </row>
    <row r="522" spans="2:8">
      <c r="B522" s="1">
        <v>40817</v>
      </c>
      <c r="C522" s="2" t="s">
        <v>516</v>
      </c>
      <c r="D522" s="2" t="s">
        <v>519</v>
      </c>
      <c r="E522" s="2" t="s">
        <v>522</v>
      </c>
      <c r="F522" s="2">
        <v>9</v>
      </c>
      <c r="G522" s="2">
        <v>2403</v>
      </c>
      <c r="H522" s="2">
        <v>1068.6141</v>
      </c>
    </row>
    <row r="523" spans="2:8">
      <c r="B523" s="1">
        <v>40817</v>
      </c>
      <c r="C523" s="2" t="s">
        <v>517</v>
      </c>
      <c r="D523" s="2" t="s">
        <v>519</v>
      </c>
      <c r="E523" s="2" t="s">
        <v>522</v>
      </c>
      <c r="F523" s="2">
        <v>6</v>
      </c>
      <c r="G523" s="2">
        <v>1134</v>
      </c>
      <c r="H523" s="2">
        <v>504.51660000000004</v>
      </c>
    </row>
    <row r="524" spans="2:8">
      <c r="B524" s="1">
        <v>40848</v>
      </c>
      <c r="C524" s="2" t="s">
        <v>514</v>
      </c>
      <c r="D524" s="2" t="s">
        <v>519</v>
      </c>
      <c r="E524" s="2" t="s">
        <v>522</v>
      </c>
      <c r="F524" s="2">
        <v>9</v>
      </c>
      <c r="G524" s="2">
        <v>1935</v>
      </c>
      <c r="H524" s="2">
        <v>688.86</v>
      </c>
    </row>
    <row r="525" spans="2:8">
      <c r="B525" s="1">
        <v>40848</v>
      </c>
      <c r="C525" s="2" t="s">
        <v>515</v>
      </c>
      <c r="D525" s="2" t="s">
        <v>519</v>
      </c>
      <c r="E525" s="2" t="s">
        <v>522</v>
      </c>
      <c r="F525" s="2">
        <v>6</v>
      </c>
      <c r="G525" s="2">
        <v>1290</v>
      </c>
      <c r="H525" s="2">
        <v>425.18400000000003</v>
      </c>
    </row>
    <row r="526" spans="2:8">
      <c r="B526" s="1">
        <v>40848</v>
      </c>
      <c r="C526" s="2" t="s">
        <v>516</v>
      </c>
      <c r="D526" s="2" t="s">
        <v>519</v>
      </c>
      <c r="E526" s="2" t="s">
        <v>522</v>
      </c>
      <c r="F526" s="2">
        <v>9</v>
      </c>
      <c r="G526" s="2">
        <v>1827</v>
      </c>
      <c r="H526" s="2">
        <v>613.32389999999998</v>
      </c>
    </row>
    <row r="527" spans="2:8">
      <c r="B527" s="1">
        <v>40848</v>
      </c>
      <c r="C527" s="2" t="s">
        <v>517</v>
      </c>
      <c r="D527" s="2" t="s">
        <v>519</v>
      </c>
      <c r="E527" s="2" t="s">
        <v>522</v>
      </c>
      <c r="F527" s="2">
        <v>10</v>
      </c>
      <c r="G527" s="2">
        <v>1170</v>
      </c>
      <c r="H527" s="2">
        <v>455.13</v>
      </c>
    </row>
    <row r="528" spans="2:8">
      <c r="B528" s="1">
        <v>40878</v>
      </c>
      <c r="C528" s="2" t="s">
        <v>514</v>
      </c>
      <c r="D528" s="2" t="s">
        <v>519</v>
      </c>
      <c r="E528" s="2" t="s">
        <v>522</v>
      </c>
      <c r="F528" s="2">
        <v>7</v>
      </c>
      <c r="G528" s="2">
        <v>749</v>
      </c>
      <c r="H528" s="2">
        <v>256.90700000000004</v>
      </c>
    </row>
    <row r="529" spans="2:8">
      <c r="B529" s="1">
        <v>40878</v>
      </c>
      <c r="C529" s="2" t="s">
        <v>515</v>
      </c>
      <c r="D529" s="2" t="s">
        <v>519</v>
      </c>
      <c r="E529" s="2" t="s">
        <v>522</v>
      </c>
      <c r="F529" s="2">
        <v>10</v>
      </c>
      <c r="G529" s="2">
        <v>2040</v>
      </c>
      <c r="H529" s="2">
        <v>710.12400000000002</v>
      </c>
    </row>
    <row r="530" spans="2:8">
      <c r="B530" s="1">
        <v>40878</v>
      </c>
      <c r="C530" s="2" t="s">
        <v>516</v>
      </c>
      <c r="D530" s="2" t="s">
        <v>519</v>
      </c>
      <c r="E530" s="2" t="s">
        <v>522</v>
      </c>
      <c r="F530" s="2">
        <v>6</v>
      </c>
      <c r="G530" s="2">
        <v>648</v>
      </c>
      <c r="H530" s="2">
        <v>286.67520000000002</v>
      </c>
    </row>
    <row r="531" spans="2:8">
      <c r="B531" s="1">
        <v>40878</v>
      </c>
      <c r="C531" s="2" t="s">
        <v>517</v>
      </c>
      <c r="D531" s="2" t="s">
        <v>519</v>
      </c>
      <c r="E531" s="2" t="s">
        <v>522</v>
      </c>
      <c r="F531" s="2">
        <v>10</v>
      </c>
      <c r="G531" s="2">
        <v>2100</v>
      </c>
      <c r="H531" s="2">
        <v>714.42</v>
      </c>
    </row>
    <row r="532" spans="2:8">
      <c r="B532" s="1">
        <v>40909</v>
      </c>
      <c r="C532" s="2" t="s">
        <v>514</v>
      </c>
      <c r="D532" s="2" t="s">
        <v>519</v>
      </c>
      <c r="E532" s="2" t="s">
        <v>522</v>
      </c>
      <c r="F532" s="2">
        <v>8</v>
      </c>
      <c r="G532" s="2">
        <v>1992</v>
      </c>
      <c r="H532" s="2">
        <v>776.48159999999996</v>
      </c>
    </row>
    <row r="533" spans="2:8">
      <c r="B533" s="1">
        <v>40909</v>
      </c>
      <c r="C533" s="2" t="s">
        <v>515</v>
      </c>
      <c r="D533" s="2" t="s">
        <v>519</v>
      </c>
      <c r="E533" s="2" t="s">
        <v>522</v>
      </c>
      <c r="F533" s="2">
        <v>10</v>
      </c>
      <c r="G533" s="2">
        <v>2460</v>
      </c>
      <c r="H533" s="2">
        <v>892.73400000000004</v>
      </c>
    </row>
    <row r="534" spans="2:8">
      <c r="B534" s="1">
        <v>40909</v>
      </c>
      <c r="C534" s="2" t="s">
        <v>516</v>
      </c>
      <c r="D534" s="2" t="s">
        <v>519</v>
      </c>
      <c r="E534" s="2" t="s">
        <v>522</v>
      </c>
      <c r="F534" s="2">
        <v>6</v>
      </c>
      <c r="G534" s="2">
        <v>822</v>
      </c>
      <c r="H534" s="2">
        <v>289.8372</v>
      </c>
    </row>
    <row r="535" spans="2:8">
      <c r="B535" s="1">
        <v>40909</v>
      </c>
      <c r="C535" s="2" t="s">
        <v>517</v>
      </c>
      <c r="D535" s="2" t="s">
        <v>519</v>
      </c>
      <c r="E535" s="2" t="s">
        <v>522</v>
      </c>
      <c r="F535" s="2">
        <v>6</v>
      </c>
      <c r="G535" s="2">
        <v>1392</v>
      </c>
      <c r="H535" s="2">
        <v>540.23519999999996</v>
      </c>
    </row>
    <row r="536" spans="2:8">
      <c r="B536" s="1">
        <v>40940</v>
      </c>
      <c r="C536" s="2" t="s">
        <v>514</v>
      </c>
      <c r="D536" s="2" t="s">
        <v>519</v>
      </c>
      <c r="E536" s="2" t="s">
        <v>522</v>
      </c>
      <c r="F536" s="2">
        <v>7</v>
      </c>
      <c r="G536" s="2">
        <v>2030</v>
      </c>
      <c r="H536" s="2">
        <v>771.4</v>
      </c>
    </row>
    <row r="537" spans="2:8">
      <c r="B537" s="1">
        <v>40940</v>
      </c>
      <c r="C537" s="2" t="s">
        <v>515</v>
      </c>
      <c r="D537" s="2" t="s">
        <v>519</v>
      </c>
      <c r="E537" s="2" t="s">
        <v>522</v>
      </c>
      <c r="F537" s="2">
        <v>8</v>
      </c>
      <c r="G537" s="2">
        <v>936</v>
      </c>
      <c r="H537" s="2">
        <v>401.63759999999996</v>
      </c>
    </row>
    <row r="538" spans="2:8">
      <c r="B538" s="1">
        <v>40940</v>
      </c>
      <c r="C538" s="2" t="s">
        <v>516</v>
      </c>
      <c r="D538" s="2" t="s">
        <v>519</v>
      </c>
      <c r="E538" s="2" t="s">
        <v>522</v>
      </c>
      <c r="F538" s="2">
        <v>6</v>
      </c>
      <c r="G538" s="2">
        <v>810</v>
      </c>
      <c r="H538" s="2">
        <v>286.57799999999997</v>
      </c>
    </row>
    <row r="539" spans="2:8">
      <c r="B539" s="1">
        <v>40940</v>
      </c>
      <c r="C539" s="2" t="s">
        <v>517</v>
      </c>
      <c r="D539" s="2" t="s">
        <v>519</v>
      </c>
      <c r="E539" s="2" t="s">
        <v>522</v>
      </c>
      <c r="F539" s="2">
        <v>8</v>
      </c>
      <c r="G539" s="2">
        <v>1176</v>
      </c>
      <c r="H539" s="2">
        <v>509.91359999999997</v>
      </c>
    </row>
    <row r="540" spans="2:8">
      <c r="B540" s="1">
        <v>40969</v>
      </c>
      <c r="C540" s="2" t="s">
        <v>514</v>
      </c>
      <c r="D540" s="2" t="s">
        <v>519</v>
      </c>
      <c r="E540" s="2" t="s">
        <v>522</v>
      </c>
      <c r="F540" s="2">
        <v>9</v>
      </c>
      <c r="G540" s="2">
        <v>1350</v>
      </c>
      <c r="H540" s="2">
        <v>566.73</v>
      </c>
    </row>
    <row r="541" spans="2:8">
      <c r="B541" s="1">
        <v>40969</v>
      </c>
      <c r="C541" s="2" t="s">
        <v>515</v>
      </c>
      <c r="D541" s="2" t="s">
        <v>519</v>
      </c>
      <c r="E541" s="2" t="s">
        <v>522</v>
      </c>
      <c r="F541" s="2">
        <v>6</v>
      </c>
      <c r="G541" s="2">
        <v>1644</v>
      </c>
      <c r="H541" s="2">
        <v>579.83879999999999</v>
      </c>
    </row>
    <row r="542" spans="2:8">
      <c r="B542" s="1">
        <v>40969</v>
      </c>
      <c r="C542" s="2" t="s">
        <v>516</v>
      </c>
      <c r="D542" s="2" t="s">
        <v>519</v>
      </c>
      <c r="E542" s="2" t="s">
        <v>522</v>
      </c>
      <c r="F542" s="2">
        <v>10</v>
      </c>
      <c r="G542" s="2">
        <v>1140</v>
      </c>
      <c r="H542" s="2">
        <v>437.19</v>
      </c>
    </row>
    <row r="543" spans="2:8">
      <c r="B543" s="1">
        <v>40969</v>
      </c>
      <c r="C543" s="2" t="s">
        <v>517</v>
      </c>
      <c r="D543" s="2" t="s">
        <v>519</v>
      </c>
      <c r="E543" s="2" t="s">
        <v>522</v>
      </c>
      <c r="F543" s="2">
        <v>6</v>
      </c>
      <c r="G543" s="2">
        <v>1704</v>
      </c>
      <c r="H543" s="2">
        <v>685.00800000000004</v>
      </c>
    </row>
    <row r="544" spans="2:8">
      <c r="B544" s="1">
        <v>41000</v>
      </c>
      <c r="C544" s="2" t="s">
        <v>514</v>
      </c>
      <c r="D544" s="2" t="s">
        <v>519</v>
      </c>
      <c r="E544" s="2" t="s">
        <v>522</v>
      </c>
      <c r="F544" s="2">
        <v>9</v>
      </c>
      <c r="G544" s="2">
        <v>2331</v>
      </c>
      <c r="H544" s="2">
        <v>826.33949999999993</v>
      </c>
    </row>
    <row r="545" spans="2:8">
      <c r="B545" s="1">
        <v>41000</v>
      </c>
      <c r="C545" s="2" t="s">
        <v>515</v>
      </c>
      <c r="D545" s="2" t="s">
        <v>519</v>
      </c>
      <c r="E545" s="2" t="s">
        <v>522</v>
      </c>
      <c r="F545" s="2">
        <v>6</v>
      </c>
      <c r="G545" s="2">
        <v>1488</v>
      </c>
      <c r="H545" s="2">
        <v>668.85599999999999</v>
      </c>
    </row>
    <row r="546" spans="2:8">
      <c r="B546" s="1">
        <v>41000</v>
      </c>
      <c r="C546" s="2" t="s">
        <v>516</v>
      </c>
      <c r="D546" s="2" t="s">
        <v>519</v>
      </c>
      <c r="E546" s="2" t="s">
        <v>522</v>
      </c>
      <c r="F546" s="2">
        <v>8</v>
      </c>
      <c r="G546" s="2">
        <v>2240</v>
      </c>
      <c r="H546" s="2">
        <v>864.64</v>
      </c>
    </row>
    <row r="547" spans="2:8">
      <c r="B547" s="1">
        <v>41000</v>
      </c>
      <c r="C547" s="2" t="s">
        <v>517</v>
      </c>
      <c r="D547" s="2" t="s">
        <v>519</v>
      </c>
      <c r="E547" s="2" t="s">
        <v>522</v>
      </c>
      <c r="F547" s="2">
        <v>8</v>
      </c>
      <c r="G547" s="2">
        <v>856</v>
      </c>
      <c r="H547" s="2">
        <v>267.928</v>
      </c>
    </row>
    <row r="548" spans="2:8">
      <c r="B548" s="1">
        <v>41030</v>
      </c>
      <c r="C548" s="2" t="s">
        <v>514</v>
      </c>
      <c r="D548" s="2" t="s">
        <v>519</v>
      </c>
      <c r="E548" s="2" t="s">
        <v>522</v>
      </c>
      <c r="F548" s="2">
        <v>9</v>
      </c>
      <c r="G548" s="2">
        <v>2205</v>
      </c>
      <c r="H548" s="2">
        <v>954.9855</v>
      </c>
    </row>
    <row r="549" spans="2:8">
      <c r="B549" s="1">
        <v>41030</v>
      </c>
      <c r="C549" s="2" t="s">
        <v>515</v>
      </c>
      <c r="D549" s="2" t="s">
        <v>519</v>
      </c>
      <c r="E549" s="2" t="s">
        <v>522</v>
      </c>
      <c r="F549" s="2">
        <v>7</v>
      </c>
      <c r="G549" s="2">
        <v>1603</v>
      </c>
      <c r="H549" s="2">
        <v>696.98440000000005</v>
      </c>
    </row>
    <row r="550" spans="2:8">
      <c r="B550" s="1">
        <v>41030</v>
      </c>
      <c r="C550" s="2" t="s">
        <v>516</v>
      </c>
      <c r="D550" s="2" t="s">
        <v>519</v>
      </c>
      <c r="E550" s="2" t="s">
        <v>522</v>
      </c>
      <c r="F550" s="2">
        <v>10</v>
      </c>
      <c r="G550" s="2">
        <v>1220</v>
      </c>
      <c r="H550" s="2">
        <v>443.83600000000001</v>
      </c>
    </row>
    <row r="551" spans="2:8">
      <c r="B551" s="1">
        <v>41030</v>
      </c>
      <c r="C551" s="2" t="s">
        <v>517</v>
      </c>
      <c r="D551" s="2" t="s">
        <v>519</v>
      </c>
      <c r="E551" s="2" t="s">
        <v>522</v>
      </c>
      <c r="F551" s="2">
        <v>9</v>
      </c>
      <c r="G551" s="2">
        <v>2277</v>
      </c>
      <c r="H551" s="2">
        <v>969.77430000000004</v>
      </c>
    </row>
    <row r="552" spans="2:8">
      <c r="B552" s="1">
        <v>41061</v>
      </c>
      <c r="C552" s="2" t="s">
        <v>514</v>
      </c>
      <c r="D552" s="2" t="s">
        <v>519</v>
      </c>
      <c r="E552" s="2" t="s">
        <v>522</v>
      </c>
      <c r="F552" s="2">
        <v>7</v>
      </c>
      <c r="G552" s="2">
        <v>1043</v>
      </c>
      <c r="H552" s="2">
        <v>457.98129999999998</v>
      </c>
    </row>
    <row r="553" spans="2:8">
      <c r="B553" s="1">
        <v>41061</v>
      </c>
      <c r="C553" s="2" t="s">
        <v>515</v>
      </c>
      <c r="D553" s="2" t="s">
        <v>519</v>
      </c>
      <c r="E553" s="2" t="s">
        <v>522</v>
      </c>
      <c r="F553" s="2">
        <v>9</v>
      </c>
      <c r="G553" s="2">
        <v>1296</v>
      </c>
      <c r="H553" s="2">
        <v>557.79840000000002</v>
      </c>
    </row>
    <row r="554" spans="2:8">
      <c r="B554" s="1">
        <v>41061</v>
      </c>
      <c r="C554" s="2" t="s">
        <v>516</v>
      </c>
      <c r="D554" s="2" t="s">
        <v>519</v>
      </c>
      <c r="E554" s="2" t="s">
        <v>522</v>
      </c>
      <c r="F554" s="2">
        <v>6</v>
      </c>
      <c r="G554" s="2">
        <v>672</v>
      </c>
      <c r="H554" s="2">
        <v>202.80960000000002</v>
      </c>
    </row>
    <row r="555" spans="2:8">
      <c r="B555" s="1">
        <v>41061</v>
      </c>
      <c r="C555" s="2" t="s">
        <v>517</v>
      </c>
      <c r="D555" s="2" t="s">
        <v>519</v>
      </c>
      <c r="E555" s="2" t="s">
        <v>522</v>
      </c>
      <c r="F555" s="2">
        <v>9</v>
      </c>
      <c r="G555" s="2">
        <v>2610</v>
      </c>
      <c r="H555" s="2">
        <v>805.70699999999988</v>
      </c>
    </row>
    <row r="556" spans="2:8">
      <c r="B556" s="1">
        <v>41091</v>
      </c>
      <c r="C556" s="2" t="s">
        <v>514</v>
      </c>
      <c r="D556" s="2" t="s">
        <v>519</v>
      </c>
      <c r="E556" s="2" t="s">
        <v>522</v>
      </c>
      <c r="F556" s="2">
        <v>7</v>
      </c>
      <c r="G556" s="2">
        <v>735</v>
      </c>
      <c r="H556" s="2">
        <v>253.7955</v>
      </c>
    </row>
    <row r="557" spans="2:8">
      <c r="B557" s="1">
        <v>41091</v>
      </c>
      <c r="C557" s="2" t="s">
        <v>515</v>
      </c>
      <c r="D557" s="2" t="s">
        <v>519</v>
      </c>
      <c r="E557" s="2" t="s">
        <v>522</v>
      </c>
      <c r="F557" s="2">
        <v>8</v>
      </c>
      <c r="G557" s="2">
        <v>1040</v>
      </c>
      <c r="H557" s="2">
        <v>325</v>
      </c>
    </row>
    <row r="558" spans="2:8">
      <c r="B558" s="1">
        <v>41091</v>
      </c>
      <c r="C558" s="2" t="s">
        <v>516</v>
      </c>
      <c r="D558" s="2" t="s">
        <v>519</v>
      </c>
      <c r="E558" s="2" t="s">
        <v>522</v>
      </c>
      <c r="F558" s="2">
        <v>6</v>
      </c>
      <c r="G558" s="2">
        <v>1176</v>
      </c>
      <c r="H558" s="2">
        <v>460.28640000000001</v>
      </c>
    </row>
    <row r="559" spans="2:8">
      <c r="B559" s="1">
        <v>41091</v>
      </c>
      <c r="C559" s="2" t="s">
        <v>517</v>
      </c>
      <c r="D559" s="2" t="s">
        <v>519</v>
      </c>
      <c r="E559" s="2" t="s">
        <v>522</v>
      </c>
      <c r="F559" s="2">
        <v>8</v>
      </c>
      <c r="G559" s="2">
        <v>2256</v>
      </c>
      <c r="H559" s="2">
        <v>819.37920000000008</v>
      </c>
    </row>
    <row r="560" spans="2:8">
      <c r="B560" s="1">
        <v>41122</v>
      </c>
      <c r="C560" s="2" t="s">
        <v>514</v>
      </c>
      <c r="D560" s="2" t="s">
        <v>519</v>
      </c>
      <c r="E560" s="2" t="s">
        <v>522</v>
      </c>
      <c r="F560" s="2">
        <v>10</v>
      </c>
      <c r="G560" s="2">
        <v>1870</v>
      </c>
      <c r="H560" s="2">
        <v>645.33699999999999</v>
      </c>
    </row>
    <row r="561" spans="2:8">
      <c r="B561" s="1">
        <v>41122</v>
      </c>
      <c r="C561" s="2" t="s">
        <v>515</v>
      </c>
      <c r="D561" s="2" t="s">
        <v>519</v>
      </c>
      <c r="E561" s="2" t="s">
        <v>522</v>
      </c>
      <c r="F561" s="2">
        <v>10</v>
      </c>
      <c r="G561" s="2">
        <v>1200</v>
      </c>
      <c r="H561" s="2">
        <v>465.24</v>
      </c>
    </row>
    <row r="562" spans="2:8">
      <c r="B562" s="1">
        <v>41122</v>
      </c>
      <c r="C562" s="2" t="s">
        <v>516</v>
      </c>
      <c r="D562" s="2" t="s">
        <v>519</v>
      </c>
      <c r="E562" s="2" t="s">
        <v>522</v>
      </c>
      <c r="F562" s="2">
        <v>6</v>
      </c>
      <c r="G562" s="2">
        <v>684</v>
      </c>
      <c r="H562" s="2">
        <v>268.67519999999996</v>
      </c>
    </row>
    <row r="563" spans="2:8">
      <c r="B563" s="1">
        <v>41122</v>
      </c>
      <c r="C563" s="2" t="s">
        <v>517</v>
      </c>
      <c r="D563" s="2" t="s">
        <v>519</v>
      </c>
      <c r="E563" s="2" t="s">
        <v>522</v>
      </c>
      <c r="F563" s="2">
        <v>6</v>
      </c>
      <c r="G563" s="2">
        <v>678</v>
      </c>
      <c r="H563" s="2">
        <v>213.90899999999999</v>
      </c>
    </row>
    <row r="564" spans="2:8">
      <c r="B564" s="1">
        <v>41153</v>
      </c>
      <c r="C564" s="2" t="s">
        <v>514</v>
      </c>
      <c r="D564" s="2" t="s">
        <v>519</v>
      </c>
      <c r="E564" s="2" t="s">
        <v>522</v>
      </c>
      <c r="F564" s="2">
        <v>8</v>
      </c>
      <c r="G564" s="2">
        <v>1984</v>
      </c>
      <c r="H564" s="2">
        <v>779.91039999999998</v>
      </c>
    </row>
    <row r="565" spans="2:8">
      <c r="B565" s="1">
        <v>41153</v>
      </c>
      <c r="C565" s="2" t="s">
        <v>515</v>
      </c>
      <c r="D565" s="2" t="s">
        <v>519</v>
      </c>
      <c r="E565" s="2" t="s">
        <v>522</v>
      </c>
      <c r="F565" s="2">
        <v>8</v>
      </c>
      <c r="G565" s="2">
        <v>1736</v>
      </c>
      <c r="H565" s="2">
        <v>718.18320000000006</v>
      </c>
    </row>
    <row r="566" spans="2:8">
      <c r="B566" s="1">
        <v>41153</v>
      </c>
      <c r="C566" s="2" t="s">
        <v>516</v>
      </c>
      <c r="D566" s="2" t="s">
        <v>519</v>
      </c>
      <c r="E566" s="2" t="s">
        <v>522</v>
      </c>
      <c r="F566" s="2">
        <v>7</v>
      </c>
      <c r="G566" s="2">
        <v>1246</v>
      </c>
      <c r="H566" s="2">
        <v>394.23439999999999</v>
      </c>
    </row>
    <row r="567" spans="2:8">
      <c r="B567" s="1">
        <v>41153</v>
      </c>
      <c r="C567" s="2" t="s">
        <v>517</v>
      </c>
      <c r="D567" s="2" t="s">
        <v>519</v>
      </c>
      <c r="E567" s="2" t="s">
        <v>522</v>
      </c>
      <c r="F567" s="2">
        <v>7</v>
      </c>
      <c r="G567" s="2">
        <v>1540</v>
      </c>
      <c r="H567" s="2">
        <v>658.19600000000003</v>
      </c>
    </row>
    <row r="568" spans="2:8">
      <c r="B568" s="1">
        <v>41183</v>
      </c>
      <c r="C568" s="2" t="s">
        <v>514</v>
      </c>
      <c r="D568" s="2" t="s">
        <v>519</v>
      </c>
      <c r="E568" s="2" t="s">
        <v>522</v>
      </c>
      <c r="F568" s="2">
        <v>8</v>
      </c>
      <c r="G568" s="2">
        <v>1416</v>
      </c>
      <c r="H568" s="2">
        <v>583.81679999999994</v>
      </c>
    </row>
    <row r="569" spans="2:8">
      <c r="B569" s="1">
        <v>41183</v>
      </c>
      <c r="C569" s="2" t="s">
        <v>515</v>
      </c>
      <c r="D569" s="2" t="s">
        <v>519</v>
      </c>
      <c r="E569" s="2" t="s">
        <v>522</v>
      </c>
      <c r="F569" s="2">
        <v>6</v>
      </c>
      <c r="G569" s="2">
        <v>1158</v>
      </c>
      <c r="H569" s="2">
        <v>416.76420000000002</v>
      </c>
    </row>
    <row r="570" spans="2:8">
      <c r="B570" s="1">
        <v>41183</v>
      </c>
      <c r="C570" s="2" t="s">
        <v>516</v>
      </c>
      <c r="D570" s="2" t="s">
        <v>519</v>
      </c>
      <c r="E570" s="2" t="s">
        <v>522</v>
      </c>
      <c r="F570" s="2">
        <v>7</v>
      </c>
      <c r="G570" s="2">
        <v>1869</v>
      </c>
      <c r="H570" s="2">
        <v>735.63840000000005</v>
      </c>
    </row>
    <row r="571" spans="2:8">
      <c r="B571" s="1">
        <v>41183</v>
      </c>
      <c r="C571" s="2" t="s">
        <v>517</v>
      </c>
      <c r="D571" s="2" t="s">
        <v>519</v>
      </c>
      <c r="E571" s="2" t="s">
        <v>522</v>
      </c>
      <c r="F571" s="2">
        <v>8</v>
      </c>
      <c r="G571" s="2">
        <v>1856</v>
      </c>
      <c r="H571" s="2">
        <v>572.3904</v>
      </c>
    </row>
    <row r="572" spans="2:8">
      <c r="B572" s="1">
        <v>41214</v>
      </c>
      <c r="C572" s="2" t="s">
        <v>514</v>
      </c>
      <c r="D572" s="2" t="s">
        <v>519</v>
      </c>
      <c r="E572" s="2" t="s">
        <v>522</v>
      </c>
      <c r="F572" s="2">
        <v>9</v>
      </c>
      <c r="G572" s="2">
        <v>1782</v>
      </c>
      <c r="H572" s="2">
        <v>742.02480000000003</v>
      </c>
    </row>
    <row r="573" spans="2:8">
      <c r="B573" s="1">
        <v>41214</v>
      </c>
      <c r="C573" s="2" t="s">
        <v>515</v>
      </c>
      <c r="D573" s="2" t="s">
        <v>519</v>
      </c>
      <c r="E573" s="2" t="s">
        <v>522</v>
      </c>
      <c r="F573" s="2">
        <v>9</v>
      </c>
      <c r="G573" s="2">
        <v>2349</v>
      </c>
      <c r="H573" s="2">
        <v>732.88800000000003</v>
      </c>
    </row>
    <row r="574" spans="2:8">
      <c r="B574" s="1">
        <v>41214</v>
      </c>
      <c r="C574" s="2" t="s">
        <v>516</v>
      </c>
      <c r="D574" s="2" t="s">
        <v>519</v>
      </c>
      <c r="E574" s="2" t="s">
        <v>522</v>
      </c>
      <c r="F574" s="2">
        <v>9</v>
      </c>
      <c r="G574" s="2">
        <v>945</v>
      </c>
      <c r="H574" s="2">
        <v>287.09100000000001</v>
      </c>
    </row>
    <row r="575" spans="2:8">
      <c r="B575" s="1">
        <v>41214</v>
      </c>
      <c r="C575" s="2" t="s">
        <v>517</v>
      </c>
      <c r="D575" s="2" t="s">
        <v>519</v>
      </c>
      <c r="E575" s="2" t="s">
        <v>522</v>
      </c>
      <c r="F575" s="2">
        <v>8</v>
      </c>
      <c r="G575" s="2">
        <v>1032</v>
      </c>
      <c r="H575" s="2">
        <v>423.73920000000004</v>
      </c>
    </row>
    <row r="576" spans="2:8">
      <c r="B576" s="1">
        <v>41244</v>
      </c>
      <c r="C576" s="2" t="s">
        <v>514</v>
      </c>
      <c r="D576" s="2" t="s">
        <v>519</v>
      </c>
      <c r="E576" s="2" t="s">
        <v>522</v>
      </c>
      <c r="F576" s="2">
        <v>10</v>
      </c>
      <c r="G576" s="2">
        <v>1180</v>
      </c>
      <c r="H576" s="2">
        <v>369.10400000000004</v>
      </c>
    </row>
    <row r="577" spans="2:8">
      <c r="B577" s="1">
        <v>41244</v>
      </c>
      <c r="C577" s="2" t="s">
        <v>515</v>
      </c>
      <c r="D577" s="2" t="s">
        <v>519</v>
      </c>
      <c r="E577" s="2" t="s">
        <v>522</v>
      </c>
      <c r="F577" s="2">
        <v>6</v>
      </c>
      <c r="G577" s="2">
        <v>1206</v>
      </c>
      <c r="H577" s="2">
        <v>540.28800000000001</v>
      </c>
    </row>
    <row r="578" spans="2:8">
      <c r="B578" s="1">
        <v>41244</v>
      </c>
      <c r="C578" s="2" t="s">
        <v>516</v>
      </c>
      <c r="D578" s="2" t="s">
        <v>519</v>
      </c>
      <c r="E578" s="2" t="s">
        <v>522</v>
      </c>
      <c r="F578" s="2">
        <v>10</v>
      </c>
      <c r="G578" s="2">
        <v>1020</v>
      </c>
      <c r="H578" s="2">
        <v>352.91999999999996</v>
      </c>
    </row>
    <row r="579" spans="2:8">
      <c r="B579" s="1">
        <v>41244</v>
      </c>
      <c r="C579" s="2" t="s">
        <v>517</v>
      </c>
      <c r="D579" s="2" t="s">
        <v>519</v>
      </c>
      <c r="E579" s="2" t="s">
        <v>522</v>
      </c>
      <c r="F579" s="2">
        <v>6</v>
      </c>
      <c r="G579" s="2">
        <v>852</v>
      </c>
      <c r="H579" s="2">
        <v>368.916</v>
      </c>
    </row>
    <row r="580" spans="2:8">
      <c r="B580" s="1">
        <v>41275</v>
      </c>
      <c r="C580" s="2" t="s">
        <v>514</v>
      </c>
      <c r="D580" s="2" t="s">
        <v>519</v>
      </c>
      <c r="E580" s="2" t="s">
        <v>522</v>
      </c>
      <c r="F580" s="2">
        <v>7</v>
      </c>
      <c r="G580" s="2">
        <v>812</v>
      </c>
      <c r="H580" s="2">
        <v>261.38280000000003</v>
      </c>
    </row>
    <row r="581" spans="2:8">
      <c r="B581" s="1">
        <v>41275</v>
      </c>
      <c r="C581" s="2" t="s">
        <v>515</v>
      </c>
      <c r="D581" s="2" t="s">
        <v>519</v>
      </c>
      <c r="E581" s="2" t="s">
        <v>522</v>
      </c>
      <c r="F581" s="2">
        <v>9</v>
      </c>
      <c r="G581" s="2">
        <v>2178</v>
      </c>
      <c r="H581" s="2">
        <v>703.05839999999989</v>
      </c>
    </row>
    <row r="582" spans="2:8">
      <c r="B582" s="1">
        <v>41275</v>
      </c>
      <c r="C582" s="2" t="s">
        <v>516</v>
      </c>
      <c r="D582" s="2" t="s">
        <v>519</v>
      </c>
      <c r="E582" s="2" t="s">
        <v>522</v>
      </c>
      <c r="F582" s="2">
        <v>8</v>
      </c>
      <c r="G582" s="2">
        <v>2232</v>
      </c>
      <c r="H582" s="2">
        <v>869.14080000000001</v>
      </c>
    </row>
    <row r="583" spans="2:8">
      <c r="B583" s="1">
        <v>41275</v>
      </c>
      <c r="C583" s="2" t="s">
        <v>517</v>
      </c>
      <c r="D583" s="2" t="s">
        <v>519</v>
      </c>
      <c r="E583" s="2" t="s">
        <v>522</v>
      </c>
      <c r="F583" s="2">
        <v>6</v>
      </c>
      <c r="G583" s="2">
        <v>1560</v>
      </c>
      <c r="H583" s="2">
        <v>599.50799999999992</v>
      </c>
    </row>
    <row r="584" spans="2:8">
      <c r="B584" s="1">
        <v>41306</v>
      </c>
      <c r="C584" s="2" t="s">
        <v>514</v>
      </c>
      <c r="D584" s="2" t="s">
        <v>519</v>
      </c>
      <c r="E584" s="2" t="s">
        <v>522</v>
      </c>
      <c r="F584" s="2">
        <v>9</v>
      </c>
      <c r="G584" s="2">
        <v>1548</v>
      </c>
      <c r="H584" s="2">
        <v>580.5</v>
      </c>
    </row>
    <row r="585" spans="2:8">
      <c r="B585" s="1">
        <v>41306</v>
      </c>
      <c r="C585" s="2" t="s">
        <v>515</v>
      </c>
      <c r="D585" s="2" t="s">
        <v>519</v>
      </c>
      <c r="E585" s="2" t="s">
        <v>522</v>
      </c>
      <c r="F585" s="2">
        <v>7</v>
      </c>
      <c r="G585" s="2">
        <v>1827</v>
      </c>
      <c r="H585" s="2">
        <v>582.44759999999997</v>
      </c>
    </row>
    <row r="586" spans="2:8">
      <c r="B586" s="1">
        <v>41306</v>
      </c>
      <c r="C586" s="2" t="s">
        <v>516</v>
      </c>
      <c r="D586" s="2" t="s">
        <v>519</v>
      </c>
      <c r="E586" s="2" t="s">
        <v>522</v>
      </c>
      <c r="F586" s="2">
        <v>10</v>
      </c>
      <c r="G586" s="2">
        <v>1660</v>
      </c>
      <c r="H586" s="2">
        <v>644.57799999999997</v>
      </c>
    </row>
    <row r="587" spans="2:8">
      <c r="B587" s="1">
        <v>41306</v>
      </c>
      <c r="C587" s="2" t="s">
        <v>517</v>
      </c>
      <c r="D587" s="2" t="s">
        <v>519</v>
      </c>
      <c r="E587" s="2" t="s">
        <v>522</v>
      </c>
      <c r="F587" s="2">
        <v>9</v>
      </c>
      <c r="G587" s="2">
        <v>1206</v>
      </c>
      <c r="H587" s="2">
        <v>363.9708</v>
      </c>
    </row>
    <row r="588" spans="2:8">
      <c r="B588" s="1">
        <v>41334</v>
      </c>
      <c r="C588" s="2" t="s">
        <v>514</v>
      </c>
      <c r="D588" s="2" t="s">
        <v>519</v>
      </c>
      <c r="E588" s="2" t="s">
        <v>522</v>
      </c>
      <c r="F588" s="2">
        <v>6</v>
      </c>
      <c r="G588" s="2">
        <v>870</v>
      </c>
      <c r="H588" s="2">
        <v>376.88399999999996</v>
      </c>
    </row>
    <row r="589" spans="2:8">
      <c r="B589" s="1">
        <v>41334</v>
      </c>
      <c r="C589" s="2" t="s">
        <v>515</v>
      </c>
      <c r="D589" s="2" t="s">
        <v>519</v>
      </c>
      <c r="E589" s="2" t="s">
        <v>522</v>
      </c>
      <c r="F589" s="2">
        <v>9</v>
      </c>
      <c r="G589" s="2">
        <v>2277</v>
      </c>
      <c r="H589" s="2">
        <v>852.96420000000001</v>
      </c>
    </row>
    <row r="590" spans="2:8">
      <c r="B590" s="1">
        <v>41334</v>
      </c>
      <c r="C590" s="2" t="s">
        <v>516</v>
      </c>
      <c r="D590" s="2" t="s">
        <v>519</v>
      </c>
      <c r="E590" s="2" t="s">
        <v>522</v>
      </c>
      <c r="F590" s="2">
        <v>7</v>
      </c>
      <c r="G590" s="2">
        <v>1925</v>
      </c>
      <c r="H590" s="2">
        <v>696.46500000000003</v>
      </c>
    </row>
    <row r="591" spans="2:8">
      <c r="B591" s="1">
        <v>41334</v>
      </c>
      <c r="C591" s="2" t="s">
        <v>517</v>
      </c>
      <c r="D591" s="2" t="s">
        <v>519</v>
      </c>
      <c r="E591" s="2" t="s">
        <v>522</v>
      </c>
      <c r="F591" s="2">
        <v>10</v>
      </c>
      <c r="G591" s="2">
        <v>1420</v>
      </c>
      <c r="H591" s="2">
        <v>456.67199999999997</v>
      </c>
    </row>
    <row r="592" spans="2:8">
      <c r="B592" s="1">
        <v>41365</v>
      </c>
      <c r="C592" s="2" t="s">
        <v>514</v>
      </c>
      <c r="D592" s="2" t="s">
        <v>519</v>
      </c>
      <c r="E592" s="2" t="s">
        <v>522</v>
      </c>
      <c r="F592" s="2">
        <v>7</v>
      </c>
      <c r="G592" s="2">
        <v>1638</v>
      </c>
      <c r="H592" s="2">
        <v>607.69799999999998</v>
      </c>
    </row>
    <row r="593" spans="2:8">
      <c r="B593" s="1">
        <v>41365</v>
      </c>
      <c r="C593" s="2" t="s">
        <v>515</v>
      </c>
      <c r="D593" s="2" t="s">
        <v>519</v>
      </c>
      <c r="E593" s="2" t="s">
        <v>522</v>
      </c>
      <c r="F593" s="2">
        <v>8</v>
      </c>
      <c r="G593" s="2">
        <v>1208</v>
      </c>
      <c r="H593" s="2">
        <v>385.83520000000004</v>
      </c>
    </row>
    <row r="594" spans="2:8">
      <c r="B594" s="1">
        <v>41365</v>
      </c>
      <c r="C594" s="2" t="s">
        <v>516</v>
      </c>
      <c r="D594" s="2" t="s">
        <v>519</v>
      </c>
      <c r="E594" s="2" t="s">
        <v>522</v>
      </c>
      <c r="F594" s="2">
        <v>9</v>
      </c>
      <c r="G594" s="2">
        <v>1980</v>
      </c>
      <c r="H594" s="2">
        <v>849.22199999999998</v>
      </c>
    </row>
    <row r="595" spans="2:8">
      <c r="B595" s="1">
        <v>41365</v>
      </c>
      <c r="C595" s="2" t="s">
        <v>517</v>
      </c>
      <c r="D595" s="2" t="s">
        <v>519</v>
      </c>
      <c r="E595" s="2" t="s">
        <v>522</v>
      </c>
      <c r="F595" s="2">
        <v>6</v>
      </c>
      <c r="G595" s="2">
        <v>954</v>
      </c>
      <c r="H595" s="2">
        <v>400.58460000000002</v>
      </c>
    </row>
    <row r="596" spans="2:8">
      <c r="B596" s="1">
        <v>41395</v>
      </c>
      <c r="C596" s="2" t="s">
        <v>514</v>
      </c>
      <c r="D596" s="2" t="s">
        <v>519</v>
      </c>
      <c r="E596" s="2" t="s">
        <v>522</v>
      </c>
      <c r="F596" s="2">
        <v>9</v>
      </c>
      <c r="G596" s="2">
        <v>1512</v>
      </c>
      <c r="H596" s="2">
        <v>660.13919999999996</v>
      </c>
    </row>
    <row r="597" spans="2:8">
      <c r="B597" s="1">
        <v>41395</v>
      </c>
      <c r="C597" s="2" t="s">
        <v>515</v>
      </c>
      <c r="D597" s="2" t="s">
        <v>519</v>
      </c>
      <c r="E597" s="2" t="s">
        <v>522</v>
      </c>
      <c r="F597" s="2">
        <v>8</v>
      </c>
      <c r="G597" s="2">
        <v>1176</v>
      </c>
      <c r="H597" s="2">
        <v>411.7176</v>
      </c>
    </row>
    <row r="598" spans="2:8">
      <c r="B598" s="1">
        <v>41395</v>
      </c>
      <c r="C598" s="2" t="s">
        <v>516</v>
      </c>
      <c r="D598" s="2" t="s">
        <v>519</v>
      </c>
      <c r="E598" s="2" t="s">
        <v>522</v>
      </c>
      <c r="F598" s="2">
        <v>6</v>
      </c>
      <c r="G598" s="2">
        <v>1722</v>
      </c>
      <c r="H598" s="2">
        <v>697.41000000000008</v>
      </c>
    </row>
    <row r="599" spans="2:8">
      <c r="B599" s="1">
        <v>41395</v>
      </c>
      <c r="C599" s="2" t="s">
        <v>517</v>
      </c>
      <c r="D599" s="2" t="s">
        <v>519</v>
      </c>
      <c r="E599" s="2" t="s">
        <v>522</v>
      </c>
      <c r="F599" s="2">
        <v>7</v>
      </c>
      <c r="G599" s="2">
        <v>1827</v>
      </c>
      <c r="H599" s="2">
        <v>624.46860000000004</v>
      </c>
    </row>
    <row r="600" spans="2:8">
      <c r="B600" s="1">
        <v>41426</v>
      </c>
      <c r="C600" s="2" t="s">
        <v>514</v>
      </c>
      <c r="D600" s="2" t="s">
        <v>519</v>
      </c>
      <c r="E600" s="2" t="s">
        <v>522</v>
      </c>
      <c r="F600" s="2">
        <v>9</v>
      </c>
      <c r="G600" s="2">
        <v>1125</v>
      </c>
      <c r="H600" s="2">
        <v>462.48750000000001</v>
      </c>
    </row>
    <row r="601" spans="2:8">
      <c r="B601" s="1">
        <v>41426</v>
      </c>
      <c r="C601" s="2" t="s">
        <v>515</v>
      </c>
      <c r="D601" s="2" t="s">
        <v>519</v>
      </c>
      <c r="E601" s="2" t="s">
        <v>522</v>
      </c>
      <c r="F601" s="2">
        <v>10</v>
      </c>
      <c r="G601" s="2">
        <v>1890</v>
      </c>
      <c r="H601" s="2">
        <v>602.91</v>
      </c>
    </row>
    <row r="602" spans="2:8">
      <c r="B602" s="1">
        <v>41426</v>
      </c>
      <c r="C602" s="2" t="s">
        <v>516</v>
      </c>
      <c r="D602" s="2" t="s">
        <v>519</v>
      </c>
      <c r="E602" s="2" t="s">
        <v>522</v>
      </c>
      <c r="F602" s="2">
        <v>8</v>
      </c>
      <c r="G602" s="2">
        <v>1656</v>
      </c>
      <c r="H602" s="2">
        <v>582.74639999999999</v>
      </c>
    </row>
    <row r="603" spans="2:8">
      <c r="B603" s="1">
        <v>41426</v>
      </c>
      <c r="C603" s="2" t="s">
        <v>517</v>
      </c>
      <c r="D603" s="2" t="s">
        <v>519</v>
      </c>
      <c r="E603" s="2" t="s">
        <v>522</v>
      </c>
      <c r="F603" s="2">
        <v>8</v>
      </c>
      <c r="G603" s="2">
        <v>1600</v>
      </c>
      <c r="H603" s="2">
        <v>651.19999999999993</v>
      </c>
    </row>
    <row r="604" spans="2:8">
      <c r="B604" s="1">
        <v>40544</v>
      </c>
      <c r="C604" s="2" t="s">
        <v>514</v>
      </c>
      <c r="D604" s="2" t="s">
        <v>520</v>
      </c>
      <c r="E604" s="2" t="s">
        <v>522</v>
      </c>
      <c r="F604" s="2">
        <v>10</v>
      </c>
      <c r="G604" s="2">
        <v>1610</v>
      </c>
      <c r="H604" s="2">
        <v>579.11700000000008</v>
      </c>
    </row>
    <row r="605" spans="2:8">
      <c r="B605" s="1">
        <v>40544</v>
      </c>
      <c r="C605" s="2" t="s">
        <v>515</v>
      </c>
      <c r="D605" s="2" t="s">
        <v>520</v>
      </c>
      <c r="E605" s="2" t="s">
        <v>522</v>
      </c>
      <c r="F605" s="2">
        <v>6</v>
      </c>
      <c r="G605" s="2">
        <v>1500</v>
      </c>
      <c r="H605" s="2">
        <v>633.6</v>
      </c>
    </row>
    <row r="606" spans="2:8">
      <c r="B606" s="1">
        <v>40544</v>
      </c>
      <c r="C606" s="2" t="s">
        <v>516</v>
      </c>
      <c r="D606" s="2" t="s">
        <v>520</v>
      </c>
      <c r="E606" s="2" t="s">
        <v>522</v>
      </c>
      <c r="F606" s="2">
        <v>8</v>
      </c>
      <c r="G606" s="2">
        <v>816</v>
      </c>
      <c r="H606" s="2">
        <v>291.14879999999999</v>
      </c>
    </row>
    <row r="607" spans="2:8">
      <c r="B607" s="1">
        <v>40544</v>
      </c>
      <c r="C607" s="2" t="s">
        <v>517</v>
      </c>
      <c r="D607" s="2" t="s">
        <v>520</v>
      </c>
      <c r="E607" s="2" t="s">
        <v>522</v>
      </c>
      <c r="F607" s="2">
        <v>9</v>
      </c>
      <c r="G607" s="2">
        <v>2610</v>
      </c>
      <c r="H607" s="2">
        <v>1089.675</v>
      </c>
    </row>
    <row r="608" spans="2:8">
      <c r="B608" s="1">
        <v>40575</v>
      </c>
      <c r="C608" s="2" t="s">
        <v>514</v>
      </c>
      <c r="D608" s="2" t="s">
        <v>520</v>
      </c>
      <c r="E608" s="2" t="s">
        <v>522</v>
      </c>
      <c r="F608" s="2">
        <v>7</v>
      </c>
      <c r="G608" s="2">
        <v>1869</v>
      </c>
      <c r="H608" s="2">
        <v>744.98340000000007</v>
      </c>
    </row>
    <row r="609" spans="2:8">
      <c r="B609" s="1">
        <v>40575</v>
      </c>
      <c r="C609" s="2" t="s">
        <v>515</v>
      </c>
      <c r="D609" s="2" t="s">
        <v>520</v>
      </c>
      <c r="E609" s="2" t="s">
        <v>522</v>
      </c>
      <c r="F609" s="2">
        <v>6</v>
      </c>
      <c r="G609" s="2">
        <v>996</v>
      </c>
      <c r="H609" s="2">
        <v>389.93400000000003</v>
      </c>
    </row>
    <row r="610" spans="2:8">
      <c r="B610" s="1">
        <v>40575</v>
      </c>
      <c r="C610" s="2" t="s">
        <v>516</v>
      </c>
      <c r="D610" s="2" t="s">
        <v>520</v>
      </c>
      <c r="E610" s="2" t="s">
        <v>522</v>
      </c>
      <c r="F610" s="2">
        <v>8</v>
      </c>
      <c r="G610" s="2">
        <v>1904</v>
      </c>
      <c r="H610" s="2">
        <v>695.34080000000006</v>
      </c>
    </row>
    <row r="611" spans="2:8">
      <c r="B611" s="1">
        <v>40575</v>
      </c>
      <c r="C611" s="2" t="s">
        <v>517</v>
      </c>
      <c r="D611" s="2" t="s">
        <v>520</v>
      </c>
      <c r="E611" s="2" t="s">
        <v>522</v>
      </c>
      <c r="F611" s="2">
        <v>8</v>
      </c>
      <c r="G611" s="2">
        <v>1704</v>
      </c>
      <c r="H611" s="2">
        <v>627.92399999999998</v>
      </c>
    </row>
    <row r="612" spans="2:8">
      <c r="B612" s="1">
        <v>40603</v>
      </c>
      <c r="C612" s="2" t="s">
        <v>514</v>
      </c>
      <c r="D612" s="2" t="s">
        <v>520</v>
      </c>
      <c r="E612" s="2" t="s">
        <v>522</v>
      </c>
      <c r="F612" s="2">
        <v>8</v>
      </c>
      <c r="G612" s="2">
        <v>984</v>
      </c>
      <c r="H612" s="2">
        <v>349.81199999999995</v>
      </c>
    </row>
    <row r="613" spans="2:8">
      <c r="B613" s="1">
        <v>40603</v>
      </c>
      <c r="C613" s="2" t="s">
        <v>515</v>
      </c>
      <c r="D613" s="2" t="s">
        <v>520</v>
      </c>
      <c r="E613" s="2" t="s">
        <v>522</v>
      </c>
      <c r="F613" s="2">
        <v>10</v>
      </c>
      <c r="G613" s="2">
        <v>1320</v>
      </c>
      <c r="H613" s="2">
        <v>590.96399999999994</v>
      </c>
    </row>
    <row r="614" spans="2:8">
      <c r="B614" s="1">
        <v>40603</v>
      </c>
      <c r="C614" s="2" t="s">
        <v>516</v>
      </c>
      <c r="D614" s="2" t="s">
        <v>520</v>
      </c>
      <c r="E614" s="2" t="s">
        <v>522</v>
      </c>
      <c r="F614" s="2">
        <v>10</v>
      </c>
      <c r="G614" s="2">
        <v>1110</v>
      </c>
      <c r="H614" s="2">
        <v>479.964</v>
      </c>
    </row>
    <row r="615" spans="2:8">
      <c r="B615" s="1">
        <v>40603</v>
      </c>
      <c r="C615" s="2" t="s">
        <v>517</v>
      </c>
      <c r="D615" s="2" t="s">
        <v>520</v>
      </c>
      <c r="E615" s="2" t="s">
        <v>522</v>
      </c>
      <c r="F615" s="2">
        <v>9</v>
      </c>
      <c r="G615" s="2">
        <v>1926</v>
      </c>
      <c r="H615" s="2">
        <v>838.38780000000008</v>
      </c>
    </row>
    <row r="616" spans="2:8">
      <c r="B616" s="1">
        <v>40634</v>
      </c>
      <c r="C616" s="2" t="s">
        <v>514</v>
      </c>
      <c r="D616" s="2" t="s">
        <v>520</v>
      </c>
      <c r="E616" s="2" t="s">
        <v>522</v>
      </c>
      <c r="F616" s="2">
        <v>8</v>
      </c>
      <c r="G616" s="2">
        <v>1568</v>
      </c>
      <c r="H616" s="2">
        <v>681.92320000000007</v>
      </c>
    </row>
    <row r="617" spans="2:8">
      <c r="B617" s="1">
        <v>40634</v>
      </c>
      <c r="C617" s="2" t="s">
        <v>515</v>
      </c>
      <c r="D617" s="2" t="s">
        <v>520</v>
      </c>
      <c r="E617" s="2" t="s">
        <v>522</v>
      </c>
      <c r="F617" s="2">
        <v>10</v>
      </c>
      <c r="G617" s="2">
        <v>2890</v>
      </c>
      <c r="H617" s="2">
        <v>951.96600000000012</v>
      </c>
    </row>
    <row r="618" spans="2:8">
      <c r="B618" s="1">
        <v>40634</v>
      </c>
      <c r="C618" s="2" t="s">
        <v>516</v>
      </c>
      <c r="D618" s="2" t="s">
        <v>520</v>
      </c>
      <c r="E618" s="2" t="s">
        <v>522</v>
      </c>
      <c r="F618" s="2">
        <v>8</v>
      </c>
      <c r="G618" s="2">
        <v>2072</v>
      </c>
      <c r="H618" s="2">
        <v>878.52800000000002</v>
      </c>
    </row>
    <row r="619" spans="2:8">
      <c r="B619" s="1">
        <v>40634</v>
      </c>
      <c r="C619" s="2" t="s">
        <v>517</v>
      </c>
      <c r="D619" s="2" t="s">
        <v>520</v>
      </c>
      <c r="E619" s="2" t="s">
        <v>522</v>
      </c>
      <c r="F619" s="2">
        <v>6</v>
      </c>
      <c r="G619" s="2">
        <v>1026</v>
      </c>
      <c r="H619" s="2">
        <v>366.48720000000003</v>
      </c>
    </row>
    <row r="620" spans="2:8">
      <c r="B620" s="1">
        <v>40664</v>
      </c>
      <c r="C620" s="2" t="s">
        <v>514</v>
      </c>
      <c r="D620" s="2" t="s">
        <v>520</v>
      </c>
      <c r="E620" s="2" t="s">
        <v>522</v>
      </c>
      <c r="F620" s="2">
        <v>9</v>
      </c>
      <c r="G620" s="2">
        <v>2106</v>
      </c>
      <c r="H620" s="2">
        <v>908.73900000000003</v>
      </c>
    </row>
    <row r="621" spans="2:8">
      <c r="B621" s="1">
        <v>40664</v>
      </c>
      <c r="C621" s="2" t="s">
        <v>515</v>
      </c>
      <c r="D621" s="2" t="s">
        <v>520</v>
      </c>
      <c r="E621" s="2" t="s">
        <v>522</v>
      </c>
      <c r="F621" s="2">
        <v>6</v>
      </c>
      <c r="G621" s="2">
        <v>618</v>
      </c>
      <c r="H621" s="2">
        <v>237.06479999999999</v>
      </c>
    </row>
    <row r="622" spans="2:8">
      <c r="B622" s="1">
        <v>40664</v>
      </c>
      <c r="C622" s="2" t="s">
        <v>516</v>
      </c>
      <c r="D622" s="2" t="s">
        <v>520</v>
      </c>
      <c r="E622" s="2" t="s">
        <v>522</v>
      </c>
      <c r="F622" s="2">
        <v>8</v>
      </c>
      <c r="G622" s="2">
        <v>1904</v>
      </c>
      <c r="H622" s="2">
        <v>643.93280000000004</v>
      </c>
    </row>
    <row r="623" spans="2:8">
      <c r="B623" s="1">
        <v>40664</v>
      </c>
      <c r="C623" s="2" t="s">
        <v>517</v>
      </c>
      <c r="D623" s="2" t="s">
        <v>520</v>
      </c>
      <c r="E623" s="2" t="s">
        <v>522</v>
      </c>
      <c r="F623" s="2">
        <v>9</v>
      </c>
      <c r="G623" s="2">
        <v>2268</v>
      </c>
      <c r="H623" s="2">
        <v>972.29160000000002</v>
      </c>
    </row>
    <row r="624" spans="2:8">
      <c r="B624" s="1">
        <v>40695</v>
      </c>
      <c r="C624" s="2" t="s">
        <v>514</v>
      </c>
      <c r="D624" s="2" t="s">
        <v>520</v>
      </c>
      <c r="E624" s="2" t="s">
        <v>522</v>
      </c>
      <c r="F624" s="2">
        <v>8</v>
      </c>
      <c r="G624" s="2">
        <v>1512</v>
      </c>
      <c r="H624" s="2">
        <v>607.06799999999998</v>
      </c>
    </row>
    <row r="625" spans="2:8">
      <c r="B625" s="1">
        <v>40695</v>
      </c>
      <c r="C625" s="2" t="s">
        <v>515</v>
      </c>
      <c r="D625" s="2" t="s">
        <v>520</v>
      </c>
      <c r="E625" s="2" t="s">
        <v>522</v>
      </c>
      <c r="F625" s="2">
        <v>9</v>
      </c>
      <c r="G625" s="2">
        <v>1764</v>
      </c>
      <c r="H625" s="2">
        <v>635.21639999999991</v>
      </c>
    </row>
    <row r="626" spans="2:8">
      <c r="B626" s="1">
        <v>40695</v>
      </c>
      <c r="C626" s="2" t="s">
        <v>516</v>
      </c>
      <c r="D626" s="2" t="s">
        <v>520</v>
      </c>
      <c r="E626" s="2" t="s">
        <v>522</v>
      </c>
      <c r="F626" s="2">
        <v>9</v>
      </c>
      <c r="G626" s="2">
        <v>1485</v>
      </c>
      <c r="H626" s="2">
        <v>641.52</v>
      </c>
    </row>
    <row r="627" spans="2:8">
      <c r="B627" s="1">
        <v>40695</v>
      </c>
      <c r="C627" s="2" t="s">
        <v>517</v>
      </c>
      <c r="D627" s="2" t="s">
        <v>520</v>
      </c>
      <c r="E627" s="2" t="s">
        <v>522</v>
      </c>
      <c r="F627" s="2">
        <v>8</v>
      </c>
      <c r="G627" s="2">
        <v>1304</v>
      </c>
      <c r="H627" s="2">
        <v>505.82160000000005</v>
      </c>
    </row>
    <row r="628" spans="2:8">
      <c r="B628" s="1">
        <v>40725</v>
      </c>
      <c r="C628" s="2" t="s">
        <v>514</v>
      </c>
      <c r="D628" s="2" t="s">
        <v>520</v>
      </c>
      <c r="E628" s="2" t="s">
        <v>522</v>
      </c>
      <c r="F628" s="2">
        <v>9</v>
      </c>
      <c r="G628" s="2">
        <v>1485</v>
      </c>
      <c r="H628" s="2">
        <v>483.21900000000005</v>
      </c>
    </row>
    <row r="629" spans="2:8">
      <c r="B629" s="1">
        <v>40725</v>
      </c>
      <c r="C629" s="2" t="s">
        <v>515</v>
      </c>
      <c r="D629" s="2" t="s">
        <v>520</v>
      </c>
      <c r="E629" s="2" t="s">
        <v>522</v>
      </c>
      <c r="F629" s="2">
        <v>7</v>
      </c>
      <c r="G629" s="2">
        <v>1316</v>
      </c>
      <c r="H629" s="2">
        <v>482.44559999999996</v>
      </c>
    </row>
    <row r="630" spans="2:8">
      <c r="B630" s="1">
        <v>40725</v>
      </c>
      <c r="C630" s="2" t="s">
        <v>516</v>
      </c>
      <c r="D630" s="2" t="s">
        <v>520</v>
      </c>
      <c r="E630" s="2" t="s">
        <v>522</v>
      </c>
      <c r="F630" s="2">
        <v>7</v>
      </c>
      <c r="G630" s="2">
        <v>777</v>
      </c>
      <c r="H630" s="2">
        <v>333.95460000000003</v>
      </c>
    </row>
    <row r="631" spans="2:8">
      <c r="B631" s="1">
        <v>40725</v>
      </c>
      <c r="C631" s="2" t="s">
        <v>517</v>
      </c>
      <c r="D631" s="2" t="s">
        <v>520</v>
      </c>
      <c r="E631" s="2" t="s">
        <v>522</v>
      </c>
      <c r="F631" s="2">
        <v>9</v>
      </c>
      <c r="G631" s="2">
        <v>2493</v>
      </c>
      <c r="H631" s="2">
        <v>1116.1161</v>
      </c>
    </row>
    <row r="632" spans="2:8">
      <c r="B632" s="1">
        <v>40756</v>
      </c>
      <c r="C632" s="2" t="s">
        <v>514</v>
      </c>
      <c r="D632" s="2" t="s">
        <v>520</v>
      </c>
      <c r="E632" s="2" t="s">
        <v>522</v>
      </c>
      <c r="F632" s="2">
        <v>10</v>
      </c>
      <c r="G632" s="2">
        <v>2520</v>
      </c>
      <c r="H632" s="2">
        <v>792.79200000000003</v>
      </c>
    </row>
    <row r="633" spans="2:8">
      <c r="B633" s="1">
        <v>40756</v>
      </c>
      <c r="C633" s="2" t="s">
        <v>515</v>
      </c>
      <c r="D633" s="2" t="s">
        <v>520</v>
      </c>
      <c r="E633" s="2" t="s">
        <v>522</v>
      </c>
      <c r="F633" s="2">
        <v>6</v>
      </c>
      <c r="G633" s="2">
        <v>786</v>
      </c>
      <c r="H633" s="2">
        <v>264.01740000000001</v>
      </c>
    </row>
    <row r="634" spans="2:8">
      <c r="B634" s="1">
        <v>40756</v>
      </c>
      <c r="C634" s="2" t="s">
        <v>516</v>
      </c>
      <c r="D634" s="2" t="s">
        <v>520</v>
      </c>
      <c r="E634" s="2" t="s">
        <v>522</v>
      </c>
      <c r="F634" s="2">
        <v>9</v>
      </c>
      <c r="G634" s="2">
        <v>2340</v>
      </c>
      <c r="H634" s="2">
        <v>829.53</v>
      </c>
    </row>
    <row r="635" spans="2:8">
      <c r="B635" s="1">
        <v>40756</v>
      </c>
      <c r="C635" s="2" t="s">
        <v>517</v>
      </c>
      <c r="D635" s="2" t="s">
        <v>520</v>
      </c>
      <c r="E635" s="2" t="s">
        <v>522</v>
      </c>
      <c r="F635" s="2">
        <v>7</v>
      </c>
      <c r="G635" s="2">
        <v>1477</v>
      </c>
      <c r="H635" s="2">
        <v>636.88240000000008</v>
      </c>
    </row>
    <row r="636" spans="2:8">
      <c r="B636" s="1">
        <v>40787</v>
      </c>
      <c r="C636" s="2" t="s">
        <v>514</v>
      </c>
      <c r="D636" s="2" t="s">
        <v>520</v>
      </c>
      <c r="E636" s="2" t="s">
        <v>522</v>
      </c>
      <c r="F636" s="2">
        <v>7</v>
      </c>
      <c r="G636" s="2">
        <v>1687</v>
      </c>
      <c r="H636" s="2">
        <v>538.49040000000002</v>
      </c>
    </row>
    <row r="637" spans="2:8">
      <c r="B637" s="1">
        <v>40787</v>
      </c>
      <c r="C637" s="2" t="s">
        <v>515</v>
      </c>
      <c r="D637" s="2" t="s">
        <v>520</v>
      </c>
      <c r="E637" s="2" t="s">
        <v>522</v>
      </c>
      <c r="F637" s="2">
        <v>9</v>
      </c>
      <c r="G637" s="2">
        <v>2421</v>
      </c>
      <c r="H637" s="2">
        <v>795.29849999999999</v>
      </c>
    </row>
    <row r="638" spans="2:8">
      <c r="B638" s="1">
        <v>40787</v>
      </c>
      <c r="C638" s="2" t="s">
        <v>516</v>
      </c>
      <c r="D638" s="2" t="s">
        <v>520</v>
      </c>
      <c r="E638" s="2" t="s">
        <v>522</v>
      </c>
      <c r="F638" s="2">
        <v>9</v>
      </c>
      <c r="G638" s="2">
        <v>1035</v>
      </c>
      <c r="H638" s="2">
        <v>337.30650000000003</v>
      </c>
    </row>
    <row r="639" spans="2:8">
      <c r="B639" s="1">
        <v>40787</v>
      </c>
      <c r="C639" s="2" t="s">
        <v>517</v>
      </c>
      <c r="D639" s="2" t="s">
        <v>520</v>
      </c>
      <c r="E639" s="2" t="s">
        <v>522</v>
      </c>
      <c r="F639" s="2">
        <v>9</v>
      </c>
      <c r="G639" s="2">
        <v>2529</v>
      </c>
      <c r="H639" s="2">
        <v>1083.9294</v>
      </c>
    </row>
    <row r="640" spans="2:8">
      <c r="B640" s="1">
        <v>40817</v>
      </c>
      <c r="C640" s="2" t="s">
        <v>514</v>
      </c>
      <c r="D640" s="2" t="s">
        <v>520</v>
      </c>
      <c r="E640" s="2" t="s">
        <v>522</v>
      </c>
      <c r="F640" s="2">
        <v>10</v>
      </c>
      <c r="G640" s="2">
        <v>1170</v>
      </c>
      <c r="H640" s="2">
        <v>431.96399999999994</v>
      </c>
    </row>
    <row r="641" spans="2:8">
      <c r="B641" s="1">
        <v>40817</v>
      </c>
      <c r="C641" s="2" t="s">
        <v>515</v>
      </c>
      <c r="D641" s="2" t="s">
        <v>520</v>
      </c>
      <c r="E641" s="2" t="s">
        <v>522</v>
      </c>
      <c r="F641" s="2">
        <v>7</v>
      </c>
      <c r="G641" s="2">
        <v>1827</v>
      </c>
      <c r="H641" s="2">
        <v>619.71839999999997</v>
      </c>
    </row>
    <row r="642" spans="2:8">
      <c r="B642" s="1">
        <v>40817</v>
      </c>
      <c r="C642" s="2" t="s">
        <v>516</v>
      </c>
      <c r="D642" s="2" t="s">
        <v>520</v>
      </c>
      <c r="E642" s="2" t="s">
        <v>522</v>
      </c>
      <c r="F642" s="2">
        <v>6</v>
      </c>
      <c r="G642" s="2">
        <v>774</v>
      </c>
      <c r="H642" s="2">
        <v>256.96800000000002</v>
      </c>
    </row>
    <row r="643" spans="2:8">
      <c r="B643" s="1">
        <v>40817</v>
      </c>
      <c r="C643" s="2" t="s">
        <v>517</v>
      </c>
      <c r="D643" s="2" t="s">
        <v>520</v>
      </c>
      <c r="E643" s="2" t="s">
        <v>522</v>
      </c>
      <c r="F643" s="2">
        <v>9</v>
      </c>
      <c r="G643" s="2">
        <v>1278</v>
      </c>
      <c r="H643" s="2">
        <v>465.44760000000002</v>
      </c>
    </row>
    <row r="644" spans="2:8">
      <c r="B644" s="1">
        <v>40848</v>
      </c>
      <c r="C644" s="2" t="s">
        <v>514</v>
      </c>
      <c r="D644" s="2" t="s">
        <v>520</v>
      </c>
      <c r="E644" s="2" t="s">
        <v>522</v>
      </c>
      <c r="F644" s="2">
        <v>9</v>
      </c>
      <c r="G644" s="2">
        <v>2646</v>
      </c>
      <c r="H644" s="2">
        <v>993.83759999999995</v>
      </c>
    </row>
    <row r="645" spans="2:8">
      <c r="B645" s="1">
        <v>40848</v>
      </c>
      <c r="C645" s="2" t="s">
        <v>515</v>
      </c>
      <c r="D645" s="2" t="s">
        <v>520</v>
      </c>
      <c r="E645" s="2" t="s">
        <v>522</v>
      </c>
      <c r="F645" s="2">
        <v>10</v>
      </c>
      <c r="G645" s="2">
        <v>1480</v>
      </c>
      <c r="H645" s="2">
        <v>640.98799999999994</v>
      </c>
    </row>
    <row r="646" spans="2:8">
      <c r="B646" s="1">
        <v>40848</v>
      </c>
      <c r="C646" s="2" t="s">
        <v>516</v>
      </c>
      <c r="D646" s="2" t="s">
        <v>520</v>
      </c>
      <c r="E646" s="2" t="s">
        <v>522</v>
      </c>
      <c r="F646" s="2">
        <v>8</v>
      </c>
      <c r="G646" s="2">
        <v>1864</v>
      </c>
      <c r="H646" s="2">
        <v>692.28960000000006</v>
      </c>
    </row>
    <row r="647" spans="2:8">
      <c r="B647" s="1">
        <v>40848</v>
      </c>
      <c r="C647" s="2" t="s">
        <v>517</v>
      </c>
      <c r="D647" s="2" t="s">
        <v>520</v>
      </c>
      <c r="E647" s="2" t="s">
        <v>522</v>
      </c>
      <c r="F647" s="2">
        <v>6</v>
      </c>
      <c r="G647" s="2">
        <v>972</v>
      </c>
      <c r="H647" s="2">
        <v>310.65120000000002</v>
      </c>
    </row>
    <row r="648" spans="2:8">
      <c r="B648" s="1">
        <v>40878</v>
      </c>
      <c r="C648" s="2" t="s">
        <v>514</v>
      </c>
      <c r="D648" s="2" t="s">
        <v>520</v>
      </c>
      <c r="E648" s="2" t="s">
        <v>522</v>
      </c>
      <c r="F648" s="2">
        <v>7</v>
      </c>
      <c r="G648" s="2">
        <v>1246</v>
      </c>
      <c r="H648" s="2">
        <v>519.45740000000001</v>
      </c>
    </row>
    <row r="649" spans="2:8">
      <c r="B649" s="1">
        <v>40878</v>
      </c>
      <c r="C649" s="2" t="s">
        <v>515</v>
      </c>
      <c r="D649" s="2" t="s">
        <v>520</v>
      </c>
      <c r="E649" s="2" t="s">
        <v>522</v>
      </c>
      <c r="F649" s="2">
        <v>10</v>
      </c>
      <c r="G649" s="2">
        <v>2090</v>
      </c>
      <c r="H649" s="2">
        <v>900.99899999999991</v>
      </c>
    </row>
    <row r="650" spans="2:8">
      <c r="B650" s="1">
        <v>40878</v>
      </c>
      <c r="C650" s="2" t="s">
        <v>516</v>
      </c>
      <c r="D650" s="2" t="s">
        <v>520</v>
      </c>
      <c r="E650" s="2" t="s">
        <v>522</v>
      </c>
      <c r="F650" s="2">
        <v>9</v>
      </c>
      <c r="G650" s="2">
        <v>1863</v>
      </c>
      <c r="H650" s="2">
        <v>708.68520000000001</v>
      </c>
    </row>
    <row r="651" spans="2:8">
      <c r="B651" s="1">
        <v>40878</v>
      </c>
      <c r="C651" s="2" t="s">
        <v>517</v>
      </c>
      <c r="D651" s="2" t="s">
        <v>520</v>
      </c>
      <c r="E651" s="2" t="s">
        <v>522</v>
      </c>
      <c r="F651" s="2">
        <v>6</v>
      </c>
      <c r="G651" s="2">
        <v>1542</v>
      </c>
      <c r="H651" s="2">
        <v>565.45140000000004</v>
      </c>
    </row>
    <row r="652" spans="2:8">
      <c r="B652" s="1">
        <v>40909</v>
      </c>
      <c r="C652" s="2" t="s">
        <v>514</v>
      </c>
      <c r="D652" s="2" t="s">
        <v>520</v>
      </c>
      <c r="E652" s="2" t="s">
        <v>522</v>
      </c>
      <c r="F652" s="2">
        <v>8</v>
      </c>
      <c r="G652" s="2">
        <v>1320</v>
      </c>
      <c r="H652" s="2">
        <v>417.25200000000001</v>
      </c>
    </row>
    <row r="653" spans="2:8">
      <c r="B653" s="1">
        <v>40909</v>
      </c>
      <c r="C653" s="2" t="s">
        <v>515</v>
      </c>
      <c r="D653" s="2" t="s">
        <v>520</v>
      </c>
      <c r="E653" s="2" t="s">
        <v>522</v>
      </c>
      <c r="F653" s="2">
        <v>7</v>
      </c>
      <c r="G653" s="2">
        <v>1960</v>
      </c>
      <c r="H653" s="2">
        <v>721.86800000000005</v>
      </c>
    </row>
    <row r="654" spans="2:8">
      <c r="B654" s="1">
        <v>40909</v>
      </c>
      <c r="C654" s="2" t="s">
        <v>516</v>
      </c>
      <c r="D654" s="2" t="s">
        <v>520</v>
      </c>
      <c r="E654" s="2" t="s">
        <v>522</v>
      </c>
      <c r="F654" s="2">
        <v>6</v>
      </c>
      <c r="G654" s="2">
        <v>1302</v>
      </c>
      <c r="H654" s="2">
        <v>392.03219999999999</v>
      </c>
    </row>
    <row r="655" spans="2:8">
      <c r="B655" s="1">
        <v>40909</v>
      </c>
      <c r="C655" s="2" t="s">
        <v>517</v>
      </c>
      <c r="D655" s="2" t="s">
        <v>520</v>
      </c>
      <c r="E655" s="2" t="s">
        <v>522</v>
      </c>
      <c r="F655" s="2">
        <v>8</v>
      </c>
      <c r="G655" s="2">
        <v>1848</v>
      </c>
      <c r="H655" s="2">
        <v>571.77120000000002</v>
      </c>
    </row>
    <row r="656" spans="2:8">
      <c r="B656" s="1">
        <v>40940</v>
      </c>
      <c r="C656" s="2" t="s">
        <v>514</v>
      </c>
      <c r="D656" s="2" t="s">
        <v>520</v>
      </c>
      <c r="E656" s="2" t="s">
        <v>522</v>
      </c>
      <c r="F656" s="2">
        <v>10</v>
      </c>
      <c r="G656" s="2">
        <v>1530</v>
      </c>
      <c r="H656" s="2">
        <v>625.31100000000004</v>
      </c>
    </row>
    <row r="657" spans="2:8">
      <c r="B657" s="1">
        <v>40940</v>
      </c>
      <c r="C657" s="2" t="s">
        <v>515</v>
      </c>
      <c r="D657" s="2" t="s">
        <v>520</v>
      </c>
      <c r="E657" s="2" t="s">
        <v>522</v>
      </c>
      <c r="F657" s="2">
        <v>7</v>
      </c>
      <c r="G657" s="2">
        <v>2030</v>
      </c>
      <c r="H657" s="2">
        <v>630.51800000000003</v>
      </c>
    </row>
    <row r="658" spans="2:8">
      <c r="B658" s="1">
        <v>40940</v>
      </c>
      <c r="C658" s="2" t="s">
        <v>516</v>
      </c>
      <c r="D658" s="2" t="s">
        <v>520</v>
      </c>
      <c r="E658" s="2" t="s">
        <v>522</v>
      </c>
      <c r="F658" s="2">
        <v>6</v>
      </c>
      <c r="G658" s="2">
        <v>1398</v>
      </c>
      <c r="H658" s="2">
        <v>592.89179999999999</v>
      </c>
    </row>
    <row r="659" spans="2:8">
      <c r="B659" s="1">
        <v>40940</v>
      </c>
      <c r="C659" s="2" t="s">
        <v>517</v>
      </c>
      <c r="D659" s="2" t="s">
        <v>520</v>
      </c>
      <c r="E659" s="2" t="s">
        <v>522</v>
      </c>
      <c r="F659" s="2">
        <v>6</v>
      </c>
      <c r="G659" s="2">
        <v>810</v>
      </c>
      <c r="H659" s="2">
        <v>332.262</v>
      </c>
    </row>
    <row r="660" spans="2:8">
      <c r="B660" s="1">
        <v>40969</v>
      </c>
      <c r="C660" s="2" t="s">
        <v>514</v>
      </c>
      <c r="D660" s="2" t="s">
        <v>520</v>
      </c>
      <c r="E660" s="2" t="s">
        <v>522</v>
      </c>
      <c r="F660" s="2">
        <v>8</v>
      </c>
      <c r="G660" s="2">
        <v>1536</v>
      </c>
      <c r="H660" s="2">
        <v>537.59999999999991</v>
      </c>
    </row>
    <row r="661" spans="2:8">
      <c r="B661" s="1">
        <v>40969</v>
      </c>
      <c r="C661" s="2" t="s">
        <v>515</v>
      </c>
      <c r="D661" s="2" t="s">
        <v>520</v>
      </c>
      <c r="E661" s="2" t="s">
        <v>522</v>
      </c>
      <c r="F661" s="2">
        <v>7</v>
      </c>
      <c r="G661" s="2">
        <v>1869</v>
      </c>
      <c r="H661" s="2">
        <v>775.07429999999999</v>
      </c>
    </row>
    <row r="662" spans="2:8">
      <c r="B662" s="1">
        <v>40969</v>
      </c>
      <c r="C662" s="2" t="s">
        <v>516</v>
      </c>
      <c r="D662" s="2" t="s">
        <v>520</v>
      </c>
      <c r="E662" s="2" t="s">
        <v>522</v>
      </c>
      <c r="F662" s="2">
        <v>7</v>
      </c>
      <c r="G662" s="2">
        <v>812</v>
      </c>
      <c r="H662" s="2">
        <v>247.33519999999999</v>
      </c>
    </row>
    <row r="663" spans="2:8">
      <c r="B663" s="1">
        <v>40969</v>
      </c>
      <c r="C663" s="2" t="s">
        <v>517</v>
      </c>
      <c r="D663" s="2" t="s">
        <v>520</v>
      </c>
      <c r="E663" s="2" t="s">
        <v>522</v>
      </c>
      <c r="F663" s="2">
        <v>9</v>
      </c>
      <c r="G663" s="2">
        <v>1908</v>
      </c>
      <c r="H663" s="2">
        <v>679.82040000000006</v>
      </c>
    </row>
    <row r="664" spans="2:8">
      <c r="B664" s="1">
        <v>41000</v>
      </c>
      <c r="C664" s="2" t="s">
        <v>514</v>
      </c>
      <c r="D664" s="2" t="s">
        <v>520</v>
      </c>
      <c r="E664" s="2" t="s">
        <v>522</v>
      </c>
      <c r="F664" s="2">
        <v>7</v>
      </c>
      <c r="G664" s="2">
        <v>714</v>
      </c>
      <c r="H664" s="2">
        <v>260.61</v>
      </c>
    </row>
    <row r="665" spans="2:8">
      <c r="B665" s="1">
        <v>41000</v>
      </c>
      <c r="C665" s="2" t="s">
        <v>515</v>
      </c>
      <c r="D665" s="2" t="s">
        <v>520</v>
      </c>
      <c r="E665" s="2" t="s">
        <v>522</v>
      </c>
      <c r="F665" s="2">
        <v>7</v>
      </c>
      <c r="G665" s="2">
        <v>1617</v>
      </c>
      <c r="H665" s="2">
        <v>635.3193</v>
      </c>
    </row>
    <row r="666" spans="2:8">
      <c r="B666" s="1">
        <v>41000</v>
      </c>
      <c r="C666" s="2" t="s">
        <v>516</v>
      </c>
      <c r="D666" s="2" t="s">
        <v>520</v>
      </c>
      <c r="E666" s="2" t="s">
        <v>522</v>
      </c>
      <c r="F666" s="2">
        <v>8</v>
      </c>
      <c r="G666" s="2">
        <v>2176</v>
      </c>
      <c r="H666" s="2">
        <v>770.08640000000003</v>
      </c>
    </row>
    <row r="667" spans="2:8">
      <c r="B667" s="1">
        <v>41000</v>
      </c>
      <c r="C667" s="2" t="s">
        <v>517</v>
      </c>
      <c r="D667" s="2" t="s">
        <v>520</v>
      </c>
      <c r="E667" s="2" t="s">
        <v>522</v>
      </c>
      <c r="F667" s="2">
        <v>10</v>
      </c>
      <c r="G667" s="2">
        <v>1090</v>
      </c>
      <c r="H667" s="2">
        <v>408.64100000000002</v>
      </c>
    </row>
    <row r="668" spans="2:8">
      <c r="B668" s="1">
        <v>41030</v>
      </c>
      <c r="C668" s="2" t="s">
        <v>514</v>
      </c>
      <c r="D668" s="2" t="s">
        <v>520</v>
      </c>
      <c r="E668" s="2" t="s">
        <v>522</v>
      </c>
      <c r="F668" s="2">
        <v>8</v>
      </c>
      <c r="G668" s="2">
        <v>1272</v>
      </c>
      <c r="H668" s="2">
        <v>566.2944</v>
      </c>
    </row>
    <row r="669" spans="2:8">
      <c r="B669" s="1">
        <v>41030</v>
      </c>
      <c r="C669" s="2" t="s">
        <v>515</v>
      </c>
      <c r="D669" s="2" t="s">
        <v>520</v>
      </c>
      <c r="E669" s="2" t="s">
        <v>522</v>
      </c>
      <c r="F669" s="2">
        <v>10</v>
      </c>
      <c r="G669" s="2">
        <v>1720</v>
      </c>
      <c r="H669" s="2">
        <v>695.05200000000002</v>
      </c>
    </row>
    <row r="670" spans="2:8">
      <c r="B670" s="1">
        <v>41030</v>
      </c>
      <c r="C670" s="2" t="s">
        <v>516</v>
      </c>
      <c r="D670" s="2" t="s">
        <v>520</v>
      </c>
      <c r="E670" s="2" t="s">
        <v>522</v>
      </c>
      <c r="F670" s="2">
        <v>8</v>
      </c>
      <c r="G670" s="2">
        <v>1664</v>
      </c>
      <c r="H670" s="2">
        <v>671.09119999999996</v>
      </c>
    </row>
    <row r="671" spans="2:8">
      <c r="B671" s="1">
        <v>41030</v>
      </c>
      <c r="C671" s="2" t="s">
        <v>517</v>
      </c>
      <c r="D671" s="2" t="s">
        <v>520</v>
      </c>
      <c r="E671" s="2" t="s">
        <v>522</v>
      </c>
      <c r="F671" s="2">
        <v>9</v>
      </c>
      <c r="G671" s="2">
        <v>2196</v>
      </c>
      <c r="H671" s="2">
        <v>851.60879999999997</v>
      </c>
    </row>
    <row r="672" spans="2:8">
      <c r="B672" s="1">
        <v>41061</v>
      </c>
      <c r="C672" s="2" t="s">
        <v>514</v>
      </c>
      <c r="D672" s="2" t="s">
        <v>520</v>
      </c>
      <c r="E672" s="2" t="s">
        <v>522</v>
      </c>
      <c r="F672" s="2">
        <v>10</v>
      </c>
      <c r="G672" s="2">
        <v>2900</v>
      </c>
      <c r="H672" s="2">
        <v>1036.17</v>
      </c>
    </row>
    <row r="673" spans="2:8">
      <c r="B673" s="1">
        <v>41061</v>
      </c>
      <c r="C673" s="2" t="s">
        <v>515</v>
      </c>
      <c r="D673" s="2" t="s">
        <v>520</v>
      </c>
      <c r="E673" s="2" t="s">
        <v>522</v>
      </c>
      <c r="F673" s="2">
        <v>7</v>
      </c>
      <c r="G673" s="2">
        <v>2009</v>
      </c>
      <c r="H673" s="2">
        <v>772.8623</v>
      </c>
    </row>
    <row r="674" spans="2:8">
      <c r="B674" s="1">
        <v>41061</v>
      </c>
      <c r="C674" s="2" t="s">
        <v>516</v>
      </c>
      <c r="D674" s="2" t="s">
        <v>520</v>
      </c>
      <c r="E674" s="2" t="s">
        <v>522</v>
      </c>
      <c r="F674" s="2">
        <v>8</v>
      </c>
      <c r="G674" s="2">
        <v>1944</v>
      </c>
      <c r="H674" s="2">
        <v>834.17039999999997</v>
      </c>
    </row>
    <row r="675" spans="2:8">
      <c r="B675" s="1">
        <v>41061</v>
      </c>
      <c r="C675" s="2" t="s">
        <v>517</v>
      </c>
      <c r="D675" s="2" t="s">
        <v>520</v>
      </c>
      <c r="E675" s="2" t="s">
        <v>522</v>
      </c>
      <c r="F675" s="2">
        <v>6</v>
      </c>
      <c r="G675" s="2">
        <v>612</v>
      </c>
      <c r="H675" s="2">
        <v>237.02759999999998</v>
      </c>
    </row>
    <row r="676" spans="2:8">
      <c r="B676" s="1">
        <v>41091</v>
      </c>
      <c r="C676" s="2" t="s">
        <v>514</v>
      </c>
      <c r="D676" s="2" t="s">
        <v>520</v>
      </c>
      <c r="E676" s="2" t="s">
        <v>522</v>
      </c>
      <c r="F676" s="2">
        <v>8</v>
      </c>
      <c r="G676" s="2">
        <v>936</v>
      </c>
      <c r="H676" s="2">
        <v>325.72799999999995</v>
      </c>
    </row>
    <row r="677" spans="2:8">
      <c r="B677" s="1">
        <v>41091</v>
      </c>
      <c r="C677" s="2" t="s">
        <v>515</v>
      </c>
      <c r="D677" s="2" t="s">
        <v>520</v>
      </c>
      <c r="E677" s="2" t="s">
        <v>522</v>
      </c>
      <c r="F677" s="2">
        <v>10</v>
      </c>
      <c r="G677" s="2">
        <v>2660</v>
      </c>
      <c r="H677" s="2">
        <v>954.40800000000002</v>
      </c>
    </row>
    <row r="678" spans="2:8">
      <c r="B678" s="1">
        <v>41091</v>
      </c>
      <c r="C678" s="2" t="s">
        <v>516</v>
      </c>
      <c r="D678" s="2" t="s">
        <v>520</v>
      </c>
      <c r="E678" s="2" t="s">
        <v>522</v>
      </c>
      <c r="F678" s="2">
        <v>9</v>
      </c>
      <c r="G678" s="2">
        <v>1917</v>
      </c>
      <c r="H678" s="2">
        <v>609.98939999999993</v>
      </c>
    </row>
    <row r="679" spans="2:8">
      <c r="B679" s="1">
        <v>41091</v>
      </c>
      <c r="C679" s="2" t="s">
        <v>517</v>
      </c>
      <c r="D679" s="2" t="s">
        <v>520</v>
      </c>
      <c r="E679" s="2" t="s">
        <v>522</v>
      </c>
      <c r="F679" s="2">
        <v>7</v>
      </c>
      <c r="G679" s="2">
        <v>994</v>
      </c>
      <c r="H679" s="2">
        <v>369.96679999999998</v>
      </c>
    </row>
    <row r="680" spans="2:8">
      <c r="B680" s="1">
        <v>41122</v>
      </c>
      <c r="C680" s="2" t="s">
        <v>514</v>
      </c>
      <c r="D680" s="2" t="s">
        <v>520</v>
      </c>
      <c r="E680" s="2" t="s">
        <v>522</v>
      </c>
      <c r="F680" s="2">
        <v>8</v>
      </c>
      <c r="G680" s="2">
        <v>944</v>
      </c>
      <c r="H680" s="2">
        <v>355.79360000000003</v>
      </c>
    </row>
    <row r="681" spans="2:8">
      <c r="B681" s="1">
        <v>41122</v>
      </c>
      <c r="C681" s="2" t="s">
        <v>515</v>
      </c>
      <c r="D681" s="2" t="s">
        <v>520</v>
      </c>
      <c r="E681" s="2" t="s">
        <v>522</v>
      </c>
      <c r="F681" s="2">
        <v>10</v>
      </c>
      <c r="G681" s="2">
        <v>1630</v>
      </c>
      <c r="H681" s="2">
        <v>535.61800000000005</v>
      </c>
    </row>
    <row r="682" spans="2:8">
      <c r="B682" s="1">
        <v>41122</v>
      </c>
      <c r="C682" s="2" t="s">
        <v>516</v>
      </c>
      <c r="D682" s="2" t="s">
        <v>520</v>
      </c>
      <c r="E682" s="2" t="s">
        <v>522</v>
      </c>
      <c r="F682" s="2">
        <v>10</v>
      </c>
      <c r="G682" s="2">
        <v>1090</v>
      </c>
      <c r="H682" s="2">
        <v>421.39400000000001</v>
      </c>
    </row>
    <row r="683" spans="2:8">
      <c r="B683" s="1">
        <v>41122</v>
      </c>
      <c r="C683" s="2" t="s">
        <v>517</v>
      </c>
      <c r="D683" s="2" t="s">
        <v>520</v>
      </c>
      <c r="E683" s="2" t="s">
        <v>522</v>
      </c>
      <c r="F683" s="2">
        <v>9</v>
      </c>
      <c r="G683" s="2">
        <v>1899</v>
      </c>
      <c r="H683" s="2">
        <v>684.39959999999996</v>
      </c>
    </row>
    <row r="684" spans="2:8">
      <c r="B684" s="1">
        <v>41153</v>
      </c>
      <c r="C684" s="2" t="s">
        <v>514</v>
      </c>
      <c r="D684" s="2" t="s">
        <v>520</v>
      </c>
      <c r="E684" s="2" t="s">
        <v>522</v>
      </c>
      <c r="F684" s="2">
        <v>9</v>
      </c>
      <c r="G684" s="2">
        <v>1305</v>
      </c>
      <c r="H684" s="2">
        <v>516.64949999999999</v>
      </c>
    </row>
    <row r="685" spans="2:8">
      <c r="B685" s="1">
        <v>41153</v>
      </c>
      <c r="C685" s="2" t="s">
        <v>515</v>
      </c>
      <c r="D685" s="2" t="s">
        <v>520</v>
      </c>
      <c r="E685" s="2" t="s">
        <v>522</v>
      </c>
      <c r="F685" s="2">
        <v>6</v>
      </c>
      <c r="G685" s="2">
        <v>1050</v>
      </c>
      <c r="H685" s="2">
        <v>377.47499999999997</v>
      </c>
    </row>
    <row r="686" spans="2:8">
      <c r="B686" s="1">
        <v>41153</v>
      </c>
      <c r="C686" s="2" t="s">
        <v>516</v>
      </c>
      <c r="D686" s="2" t="s">
        <v>520</v>
      </c>
      <c r="E686" s="2" t="s">
        <v>522</v>
      </c>
      <c r="F686" s="2">
        <v>6</v>
      </c>
      <c r="G686" s="2">
        <v>978</v>
      </c>
      <c r="H686" s="2">
        <v>383.96280000000002</v>
      </c>
    </row>
    <row r="687" spans="2:8">
      <c r="B687" s="1">
        <v>41153</v>
      </c>
      <c r="C687" s="2" t="s">
        <v>517</v>
      </c>
      <c r="D687" s="2" t="s">
        <v>520</v>
      </c>
      <c r="E687" s="2" t="s">
        <v>522</v>
      </c>
      <c r="F687" s="2">
        <v>7</v>
      </c>
      <c r="G687" s="2">
        <v>1596</v>
      </c>
      <c r="H687" s="2">
        <v>513.43319999999994</v>
      </c>
    </row>
    <row r="688" spans="2:8">
      <c r="B688" s="1">
        <v>41183</v>
      </c>
      <c r="C688" s="2" t="s">
        <v>514</v>
      </c>
      <c r="D688" s="2" t="s">
        <v>520</v>
      </c>
      <c r="E688" s="2" t="s">
        <v>522</v>
      </c>
      <c r="F688" s="2">
        <v>9</v>
      </c>
      <c r="G688" s="2">
        <v>1431</v>
      </c>
      <c r="H688" s="2">
        <v>642.66210000000001</v>
      </c>
    </row>
    <row r="689" spans="2:8">
      <c r="B689" s="1">
        <v>41183</v>
      </c>
      <c r="C689" s="2" t="s">
        <v>515</v>
      </c>
      <c r="D689" s="2" t="s">
        <v>520</v>
      </c>
      <c r="E689" s="2" t="s">
        <v>522</v>
      </c>
      <c r="F689" s="2">
        <v>6</v>
      </c>
      <c r="G689" s="2">
        <v>654</v>
      </c>
      <c r="H689" s="2">
        <v>203.26320000000001</v>
      </c>
    </row>
    <row r="690" spans="2:8">
      <c r="B690" s="1">
        <v>41183</v>
      </c>
      <c r="C690" s="2" t="s">
        <v>516</v>
      </c>
      <c r="D690" s="2" t="s">
        <v>520</v>
      </c>
      <c r="E690" s="2" t="s">
        <v>522</v>
      </c>
      <c r="F690" s="2">
        <v>6</v>
      </c>
      <c r="G690" s="2">
        <v>1152</v>
      </c>
      <c r="H690" s="2">
        <v>474.8544</v>
      </c>
    </row>
    <row r="691" spans="2:8">
      <c r="B691" s="1">
        <v>41183</v>
      </c>
      <c r="C691" s="2" t="s">
        <v>517</v>
      </c>
      <c r="D691" s="2" t="s">
        <v>520</v>
      </c>
      <c r="E691" s="2" t="s">
        <v>522</v>
      </c>
      <c r="F691" s="2">
        <v>8</v>
      </c>
      <c r="G691" s="2">
        <v>1680</v>
      </c>
      <c r="H691" s="2">
        <v>648.98399999999992</v>
      </c>
    </row>
    <row r="692" spans="2:8">
      <c r="B692" s="1">
        <v>41214</v>
      </c>
      <c r="C692" s="2" t="s">
        <v>514</v>
      </c>
      <c r="D692" s="2" t="s">
        <v>520</v>
      </c>
      <c r="E692" s="2" t="s">
        <v>522</v>
      </c>
      <c r="F692" s="2">
        <v>6</v>
      </c>
      <c r="G692" s="2">
        <v>1632</v>
      </c>
      <c r="H692" s="2">
        <v>683.97119999999995</v>
      </c>
    </row>
    <row r="693" spans="2:8">
      <c r="B693" s="1">
        <v>41214</v>
      </c>
      <c r="C693" s="2" t="s">
        <v>515</v>
      </c>
      <c r="D693" s="2" t="s">
        <v>520</v>
      </c>
      <c r="E693" s="2" t="s">
        <v>522</v>
      </c>
      <c r="F693" s="2">
        <v>10</v>
      </c>
      <c r="G693" s="2">
        <v>1960</v>
      </c>
      <c r="H693" s="2">
        <v>813.4</v>
      </c>
    </row>
    <row r="694" spans="2:8">
      <c r="B694" s="1">
        <v>41214</v>
      </c>
      <c r="C694" s="2" t="s">
        <v>516</v>
      </c>
      <c r="D694" s="2" t="s">
        <v>520</v>
      </c>
      <c r="E694" s="2" t="s">
        <v>522</v>
      </c>
      <c r="F694" s="2">
        <v>6</v>
      </c>
      <c r="G694" s="2">
        <v>1098</v>
      </c>
      <c r="H694" s="2">
        <v>392.53499999999997</v>
      </c>
    </row>
    <row r="695" spans="2:8">
      <c r="B695" s="1">
        <v>41214</v>
      </c>
      <c r="C695" s="2" t="s">
        <v>517</v>
      </c>
      <c r="D695" s="2" t="s">
        <v>520</v>
      </c>
      <c r="E695" s="2" t="s">
        <v>522</v>
      </c>
      <c r="F695" s="2">
        <v>8</v>
      </c>
      <c r="G695" s="2">
        <v>2368</v>
      </c>
      <c r="H695" s="2">
        <v>771.25760000000002</v>
      </c>
    </row>
    <row r="696" spans="2:8">
      <c r="B696" s="1">
        <v>41244</v>
      </c>
      <c r="C696" s="2" t="s">
        <v>514</v>
      </c>
      <c r="D696" s="2" t="s">
        <v>520</v>
      </c>
      <c r="E696" s="2" t="s">
        <v>522</v>
      </c>
      <c r="F696" s="2">
        <v>9</v>
      </c>
      <c r="G696" s="2">
        <v>2646</v>
      </c>
      <c r="H696" s="2">
        <v>1056.8124</v>
      </c>
    </row>
    <row r="697" spans="2:8">
      <c r="B697" s="1">
        <v>41244</v>
      </c>
      <c r="C697" s="2" t="s">
        <v>515</v>
      </c>
      <c r="D697" s="2" t="s">
        <v>520</v>
      </c>
      <c r="E697" s="2" t="s">
        <v>522</v>
      </c>
      <c r="F697" s="2">
        <v>10</v>
      </c>
      <c r="G697" s="2">
        <v>2250</v>
      </c>
      <c r="H697" s="2">
        <v>1012.05</v>
      </c>
    </row>
    <row r="698" spans="2:8">
      <c r="B698" s="1">
        <v>41244</v>
      </c>
      <c r="C698" s="2" t="s">
        <v>516</v>
      </c>
      <c r="D698" s="2" t="s">
        <v>520</v>
      </c>
      <c r="E698" s="2" t="s">
        <v>522</v>
      </c>
      <c r="F698" s="2">
        <v>7</v>
      </c>
      <c r="G698" s="2">
        <v>1113</v>
      </c>
      <c r="H698" s="2">
        <v>357.71820000000002</v>
      </c>
    </row>
    <row r="699" spans="2:8">
      <c r="B699" s="1">
        <v>41244</v>
      </c>
      <c r="C699" s="2" t="s">
        <v>517</v>
      </c>
      <c r="D699" s="2" t="s">
        <v>520</v>
      </c>
      <c r="E699" s="2" t="s">
        <v>522</v>
      </c>
      <c r="F699" s="2">
        <v>10</v>
      </c>
      <c r="G699" s="2">
        <v>1250</v>
      </c>
      <c r="H699" s="2">
        <v>483.49999999999994</v>
      </c>
    </row>
    <row r="700" spans="2:8">
      <c r="B700" s="1">
        <v>41275</v>
      </c>
      <c r="C700" s="2" t="s">
        <v>514</v>
      </c>
      <c r="D700" s="2" t="s">
        <v>520</v>
      </c>
      <c r="E700" s="2" t="s">
        <v>522</v>
      </c>
      <c r="F700" s="2">
        <v>7</v>
      </c>
      <c r="G700" s="2">
        <v>1736</v>
      </c>
      <c r="H700" s="2">
        <v>645.09759999999994</v>
      </c>
    </row>
    <row r="701" spans="2:8">
      <c r="B701" s="1">
        <v>41275</v>
      </c>
      <c r="C701" s="2" t="s">
        <v>515</v>
      </c>
      <c r="D701" s="2" t="s">
        <v>520</v>
      </c>
      <c r="E701" s="2" t="s">
        <v>522</v>
      </c>
      <c r="F701" s="2">
        <v>7</v>
      </c>
      <c r="G701" s="2">
        <v>896</v>
      </c>
      <c r="H701" s="2">
        <v>391.10399999999998</v>
      </c>
    </row>
    <row r="702" spans="2:8">
      <c r="B702" s="1">
        <v>41275</v>
      </c>
      <c r="C702" s="2" t="s">
        <v>516</v>
      </c>
      <c r="D702" s="2" t="s">
        <v>520</v>
      </c>
      <c r="E702" s="2" t="s">
        <v>522</v>
      </c>
      <c r="F702" s="2">
        <v>8</v>
      </c>
      <c r="G702" s="2">
        <v>1136</v>
      </c>
      <c r="H702" s="2">
        <v>353.9776</v>
      </c>
    </row>
    <row r="703" spans="2:8">
      <c r="B703" s="1">
        <v>41275</v>
      </c>
      <c r="C703" s="2" t="s">
        <v>517</v>
      </c>
      <c r="D703" s="2" t="s">
        <v>520</v>
      </c>
      <c r="E703" s="2" t="s">
        <v>522</v>
      </c>
      <c r="F703" s="2">
        <v>6</v>
      </c>
      <c r="G703" s="2">
        <v>636</v>
      </c>
      <c r="H703" s="2">
        <v>238.88159999999999</v>
      </c>
    </row>
    <row r="704" spans="2:8">
      <c r="B704" s="1">
        <v>41306</v>
      </c>
      <c r="C704" s="2" t="s">
        <v>514</v>
      </c>
      <c r="D704" s="2" t="s">
        <v>520</v>
      </c>
      <c r="E704" s="2" t="s">
        <v>522</v>
      </c>
      <c r="F704" s="2">
        <v>7</v>
      </c>
      <c r="G704" s="2">
        <v>1638</v>
      </c>
      <c r="H704" s="2">
        <v>528.58259999999996</v>
      </c>
    </row>
    <row r="705" spans="2:8">
      <c r="B705" s="1">
        <v>41306</v>
      </c>
      <c r="C705" s="2" t="s">
        <v>515</v>
      </c>
      <c r="D705" s="2" t="s">
        <v>520</v>
      </c>
      <c r="E705" s="2" t="s">
        <v>522</v>
      </c>
      <c r="F705" s="2">
        <v>9</v>
      </c>
      <c r="G705" s="2">
        <v>2043</v>
      </c>
      <c r="H705" s="2">
        <v>729.14670000000001</v>
      </c>
    </row>
    <row r="706" spans="2:8">
      <c r="B706" s="1">
        <v>41306</v>
      </c>
      <c r="C706" s="2" t="s">
        <v>516</v>
      </c>
      <c r="D706" s="2" t="s">
        <v>520</v>
      </c>
      <c r="E706" s="2" t="s">
        <v>522</v>
      </c>
      <c r="F706" s="2">
        <v>8</v>
      </c>
      <c r="G706" s="2">
        <v>2296</v>
      </c>
      <c r="H706" s="2">
        <v>784.77279999999996</v>
      </c>
    </row>
    <row r="707" spans="2:8">
      <c r="B707" s="1">
        <v>41306</v>
      </c>
      <c r="C707" s="2" t="s">
        <v>517</v>
      </c>
      <c r="D707" s="2" t="s">
        <v>520</v>
      </c>
      <c r="E707" s="2" t="s">
        <v>522</v>
      </c>
      <c r="F707" s="2">
        <v>10</v>
      </c>
      <c r="G707" s="2">
        <v>1280</v>
      </c>
      <c r="H707" s="2">
        <v>460.41600000000005</v>
      </c>
    </row>
    <row r="708" spans="2:8">
      <c r="B708" s="1">
        <v>41334</v>
      </c>
      <c r="C708" s="2" t="s">
        <v>514</v>
      </c>
      <c r="D708" s="2" t="s">
        <v>520</v>
      </c>
      <c r="E708" s="2" t="s">
        <v>522</v>
      </c>
      <c r="F708" s="2">
        <v>10</v>
      </c>
      <c r="G708" s="2">
        <v>1490</v>
      </c>
      <c r="H708" s="2">
        <v>487.23</v>
      </c>
    </row>
    <row r="709" spans="2:8">
      <c r="B709" s="1">
        <v>41334</v>
      </c>
      <c r="C709" s="2" t="s">
        <v>515</v>
      </c>
      <c r="D709" s="2" t="s">
        <v>520</v>
      </c>
      <c r="E709" s="2" t="s">
        <v>522</v>
      </c>
      <c r="F709" s="2">
        <v>6</v>
      </c>
      <c r="G709" s="2">
        <v>1014</v>
      </c>
      <c r="H709" s="2">
        <v>316.26659999999998</v>
      </c>
    </row>
    <row r="710" spans="2:8">
      <c r="B710" s="1">
        <v>41334</v>
      </c>
      <c r="C710" s="2" t="s">
        <v>516</v>
      </c>
      <c r="D710" s="2" t="s">
        <v>520</v>
      </c>
      <c r="E710" s="2" t="s">
        <v>522</v>
      </c>
      <c r="F710" s="2">
        <v>7</v>
      </c>
      <c r="G710" s="2">
        <v>1190</v>
      </c>
      <c r="H710" s="2">
        <v>426.73399999999998</v>
      </c>
    </row>
    <row r="711" spans="2:8">
      <c r="B711" s="1">
        <v>41334</v>
      </c>
      <c r="C711" s="2" t="s">
        <v>517</v>
      </c>
      <c r="D711" s="2" t="s">
        <v>520</v>
      </c>
      <c r="E711" s="2" t="s">
        <v>522</v>
      </c>
      <c r="F711" s="2">
        <v>9</v>
      </c>
      <c r="G711" s="2">
        <v>2475</v>
      </c>
      <c r="H711" s="2">
        <v>780.12</v>
      </c>
    </row>
    <row r="712" spans="2:8">
      <c r="B712" s="1">
        <v>41365</v>
      </c>
      <c r="C712" s="2" t="s">
        <v>514</v>
      </c>
      <c r="D712" s="2" t="s">
        <v>520</v>
      </c>
      <c r="E712" s="2" t="s">
        <v>522</v>
      </c>
      <c r="F712" s="2">
        <v>7</v>
      </c>
      <c r="G712" s="2">
        <v>1015</v>
      </c>
      <c r="H712" s="2">
        <v>406.40600000000001</v>
      </c>
    </row>
    <row r="713" spans="2:8">
      <c r="B713" s="1">
        <v>41365</v>
      </c>
      <c r="C713" s="2" t="s">
        <v>515</v>
      </c>
      <c r="D713" s="2" t="s">
        <v>520</v>
      </c>
      <c r="E713" s="2" t="s">
        <v>522</v>
      </c>
      <c r="F713" s="2">
        <v>6</v>
      </c>
      <c r="G713" s="2">
        <v>816</v>
      </c>
      <c r="H713" s="2">
        <v>260.54879999999997</v>
      </c>
    </row>
    <row r="714" spans="2:8">
      <c r="B714" s="1">
        <v>41365</v>
      </c>
      <c r="C714" s="2" t="s">
        <v>516</v>
      </c>
      <c r="D714" s="2" t="s">
        <v>520</v>
      </c>
      <c r="E714" s="2" t="s">
        <v>522</v>
      </c>
      <c r="F714" s="2">
        <v>8</v>
      </c>
      <c r="G714" s="2">
        <v>984</v>
      </c>
      <c r="H714" s="2">
        <v>418.00319999999999</v>
      </c>
    </row>
    <row r="715" spans="2:8">
      <c r="B715" s="1">
        <v>41365</v>
      </c>
      <c r="C715" s="2" t="s">
        <v>517</v>
      </c>
      <c r="D715" s="2" t="s">
        <v>520</v>
      </c>
      <c r="E715" s="2" t="s">
        <v>522</v>
      </c>
      <c r="F715" s="2">
        <v>8</v>
      </c>
      <c r="G715" s="2">
        <v>1240</v>
      </c>
      <c r="H715" s="2">
        <v>378.94399999999996</v>
      </c>
    </row>
    <row r="716" spans="2:8">
      <c r="B716" s="1">
        <v>41395</v>
      </c>
      <c r="C716" s="2" t="s">
        <v>514</v>
      </c>
      <c r="D716" s="2" t="s">
        <v>520</v>
      </c>
      <c r="E716" s="2" t="s">
        <v>522</v>
      </c>
      <c r="F716" s="2">
        <v>6</v>
      </c>
      <c r="G716" s="2">
        <v>1650</v>
      </c>
      <c r="H716" s="2">
        <v>502.92</v>
      </c>
    </row>
    <row r="717" spans="2:8">
      <c r="B717" s="1">
        <v>41395</v>
      </c>
      <c r="C717" s="2" t="s">
        <v>515</v>
      </c>
      <c r="D717" s="2" t="s">
        <v>520</v>
      </c>
      <c r="E717" s="2" t="s">
        <v>522</v>
      </c>
      <c r="F717" s="2">
        <v>9</v>
      </c>
      <c r="G717" s="2">
        <v>2691</v>
      </c>
      <c r="H717" s="2">
        <v>1054.8720000000001</v>
      </c>
    </row>
    <row r="718" spans="2:8">
      <c r="B718" s="1">
        <v>41395</v>
      </c>
      <c r="C718" s="2" t="s">
        <v>516</v>
      </c>
      <c r="D718" s="2" t="s">
        <v>520</v>
      </c>
      <c r="E718" s="2" t="s">
        <v>522</v>
      </c>
      <c r="F718" s="2">
        <v>8</v>
      </c>
      <c r="G718" s="2">
        <v>1744</v>
      </c>
      <c r="H718" s="2">
        <v>731.25919999999996</v>
      </c>
    </row>
    <row r="719" spans="2:8">
      <c r="B719" s="1">
        <v>41395</v>
      </c>
      <c r="C719" s="2" t="s">
        <v>517</v>
      </c>
      <c r="D719" s="2" t="s">
        <v>520</v>
      </c>
      <c r="E719" s="2" t="s">
        <v>522</v>
      </c>
      <c r="F719" s="2">
        <v>10</v>
      </c>
      <c r="G719" s="2">
        <v>1440</v>
      </c>
      <c r="H719" s="2">
        <v>640.22400000000005</v>
      </c>
    </row>
    <row r="720" spans="2:8">
      <c r="B720" s="1">
        <v>41426</v>
      </c>
      <c r="C720" s="2" t="s">
        <v>514</v>
      </c>
      <c r="D720" s="2" t="s">
        <v>520</v>
      </c>
      <c r="E720" s="2" t="s">
        <v>522</v>
      </c>
      <c r="F720" s="2">
        <v>6</v>
      </c>
      <c r="G720" s="2">
        <v>1020</v>
      </c>
      <c r="H720" s="2">
        <v>426.46200000000005</v>
      </c>
    </row>
    <row r="721" spans="2:8">
      <c r="B721" s="1">
        <v>41426</v>
      </c>
      <c r="C721" s="2" t="s">
        <v>515</v>
      </c>
      <c r="D721" s="2" t="s">
        <v>520</v>
      </c>
      <c r="E721" s="2" t="s">
        <v>522</v>
      </c>
      <c r="F721" s="2">
        <v>7</v>
      </c>
      <c r="G721" s="2">
        <v>861</v>
      </c>
      <c r="H721" s="2">
        <v>385.64190000000002</v>
      </c>
    </row>
    <row r="722" spans="2:8">
      <c r="B722" s="1">
        <v>41426</v>
      </c>
      <c r="C722" s="2" t="s">
        <v>516</v>
      </c>
      <c r="D722" s="2" t="s">
        <v>520</v>
      </c>
      <c r="E722" s="2" t="s">
        <v>522</v>
      </c>
      <c r="F722" s="2">
        <v>6</v>
      </c>
      <c r="G722" s="2">
        <v>1698</v>
      </c>
      <c r="H722" s="2">
        <v>579.86700000000008</v>
      </c>
    </row>
    <row r="723" spans="2:8">
      <c r="B723" s="1">
        <v>41426</v>
      </c>
      <c r="C723" s="2" t="s">
        <v>517</v>
      </c>
      <c r="D723" s="2" t="s">
        <v>520</v>
      </c>
      <c r="E723" s="2" t="s">
        <v>522</v>
      </c>
      <c r="F723" s="2">
        <v>10</v>
      </c>
      <c r="G723" s="2">
        <v>2660</v>
      </c>
      <c r="H723" s="2">
        <v>1008.14</v>
      </c>
    </row>
    <row r="724" spans="2:8">
      <c r="B724" s="1">
        <v>40544</v>
      </c>
      <c r="C724" s="2" t="s">
        <v>514</v>
      </c>
      <c r="D724" s="2" t="s">
        <v>518</v>
      </c>
      <c r="E724" s="2" t="s">
        <v>523</v>
      </c>
      <c r="F724" s="2">
        <v>10</v>
      </c>
      <c r="G724" s="2">
        <v>1540</v>
      </c>
      <c r="H724" s="2">
        <v>569.79999999999995</v>
      </c>
    </row>
    <row r="725" spans="2:8">
      <c r="B725" s="1">
        <v>40544</v>
      </c>
      <c r="C725" s="2" t="s">
        <v>515</v>
      </c>
      <c r="D725" s="2" t="s">
        <v>518</v>
      </c>
      <c r="E725" s="2" t="s">
        <v>523</v>
      </c>
      <c r="F725" s="2">
        <v>7</v>
      </c>
      <c r="G725" s="2">
        <v>917</v>
      </c>
      <c r="H725" s="2">
        <v>403.38830000000002</v>
      </c>
    </row>
    <row r="726" spans="2:8">
      <c r="B726" s="1">
        <v>40544</v>
      </c>
      <c r="C726" s="2" t="s">
        <v>516</v>
      </c>
      <c r="D726" s="2" t="s">
        <v>518</v>
      </c>
      <c r="E726" s="2" t="s">
        <v>523</v>
      </c>
      <c r="F726" s="2">
        <v>9</v>
      </c>
      <c r="G726" s="2">
        <v>2547</v>
      </c>
      <c r="H726" s="2">
        <v>781.41960000000006</v>
      </c>
    </row>
    <row r="727" spans="2:8">
      <c r="B727" s="1">
        <v>40544</v>
      </c>
      <c r="C727" s="2" t="s">
        <v>517</v>
      </c>
      <c r="D727" s="2" t="s">
        <v>518</v>
      </c>
      <c r="E727" s="2" t="s">
        <v>523</v>
      </c>
      <c r="F727" s="2">
        <v>8</v>
      </c>
      <c r="G727" s="2">
        <v>2312</v>
      </c>
      <c r="H727" s="2">
        <v>999.93999999999994</v>
      </c>
    </row>
    <row r="728" spans="2:8">
      <c r="B728" s="1">
        <v>40575</v>
      </c>
      <c r="C728" s="2" t="s">
        <v>514</v>
      </c>
      <c r="D728" s="2" t="s">
        <v>518</v>
      </c>
      <c r="E728" s="2" t="s">
        <v>523</v>
      </c>
      <c r="F728" s="2">
        <v>8</v>
      </c>
      <c r="G728" s="2">
        <v>1352</v>
      </c>
      <c r="H728" s="2">
        <v>409.65600000000001</v>
      </c>
    </row>
    <row r="729" spans="2:8">
      <c r="B729" s="1">
        <v>40575</v>
      </c>
      <c r="C729" s="2" t="s">
        <v>515</v>
      </c>
      <c r="D729" s="2" t="s">
        <v>518</v>
      </c>
      <c r="E729" s="2" t="s">
        <v>523</v>
      </c>
      <c r="F729" s="2">
        <v>9</v>
      </c>
      <c r="G729" s="2">
        <v>1386</v>
      </c>
      <c r="H729" s="2">
        <v>466.52760000000001</v>
      </c>
    </row>
    <row r="730" spans="2:8">
      <c r="B730" s="1">
        <v>40575</v>
      </c>
      <c r="C730" s="2" t="s">
        <v>516</v>
      </c>
      <c r="D730" s="2" t="s">
        <v>518</v>
      </c>
      <c r="E730" s="2" t="s">
        <v>523</v>
      </c>
      <c r="F730" s="2">
        <v>8</v>
      </c>
      <c r="G730" s="2">
        <v>968</v>
      </c>
      <c r="H730" s="2">
        <v>305.5976</v>
      </c>
    </row>
    <row r="731" spans="2:8">
      <c r="B731" s="1">
        <v>40575</v>
      </c>
      <c r="C731" s="2" t="s">
        <v>517</v>
      </c>
      <c r="D731" s="2" t="s">
        <v>518</v>
      </c>
      <c r="E731" s="2" t="s">
        <v>523</v>
      </c>
      <c r="F731" s="2">
        <v>6</v>
      </c>
      <c r="G731" s="2">
        <v>1644</v>
      </c>
      <c r="H731" s="2">
        <v>555.83640000000003</v>
      </c>
    </row>
    <row r="732" spans="2:8">
      <c r="B732" s="1">
        <v>40603</v>
      </c>
      <c r="C732" s="2" t="s">
        <v>514</v>
      </c>
      <c r="D732" s="2" t="s">
        <v>518</v>
      </c>
      <c r="E732" s="2" t="s">
        <v>523</v>
      </c>
      <c r="F732" s="2">
        <v>9</v>
      </c>
      <c r="G732" s="2">
        <v>1971</v>
      </c>
      <c r="H732" s="2">
        <v>648.85320000000002</v>
      </c>
    </row>
    <row r="733" spans="2:8">
      <c r="B733" s="1">
        <v>40603</v>
      </c>
      <c r="C733" s="2" t="s">
        <v>515</v>
      </c>
      <c r="D733" s="2" t="s">
        <v>518</v>
      </c>
      <c r="E733" s="2" t="s">
        <v>523</v>
      </c>
      <c r="F733" s="2">
        <v>10</v>
      </c>
      <c r="G733" s="2">
        <v>1140</v>
      </c>
      <c r="H733" s="2">
        <v>351.91799999999995</v>
      </c>
    </row>
    <row r="734" spans="2:8">
      <c r="B734" s="1">
        <v>40603</v>
      </c>
      <c r="C734" s="2" t="s">
        <v>516</v>
      </c>
      <c r="D734" s="2" t="s">
        <v>518</v>
      </c>
      <c r="E734" s="2" t="s">
        <v>523</v>
      </c>
      <c r="F734" s="2">
        <v>9</v>
      </c>
      <c r="G734" s="2">
        <v>1980</v>
      </c>
      <c r="H734" s="2">
        <v>708.24599999999998</v>
      </c>
    </row>
    <row r="735" spans="2:8">
      <c r="B735" s="1">
        <v>40603</v>
      </c>
      <c r="C735" s="2" t="s">
        <v>517</v>
      </c>
      <c r="D735" s="2" t="s">
        <v>518</v>
      </c>
      <c r="E735" s="2" t="s">
        <v>523</v>
      </c>
      <c r="F735" s="2">
        <v>10</v>
      </c>
      <c r="G735" s="2">
        <v>1260</v>
      </c>
      <c r="H735" s="2">
        <v>483.21000000000004</v>
      </c>
    </row>
    <row r="736" spans="2:8">
      <c r="B736" s="1">
        <v>40634</v>
      </c>
      <c r="C736" s="2" t="s">
        <v>514</v>
      </c>
      <c r="D736" s="2" t="s">
        <v>518</v>
      </c>
      <c r="E736" s="2" t="s">
        <v>523</v>
      </c>
      <c r="F736" s="2">
        <v>7</v>
      </c>
      <c r="G736" s="2">
        <v>1925</v>
      </c>
      <c r="H736" s="2">
        <v>814.46749999999997</v>
      </c>
    </row>
    <row r="737" spans="2:8">
      <c r="B737" s="1">
        <v>40634</v>
      </c>
      <c r="C737" s="2" t="s">
        <v>515</v>
      </c>
      <c r="D737" s="2" t="s">
        <v>518</v>
      </c>
      <c r="E737" s="2" t="s">
        <v>523</v>
      </c>
      <c r="F737" s="2">
        <v>8</v>
      </c>
      <c r="G737" s="2">
        <v>800</v>
      </c>
      <c r="H737" s="2">
        <v>288.64</v>
      </c>
    </row>
    <row r="738" spans="2:8">
      <c r="B738" s="1">
        <v>40634</v>
      </c>
      <c r="C738" s="2" t="s">
        <v>516</v>
      </c>
      <c r="D738" s="2" t="s">
        <v>518</v>
      </c>
      <c r="E738" s="2" t="s">
        <v>523</v>
      </c>
      <c r="F738" s="2">
        <v>8</v>
      </c>
      <c r="G738" s="2">
        <v>1816</v>
      </c>
      <c r="H738" s="2">
        <v>746.19439999999997</v>
      </c>
    </row>
    <row r="739" spans="2:8">
      <c r="B739" s="1">
        <v>40634</v>
      </c>
      <c r="C739" s="2" t="s">
        <v>517</v>
      </c>
      <c r="D739" s="2" t="s">
        <v>518</v>
      </c>
      <c r="E739" s="2" t="s">
        <v>523</v>
      </c>
      <c r="F739" s="2">
        <v>8</v>
      </c>
      <c r="G739" s="2">
        <v>2256</v>
      </c>
      <c r="H739" s="2">
        <v>679.50720000000001</v>
      </c>
    </row>
    <row r="740" spans="2:8">
      <c r="B740" s="1">
        <v>40664</v>
      </c>
      <c r="C740" s="2" t="s">
        <v>514</v>
      </c>
      <c r="D740" s="2" t="s">
        <v>518</v>
      </c>
      <c r="E740" s="2" t="s">
        <v>523</v>
      </c>
      <c r="F740" s="2">
        <v>10</v>
      </c>
      <c r="G740" s="2">
        <v>2610</v>
      </c>
      <c r="H740" s="2">
        <v>987.36300000000006</v>
      </c>
    </row>
    <row r="741" spans="2:8">
      <c r="B741" s="1">
        <v>40664</v>
      </c>
      <c r="C741" s="2" t="s">
        <v>515</v>
      </c>
      <c r="D741" s="2" t="s">
        <v>518</v>
      </c>
      <c r="E741" s="2" t="s">
        <v>523</v>
      </c>
      <c r="F741" s="2">
        <v>7</v>
      </c>
      <c r="G741" s="2">
        <v>1043</v>
      </c>
      <c r="H741" s="2">
        <v>345.65019999999998</v>
      </c>
    </row>
    <row r="742" spans="2:8">
      <c r="B742" s="1">
        <v>40664</v>
      </c>
      <c r="C742" s="2" t="s">
        <v>516</v>
      </c>
      <c r="D742" s="2" t="s">
        <v>518</v>
      </c>
      <c r="E742" s="2" t="s">
        <v>523</v>
      </c>
      <c r="F742" s="2">
        <v>9</v>
      </c>
      <c r="G742" s="2">
        <v>1512</v>
      </c>
      <c r="H742" s="2">
        <v>503.34479999999996</v>
      </c>
    </row>
    <row r="743" spans="2:8">
      <c r="B743" s="1">
        <v>40664</v>
      </c>
      <c r="C743" s="2" t="s">
        <v>517</v>
      </c>
      <c r="D743" s="2" t="s">
        <v>518</v>
      </c>
      <c r="E743" s="2" t="s">
        <v>523</v>
      </c>
      <c r="F743" s="2">
        <v>7</v>
      </c>
      <c r="G743" s="2">
        <v>903</v>
      </c>
      <c r="H743" s="2">
        <v>324.26729999999998</v>
      </c>
    </row>
    <row r="744" spans="2:8">
      <c r="B744" s="1">
        <v>40695</v>
      </c>
      <c r="C744" s="2" t="s">
        <v>514</v>
      </c>
      <c r="D744" s="2" t="s">
        <v>518</v>
      </c>
      <c r="E744" s="2" t="s">
        <v>523</v>
      </c>
      <c r="F744" s="2">
        <v>10</v>
      </c>
      <c r="G744" s="2">
        <v>2520</v>
      </c>
      <c r="H744" s="2">
        <v>867.38400000000001</v>
      </c>
    </row>
    <row r="745" spans="2:8">
      <c r="B745" s="1">
        <v>40695</v>
      </c>
      <c r="C745" s="2" t="s">
        <v>515</v>
      </c>
      <c r="D745" s="2" t="s">
        <v>518</v>
      </c>
      <c r="E745" s="2" t="s">
        <v>523</v>
      </c>
      <c r="F745" s="2">
        <v>10</v>
      </c>
      <c r="G745" s="2">
        <v>2750</v>
      </c>
      <c r="H745" s="2">
        <v>1006.225</v>
      </c>
    </row>
    <row r="746" spans="2:8">
      <c r="B746" s="1">
        <v>40695</v>
      </c>
      <c r="C746" s="2" t="s">
        <v>516</v>
      </c>
      <c r="D746" s="2" t="s">
        <v>518</v>
      </c>
      <c r="E746" s="2" t="s">
        <v>523</v>
      </c>
      <c r="F746" s="2">
        <v>8</v>
      </c>
      <c r="G746" s="2">
        <v>2080</v>
      </c>
      <c r="H746" s="2">
        <v>691.6</v>
      </c>
    </row>
    <row r="747" spans="2:8">
      <c r="B747" s="1">
        <v>40695</v>
      </c>
      <c r="C747" s="2" t="s">
        <v>517</v>
      </c>
      <c r="D747" s="2" t="s">
        <v>518</v>
      </c>
      <c r="E747" s="2" t="s">
        <v>523</v>
      </c>
      <c r="F747" s="2">
        <v>8</v>
      </c>
      <c r="G747" s="2">
        <v>1880</v>
      </c>
      <c r="H747" s="2">
        <v>698.42</v>
      </c>
    </row>
    <row r="748" spans="2:8">
      <c r="B748" s="1">
        <v>40725</v>
      </c>
      <c r="C748" s="2" t="s">
        <v>514</v>
      </c>
      <c r="D748" s="2" t="s">
        <v>518</v>
      </c>
      <c r="E748" s="2" t="s">
        <v>523</v>
      </c>
      <c r="F748" s="2">
        <v>6</v>
      </c>
      <c r="G748" s="2">
        <v>882</v>
      </c>
      <c r="H748" s="2">
        <v>302.70240000000001</v>
      </c>
    </row>
    <row r="749" spans="2:8">
      <c r="B749" s="1">
        <v>40725</v>
      </c>
      <c r="C749" s="2" t="s">
        <v>515</v>
      </c>
      <c r="D749" s="2" t="s">
        <v>518</v>
      </c>
      <c r="E749" s="2" t="s">
        <v>523</v>
      </c>
      <c r="F749" s="2">
        <v>6</v>
      </c>
      <c r="G749" s="2">
        <v>1110</v>
      </c>
      <c r="H749" s="2">
        <v>409.923</v>
      </c>
    </row>
    <row r="750" spans="2:8">
      <c r="B750" s="1">
        <v>40725</v>
      </c>
      <c r="C750" s="2" t="s">
        <v>516</v>
      </c>
      <c r="D750" s="2" t="s">
        <v>518</v>
      </c>
      <c r="E750" s="2" t="s">
        <v>523</v>
      </c>
      <c r="F750" s="2">
        <v>6</v>
      </c>
      <c r="G750" s="2">
        <v>1056</v>
      </c>
      <c r="H750" s="2">
        <v>421.13279999999997</v>
      </c>
    </row>
    <row r="751" spans="2:8">
      <c r="B751" s="1">
        <v>40725</v>
      </c>
      <c r="C751" s="2" t="s">
        <v>517</v>
      </c>
      <c r="D751" s="2" t="s">
        <v>518</v>
      </c>
      <c r="E751" s="2" t="s">
        <v>523</v>
      </c>
      <c r="F751" s="2">
        <v>7</v>
      </c>
      <c r="G751" s="2">
        <v>1596</v>
      </c>
      <c r="H751" s="2">
        <v>523.48800000000006</v>
      </c>
    </row>
    <row r="752" spans="2:8">
      <c r="B752" s="1">
        <v>40756</v>
      </c>
      <c r="C752" s="2" t="s">
        <v>514</v>
      </c>
      <c r="D752" s="2" t="s">
        <v>518</v>
      </c>
      <c r="E752" s="2" t="s">
        <v>523</v>
      </c>
      <c r="F752" s="2">
        <v>10</v>
      </c>
      <c r="G752" s="2">
        <v>1840</v>
      </c>
      <c r="H752" s="2">
        <v>792.67200000000003</v>
      </c>
    </row>
    <row r="753" spans="2:8">
      <c r="B753" s="1">
        <v>40756</v>
      </c>
      <c r="C753" s="2" t="s">
        <v>515</v>
      </c>
      <c r="D753" s="2" t="s">
        <v>518</v>
      </c>
      <c r="E753" s="2" t="s">
        <v>523</v>
      </c>
      <c r="F753" s="2">
        <v>10</v>
      </c>
      <c r="G753" s="2">
        <v>2260</v>
      </c>
      <c r="H753" s="2">
        <v>899.70600000000002</v>
      </c>
    </row>
    <row r="754" spans="2:8">
      <c r="B754" s="1">
        <v>40756</v>
      </c>
      <c r="C754" s="2" t="s">
        <v>516</v>
      </c>
      <c r="D754" s="2" t="s">
        <v>518</v>
      </c>
      <c r="E754" s="2" t="s">
        <v>523</v>
      </c>
      <c r="F754" s="2">
        <v>10</v>
      </c>
      <c r="G754" s="2">
        <v>2740</v>
      </c>
      <c r="H754" s="2">
        <v>935.43599999999992</v>
      </c>
    </row>
    <row r="755" spans="2:8">
      <c r="B755" s="1">
        <v>40756</v>
      </c>
      <c r="C755" s="2" t="s">
        <v>517</v>
      </c>
      <c r="D755" s="2" t="s">
        <v>518</v>
      </c>
      <c r="E755" s="2" t="s">
        <v>523</v>
      </c>
      <c r="F755" s="2">
        <v>7</v>
      </c>
      <c r="G755" s="2">
        <v>1603</v>
      </c>
      <c r="H755" s="2">
        <v>566.01930000000004</v>
      </c>
    </row>
    <row r="756" spans="2:8">
      <c r="B756" s="1">
        <v>40787</v>
      </c>
      <c r="C756" s="2" t="s">
        <v>514</v>
      </c>
      <c r="D756" s="2" t="s">
        <v>518</v>
      </c>
      <c r="E756" s="2" t="s">
        <v>523</v>
      </c>
      <c r="F756" s="2">
        <v>6</v>
      </c>
      <c r="G756" s="2">
        <v>1476</v>
      </c>
      <c r="H756" s="2">
        <v>581.83920000000001</v>
      </c>
    </row>
    <row r="757" spans="2:8">
      <c r="B757" s="1">
        <v>40787</v>
      </c>
      <c r="C757" s="2" t="s">
        <v>515</v>
      </c>
      <c r="D757" s="2" t="s">
        <v>518</v>
      </c>
      <c r="E757" s="2" t="s">
        <v>523</v>
      </c>
      <c r="F757" s="2">
        <v>6</v>
      </c>
      <c r="G757" s="2">
        <v>810</v>
      </c>
      <c r="H757" s="2">
        <v>304.31700000000001</v>
      </c>
    </row>
    <row r="758" spans="2:8">
      <c r="B758" s="1">
        <v>40787</v>
      </c>
      <c r="C758" s="2" t="s">
        <v>516</v>
      </c>
      <c r="D758" s="2" t="s">
        <v>518</v>
      </c>
      <c r="E758" s="2" t="s">
        <v>523</v>
      </c>
      <c r="F758" s="2">
        <v>6</v>
      </c>
      <c r="G758" s="2">
        <v>1434</v>
      </c>
      <c r="H758" s="2">
        <v>630.81659999999999</v>
      </c>
    </row>
    <row r="759" spans="2:8">
      <c r="B759" s="1">
        <v>40787</v>
      </c>
      <c r="C759" s="2" t="s">
        <v>517</v>
      </c>
      <c r="D759" s="2" t="s">
        <v>518</v>
      </c>
      <c r="E759" s="2" t="s">
        <v>523</v>
      </c>
      <c r="F759" s="2">
        <v>8</v>
      </c>
      <c r="G759" s="2">
        <v>2336</v>
      </c>
      <c r="H759" s="2">
        <v>862.91840000000002</v>
      </c>
    </row>
    <row r="760" spans="2:8">
      <c r="B760" s="1">
        <v>40817</v>
      </c>
      <c r="C760" s="2" t="s">
        <v>514</v>
      </c>
      <c r="D760" s="2" t="s">
        <v>518</v>
      </c>
      <c r="E760" s="2" t="s">
        <v>523</v>
      </c>
      <c r="F760" s="2">
        <v>6</v>
      </c>
      <c r="G760" s="2">
        <v>1626</v>
      </c>
      <c r="H760" s="2">
        <v>616.41660000000002</v>
      </c>
    </row>
    <row r="761" spans="2:8">
      <c r="B761" s="1">
        <v>40817</v>
      </c>
      <c r="C761" s="2" t="s">
        <v>515</v>
      </c>
      <c r="D761" s="2" t="s">
        <v>518</v>
      </c>
      <c r="E761" s="2" t="s">
        <v>523</v>
      </c>
      <c r="F761" s="2">
        <v>9</v>
      </c>
      <c r="G761" s="2">
        <v>1818</v>
      </c>
      <c r="H761" s="2">
        <v>723.74580000000003</v>
      </c>
    </row>
    <row r="762" spans="2:8">
      <c r="B762" s="1">
        <v>40817</v>
      </c>
      <c r="C762" s="2" t="s">
        <v>516</v>
      </c>
      <c r="D762" s="2" t="s">
        <v>518</v>
      </c>
      <c r="E762" s="2" t="s">
        <v>523</v>
      </c>
      <c r="F762" s="2">
        <v>6</v>
      </c>
      <c r="G762" s="2">
        <v>918</v>
      </c>
      <c r="H762" s="2">
        <v>329.8374</v>
      </c>
    </row>
    <row r="763" spans="2:8">
      <c r="B763" s="1">
        <v>40817</v>
      </c>
      <c r="C763" s="2" t="s">
        <v>517</v>
      </c>
      <c r="D763" s="2" t="s">
        <v>518</v>
      </c>
      <c r="E763" s="2" t="s">
        <v>523</v>
      </c>
      <c r="F763" s="2">
        <v>6</v>
      </c>
      <c r="G763" s="2">
        <v>720</v>
      </c>
      <c r="H763" s="2">
        <v>259.63200000000001</v>
      </c>
    </row>
    <row r="764" spans="2:8">
      <c r="B764" s="1">
        <v>40848</v>
      </c>
      <c r="C764" s="2" t="s">
        <v>514</v>
      </c>
      <c r="D764" s="2" t="s">
        <v>518</v>
      </c>
      <c r="E764" s="2" t="s">
        <v>523</v>
      </c>
      <c r="F764" s="2">
        <v>6</v>
      </c>
      <c r="G764" s="2">
        <v>1362</v>
      </c>
      <c r="H764" s="2">
        <v>448.50659999999999</v>
      </c>
    </row>
    <row r="765" spans="2:8">
      <c r="B765" s="1">
        <v>40848</v>
      </c>
      <c r="C765" s="2" t="s">
        <v>515</v>
      </c>
      <c r="D765" s="2" t="s">
        <v>518</v>
      </c>
      <c r="E765" s="2" t="s">
        <v>523</v>
      </c>
      <c r="F765" s="2">
        <v>9</v>
      </c>
      <c r="G765" s="2">
        <v>2682</v>
      </c>
      <c r="H765" s="2">
        <v>970.34760000000006</v>
      </c>
    </row>
    <row r="766" spans="2:8">
      <c r="B766" s="1">
        <v>40848</v>
      </c>
      <c r="C766" s="2" t="s">
        <v>516</v>
      </c>
      <c r="D766" s="2" t="s">
        <v>518</v>
      </c>
      <c r="E766" s="2" t="s">
        <v>523</v>
      </c>
      <c r="F766" s="2">
        <v>6</v>
      </c>
      <c r="G766" s="2">
        <v>1326</v>
      </c>
      <c r="H766" s="2">
        <v>478.95120000000003</v>
      </c>
    </row>
    <row r="767" spans="2:8">
      <c r="B767" s="1">
        <v>40848</v>
      </c>
      <c r="C767" s="2" t="s">
        <v>517</v>
      </c>
      <c r="D767" s="2" t="s">
        <v>518</v>
      </c>
      <c r="E767" s="2" t="s">
        <v>523</v>
      </c>
      <c r="F767" s="2">
        <v>7</v>
      </c>
      <c r="G767" s="2">
        <v>1505</v>
      </c>
      <c r="H767" s="2">
        <v>524.04100000000005</v>
      </c>
    </row>
    <row r="768" spans="2:8">
      <c r="B768" s="1">
        <v>40878</v>
      </c>
      <c r="C768" s="2" t="s">
        <v>514</v>
      </c>
      <c r="D768" s="2" t="s">
        <v>518</v>
      </c>
      <c r="E768" s="2" t="s">
        <v>523</v>
      </c>
      <c r="F768" s="2">
        <v>8</v>
      </c>
      <c r="G768" s="2">
        <v>1376</v>
      </c>
      <c r="H768" s="2">
        <v>451.87840000000006</v>
      </c>
    </row>
    <row r="769" spans="2:8">
      <c r="B769" s="1">
        <v>40878</v>
      </c>
      <c r="C769" s="2" t="s">
        <v>515</v>
      </c>
      <c r="D769" s="2" t="s">
        <v>518</v>
      </c>
      <c r="E769" s="2" t="s">
        <v>523</v>
      </c>
      <c r="F769" s="2">
        <v>8</v>
      </c>
      <c r="G769" s="2">
        <v>1168</v>
      </c>
      <c r="H769" s="2">
        <v>391.04640000000001</v>
      </c>
    </row>
    <row r="770" spans="2:8">
      <c r="B770" s="1">
        <v>40878</v>
      </c>
      <c r="C770" s="2" t="s">
        <v>516</v>
      </c>
      <c r="D770" s="2" t="s">
        <v>518</v>
      </c>
      <c r="E770" s="2" t="s">
        <v>523</v>
      </c>
      <c r="F770" s="2">
        <v>7</v>
      </c>
      <c r="G770" s="2">
        <v>1554</v>
      </c>
      <c r="H770" s="2">
        <v>556.48739999999998</v>
      </c>
    </row>
    <row r="771" spans="2:8">
      <c r="B771" s="1">
        <v>40878</v>
      </c>
      <c r="C771" s="2" t="s">
        <v>517</v>
      </c>
      <c r="D771" s="2" t="s">
        <v>518</v>
      </c>
      <c r="E771" s="2" t="s">
        <v>523</v>
      </c>
      <c r="F771" s="2">
        <v>9</v>
      </c>
      <c r="G771" s="2">
        <v>2592</v>
      </c>
      <c r="H771" s="2">
        <v>857.43359999999996</v>
      </c>
    </row>
    <row r="772" spans="2:8">
      <c r="B772" s="1">
        <v>40909</v>
      </c>
      <c r="C772" s="2" t="s">
        <v>514</v>
      </c>
      <c r="D772" s="2" t="s">
        <v>518</v>
      </c>
      <c r="E772" s="2" t="s">
        <v>523</v>
      </c>
      <c r="F772" s="2">
        <v>9</v>
      </c>
      <c r="G772" s="2">
        <v>2511</v>
      </c>
      <c r="H772" s="2">
        <v>984.81420000000003</v>
      </c>
    </row>
    <row r="773" spans="2:8">
      <c r="B773" s="1">
        <v>40909</v>
      </c>
      <c r="C773" s="2" t="s">
        <v>515</v>
      </c>
      <c r="D773" s="2" t="s">
        <v>518</v>
      </c>
      <c r="E773" s="2" t="s">
        <v>523</v>
      </c>
      <c r="F773" s="2">
        <v>6</v>
      </c>
      <c r="G773" s="2">
        <v>1074</v>
      </c>
      <c r="H773" s="2">
        <v>447.21359999999999</v>
      </c>
    </row>
    <row r="774" spans="2:8">
      <c r="B774" s="1">
        <v>40909</v>
      </c>
      <c r="C774" s="2" t="s">
        <v>516</v>
      </c>
      <c r="D774" s="2" t="s">
        <v>518</v>
      </c>
      <c r="E774" s="2" t="s">
        <v>523</v>
      </c>
      <c r="F774" s="2">
        <v>6</v>
      </c>
      <c r="G774" s="2">
        <v>660</v>
      </c>
      <c r="H774" s="2">
        <v>271.65600000000001</v>
      </c>
    </row>
    <row r="775" spans="2:8">
      <c r="B775" s="1">
        <v>40909</v>
      </c>
      <c r="C775" s="2" t="s">
        <v>517</v>
      </c>
      <c r="D775" s="2" t="s">
        <v>518</v>
      </c>
      <c r="E775" s="2" t="s">
        <v>523</v>
      </c>
      <c r="F775" s="2">
        <v>6</v>
      </c>
      <c r="G775" s="2">
        <v>1248</v>
      </c>
      <c r="H775" s="2">
        <v>481.22879999999998</v>
      </c>
    </row>
    <row r="776" spans="2:8">
      <c r="B776" s="1">
        <v>40940</v>
      </c>
      <c r="C776" s="2" t="s">
        <v>514</v>
      </c>
      <c r="D776" s="2" t="s">
        <v>518</v>
      </c>
      <c r="E776" s="2" t="s">
        <v>523</v>
      </c>
      <c r="F776" s="2">
        <v>10</v>
      </c>
      <c r="G776" s="2">
        <v>1360</v>
      </c>
      <c r="H776" s="2">
        <v>600.30399999999997</v>
      </c>
    </row>
    <row r="777" spans="2:8">
      <c r="B777" s="1">
        <v>40940</v>
      </c>
      <c r="C777" s="2" t="s">
        <v>515</v>
      </c>
      <c r="D777" s="2" t="s">
        <v>518</v>
      </c>
      <c r="E777" s="2" t="s">
        <v>523</v>
      </c>
      <c r="F777" s="2">
        <v>9</v>
      </c>
      <c r="G777" s="2">
        <v>1728</v>
      </c>
      <c r="H777" s="2">
        <v>666.14400000000001</v>
      </c>
    </row>
    <row r="778" spans="2:8">
      <c r="B778" s="1">
        <v>40940</v>
      </c>
      <c r="C778" s="2" t="s">
        <v>516</v>
      </c>
      <c r="D778" s="2" t="s">
        <v>518</v>
      </c>
      <c r="E778" s="2" t="s">
        <v>523</v>
      </c>
      <c r="F778" s="2">
        <v>10</v>
      </c>
      <c r="G778" s="2">
        <v>1920</v>
      </c>
      <c r="H778" s="2">
        <v>602.49600000000009</v>
      </c>
    </row>
    <row r="779" spans="2:8">
      <c r="B779" s="1">
        <v>40940</v>
      </c>
      <c r="C779" s="2" t="s">
        <v>517</v>
      </c>
      <c r="D779" s="2" t="s">
        <v>518</v>
      </c>
      <c r="E779" s="2" t="s">
        <v>523</v>
      </c>
      <c r="F779" s="2">
        <v>6</v>
      </c>
      <c r="G779" s="2">
        <v>1680</v>
      </c>
      <c r="H779" s="2">
        <v>723.24</v>
      </c>
    </row>
    <row r="780" spans="2:8">
      <c r="B780" s="1">
        <v>40969</v>
      </c>
      <c r="C780" s="2" t="s">
        <v>514</v>
      </c>
      <c r="D780" s="2" t="s">
        <v>518</v>
      </c>
      <c r="E780" s="2" t="s">
        <v>523</v>
      </c>
      <c r="F780" s="2">
        <v>6</v>
      </c>
      <c r="G780" s="2">
        <v>1296</v>
      </c>
      <c r="H780" s="2">
        <v>465.00479999999999</v>
      </c>
    </row>
    <row r="781" spans="2:8">
      <c r="B781" s="1">
        <v>40969</v>
      </c>
      <c r="C781" s="2" t="s">
        <v>515</v>
      </c>
      <c r="D781" s="2" t="s">
        <v>518</v>
      </c>
      <c r="E781" s="2" t="s">
        <v>523</v>
      </c>
      <c r="F781" s="2">
        <v>6</v>
      </c>
      <c r="G781" s="2">
        <v>924</v>
      </c>
      <c r="H781" s="2">
        <v>387.98759999999999</v>
      </c>
    </row>
    <row r="782" spans="2:8">
      <c r="B782" s="1">
        <v>40969</v>
      </c>
      <c r="C782" s="2" t="s">
        <v>516</v>
      </c>
      <c r="D782" s="2" t="s">
        <v>518</v>
      </c>
      <c r="E782" s="2" t="s">
        <v>523</v>
      </c>
      <c r="F782" s="2">
        <v>9</v>
      </c>
      <c r="G782" s="2">
        <v>1035</v>
      </c>
      <c r="H782" s="2">
        <v>386.98650000000004</v>
      </c>
    </row>
    <row r="783" spans="2:8">
      <c r="B783" s="1">
        <v>40969</v>
      </c>
      <c r="C783" s="2" t="s">
        <v>517</v>
      </c>
      <c r="D783" s="2" t="s">
        <v>518</v>
      </c>
      <c r="E783" s="2" t="s">
        <v>523</v>
      </c>
      <c r="F783" s="2">
        <v>9</v>
      </c>
      <c r="G783" s="2">
        <v>1098</v>
      </c>
      <c r="H783" s="2">
        <v>332.91360000000003</v>
      </c>
    </row>
    <row r="784" spans="2:8">
      <c r="B784" s="1">
        <v>41000</v>
      </c>
      <c r="C784" s="2" t="s">
        <v>514</v>
      </c>
      <c r="D784" s="2" t="s">
        <v>518</v>
      </c>
      <c r="E784" s="2" t="s">
        <v>523</v>
      </c>
      <c r="F784" s="2">
        <v>8</v>
      </c>
      <c r="G784" s="2">
        <v>1712</v>
      </c>
      <c r="H784" s="2">
        <v>724.17599999999993</v>
      </c>
    </row>
    <row r="785" spans="2:8">
      <c r="B785" s="1">
        <v>41000</v>
      </c>
      <c r="C785" s="2" t="s">
        <v>515</v>
      </c>
      <c r="D785" s="2" t="s">
        <v>518</v>
      </c>
      <c r="E785" s="2" t="s">
        <v>523</v>
      </c>
      <c r="F785" s="2">
        <v>10</v>
      </c>
      <c r="G785" s="2">
        <v>2740</v>
      </c>
      <c r="H785" s="2">
        <v>1167.5139999999999</v>
      </c>
    </row>
    <row r="786" spans="2:8">
      <c r="B786" s="1">
        <v>41000</v>
      </c>
      <c r="C786" s="2" t="s">
        <v>516</v>
      </c>
      <c r="D786" s="2" t="s">
        <v>518</v>
      </c>
      <c r="E786" s="2" t="s">
        <v>523</v>
      </c>
      <c r="F786" s="2">
        <v>10</v>
      </c>
      <c r="G786" s="2">
        <v>2000</v>
      </c>
      <c r="H786" s="2">
        <v>623.80000000000007</v>
      </c>
    </row>
    <row r="787" spans="2:8">
      <c r="B787" s="1">
        <v>41000</v>
      </c>
      <c r="C787" s="2" t="s">
        <v>517</v>
      </c>
      <c r="D787" s="2" t="s">
        <v>518</v>
      </c>
      <c r="E787" s="2" t="s">
        <v>523</v>
      </c>
      <c r="F787" s="2">
        <v>8</v>
      </c>
      <c r="G787" s="2">
        <v>2304</v>
      </c>
      <c r="H787" s="2">
        <v>802.25279999999998</v>
      </c>
    </row>
    <row r="788" spans="2:8">
      <c r="B788" s="1">
        <v>41030</v>
      </c>
      <c r="C788" s="2" t="s">
        <v>514</v>
      </c>
      <c r="D788" s="2" t="s">
        <v>518</v>
      </c>
      <c r="E788" s="2" t="s">
        <v>523</v>
      </c>
      <c r="F788" s="2">
        <v>6</v>
      </c>
      <c r="G788" s="2">
        <v>1530</v>
      </c>
      <c r="H788" s="2">
        <v>581.70600000000002</v>
      </c>
    </row>
    <row r="789" spans="2:8">
      <c r="B789" s="1">
        <v>41030</v>
      </c>
      <c r="C789" s="2" t="s">
        <v>515</v>
      </c>
      <c r="D789" s="2" t="s">
        <v>518</v>
      </c>
      <c r="E789" s="2" t="s">
        <v>523</v>
      </c>
      <c r="F789" s="2">
        <v>7</v>
      </c>
      <c r="G789" s="2">
        <v>1862</v>
      </c>
      <c r="H789" s="2">
        <v>713.70459999999991</v>
      </c>
    </row>
    <row r="790" spans="2:8">
      <c r="B790" s="1">
        <v>41030</v>
      </c>
      <c r="C790" s="2" t="s">
        <v>516</v>
      </c>
      <c r="D790" s="2" t="s">
        <v>518</v>
      </c>
      <c r="E790" s="2" t="s">
        <v>523</v>
      </c>
      <c r="F790" s="2">
        <v>9</v>
      </c>
      <c r="G790" s="2">
        <v>2331</v>
      </c>
      <c r="H790" s="2">
        <v>861.07140000000004</v>
      </c>
    </row>
    <row r="791" spans="2:8">
      <c r="B791" s="1">
        <v>41030</v>
      </c>
      <c r="C791" s="2" t="s">
        <v>517</v>
      </c>
      <c r="D791" s="2" t="s">
        <v>518</v>
      </c>
      <c r="E791" s="2" t="s">
        <v>523</v>
      </c>
      <c r="F791" s="2">
        <v>7</v>
      </c>
      <c r="G791" s="2">
        <v>903</v>
      </c>
      <c r="H791" s="2">
        <v>325.80240000000003</v>
      </c>
    </row>
    <row r="792" spans="2:8">
      <c r="B792" s="1">
        <v>41061</v>
      </c>
      <c r="C792" s="2" t="s">
        <v>514</v>
      </c>
      <c r="D792" s="2" t="s">
        <v>518</v>
      </c>
      <c r="E792" s="2" t="s">
        <v>523</v>
      </c>
      <c r="F792" s="2">
        <v>9</v>
      </c>
      <c r="G792" s="2">
        <v>2511</v>
      </c>
      <c r="H792" s="2">
        <v>954.18000000000006</v>
      </c>
    </row>
    <row r="793" spans="2:8">
      <c r="B793" s="1">
        <v>41061</v>
      </c>
      <c r="C793" s="2" t="s">
        <v>515</v>
      </c>
      <c r="D793" s="2" t="s">
        <v>518</v>
      </c>
      <c r="E793" s="2" t="s">
        <v>523</v>
      </c>
      <c r="F793" s="2">
        <v>10</v>
      </c>
      <c r="G793" s="2">
        <v>1850</v>
      </c>
      <c r="H793" s="2">
        <v>821.4</v>
      </c>
    </row>
    <row r="794" spans="2:8">
      <c r="B794" s="1">
        <v>41061</v>
      </c>
      <c r="C794" s="2" t="s">
        <v>516</v>
      </c>
      <c r="D794" s="2" t="s">
        <v>518</v>
      </c>
      <c r="E794" s="2" t="s">
        <v>523</v>
      </c>
      <c r="F794" s="2">
        <v>6</v>
      </c>
      <c r="G794" s="2">
        <v>1182</v>
      </c>
      <c r="H794" s="2">
        <v>496.7946</v>
      </c>
    </row>
    <row r="795" spans="2:8">
      <c r="B795" s="1">
        <v>41061</v>
      </c>
      <c r="C795" s="2" t="s">
        <v>517</v>
      </c>
      <c r="D795" s="2" t="s">
        <v>518</v>
      </c>
      <c r="E795" s="2" t="s">
        <v>523</v>
      </c>
      <c r="F795" s="2">
        <v>7</v>
      </c>
      <c r="G795" s="2">
        <v>1610</v>
      </c>
      <c r="H795" s="2">
        <v>593.44600000000003</v>
      </c>
    </row>
    <row r="796" spans="2:8">
      <c r="B796" s="1">
        <v>41091</v>
      </c>
      <c r="C796" s="2" t="s">
        <v>514</v>
      </c>
      <c r="D796" s="2" t="s">
        <v>518</v>
      </c>
      <c r="E796" s="2" t="s">
        <v>523</v>
      </c>
      <c r="F796" s="2">
        <v>9</v>
      </c>
      <c r="G796" s="2">
        <v>2106</v>
      </c>
      <c r="H796" s="2">
        <v>827.65800000000002</v>
      </c>
    </row>
    <row r="797" spans="2:8">
      <c r="B797" s="1">
        <v>41091</v>
      </c>
      <c r="C797" s="2" t="s">
        <v>515</v>
      </c>
      <c r="D797" s="2" t="s">
        <v>518</v>
      </c>
      <c r="E797" s="2" t="s">
        <v>523</v>
      </c>
      <c r="F797" s="2">
        <v>6</v>
      </c>
      <c r="G797" s="2">
        <v>1104</v>
      </c>
      <c r="H797" s="2">
        <v>452.64</v>
      </c>
    </row>
    <row r="798" spans="2:8">
      <c r="B798" s="1">
        <v>41091</v>
      </c>
      <c r="C798" s="2" t="s">
        <v>516</v>
      </c>
      <c r="D798" s="2" t="s">
        <v>518</v>
      </c>
      <c r="E798" s="2" t="s">
        <v>523</v>
      </c>
      <c r="F798" s="2">
        <v>10</v>
      </c>
      <c r="G798" s="2">
        <v>2280</v>
      </c>
      <c r="H798" s="2">
        <v>848.38799999999992</v>
      </c>
    </row>
    <row r="799" spans="2:8">
      <c r="B799" s="1">
        <v>41091</v>
      </c>
      <c r="C799" s="2" t="s">
        <v>517</v>
      </c>
      <c r="D799" s="2" t="s">
        <v>518</v>
      </c>
      <c r="E799" s="2" t="s">
        <v>523</v>
      </c>
      <c r="F799" s="2">
        <v>9</v>
      </c>
      <c r="G799" s="2">
        <v>2034</v>
      </c>
      <c r="H799" s="2">
        <v>671.01660000000004</v>
      </c>
    </row>
    <row r="800" spans="2:8">
      <c r="B800" s="1">
        <v>41122</v>
      </c>
      <c r="C800" s="2" t="s">
        <v>514</v>
      </c>
      <c r="D800" s="2" t="s">
        <v>518</v>
      </c>
      <c r="E800" s="2" t="s">
        <v>523</v>
      </c>
      <c r="F800" s="2">
        <v>9</v>
      </c>
      <c r="G800" s="2">
        <v>1881</v>
      </c>
      <c r="H800" s="2">
        <v>789.2675999999999</v>
      </c>
    </row>
    <row r="801" spans="2:8">
      <c r="B801" s="1">
        <v>41122</v>
      </c>
      <c r="C801" s="2" t="s">
        <v>515</v>
      </c>
      <c r="D801" s="2" t="s">
        <v>518</v>
      </c>
      <c r="E801" s="2" t="s">
        <v>523</v>
      </c>
      <c r="F801" s="2">
        <v>7</v>
      </c>
      <c r="G801" s="2">
        <v>1302</v>
      </c>
      <c r="H801" s="2">
        <v>499.44720000000001</v>
      </c>
    </row>
    <row r="802" spans="2:8">
      <c r="B802" s="1">
        <v>41122</v>
      </c>
      <c r="C802" s="2" t="s">
        <v>516</v>
      </c>
      <c r="D802" s="2" t="s">
        <v>518</v>
      </c>
      <c r="E802" s="2" t="s">
        <v>523</v>
      </c>
      <c r="F802" s="2">
        <v>7</v>
      </c>
      <c r="G802" s="2">
        <v>861</v>
      </c>
      <c r="H802" s="2">
        <v>385.29750000000001</v>
      </c>
    </row>
    <row r="803" spans="2:8">
      <c r="B803" s="1">
        <v>41122</v>
      </c>
      <c r="C803" s="2" t="s">
        <v>517</v>
      </c>
      <c r="D803" s="2" t="s">
        <v>518</v>
      </c>
      <c r="E803" s="2" t="s">
        <v>523</v>
      </c>
      <c r="F803" s="2">
        <v>7</v>
      </c>
      <c r="G803" s="2">
        <v>889</v>
      </c>
      <c r="H803" s="2">
        <v>290.70300000000003</v>
      </c>
    </row>
    <row r="804" spans="2:8">
      <c r="B804" s="1">
        <v>41153</v>
      </c>
      <c r="C804" s="2" t="s">
        <v>514</v>
      </c>
      <c r="D804" s="2" t="s">
        <v>518</v>
      </c>
      <c r="E804" s="2" t="s">
        <v>523</v>
      </c>
      <c r="F804" s="2">
        <v>9</v>
      </c>
      <c r="G804" s="2">
        <v>1710</v>
      </c>
      <c r="H804" s="2">
        <v>558.65700000000004</v>
      </c>
    </row>
    <row r="805" spans="2:8">
      <c r="B805" s="1">
        <v>41153</v>
      </c>
      <c r="C805" s="2" t="s">
        <v>515</v>
      </c>
      <c r="D805" s="2" t="s">
        <v>518</v>
      </c>
      <c r="E805" s="2" t="s">
        <v>523</v>
      </c>
      <c r="F805" s="2">
        <v>9</v>
      </c>
      <c r="G805" s="2">
        <v>909</v>
      </c>
      <c r="H805" s="2">
        <v>396.41489999999999</v>
      </c>
    </row>
    <row r="806" spans="2:8">
      <c r="B806" s="1">
        <v>41153</v>
      </c>
      <c r="C806" s="2" t="s">
        <v>516</v>
      </c>
      <c r="D806" s="2" t="s">
        <v>518</v>
      </c>
      <c r="E806" s="2" t="s">
        <v>523</v>
      </c>
      <c r="F806" s="2">
        <v>7</v>
      </c>
      <c r="G806" s="2">
        <v>1330</v>
      </c>
      <c r="H806" s="2">
        <v>457.65300000000002</v>
      </c>
    </row>
    <row r="807" spans="2:8">
      <c r="B807" s="1">
        <v>41153</v>
      </c>
      <c r="C807" s="2" t="s">
        <v>517</v>
      </c>
      <c r="D807" s="2" t="s">
        <v>518</v>
      </c>
      <c r="E807" s="2" t="s">
        <v>523</v>
      </c>
      <c r="F807" s="2">
        <v>7</v>
      </c>
      <c r="G807" s="2">
        <v>1743</v>
      </c>
      <c r="H807" s="2">
        <v>727.8768</v>
      </c>
    </row>
    <row r="808" spans="2:8">
      <c r="B808" s="1">
        <v>41183</v>
      </c>
      <c r="C808" s="2" t="s">
        <v>514</v>
      </c>
      <c r="D808" s="2" t="s">
        <v>518</v>
      </c>
      <c r="E808" s="2" t="s">
        <v>523</v>
      </c>
      <c r="F808" s="2">
        <v>7</v>
      </c>
      <c r="G808" s="2">
        <v>1197</v>
      </c>
      <c r="H808" s="2">
        <v>538.05150000000003</v>
      </c>
    </row>
    <row r="809" spans="2:8">
      <c r="B809" s="1">
        <v>41183</v>
      </c>
      <c r="C809" s="2" t="s">
        <v>515</v>
      </c>
      <c r="D809" s="2" t="s">
        <v>518</v>
      </c>
      <c r="E809" s="2" t="s">
        <v>523</v>
      </c>
      <c r="F809" s="2">
        <v>9</v>
      </c>
      <c r="G809" s="2">
        <v>1971</v>
      </c>
      <c r="H809" s="2">
        <v>818.16210000000001</v>
      </c>
    </row>
    <row r="810" spans="2:8">
      <c r="B810" s="1">
        <v>41183</v>
      </c>
      <c r="C810" s="2" t="s">
        <v>516</v>
      </c>
      <c r="D810" s="2" t="s">
        <v>518</v>
      </c>
      <c r="E810" s="2" t="s">
        <v>523</v>
      </c>
      <c r="F810" s="2">
        <v>10</v>
      </c>
      <c r="G810" s="2">
        <v>1670</v>
      </c>
      <c r="H810" s="2">
        <v>613.05700000000002</v>
      </c>
    </row>
    <row r="811" spans="2:8">
      <c r="B811" s="1">
        <v>41183</v>
      </c>
      <c r="C811" s="2" t="s">
        <v>517</v>
      </c>
      <c r="D811" s="2" t="s">
        <v>518</v>
      </c>
      <c r="E811" s="2" t="s">
        <v>523</v>
      </c>
      <c r="F811" s="2">
        <v>8</v>
      </c>
      <c r="G811" s="2">
        <v>1352</v>
      </c>
      <c r="H811" s="2">
        <v>542.96320000000003</v>
      </c>
    </row>
    <row r="812" spans="2:8">
      <c r="B812" s="1">
        <v>41214</v>
      </c>
      <c r="C812" s="2" t="s">
        <v>514</v>
      </c>
      <c r="D812" s="2" t="s">
        <v>518</v>
      </c>
      <c r="E812" s="2" t="s">
        <v>523</v>
      </c>
      <c r="F812" s="2">
        <v>6</v>
      </c>
      <c r="G812" s="2">
        <v>1278</v>
      </c>
      <c r="H812" s="2">
        <v>475.28820000000002</v>
      </c>
    </row>
    <row r="813" spans="2:8">
      <c r="B813" s="1">
        <v>41214</v>
      </c>
      <c r="C813" s="2" t="s">
        <v>515</v>
      </c>
      <c r="D813" s="2" t="s">
        <v>518</v>
      </c>
      <c r="E813" s="2" t="s">
        <v>523</v>
      </c>
      <c r="F813" s="2">
        <v>10</v>
      </c>
      <c r="G813" s="2">
        <v>2090</v>
      </c>
      <c r="H813" s="2">
        <v>852.51099999999997</v>
      </c>
    </row>
    <row r="814" spans="2:8">
      <c r="B814" s="1">
        <v>41214</v>
      </c>
      <c r="C814" s="2" t="s">
        <v>516</v>
      </c>
      <c r="D814" s="2" t="s">
        <v>518</v>
      </c>
      <c r="E814" s="2" t="s">
        <v>523</v>
      </c>
      <c r="F814" s="2">
        <v>9</v>
      </c>
      <c r="G814" s="2">
        <v>1962</v>
      </c>
      <c r="H814" s="2">
        <v>594.48599999999999</v>
      </c>
    </row>
    <row r="815" spans="2:8">
      <c r="B815" s="1">
        <v>41214</v>
      </c>
      <c r="C815" s="2" t="s">
        <v>517</v>
      </c>
      <c r="D815" s="2" t="s">
        <v>518</v>
      </c>
      <c r="E815" s="2" t="s">
        <v>523</v>
      </c>
      <c r="F815" s="2">
        <v>10</v>
      </c>
      <c r="G815" s="2">
        <v>2540</v>
      </c>
      <c r="H815" s="2">
        <v>834.89800000000002</v>
      </c>
    </row>
    <row r="816" spans="2:8">
      <c r="B816" s="1">
        <v>41244</v>
      </c>
      <c r="C816" s="2" t="s">
        <v>514</v>
      </c>
      <c r="D816" s="2" t="s">
        <v>518</v>
      </c>
      <c r="E816" s="2" t="s">
        <v>523</v>
      </c>
      <c r="F816" s="2">
        <v>7</v>
      </c>
      <c r="G816" s="2">
        <v>1190</v>
      </c>
      <c r="H816" s="2">
        <v>367.35299999999995</v>
      </c>
    </row>
    <row r="817" spans="2:8">
      <c r="B817" s="1">
        <v>41244</v>
      </c>
      <c r="C817" s="2" t="s">
        <v>515</v>
      </c>
      <c r="D817" s="2" t="s">
        <v>518</v>
      </c>
      <c r="E817" s="2" t="s">
        <v>523</v>
      </c>
      <c r="F817" s="2">
        <v>9</v>
      </c>
      <c r="G817" s="2">
        <v>2007</v>
      </c>
      <c r="H817" s="2">
        <v>631.60289999999998</v>
      </c>
    </row>
    <row r="818" spans="2:8">
      <c r="B818" s="1">
        <v>41244</v>
      </c>
      <c r="C818" s="2" t="s">
        <v>516</v>
      </c>
      <c r="D818" s="2" t="s">
        <v>518</v>
      </c>
      <c r="E818" s="2" t="s">
        <v>523</v>
      </c>
      <c r="F818" s="2">
        <v>8</v>
      </c>
      <c r="G818" s="2">
        <v>1784</v>
      </c>
      <c r="H818" s="2">
        <v>724.30400000000009</v>
      </c>
    </row>
    <row r="819" spans="2:8">
      <c r="B819" s="1">
        <v>41244</v>
      </c>
      <c r="C819" s="2" t="s">
        <v>517</v>
      </c>
      <c r="D819" s="2" t="s">
        <v>518</v>
      </c>
      <c r="E819" s="2" t="s">
        <v>523</v>
      </c>
      <c r="F819" s="2">
        <v>9</v>
      </c>
      <c r="G819" s="2">
        <v>2097</v>
      </c>
      <c r="H819" s="2">
        <v>723.67470000000003</v>
      </c>
    </row>
    <row r="820" spans="2:8">
      <c r="B820" s="1">
        <v>41275</v>
      </c>
      <c r="C820" s="2" t="s">
        <v>514</v>
      </c>
      <c r="D820" s="2" t="s">
        <v>518</v>
      </c>
      <c r="E820" s="2" t="s">
        <v>523</v>
      </c>
      <c r="F820" s="2">
        <v>6</v>
      </c>
      <c r="G820" s="2">
        <v>1650</v>
      </c>
      <c r="H820" s="2">
        <v>690.85500000000002</v>
      </c>
    </row>
    <row r="821" spans="2:8">
      <c r="B821" s="1">
        <v>41275</v>
      </c>
      <c r="C821" s="2" t="s">
        <v>515</v>
      </c>
      <c r="D821" s="2" t="s">
        <v>518</v>
      </c>
      <c r="E821" s="2" t="s">
        <v>523</v>
      </c>
      <c r="F821" s="2">
        <v>7</v>
      </c>
      <c r="G821" s="2">
        <v>2072</v>
      </c>
      <c r="H821" s="2">
        <v>749.64960000000008</v>
      </c>
    </row>
    <row r="822" spans="2:8">
      <c r="B822" s="1">
        <v>41275</v>
      </c>
      <c r="C822" s="2" t="s">
        <v>516</v>
      </c>
      <c r="D822" s="2" t="s">
        <v>518</v>
      </c>
      <c r="E822" s="2" t="s">
        <v>523</v>
      </c>
      <c r="F822" s="2">
        <v>10</v>
      </c>
      <c r="G822" s="2">
        <v>2440</v>
      </c>
      <c r="H822" s="2">
        <v>798.61199999999997</v>
      </c>
    </row>
    <row r="823" spans="2:8">
      <c r="B823" s="1">
        <v>41275</v>
      </c>
      <c r="C823" s="2" t="s">
        <v>517</v>
      </c>
      <c r="D823" s="2" t="s">
        <v>518</v>
      </c>
      <c r="E823" s="2" t="s">
        <v>523</v>
      </c>
      <c r="F823" s="2">
        <v>9</v>
      </c>
      <c r="G823" s="2">
        <v>2358</v>
      </c>
      <c r="H823" s="2">
        <v>1009.2239999999999</v>
      </c>
    </row>
    <row r="824" spans="2:8">
      <c r="B824" s="1">
        <v>41306</v>
      </c>
      <c r="C824" s="2" t="s">
        <v>514</v>
      </c>
      <c r="D824" s="2" t="s">
        <v>518</v>
      </c>
      <c r="E824" s="2" t="s">
        <v>523</v>
      </c>
      <c r="F824" s="2">
        <v>10</v>
      </c>
      <c r="G824" s="2">
        <v>2140</v>
      </c>
      <c r="H824" s="2">
        <v>910.35599999999999</v>
      </c>
    </row>
    <row r="825" spans="2:8">
      <c r="B825" s="1">
        <v>41306</v>
      </c>
      <c r="C825" s="2" t="s">
        <v>515</v>
      </c>
      <c r="D825" s="2" t="s">
        <v>518</v>
      </c>
      <c r="E825" s="2" t="s">
        <v>523</v>
      </c>
      <c r="F825" s="2">
        <v>6</v>
      </c>
      <c r="G825" s="2">
        <v>768</v>
      </c>
      <c r="H825" s="2">
        <v>328.85760000000005</v>
      </c>
    </row>
    <row r="826" spans="2:8">
      <c r="B826" s="1">
        <v>41306</v>
      </c>
      <c r="C826" s="2" t="s">
        <v>516</v>
      </c>
      <c r="D826" s="2" t="s">
        <v>518</v>
      </c>
      <c r="E826" s="2" t="s">
        <v>523</v>
      </c>
      <c r="F826" s="2">
        <v>10</v>
      </c>
      <c r="G826" s="2">
        <v>1470</v>
      </c>
      <c r="H826" s="2">
        <v>443.79300000000001</v>
      </c>
    </row>
    <row r="827" spans="2:8">
      <c r="B827" s="1">
        <v>41306</v>
      </c>
      <c r="C827" s="2" t="s">
        <v>517</v>
      </c>
      <c r="D827" s="2" t="s">
        <v>518</v>
      </c>
      <c r="E827" s="2" t="s">
        <v>523</v>
      </c>
      <c r="F827" s="2">
        <v>9</v>
      </c>
      <c r="G827" s="2">
        <v>1278</v>
      </c>
      <c r="H827" s="2">
        <v>462.38040000000001</v>
      </c>
    </row>
    <row r="828" spans="2:8">
      <c r="B828" s="1">
        <v>41334</v>
      </c>
      <c r="C828" s="2" t="s">
        <v>514</v>
      </c>
      <c r="D828" s="2" t="s">
        <v>518</v>
      </c>
      <c r="E828" s="2" t="s">
        <v>523</v>
      </c>
      <c r="F828" s="2">
        <v>8</v>
      </c>
      <c r="G828" s="2">
        <v>1872</v>
      </c>
      <c r="H828" s="2">
        <v>842.02559999999994</v>
      </c>
    </row>
    <row r="829" spans="2:8">
      <c r="B829" s="1">
        <v>41334</v>
      </c>
      <c r="C829" s="2" t="s">
        <v>515</v>
      </c>
      <c r="D829" s="2" t="s">
        <v>518</v>
      </c>
      <c r="E829" s="2" t="s">
        <v>523</v>
      </c>
      <c r="F829" s="2">
        <v>9</v>
      </c>
      <c r="G829" s="2">
        <v>2502</v>
      </c>
      <c r="H829" s="2">
        <v>754.35299999999995</v>
      </c>
    </row>
    <row r="830" spans="2:8">
      <c r="B830" s="1">
        <v>41334</v>
      </c>
      <c r="C830" s="2" t="s">
        <v>516</v>
      </c>
      <c r="D830" s="2" t="s">
        <v>518</v>
      </c>
      <c r="E830" s="2" t="s">
        <v>523</v>
      </c>
      <c r="F830" s="2">
        <v>6</v>
      </c>
      <c r="G830" s="2">
        <v>696</v>
      </c>
      <c r="H830" s="2">
        <v>261.06959999999998</v>
      </c>
    </row>
    <row r="831" spans="2:8">
      <c r="B831" s="1">
        <v>41334</v>
      </c>
      <c r="C831" s="2" t="s">
        <v>517</v>
      </c>
      <c r="D831" s="2" t="s">
        <v>518</v>
      </c>
      <c r="E831" s="2" t="s">
        <v>523</v>
      </c>
      <c r="F831" s="2">
        <v>10</v>
      </c>
      <c r="G831" s="2">
        <v>1740</v>
      </c>
      <c r="H831" s="2">
        <v>636.14400000000001</v>
      </c>
    </row>
    <row r="832" spans="2:8">
      <c r="B832" s="1">
        <v>41365</v>
      </c>
      <c r="C832" s="2" t="s">
        <v>514</v>
      </c>
      <c r="D832" s="2" t="s">
        <v>518</v>
      </c>
      <c r="E832" s="2" t="s">
        <v>523</v>
      </c>
      <c r="F832" s="2">
        <v>6</v>
      </c>
      <c r="G832" s="2">
        <v>648</v>
      </c>
      <c r="H832" s="2">
        <v>290.56319999999999</v>
      </c>
    </row>
    <row r="833" spans="2:8">
      <c r="B833" s="1">
        <v>41365</v>
      </c>
      <c r="C833" s="2" t="s">
        <v>515</v>
      </c>
      <c r="D833" s="2" t="s">
        <v>518</v>
      </c>
      <c r="E833" s="2" t="s">
        <v>523</v>
      </c>
      <c r="F833" s="2">
        <v>9</v>
      </c>
      <c r="G833" s="2">
        <v>1098</v>
      </c>
      <c r="H833" s="2">
        <v>417.1302</v>
      </c>
    </row>
    <row r="834" spans="2:8">
      <c r="B834" s="1">
        <v>41365</v>
      </c>
      <c r="C834" s="2" t="s">
        <v>516</v>
      </c>
      <c r="D834" s="2" t="s">
        <v>518</v>
      </c>
      <c r="E834" s="2" t="s">
        <v>523</v>
      </c>
      <c r="F834" s="2">
        <v>6</v>
      </c>
      <c r="G834" s="2">
        <v>1680</v>
      </c>
      <c r="H834" s="2">
        <v>653.01599999999996</v>
      </c>
    </row>
    <row r="835" spans="2:8">
      <c r="B835" s="1">
        <v>41365</v>
      </c>
      <c r="C835" s="2" t="s">
        <v>517</v>
      </c>
      <c r="D835" s="2" t="s">
        <v>518</v>
      </c>
      <c r="E835" s="2" t="s">
        <v>523</v>
      </c>
      <c r="F835" s="2">
        <v>6</v>
      </c>
      <c r="G835" s="2">
        <v>1188</v>
      </c>
      <c r="H835" s="2">
        <v>479.47680000000003</v>
      </c>
    </row>
    <row r="836" spans="2:8">
      <c r="B836" s="1">
        <v>41395</v>
      </c>
      <c r="C836" s="2" t="s">
        <v>514</v>
      </c>
      <c r="D836" s="2" t="s">
        <v>518</v>
      </c>
      <c r="E836" s="2" t="s">
        <v>523</v>
      </c>
      <c r="F836" s="2">
        <v>8</v>
      </c>
      <c r="G836" s="2">
        <v>1392</v>
      </c>
      <c r="H836" s="2">
        <v>591.04319999999996</v>
      </c>
    </row>
    <row r="837" spans="2:8">
      <c r="B837" s="1">
        <v>41395</v>
      </c>
      <c r="C837" s="2" t="s">
        <v>515</v>
      </c>
      <c r="D837" s="2" t="s">
        <v>518</v>
      </c>
      <c r="E837" s="2" t="s">
        <v>523</v>
      </c>
      <c r="F837" s="2">
        <v>7</v>
      </c>
      <c r="G837" s="2">
        <v>756</v>
      </c>
      <c r="H837" s="2">
        <v>317.97359999999998</v>
      </c>
    </row>
    <row r="838" spans="2:8">
      <c r="B838" s="1">
        <v>41395</v>
      </c>
      <c r="C838" s="2" t="s">
        <v>516</v>
      </c>
      <c r="D838" s="2" t="s">
        <v>518</v>
      </c>
      <c r="E838" s="2" t="s">
        <v>523</v>
      </c>
      <c r="F838" s="2">
        <v>8</v>
      </c>
      <c r="G838" s="2">
        <v>2048</v>
      </c>
      <c r="H838" s="2">
        <v>846.4384</v>
      </c>
    </row>
    <row r="839" spans="2:8">
      <c r="B839" s="1">
        <v>41395</v>
      </c>
      <c r="C839" s="2" t="s">
        <v>517</v>
      </c>
      <c r="D839" s="2" t="s">
        <v>518</v>
      </c>
      <c r="E839" s="2" t="s">
        <v>523</v>
      </c>
      <c r="F839" s="2">
        <v>6</v>
      </c>
      <c r="G839" s="2">
        <v>984</v>
      </c>
      <c r="H839" s="2">
        <v>313.30560000000003</v>
      </c>
    </row>
    <row r="840" spans="2:8">
      <c r="B840" s="1">
        <v>41426</v>
      </c>
      <c r="C840" s="2" t="s">
        <v>514</v>
      </c>
      <c r="D840" s="2" t="s">
        <v>518</v>
      </c>
      <c r="E840" s="2" t="s">
        <v>523</v>
      </c>
      <c r="F840" s="2">
        <v>6</v>
      </c>
      <c r="G840" s="2">
        <v>1434</v>
      </c>
      <c r="H840" s="2">
        <v>556.39200000000005</v>
      </c>
    </row>
    <row r="841" spans="2:8">
      <c r="B841" s="1">
        <v>41426</v>
      </c>
      <c r="C841" s="2" t="s">
        <v>515</v>
      </c>
      <c r="D841" s="2" t="s">
        <v>518</v>
      </c>
      <c r="E841" s="2" t="s">
        <v>523</v>
      </c>
      <c r="F841" s="2">
        <v>8</v>
      </c>
      <c r="G841" s="2">
        <v>1296</v>
      </c>
      <c r="H841" s="2">
        <v>444.00960000000003</v>
      </c>
    </row>
    <row r="842" spans="2:8">
      <c r="B842" s="1">
        <v>41426</v>
      </c>
      <c r="C842" s="2" t="s">
        <v>516</v>
      </c>
      <c r="D842" s="2" t="s">
        <v>518</v>
      </c>
      <c r="E842" s="2" t="s">
        <v>523</v>
      </c>
      <c r="F842" s="2">
        <v>7</v>
      </c>
      <c r="G842" s="2">
        <v>1575</v>
      </c>
      <c r="H842" s="2">
        <v>492.97500000000002</v>
      </c>
    </row>
    <row r="843" spans="2:8">
      <c r="B843" s="1">
        <v>41426</v>
      </c>
      <c r="C843" s="2" t="s">
        <v>517</v>
      </c>
      <c r="D843" s="2" t="s">
        <v>518</v>
      </c>
      <c r="E843" s="2" t="s">
        <v>523</v>
      </c>
      <c r="F843" s="2">
        <v>9</v>
      </c>
      <c r="G843" s="2">
        <v>2097</v>
      </c>
      <c r="H843" s="2">
        <v>867.94830000000002</v>
      </c>
    </row>
    <row r="844" spans="2:8">
      <c r="B844" s="1">
        <v>40544</v>
      </c>
      <c r="C844" s="2" t="s">
        <v>515</v>
      </c>
      <c r="D844" s="2" t="s">
        <v>519</v>
      </c>
      <c r="E844" s="2" t="s">
        <v>523</v>
      </c>
      <c r="F844" s="2">
        <v>8</v>
      </c>
      <c r="G844" s="2">
        <v>1624</v>
      </c>
      <c r="H844" s="2">
        <v>621.3424</v>
      </c>
    </row>
    <row r="845" spans="2:8">
      <c r="B845" s="1">
        <v>40544</v>
      </c>
      <c r="C845" s="2" t="s">
        <v>516</v>
      </c>
      <c r="D845" s="2" t="s">
        <v>519</v>
      </c>
      <c r="E845" s="2" t="s">
        <v>523</v>
      </c>
      <c r="F845" s="2">
        <v>9</v>
      </c>
      <c r="G845" s="2">
        <v>981</v>
      </c>
      <c r="H845" s="2">
        <v>372.38760000000002</v>
      </c>
    </row>
    <row r="846" spans="2:8">
      <c r="B846" s="1">
        <v>40544</v>
      </c>
      <c r="C846" s="2" t="s">
        <v>517</v>
      </c>
      <c r="D846" s="2" t="s">
        <v>519</v>
      </c>
      <c r="E846" s="2" t="s">
        <v>523</v>
      </c>
      <c r="F846" s="2">
        <v>9</v>
      </c>
      <c r="G846" s="2">
        <v>1377</v>
      </c>
      <c r="H846" s="2">
        <v>415.02780000000001</v>
      </c>
    </row>
    <row r="847" spans="2:8">
      <c r="B847" s="1">
        <v>40575</v>
      </c>
      <c r="C847" s="2" t="s">
        <v>514</v>
      </c>
      <c r="D847" s="2" t="s">
        <v>519</v>
      </c>
      <c r="E847" s="2" t="s">
        <v>523</v>
      </c>
      <c r="F847" s="2">
        <v>10</v>
      </c>
      <c r="G847" s="2">
        <v>2030</v>
      </c>
      <c r="H847" s="2">
        <v>857.26900000000001</v>
      </c>
    </row>
    <row r="848" spans="2:8">
      <c r="B848" s="1">
        <v>40575</v>
      </c>
      <c r="C848" s="2" t="s">
        <v>515</v>
      </c>
      <c r="D848" s="2" t="s">
        <v>519</v>
      </c>
      <c r="E848" s="2" t="s">
        <v>523</v>
      </c>
      <c r="F848" s="2">
        <v>7</v>
      </c>
      <c r="G848" s="2">
        <v>1463</v>
      </c>
      <c r="H848" s="2">
        <v>563.54759999999999</v>
      </c>
    </row>
    <row r="849" spans="2:8">
      <c r="B849" s="1">
        <v>40575</v>
      </c>
      <c r="C849" s="2" t="s">
        <v>516</v>
      </c>
      <c r="D849" s="2" t="s">
        <v>519</v>
      </c>
      <c r="E849" s="2" t="s">
        <v>523</v>
      </c>
      <c r="F849" s="2">
        <v>8</v>
      </c>
      <c r="G849" s="2">
        <v>1344</v>
      </c>
      <c r="H849" s="2">
        <v>513.81119999999999</v>
      </c>
    </row>
    <row r="850" spans="2:8">
      <c r="B850" s="1">
        <v>40575</v>
      </c>
      <c r="C850" s="2" t="s">
        <v>517</v>
      </c>
      <c r="D850" s="2" t="s">
        <v>519</v>
      </c>
      <c r="E850" s="2" t="s">
        <v>523</v>
      </c>
      <c r="F850" s="2">
        <v>10</v>
      </c>
      <c r="G850" s="2">
        <v>2120</v>
      </c>
      <c r="H850" s="2">
        <v>674.58399999999995</v>
      </c>
    </row>
    <row r="851" spans="2:8">
      <c r="B851" s="1">
        <v>40603</v>
      </c>
      <c r="C851" s="2" t="s">
        <v>514</v>
      </c>
      <c r="D851" s="2" t="s">
        <v>519</v>
      </c>
      <c r="E851" s="2" t="s">
        <v>523</v>
      </c>
      <c r="F851" s="2">
        <v>7</v>
      </c>
      <c r="G851" s="2">
        <v>973</v>
      </c>
      <c r="H851" s="2">
        <v>405.35180000000003</v>
      </c>
    </row>
    <row r="852" spans="2:8">
      <c r="B852" s="1">
        <v>40603</v>
      </c>
      <c r="C852" s="2" t="s">
        <v>515</v>
      </c>
      <c r="D852" s="2" t="s">
        <v>519</v>
      </c>
      <c r="E852" s="2" t="s">
        <v>523</v>
      </c>
      <c r="F852" s="2">
        <v>9</v>
      </c>
      <c r="G852" s="2">
        <v>1836</v>
      </c>
      <c r="H852" s="2">
        <v>799.21080000000006</v>
      </c>
    </row>
    <row r="853" spans="2:8">
      <c r="B853" s="1">
        <v>40603</v>
      </c>
      <c r="C853" s="2" t="s">
        <v>516</v>
      </c>
      <c r="D853" s="2" t="s">
        <v>519</v>
      </c>
      <c r="E853" s="2" t="s">
        <v>523</v>
      </c>
      <c r="F853" s="2">
        <v>7</v>
      </c>
      <c r="G853" s="2">
        <v>1827</v>
      </c>
      <c r="H853" s="2">
        <v>743.58899999999994</v>
      </c>
    </row>
    <row r="854" spans="2:8">
      <c r="B854" s="1">
        <v>40603</v>
      </c>
      <c r="C854" s="2" t="s">
        <v>517</v>
      </c>
      <c r="D854" s="2" t="s">
        <v>519</v>
      </c>
      <c r="E854" s="2" t="s">
        <v>523</v>
      </c>
      <c r="F854" s="2">
        <v>8</v>
      </c>
      <c r="G854" s="2">
        <v>1832</v>
      </c>
      <c r="H854" s="2">
        <v>728.95279999999991</v>
      </c>
    </row>
    <row r="855" spans="2:8">
      <c r="B855" s="1">
        <v>40634</v>
      </c>
      <c r="C855" s="2" t="s">
        <v>514</v>
      </c>
      <c r="D855" s="2" t="s">
        <v>519</v>
      </c>
      <c r="E855" s="2" t="s">
        <v>523</v>
      </c>
      <c r="F855" s="2">
        <v>10</v>
      </c>
      <c r="G855" s="2">
        <v>2940</v>
      </c>
      <c r="H855" s="2">
        <v>1210.104</v>
      </c>
    </row>
    <row r="856" spans="2:8">
      <c r="B856" s="1">
        <v>40634</v>
      </c>
      <c r="C856" s="2" t="s">
        <v>515</v>
      </c>
      <c r="D856" s="2" t="s">
        <v>519</v>
      </c>
      <c r="E856" s="2" t="s">
        <v>523</v>
      </c>
      <c r="F856" s="2">
        <v>9</v>
      </c>
      <c r="G856" s="2">
        <v>1845</v>
      </c>
      <c r="H856" s="2">
        <v>594.09</v>
      </c>
    </row>
    <row r="857" spans="2:8">
      <c r="B857" s="1">
        <v>40634</v>
      </c>
      <c r="C857" s="2" t="s">
        <v>516</v>
      </c>
      <c r="D857" s="2" t="s">
        <v>519</v>
      </c>
      <c r="E857" s="2" t="s">
        <v>523</v>
      </c>
      <c r="F857" s="2">
        <v>7</v>
      </c>
      <c r="G857" s="2">
        <v>833</v>
      </c>
      <c r="H857" s="2">
        <v>267.22639999999996</v>
      </c>
    </row>
    <row r="858" spans="2:8">
      <c r="B858" s="1">
        <v>40634</v>
      </c>
      <c r="C858" s="2" t="s">
        <v>517</v>
      </c>
      <c r="D858" s="2" t="s">
        <v>519</v>
      </c>
      <c r="E858" s="2" t="s">
        <v>523</v>
      </c>
      <c r="F858" s="2">
        <v>7</v>
      </c>
      <c r="G858" s="2">
        <v>1064</v>
      </c>
      <c r="H858" s="2">
        <v>435.60159999999996</v>
      </c>
    </row>
    <row r="859" spans="2:8">
      <c r="B859" s="1">
        <v>40664</v>
      </c>
      <c r="C859" s="2" t="s">
        <v>514</v>
      </c>
      <c r="D859" s="2" t="s">
        <v>519</v>
      </c>
      <c r="E859" s="2" t="s">
        <v>523</v>
      </c>
      <c r="F859" s="2">
        <v>10</v>
      </c>
      <c r="G859" s="2">
        <v>2500</v>
      </c>
      <c r="H859" s="2">
        <v>821.00000000000011</v>
      </c>
    </row>
    <row r="860" spans="2:8">
      <c r="B860" s="1">
        <v>40664</v>
      </c>
      <c r="C860" s="2" t="s">
        <v>515</v>
      </c>
      <c r="D860" s="2" t="s">
        <v>519</v>
      </c>
      <c r="E860" s="2" t="s">
        <v>523</v>
      </c>
      <c r="F860" s="2">
        <v>10</v>
      </c>
      <c r="G860" s="2">
        <v>3000</v>
      </c>
      <c r="H860" s="2">
        <v>1312.5</v>
      </c>
    </row>
    <row r="861" spans="2:8">
      <c r="B861" s="1">
        <v>40664</v>
      </c>
      <c r="C861" s="2" t="s">
        <v>516</v>
      </c>
      <c r="D861" s="2" t="s">
        <v>519</v>
      </c>
      <c r="E861" s="2" t="s">
        <v>523</v>
      </c>
      <c r="F861" s="2">
        <v>7</v>
      </c>
      <c r="G861" s="2">
        <v>1911</v>
      </c>
      <c r="H861" s="2">
        <v>724.46010000000001</v>
      </c>
    </row>
    <row r="862" spans="2:8">
      <c r="B862" s="1">
        <v>40664</v>
      </c>
      <c r="C862" s="2" t="s">
        <v>517</v>
      </c>
      <c r="D862" s="2" t="s">
        <v>519</v>
      </c>
      <c r="E862" s="2" t="s">
        <v>523</v>
      </c>
      <c r="F862" s="2">
        <v>10</v>
      </c>
      <c r="G862" s="2">
        <v>1120</v>
      </c>
      <c r="H862" s="2">
        <v>408.01600000000002</v>
      </c>
    </row>
    <row r="863" spans="2:8">
      <c r="B863" s="1">
        <v>40695</v>
      </c>
      <c r="C863" s="2" t="s">
        <v>514</v>
      </c>
      <c r="D863" s="2" t="s">
        <v>519</v>
      </c>
      <c r="E863" s="2" t="s">
        <v>523</v>
      </c>
      <c r="F863" s="2">
        <v>7</v>
      </c>
      <c r="G863" s="2">
        <v>1134</v>
      </c>
      <c r="H863" s="2">
        <v>479.79539999999997</v>
      </c>
    </row>
    <row r="864" spans="2:8">
      <c r="B864" s="1">
        <v>40695</v>
      </c>
      <c r="C864" s="2" t="s">
        <v>515</v>
      </c>
      <c r="D864" s="2" t="s">
        <v>519</v>
      </c>
      <c r="E864" s="2" t="s">
        <v>523</v>
      </c>
      <c r="F864" s="2">
        <v>10</v>
      </c>
      <c r="G864" s="2">
        <v>2840</v>
      </c>
      <c r="H864" s="2">
        <v>1112.9960000000001</v>
      </c>
    </row>
    <row r="865" spans="2:8">
      <c r="B865" s="1">
        <v>40695</v>
      </c>
      <c r="C865" s="2" t="s">
        <v>516</v>
      </c>
      <c r="D865" s="2" t="s">
        <v>519</v>
      </c>
      <c r="E865" s="2" t="s">
        <v>523</v>
      </c>
      <c r="F865" s="2">
        <v>7</v>
      </c>
      <c r="G865" s="2">
        <v>868</v>
      </c>
      <c r="H865" s="2">
        <v>297.89760000000001</v>
      </c>
    </row>
    <row r="866" spans="2:8">
      <c r="B866" s="1">
        <v>40695</v>
      </c>
      <c r="C866" s="2" t="s">
        <v>517</v>
      </c>
      <c r="D866" s="2" t="s">
        <v>519</v>
      </c>
      <c r="E866" s="2" t="s">
        <v>523</v>
      </c>
      <c r="F866" s="2">
        <v>10</v>
      </c>
      <c r="G866" s="2">
        <v>1070</v>
      </c>
      <c r="H866" s="2">
        <v>395.15100000000001</v>
      </c>
    </row>
    <row r="867" spans="2:8">
      <c r="B867" s="1">
        <v>40725</v>
      </c>
      <c r="C867" s="2" t="s">
        <v>514</v>
      </c>
      <c r="D867" s="2" t="s">
        <v>519</v>
      </c>
      <c r="E867" s="2" t="s">
        <v>523</v>
      </c>
      <c r="F867" s="2">
        <v>10</v>
      </c>
      <c r="G867" s="2">
        <v>1110</v>
      </c>
      <c r="H867" s="2">
        <v>356.53199999999998</v>
      </c>
    </row>
    <row r="868" spans="2:8">
      <c r="B868" s="1">
        <v>40725</v>
      </c>
      <c r="C868" s="2" t="s">
        <v>515</v>
      </c>
      <c r="D868" s="2" t="s">
        <v>519</v>
      </c>
      <c r="E868" s="2" t="s">
        <v>523</v>
      </c>
      <c r="F868" s="2">
        <v>9</v>
      </c>
      <c r="G868" s="2">
        <v>2646</v>
      </c>
      <c r="H868" s="2">
        <v>1023.2081999999999</v>
      </c>
    </row>
    <row r="869" spans="2:8">
      <c r="B869" s="1">
        <v>40725</v>
      </c>
      <c r="C869" s="2" t="s">
        <v>516</v>
      </c>
      <c r="D869" s="2" t="s">
        <v>519</v>
      </c>
      <c r="E869" s="2" t="s">
        <v>523</v>
      </c>
      <c r="F869" s="2">
        <v>8</v>
      </c>
      <c r="G869" s="2">
        <v>1856</v>
      </c>
      <c r="H869" s="2">
        <v>651.82720000000006</v>
      </c>
    </row>
    <row r="870" spans="2:8">
      <c r="B870" s="1">
        <v>40725</v>
      </c>
      <c r="C870" s="2" t="s">
        <v>517</v>
      </c>
      <c r="D870" s="2" t="s">
        <v>519</v>
      </c>
      <c r="E870" s="2" t="s">
        <v>523</v>
      </c>
      <c r="F870" s="2">
        <v>9</v>
      </c>
      <c r="G870" s="2">
        <v>1926</v>
      </c>
      <c r="H870" s="2">
        <v>586.27440000000001</v>
      </c>
    </row>
    <row r="871" spans="2:8">
      <c r="B871" s="1">
        <v>40756</v>
      </c>
      <c r="C871" s="2" t="s">
        <v>514</v>
      </c>
      <c r="D871" s="2" t="s">
        <v>519</v>
      </c>
      <c r="E871" s="2" t="s">
        <v>523</v>
      </c>
      <c r="F871" s="2">
        <v>7</v>
      </c>
      <c r="G871" s="2">
        <v>1169</v>
      </c>
      <c r="H871" s="2">
        <v>485.71949999999998</v>
      </c>
    </row>
    <row r="872" spans="2:8">
      <c r="B872" s="1">
        <v>40756</v>
      </c>
      <c r="C872" s="2" t="s">
        <v>515</v>
      </c>
      <c r="D872" s="2" t="s">
        <v>519</v>
      </c>
      <c r="E872" s="2" t="s">
        <v>523</v>
      </c>
      <c r="F872" s="2">
        <v>8</v>
      </c>
      <c r="G872" s="2">
        <v>2264</v>
      </c>
      <c r="H872" s="2">
        <v>907.1848</v>
      </c>
    </row>
    <row r="873" spans="2:8">
      <c r="B873" s="1">
        <v>40756</v>
      </c>
      <c r="C873" s="2" t="s">
        <v>516</v>
      </c>
      <c r="D873" s="2" t="s">
        <v>519</v>
      </c>
      <c r="E873" s="2" t="s">
        <v>523</v>
      </c>
      <c r="F873" s="2">
        <v>6</v>
      </c>
      <c r="G873" s="2">
        <v>1128</v>
      </c>
      <c r="H873" s="2">
        <v>464.96160000000003</v>
      </c>
    </row>
    <row r="874" spans="2:8">
      <c r="B874" s="1">
        <v>40756</v>
      </c>
      <c r="C874" s="2" t="s">
        <v>517</v>
      </c>
      <c r="D874" s="2" t="s">
        <v>519</v>
      </c>
      <c r="E874" s="2" t="s">
        <v>523</v>
      </c>
      <c r="F874" s="2">
        <v>8</v>
      </c>
      <c r="G874" s="2">
        <v>1992</v>
      </c>
      <c r="H874" s="2">
        <v>882.45600000000002</v>
      </c>
    </row>
    <row r="875" spans="2:8">
      <c r="B875" s="1">
        <v>40787</v>
      </c>
      <c r="C875" s="2" t="s">
        <v>514</v>
      </c>
      <c r="D875" s="2" t="s">
        <v>519</v>
      </c>
      <c r="E875" s="2" t="s">
        <v>523</v>
      </c>
      <c r="F875" s="2">
        <v>9</v>
      </c>
      <c r="G875" s="2">
        <v>1620</v>
      </c>
      <c r="H875" s="2">
        <v>694.65600000000006</v>
      </c>
    </row>
    <row r="876" spans="2:8">
      <c r="B876" s="1">
        <v>40787</v>
      </c>
      <c r="C876" s="2" t="s">
        <v>515</v>
      </c>
      <c r="D876" s="2" t="s">
        <v>519</v>
      </c>
      <c r="E876" s="2" t="s">
        <v>523</v>
      </c>
      <c r="F876" s="2">
        <v>6</v>
      </c>
      <c r="G876" s="2">
        <v>942</v>
      </c>
      <c r="H876" s="2">
        <v>296.44739999999996</v>
      </c>
    </row>
    <row r="877" spans="2:8">
      <c r="B877" s="1">
        <v>40787</v>
      </c>
      <c r="C877" s="2" t="s">
        <v>516</v>
      </c>
      <c r="D877" s="2" t="s">
        <v>519</v>
      </c>
      <c r="E877" s="2" t="s">
        <v>523</v>
      </c>
      <c r="F877" s="2">
        <v>7</v>
      </c>
      <c r="G877" s="2">
        <v>1673</v>
      </c>
      <c r="H877" s="2">
        <v>513.1090999999999</v>
      </c>
    </row>
    <row r="878" spans="2:8">
      <c r="B878" s="1">
        <v>40787</v>
      </c>
      <c r="C878" s="2" t="s">
        <v>517</v>
      </c>
      <c r="D878" s="2" t="s">
        <v>519</v>
      </c>
      <c r="E878" s="2" t="s">
        <v>523</v>
      </c>
      <c r="F878" s="2">
        <v>9</v>
      </c>
      <c r="G878" s="2">
        <v>2619</v>
      </c>
      <c r="H878" s="2">
        <v>991.02960000000007</v>
      </c>
    </row>
    <row r="879" spans="2:8">
      <c r="B879" s="1">
        <v>40817</v>
      </c>
      <c r="C879" s="2" t="s">
        <v>514</v>
      </c>
      <c r="D879" s="2" t="s">
        <v>519</v>
      </c>
      <c r="E879" s="2" t="s">
        <v>523</v>
      </c>
      <c r="F879" s="2">
        <v>10</v>
      </c>
      <c r="G879" s="2">
        <v>1410</v>
      </c>
      <c r="H879" s="2">
        <v>483.20699999999999</v>
      </c>
    </row>
    <row r="880" spans="2:8">
      <c r="B880" s="1">
        <v>40817</v>
      </c>
      <c r="C880" s="2" t="s">
        <v>515</v>
      </c>
      <c r="D880" s="2" t="s">
        <v>519</v>
      </c>
      <c r="E880" s="2" t="s">
        <v>523</v>
      </c>
      <c r="F880" s="2">
        <v>8</v>
      </c>
      <c r="G880" s="2">
        <v>1160</v>
      </c>
      <c r="H880" s="2">
        <v>508.31199999999995</v>
      </c>
    </row>
    <row r="881" spans="2:8">
      <c r="B881" s="1">
        <v>40817</v>
      </c>
      <c r="C881" s="2" t="s">
        <v>516</v>
      </c>
      <c r="D881" s="2" t="s">
        <v>519</v>
      </c>
      <c r="E881" s="2" t="s">
        <v>523</v>
      </c>
      <c r="F881" s="2">
        <v>7</v>
      </c>
      <c r="G881" s="2">
        <v>1617</v>
      </c>
      <c r="H881" s="2">
        <v>722.47559999999999</v>
      </c>
    </row>
    <row r="882" spans="2:8">
      <c r="B882" s="1">
        <v>40817</v>
      </c>
      <c r="C882" s="2" t="s">
        <v>517</v>
      </c>
      <c r="D882" s="2" t="s">
        <v>519</v>
      </c>
      <c r="E882" s="2" t="s">
        <v>523</v>
      </c>
      <c r="F882" s="2">
        <v>8</v>
      </c>
      <c r="G882" s="2">
        <v>1848</v>
      </c>
      <c r="H882" s="2">
        <v>659.73599999999999</v>
      </c>
    </row>
    <row r="883" spans="2:8">
      <c r="B883" s="1">
        <v>40848</v>
      </c>
      <c r="C883" s="2" t="s">
        <v>514</v>
      </c>
      <c r="D883" s="2" t="s">
        <v>519</v>
      </c>
      <c r="E883" s="2" t="s">
        <v>523</v>
      </c>
      <c r="F883" s="2">
        <v>9</v>
      </c>
      <c r="G883" s="2">
        <v>1026</v>
      </c>
      <c r="H883" s="2">
        <v>431.63820000000004</v>
      </c>
    </row>
    <row r="884" spans="2:8">
      <c r="B884" s="1">
        <v>40848</v>
      </c>
      <c r="C884" s="2" t="s">
        <v>515</v>
      </c>
      <c r="D884" s="2" t="s">
        <v>519</v>
      </c>
      <c r="E884" s="2" t="s">
        <v>523</v>
      </c>
      <c r="F884" s="2">
        <v>8</v>
      </c>
      <c r="G884" s="2">
        <v>2032</v>
      </c>
      <c r="H884" s="2">
        <v>722.98559999999998</v>
      </c>
    </row>
    <row r="885" spans="2:8">
      <c r="B885" s="1">
        <v>40848</v>
      </c>
      <c r="C885" s="2" t="s">
        <v>516</v>
      </c>
      <c r="D885" s="2" t="s">
        <v>519</v>
      </c>
      <c r="E885" s="2" t="s">
        <v>523</v>
      </c>
      <c r="F885" s="2">
        <v>6</v>
      </c>
      <c r="G885" s="2">
        <v>864</v>
      </c>
      <c r="H885" s="2">
        <v>378.1728</v>
      </c>
    </row>
    <row r="886" spans="2:8">
      <c r="B886" s="1">
        <v>40848</v>
      </c>
      <c r="C886" s="2" t="s">
        <v>517</v>
      </c>
      <c r="D886" s="2" t="s">
        <v>519</v>
      </c>
      <c r="E886" s="2" t="s">
        <v>523</v>
      </c>
      <c r="F886" s="2">
        <v>9</v>
      </c>
      <c r="G886" s="2">
        <v>1674</v>
      </c>
      <c r="H886" s="2">
        <v>751.12379999999996</v>
      </c>
    </row>
    <row r="887" spans="2:8">
      <c r="B887" s="1">
        <v>40878</v>
      </c>
      <c r="C887" s="2" t="s">
        <v>514</v>
      </c>
      <c r="D887" s="2" t="s">
        <v>519</v>
      </c>
      <c r="E887" s="2" t="s">
        <v>523</v>
      </c>
      <c r="F887" s="2">
        <v>7</v>
      </c>
      <c r="G887" s="2">
        <v>1169</v>
      </c>
      <c r="H887" s="2">
        <v>384.13339999999999</v>
      </c>
    </row>
    <row r="888" spans="2:8">
      <c r="B888" s="1">
        <v>40878</v>
      </c>
      <c r="C888" s="2" t="s">
        <v>515</v>
      </c>
      <c r="D888" s="2" t="s">
        <v>519</v>
      </c>
      <c r="E888" s="2" t="s">
        <v>523</v>
      </c>
      <c r="F888" s="2">
        <v>8</v>
      </c>
      <c r="G888" s="2">
        <v>1576</v>
      </c>
      <c r="H888" s="2">
        <v>657.50720000000001</v>
      </c>
    </row>
    <row r="889" spans="2:8">
      <c r="B889" s="1">
        <v>40878</v>
      </c>
      <c r="C889" s="2" t="s">
        <v>516</v>
      </c>
      <c r="D889" s="2" t="s">
        <v>519</v>
      </c>
      <c r="E889" s="2" t="s">
        <v>523</v>
      </c>
      <c r="F889" s="2">
        <v>6</v>
      </c>
      <c r="G889" s="2">
        <v>1446</v>
      </c>
      <c r="H889" s="2">
        <v>552.80579999999998</v>
      </c>
    </row>
    <row r="890" spans="2:8">
      <c r="B890" s="1">
        <v>40878</v>
      </c>
      <c r="C890" s="2" t="s">
        <v>517</v>
      </c>
      <c r="D890" s="2" t="s">
        <v>519</v>
      </c>
      <c r="E890" s="2" t="s">
        <v>523</v>
      </c>
      <c r="F890" s="2">
        <v>6</v>
      </c>
      <c r="G890" s="2">
        <v>744</v>
      </c>
      <c r="H890" s="2">
        <v>253.8528</v>
      </c>
    </row>
    <row r="891" spans="2:8">
      <c r="B891" s="1">
        <v>40909</v>
      </c>
      <c r="C891" s="2" t="s">
        <v>514</v>
      </c>
      <c r="D891" s="2" t="s">
        <v>519</v>
      </c>
      <c r="E891" s="2" t="s">
        <v>523</v>
      </c>
      <c r="F891" s="2">
        <v>9</v>
      </c>
      <c r="G891" s="2">
        <v>1323</v>
      </c>
      <c r="H891" s="2">
        <v>538.99019999999996</v>
      </c>
    </row>
    <row r="892" spans="2:8">
      <c r="B892" s="1">
        <v>40909</v>
      </c>
      <c r="C892" s="2" t="s">
        <v>515</v>
      </c>
      <c r="D892" s="2" t="s">
        <v>519</v>
      </c>
      <c r="E892" s="2" t="s">
        <v>523</v>
      </c>
      <c r="F892" s="2">
        <v>10</v>
      </c>
      <c r="G892" s="2">
        <v>2070</v>
      </c>
      <c r="H892" s="2">
        <v>706.077</v>
      </c>
    </row>
    <row r="893" spans="2:8">
      <c r="B893" s="1">
        <v>40909</v>
      </c>
      <c r="C893" s="2" t="s">
        <v>516</v>
      </c>
      <c r="D893" s="2" t="s">
        <v>519</v>
      </c>
      <c r="E893" s="2" t="s">
        <v>523</v>
      </c>
      <c r="F893" s="2">
        <v>9</v>
      </c>
      <c r="G893" s="2">
        <v>1152</v>
      </c>
      <c r="H893" s="2">
        <v>388.8</v>
      </c>
    </row>
    <row r="894" spans="2:8">
      <c r="B894" s="1">
        <v>40909</v>
      </c>
      <c r="C894" s="2" t="s">
        <v>517</v>
      </c>
      <c r="D894" s="2" t="s">
        <v>519</v>
      </c>
      <c r="E894" s="2" t="s">
        <v>523</v>
      </c>
      <c r="F894" s="2">
        <v>7</v>
      </c>
      <c r="G894" s="2">
        <v>784</v>
      </c>
      <c r="H894" s="2">
        <v>326.45760000000001</v>
      </c>
    </row>
    <row r="895" spans="2:8">
      <c r="B895" s="1">
        <v>40940</v>
      </c>
      <c r="C895" s="2" t="s">
        <v>514</v>
      </c>
      <c r="D895" s="2" t="s">
        <v>519</v>
      </c>
      <c r="E895" s="2" t="s">
        <v>523</v>
      </c>
      <c r="F895" s="2">
        <v>8</v>
      </c>
      <c r="G895" s="2">
        <v>1528</v>
      </c>
      <c r="H895" s="2">
        <v>573.61120000000005</v>
      </c>
    </row>
    <row r="896" spans="2:8">
      <c r="B896" s="1">
        <v>40940</v>
      </c>
      <c r="C896" s="2" t="s">
        <v>515</v>
      </c>
      <c r="D896" s="2" t="s">
        <v>519</v>
      </c>
      <c r="E896" s="2" t="s">
        <v>523</v>
      </c>
      <c r="F896" s="2">
        <v>9</v>
      </c>
      <c r="G896" s="2">
        <v>2268</v>
      </c>
      <c r="H896" s="2">
        <v>903.11760000000004</v>
      </c>
    </row>
    <row r="897" spans="2:8">
      <c r="B897" s="1">
        <v>40940</v>
      </c>
      <c r="C897" s="2" t="s">
        <v>516</v>
      </c>
      <c r="D897" s="2" t="s">
        <v>519</v>
      </c>
      <c r="E897" s="2" t="s">
        <v>523</v>
      </c>
      <c r="F897" s="2">
        <v>7</v>
      </c>
      <c r="G897" s="2">
        <v>1435</v>
      </c>
      <c r="H897" s="2">
        <v>500.3845</v>
      </c>
    </row>
    <row r="898" spans="2:8">
      <c r="B898" s="1">
        <v>40940</v>
      </c>
      <c r="C898" s="2" t="s">
        <v>517</v>
      </c>
      <c r="D898" s="2" t="s">
        <v>519</v>
      </c>
      <c r="E898" s="2" t="s">
        <v>523</v>
      </c>
      <c r="F898" s="2">
        <v>6</v>
      </c>
      <c r="G898" s="2">
        <v>684</v>
      </c>
      <c r="H898" s="2">
        <v>228.2508</v>
      </c>
    </row>
    <row r="899" spans="2:8">
      <c r="B899" s="1">
        <v>40969</v>
      </c>
      <c r="C899" s="2" t="s">
        <v>514</v>
      </c>
      <c r="D899" s="2" t="s">
        <v>519</v>
      </c>
      <c r="E899" s="2" t="s">
        <v>523</v>
      </c>
      <c r="F899" s="2">
        <v>8</v>
      </c>
      <c r="G899" s="2">
        <v>1136</v>
      </c>
      <c r="H899" s="2">
        <v>378.74239999999998</v>
      </c>
    </row>
    <row r="900" spans="2:8">
      <c r="B900" s="1">
        <v>40969</v>
      </c>
      <c r="C900" s="2" t="s">
        <v>515</v>
      </c>
      <c r="D900" s="2" t="s">
        <v>519</v>
      </c>
      <c r="E900" s="2" t="s">
        <v>523</v>
      </c>
      <c r="F900" s="2">
        <v>6</v>
      </c>
      <c r="G900" s="2">
        <v>1032</v>
      </c>
      <c r="H900" s="2">
        <v>456.35039999999998</v>
      </c>
    </row>
    <row r="901" spans="2:8">
      <c r="B901" s="1">
        <v>40969</v>
      </c>
      <c r="C901" s="2" t="s">
        <v>516</v>
      </c>
      <c r="D901" s="2" t="s">
        <v>519</v>
      </c>
      <c r="E901" s="2" t="s">
        <v>523</v>
      </c>
      <c r="F901" s="2">
        <v>6</v>
      </c>
      <c r="G901" s="2">
        <v>1050</v>
      </c>
      <c r="H901" s="2">
        <v>434.49</v>
      </c>
    </row>
    <row r="902" spans="2:8">
      <c r="B902" s="1">
        <v>40969</v>
      </c>
      <c r="C902" s="2" t="s">
        <v>517</v>
      </c>
      <c r="D902" s="2" t="s">
        <v>519</v>
      </c>
      <c r="E902" s="2" t="s">
        <v>523</v>
      </c>
      <c r="F902" s="2">
        <v>9</v>
      </c>
      <c r="G902" s="2">
        <v>1062</v>
      </c>
      <c r="H902" s="2">
        <v>475.1388</v>
      </c>
    </row>
    <row r="903" spans="2:8">
      <c r="B903" s="1">
        <v>41000</v>
      </c>
      <c r="C903" s="2" t="s">
        <v>514</v>
      </c>
      <c r="D903" s="2" t="s">
        <v>519</v>
      </c>
      <c r="E903" s="2" t="s">
        <v>523</v>
      </c>
      <c r="F903" s="2">
        <v>7</v>
      </c>
      <c r="G903" s="2">
        <v>1155</v>
      </c>
      <c r="H903" s="2">
        <v>460.26750000000004</v>
      </c>
    </row>
    <row r="904" spans="2:8">
      <c r="B904" s="1">
        <v>41000</v>
      </c>
      <c r="C904" s="2" t="s">
        <v>515</v>
      </c>
      <c r="D904" s="2" t="s">
        <v>519</v>
      </c>
      <c r="E904" s="2" t="s">
        <v>523</v>
      </c>
      <c r="F904" s="2">
        <v>8</v>
      </c>
      <c r="G904" s="2">
        <v>1104</v>
      </c>
      <c r="H904" s="2">
        <v>461.58240000000001</v>
      </c>
    </row>
    <row r="905" spans="2:8">
      <c r="B905" s="1">
        <v>41000</v>
      </c>
      <c r="C905" s="2" t="s">
        <v>516</v>
      </c>
      <c r="D905" s="2" t="s">
        <v>519</v>
      </c>
      <c r="E905" s="2" t="s">
        <v>523</v>
      </c>
      <c r="F905" s="2">
        <v>7</v>
      </c>
      <c r="G905" s="2">
        <v>1113</v>
      </c>
      <c r="H905" s="2">
        <v>438.63330000000002</v>
      </c>
    </row>
    <row r="906" spans="2:8">
      <c r="B906" s="1">
        <v>41000</v>
      </c>
      <c r="C906" s="2" t="s">
        <v>517</v>
      </c>
      <c r="D906" s="2" t="s">
        <v>519</v>
      </c>
      <c r="E906" s="2" t="s">
        <v>523</v>
      </c>
      <c r="F906" s="2">
        <v>6</v>
      </c>
      <c r="G906" s="2">
        <v>1482</v>
      </c>
      <c r="H906" s="2">
        <v>481.05720000000002</v>
      </c>
    </row>
    <row r="907" spans="2:8">
      <c r="B907" s="1">
        <v>41030</v>
      </c>
      <c r="C907" s="2" t="s">
        <v>514</v>
      </c>
      <c r="D907" s="2" t="s">
        <v>519</v>
      </c>
      <c r="E907" s="2" t="s">
        <v>523</v>
      </c>
      <c r="F907" s="2">
        <v>7</v>
      </c>
      <c r="G907" s="2">
        <v>1120</v>
      </c>
      <c r="H907" s="2">
        <v>488.43199999999996</v>
      </c>
    </row>
    <row r="908" spans="2:8">
      <c r="B908" s="1">
        <v>41030</v>
      </c>
      <c r="C908" s="2" t="s">
        <v>515</v>
      </c>
      <c r="D908" s="2" t="s">
        <v>519</v>
      </c>
      <c r="E908" s="2" t="s">
        <v>523</v>
      </c>
      <c r="F908" s="2">
        <v>10</v>
      </c>
      <c r="G908" s="2">
        <v>1010</v>
      </c>
      <c r="H908" s="2">
        <v>385.82</v>
      </c>
    </row>
    <row r="909" spans="2:8">
      <c r="B909" s="1">
        <v>41030</v>
      </c>
      <c r="C909" s="2" t="s">
        <v>516</v>
      </c>
      <c r="D909" s="2" t="s">
        <v>519</v>
      </c>
      <c r="E909" s="2" t="s">
        <v>523</v>
      </c>
      <c r="F909" s="2">
        <v>10</v>
      </c>
      <c r="G909" s="2">
        <v>2210</v>
      </c>
      <c r="H909" s="2">
        <v>992.95299999999997</v>
      </c>
    </row>
    <row r="910" spans="2:8">
      <c r="B910" s="1">
        <v>41030</v>
      </c>
      <c r="C910" s="2" t="s">
        <v>517</v>
      </c>
      <c r="D910" s="2" t="s">
        <v>519</v>
      </c>
      <c r="E910" s="2" t="s">
        <v>523</v>
      </c>
      <c r="F910" s="2">
        <v>10</v>
      </c>
      <c r="G910" s="2">
        <v>2660</v>
      </c>
      <c r="H910" s="2">
        <v>841.09199999999998</v>
      </c>
    </row>
    <row r="911" spans="2:8">
      <c r="B911" s="1">
        <v>41061</v>
      </c>
      <c r="C911" s="2" t="s">
        <v>514</v>
      </c>
      <c r="D911" s="2" t="s">
        <v>519</v>
      </c>
      <c r="E911" s="2" t="s">
        <v>523</v>
      </c>
      <c r="F911" s="2">
        <v>7</v>
      </c>
      <c r="G911" s="2">
        <v>2023</v>
      </c>
      <c r="H911" s="2">
        <v>732.73060000000009</v>
      </c>
    </row>
    <row r="912" spans="2:8">
      <c r="B912" s="1">
        <v>41061</v>
      </c>
      <c r="C912" s="2" t="s">
        <v>515</v>
      </c>
      <c r="D912" s="2" t="s">
        <v>519</v>
      </c>
      <c r="E912" s="2" t="s">
        <v>523</v>
      </c>
      <c r="F912" s="2">
        <v>9</v>
      </c>
      <c r="G912" s="2">
        <v>2376</v>
      </c>
      <c r="H912" s="2">
        <v>881.25840000000005</v>
      </c>
    </row>
    <row r="913" spans="2:8">
      <c r="B913" s="1">
        <v>41061</v>
      </c>
      <c r="C913" s="2" t="s">
        <v>516</v>
      </c>
      <c r="D913" s="2" t="s">
        <v>519</v>
      </c>
      <c r="E913" s="2" t="s">
        <v>523</v>
      </c>
      <c r="F913" s="2">
        <v>9</v>
      </c>
      <c r="G913" s="2">
        <v>1998</v>
      </c>
      <c r="H913" s="2">
        <v>750.24900000000002</v>
      </c>
    </row>
    <row r="914" spans="2:8">
      <c r="B914" s="1">
        <v>41061</v>
      </c>
      <c r="C914" s="2" t="s">
        <v>517</v>
      </c>
      <c r="D914" s="2" t="s">
        <v>519</v>
      </c>
      <c r="E914" s="2" t="s">
        <v>523</v>
      </c>
      <c r="F914" s="2">
        <v>6</v>
      </c>
      <c r="G914" s="2">
        <v>1218</v>
      </c>
      <c r="H914" s="2">
        <v>441.64679999999998</v>
      </c>
    </row>
    <row r="915" spans="2:8">
      <c r="B915" s="1">
        <v>41091</v>
      </c>
      <c r="C915" s="2" t="s">
        <v>514</v>
      </c>
      <c r="D915" s="2" t="s">
        <v>519</v>
      </c>
      <c r="E915" s="2" t="s">
        <v>523</v>
      </c>
      <c r="F915" s="2">
        <v>6</v>
      </c>
      <c r="G915" s="2">
        <v>1434</v>
      </c>
      <c r="H915" s="2">
        <v>614.18219999999997</v>
      </c>
    </row>
    <row r="916" spans="2:8">
      <c r="B916" s="1">
        <v>41091</v>
      </c>
      <c r="C916" s="2" t="s">
        <v>515</v>
      </c>
      <c r="D916" s="2" t="s">
        <v>519</v>
      </c>
      <c r="E916" s="2" t="s">
        <v>523</v>
      </c>
      <c r="F916" s="2">
        <v>9</v>
      </c>
      <c r="G916" s="2">
        <v>1449</v>
      </c>
      <c r="H916" s="2">
        <v>575.39790000000005</v>
      </c>
    </row>
    <row r="917" spans="2:8">
      <c r="B917" s="1">
        <v>41091</v>
      </c>
      <c r="C917" s="2" t="s">
        <v>516</v>
      </c>
      <c r="D917" s="2" t="s">
        <v>519</v>
      </c>
      <c r="E917" s="2" t="s">
        <v>523</v>
      </c>
      <c r="F917" s="2">
        <v>9</v>
      </c>
      <c r="G917" s="2">
        <v>1233</v>
      </c>
      <c r="H917" s="2">
        <v>486.41849999999999</v>
      </c>
    </row>
    <row r="918" spans="2:8">
      <c r="B918" s="1">
        <v>41091</v>
      </c>
      <c r="C918" s="2" t="s">
        <v>517</v>
      </c>
      <c r="D918" s="2" t="s">
        <v>519</v>
      </c>
      <c r="E918" s="2" t="s">
        <v>523</v>
      </c>
      <c r="F918" s="2">
        <v>10</v>
      </c>
      <c r="G918" s="2">
        <v>2560</v>
      </c>
      <c r="H918" s="2">
        <v>785.40800000000002</v>
      </c>
    </row>
    <row r="919" spans="2:8">
      <c r="B919" s="1">
        <v>41122</v>
      </c>
      <c r="C919" s="2" t="s">
        <v>514</v>
      </c>
      <c r="D919" s="2" t="s">
        <v>519</v>
      </c>
      <c r="E919" s="2" t="s">
        <v>523</v>
      </c>
      <c r="F919" s="2">
        <v>8</v>
      </c>
      <c r="G919" s="2">
        <v>1520</v>
      </c>
      <c r="H919" s="2">
        <v>638.55199999999991</v>
      </c>
    </row>
    <row r="920" spans="2:8">
      <c r="B920" s="1">
        <v>41122</v>
      </c>
      <c r="C920" s="2" t="s">
        <v>515</v>
      </c>
      <c r="D920" s="2" t="s">
        <v>519</v>
      </c>
      <c r="E920" s="2" t="s">
        <v>523</v>
      </c>
      <c r="F920" s="2">
        <v>8</v>
      </c>
      <c r="G920" s="2">
        <v>2304</v>
      </c>
      <c r="H920" s="2">
        <v>794.64959999999996</v>
      </c>
    </row>
    <row r="921" spans="2:8">
      <c r="B921" s="1">
        <v>41122</v>
      </c>
      <c r="C921" s="2" t="s">
        <v>516</v>
      </c>
      <c r="D921" s="2" t="s">
        <v>519</v>
      </c>
      <c r="E921" s="2" t="s">
        <v>523</v>
      </c>
      <c r="F921" s="2">
        <v>6</v>
      </c>
      <c r="G921" s="2">
        <v>822</v>
      </c>
      <c r="H921" s="2">
        <v>352.63799999999998</v>
      </c>
    </row>
    <row r="922" spans="2:8">
      <c r="B922" s="1">
        <v>41122</v>
      </c>
      <c r="C922" s="2" t="s">
        <v>517</v>
      </c>
      <c r="D922" s="2" t="s">
        <v>519</v>
      </c>
      <c r="E922" s="2" t="s">
        <v>523</v>
      </c>
      <c r="F922" s="2">
        <v>8</v>
      </c>
      <c r="G922" s="2">
        <v>1024</v>
      </c>
      <c r="H922" s="2">
        <v>458.44479999999999</v>
      </c>
    </row>
    <row r="923" spans="2:8">
      <c r="B923" s="1">
        <v>41153</v>
      </c>
      <c r="C923" s="2" t="s">
        <v>514</v>
      </c>
      <c r="D923" s="2" t="s">
        <v>519</v>
      </c>
      <c r="E923" s="2" t="s">
        <v>523</v>
      </c>
      <c r="F923" s="2">
        <v>10</v>
      </c>
      <c r="G923" s="2">
        <v>1150</v>
      </c>
      <c r="H923" s="2">
        <v>360.87</v>
      </c>
    </row>
    <row r="924" spans="2:8">
      <c r="B924" s="1">
        <v>41153</v>
      </c>
      <c r="C924" s="2" t="s">
        <v>515</v>
      </c>
      <c r="D924" s="2" t="s">
        <v>519</v>
      </c>
      <c r="E924" s="2" t="s">
        <v>523</v>
      </c>
      <c r="F924" s="2">
        <v>7</v>
      </c>
      <c r="G924" s="2">
        <v>1008</v>
      </c>
      <c r="H924" s="2">
        <v>335.86559999999997</v>
      </c>
    </row>
    <row r="925" spans="2:8">
      <c r="B925" s="1">
        <v>41153</v>
      </c>
      <c r="C925" s="2" t="s">
        <v>516</v>
      </c>
      <c r="D925" s="2" t="s">
        <v>519</v>
      </c>
      <c r="E925" s="2" t="s">
        <v>523</v>
      </c>
      <c r="F925" s="2">
        <v>10</v>
      </c>
      <c r="G925" s="2">
        <v>2220</v>
      </c>
      <c r="H925" s="2">
        <v>992.56200000000001</v>
      </c>
    </row>
    <row r="926" spans="2:8">
      <c r="B926" s="1">
        <v>41153</v>
      </c>
      <c r="C926" s="2" t="s">
        <v>517</v>
      </c>
      <c r="D926" s="2" t="s">
        <v>519</v>
      </c>
      <c r="E926" s="2" t="s">
        <v>523</v>
      </c>
      <c r="F926" s="2">
        <v>6</v>
      </c>
      <c r="G926" s="2">
        <v>1572</v>
      </c>
      <c r="H926" s="2">
        <v>549.2568</v>
      </c>
    </row>
    <row r="927" spans="2:8">
      <c r="B927" s="1">
        <v>41183</v>
      </c>
      <c r="C927" s="2" t="s">
        <v>514</v>
      </c>
      <c r="D927" s="2" t="s">
        <v>519</v>
      </c>
      <c r="E927" s="2" t="s">
        <v>523</v>
      </c>
      <c r="F927" s="2">
        <v>10</v>
      </c>
      <c r="G927" s="2">
        <v>1940</v>
      </c>
      <c r="H927" s="2">
        <v>695.10199999999998</v>
      </c>
    </row>
    <row r="928" spans="2:8">
      <c r="B928" s="1">
        <v>41183</v>
      </c>
      <c r="C928" s="2" t="s">
        <v>515</v>
      </c>
      <c r="D928" s="2" t="s">
        <v>519</v>
      </c>
      <c r="E928" s="2" t="s">
        <v>523</v>
      </c>
      <c r="F928" s="2">
        <v>6</v>
      </c>
      <c r="G928" s="2">
        <v>1206</v>
      </c>
      <c r="H928" s="2">
        <v>512.30880000000002</v>
      </c>
    </row>
    <row r="929" spans="2:8">
      <c r="B929" s="1">
        <v>41183</v>
      </c>
      <c r="C929" s="2" t="s">
        <v>516</v>
      </c>
      <c r="D929" s="2" t="s">
        <v>519</v>
      </c>
      <c r="E929" s="2" t="s">
        <v>523</v>
      </c>
      <c r="F929" s="2">
        <v>6</v>
      </c>
      <c r="G929" s="2">
        <v>744</v>
      </c>
      <c r="H929" s="2">
        <v>256.38240000000002</v>
      </c>
    </row>
    <row r="930" spans="2:8">
      <c r="B930" s="1">
        <v>41183</v>
      </c>
      <c r="C930" s="2" t="s">
        <v>517</v>
      </c>
      <c r="D930" s="2" t="s">
        <v>519</v>
      </c>
      <c r="E930" s="2" t="s">
        <v>523</v>
      </c>
      <c r="F930" s="2">
        <v>9</v>
      </c>
      <c r="G930" s="2">
        <v>981</v>
      </c>
      <c r="H930" s="2">
        <v>370.62180000000001</v>
      </c>
    </row>
    <row r="931" spans="2:8">
      <c r="B931" s="1">
        <v>41214</v>
      </c>
      <c r="C931" s="2" t="s">
        <v>514</v>
      </c>
      <c r="D931" s="2" t="s">
        <v>519</v>
      </c>
      <c r="E931" s="2" t="s">
        <v>523</v>
      </c>
      <c r="F931" s="2">
        <v>9</v>
      </c>
      <c r="G931" s="2">
        <v>1197</v>
      </c>
      <c r="H931" s="2">
        <v>536.37570000000005</v>
      </c>
    </row>
    <row r="932" spans="2:8">
      <c r="B932" s="1">
        <v>41214</v>
      </c>
      <c r="C932" s="2" t="s">
        <v>515</v>
      </c>
      <c r="D932" s="2" t="s">
        <v>519</v>
      </c>
      <c r="E932" s="2" t="s">
        <v>523</v>
      </c>
      <c r="F932" s="2">
        <v>9</v>
      </c>
      <c r="G932" s="2">
        <v>2043</v>
      </c>
      <c r="H932" s="2">
        <v>913.01670000000001</v>
      </c>
    </row>
    <row r="933" spans="2:8">
      <c r="B933" s="1">
        <v>41214</v>
      </c>
      <c r="C933" s="2" t="s">
        <v>516</v>
      </c>
      <c r="D933" s="2" t="s">
        <v>519</v>
      </c>
      <c r="E933" s="2" t="s">
        <v>523</v>
      </c>
      <c r="F933" s="2">
        <v>9</v>
      </c>
      <c r="G933" s="2">
        <v>2511</v>
      </c>
      <c r="H933" s="2">
        <v>963.9729000000001</v>
      </c>
    </row>
    <row r="934" spans="2:8">
      <c r="B934" s="1">
        <v>41214</v>
      </c>
      <c r="C934" s="2" t="s">
        <v>517</v>
      </c>
      <c r="D934" s="2" t="s">
        <v>519</v>
      </c>
      <c r="E934" s="2" t="s">
        <v>523</v>
      </c>
      <c r="F934" s="2">
        <v>9</v>
      </c>
      <c r="G934" s="2">
        <v>1305</v>
      </c>
      <c r="H934" s="2">
        <v>465.62400000000002</v>
      </c>
    </row>
    <row r="935" spans="2:8">
      <c r="B935" s="1">
        <v>41244</v>
      </c>
      <c r="C935" s="2" t="s">
        <v>514</v>
      </c>
      <c r="D935" s="2" t="s">
        <v>519</v>
      </c>
      <c r="E935" s="2" t="s">
        <v>523</v>
      </c>
      <c r="F935" s="2">
        <v>7</v>
      </c>
      <c r="G935" s="2">
        <v>2016</v>
      </c>
      <c r="H935" s="2">
        <v>888.048</v>
      </c>
    </row>
    <row r="936" spans="2:8">
      <c r="B936" s="1">
        <v>41244</v>
      </c>
      <c r="C936" s="2" t="s">
        <v>515</v>
      </c>
      <c r="D936" s="2" t="s">
        <v>519</v>
      </c>
      <c r="E936" s="2" t="s">
        <v>523</v>
      </c>
      <c r="F936" s="2">
        <v>6</v>
      </c>
      <c r="G936" s="2">
        <v>1776</v>
      </c>
      <c r="H936" s="2">
        <v>735.61919999999998</v>
      </c>
    </row>
    <row r="937" spans="2:8">
      <c r="B937" s="1">
        <v>41244</v>
      </c>
      <c r="C937" s="2" t="s">
        <v>516</v>
      </c>
      <c r="D937" s="2" t="s">
        <v>519</v>
      </c>
      <c r="E937" s="2" t="s">
        <v>523</v>
      </c>
      <c r="F937" s="2">
        <v>7</v>
      </c>
      <c r="G937" s="2">
        <v>1988</v>
      </c>
      <c r="H937" s="2">
        <v>866.96679999999992</v>
      </c>
    </row>
    <row r="938" spans="2:8">
      <c r="B938" s="1">
        <v>41244</v>
      </c>
      <c r="C938" s="2" t="s">
        <v>517</v>
      </c>
      <c r="D938" s="2" t="s">
        <v>519</v>
      </c>
      <c r="E938" s="2" t="s">
        <v>523</v>
      </c>
      <c r="F938" s="2">
        <v>9</v>
      </c>
      <c r="G938" s="2">
        <v>900</v>
      </c>
      <c r="H938" s="2">
        <v>281.33999999999997</v>
      </c>
    </row>
    <row r="939" spans="2:8">
      <c r="B939" s="1">
        <v>41275</v>
      </c>
      <c r="C939" s="2" t="s">
        <v>514</v>
      </c>
      <c r="D939" s="2" t="s">
        <v>519</v>
      </c>
      <c r="E939" s="2" t="s">
        <v>523</v>
      </c>
      <c r="F939" s="2">
        <v>10</v>
      </c>
      <c r="G939" s="2">
        <v>1560</v>
      </c>
      <c r="H939" s="2">
        <v>609.80400000000009</v>
      </c>
    </row>
    <row r="940" spans="2:8">
      <c r="B940" s="1">
        <v>41275</v>
      </c>
      <c r="C940" s="2" t="s">
        <v>515</v>
      </c>
      <c r="D940" s="2" t="s">
        <v>519</v>
      </c>
      <c r="E940" s="2" t="s">
        <v>523</v>
      </c>
      <c r="F940" s="2">
        <v>7</v>
      </c>
      <c r="G940" s="2">
        <v>1799</v>
      </c>
      <c r="H940" s="2">
        <v>619.03590000000008</v>
      </c>
    </row>
    <row r="941" spans="2:8">
      <c r="B941" s="1">
        <v>41275</v>
      </c>
      <c r="C941" s="2" t="s">
        <v>516</v>
      </c>
      <c r="D941" s="2" t="s">
        <v>519</v>
      </c>
      <c r="E941" s="2" t="s">
        <v>523</v>
      </c>
      <c r="F941" s="2">
        <v>6</v>
      </c>
      <c r="G941" s="2">
        <v>1242</v>
      </c>
      <c r="H941" s="2">
        <v>496.67579999999998</v>
      </c>
    </row>
    <row r="942" spans="2:8">
      <c r="B942" s="1">
        <v>41275</v>
      </c>
      <c r="C942" s="2" t="s">
        <v>517</v>
      </c>
      <c r="D942" s="2" t="s">
        <v>519</v>
      </c>
      <c r="E942" s="2" t="s">
        <v>523</v>
      </c>
      <c r="F942" s="2">
        <v>6</v>
      </c>
      <c r="G942" s="2">
        <v>1032</v>
      </c>
      <c r="H942" s="2">
        <v>436.94880000000001</v>
      </c>
    </row>
    <row r="943" spans="2:8">
      <c r="B943" s="1">
        <v>41306</v>
      </c>
      <c r="C943" s="2" t="s">
        <v>514</v>
      </c>
      <c r="D943" s="2" t="s">
        <v>519</v>
      </c>
      <c r="E943" s="2" t="s">
        <v>523</v>
      </c>
      <c r="F943" s="2">
        <v>6</v>
      </c>
      <c r="G943" s="2">
        <v>1200</v>
      </c>
      <c r="H943" s="2">
        <v>515.52</v>
      </c>
    </row>
    <row r="944" spans="2:8">
      <c r="B944" s="1">
        <v>41306</v>
      </c>
      <c r="C944" s="2" t="s">
        <v>515</v>
      </c>
      <c r="D944" s="2" t="s">
        <v>519</v>
      </c>
      <c r="E944" s="2" t="s">
        <v>523</v>
      </c>
      <c r="F944" s="2">
        <v>7</v>
      </c>
      <c r="G944" s="2">
        <v>1113</v>
      </c>
      <c r="H944" s="2">
        <v>430.73099999999999</v>
      </c>
    </row>
    <row r="945" spans="2:8">
      <c r="B945" s="1">
        <v>41306</v>
      </c>
      <c r="C945" s="2" t="s">
        <v>516</v>
      </c>
      <c r="D945" s="2" t="s">
        <v>519</v>
      </c>
      <c r="E945" s="2" t="s">
        <v>523</v>
      </c>
      <c r="F945" s="2">
        <v>8</v>
      </c>
      <c r="G945" s="2">
        <v>1888</v>
      </c>
      <c r="H945" s="2">
        <v>673.82719999999995</v>
      </c>
    </row>
    <row r="946" spans="2:8">
      <c r="B946" s="1">
        <v>41306</v>
      </c>
      <c r="C946" s="2" t="s">
        <v>517</v>
      </c>
      <c r="D946" s="2" t="s">
        <v>519</v>
      </c>
      <c r="E946" s="2" t="s">
        <v>523</v>
      </c>
      <c r="F946" s="2">
        <v>7</v>
      </c>
      <c r="G946" s="2">
        <v>1407</v>
      </c>
      <c r="H946" s="2">
        <v>577.99559999999997</v>
      </c>
    </row>
    <row r="947" spans="2:8">
      <c r="B947" s="1">
        <v>41334</v>
      </c>
      <c r="C947" s="2" t="s">
        <v>514</v>
      </c>
      <c r="D947" s="2" t="s">
        <v>519</v>
      </c>
      <c r="E947" s="2" t="s">
        <v>523</v>
      </c>
      <c r="F947" s="2">
        <v>9</v>
      </c>
      <c r="G947" s="2">
        <v>2151</v>
      </c>
      <c r="H947" s="2">
        <v>647.45100000000002</v>
      </c>
    </row>
    <row r="948" spans="2:8">
      <c r="B948" s="1">
        <v>41334</v>
      </c>
      <c r="C948" s="2" t="s">
        <v>515</v>
      </c>
      <c r="D948" s="2" t="s">
        <v>519</v>
      </c>
      <c r="E948" s="2" t="s">
        <v>523</v>
      </c>
      <c r="F948" s="2">
        <v>10</v>
      </c>
      <c r="G948" s="2">
        <v>2020</v>
      </c>
      <c r="H948" s="2">
        <v>726.39199999999994</v>
      </c>
    </row>
    <row r="949" spans="2:8">
      <c r="B949" s="1">
        <v>41334</v>
      </c>
      <c r="C949" s="2" t="s">
        <v>516</v>
      </c>
      <c r="D949" s="2" t="s">
        <v>519</v>
      </c>
      <c r="E949" s="2" t="s">
        <v>523</v>
      </c>
      <c r="F949" s="2">
        <v>8</v>
      </c>
      <c r="G949" s="2">
        <v>984</v>
      </c>
      <c r="H949" s="2">
        <v>320.48879999999997</v>
      </c>
    </row>
    <row r="950" spans="2:8">
      <c r="B950" s="1">
        <v>41334</v>
      </c>
      <c r="C950" s="2" t="s">
        <v>517</v>
      </c>
      <c r="D950" s="2" t="s">
        <v>519</v>
      </c>
      <c r="E950" s="2" t="s">
        <v>523</v>
      </c>
      <c r="F950" s="2">
        <v>6</v>
      </c>
      <c r="G950" s="2">
        <v>1452</v>
      </c>
      <c r="H950" s="2">
        <v>637.28280000000007</v>
      </c>
    </row>
    <row r="951" spans="2:8">
      <c r="B951" s="1">
        <v>41365</v>
      </c>
      <c r="C951" s="2" t="s">
        <v>514</v>
      </c>
      <c r="D951" s="2" t="s">
        <v>519</v>
      </c>
      <c r="E951" s="2" t="s">
        <v>523</v>
      </c>
      <c r="F951" s="2">
        <v>9</v>
      </c>
      <c r="G951" s="2">
        <v>1665</v>
      </c>
      <c r="H951" s="2">
        <v>719.44650000000001</v>
      </c>
    </row>
    <row r="952" spans="2:8">
      <c r="B952" s="1">
        <v>41365</v>
      </c>
      <c r="C952" s="2" t="s">
        <v>515</v>
      </c>
      <c r="D952" s="2" t="s">
        <v>519</v>
      </c>
      <c r="E952" s="2" t="s">
        <v>523</v>
      </c>
      <c r="F952" s="2">
        <v>6</v>
      </c>
      <c r="G952" s="2">
        <v>984</v>
      </c>
      <c r="H952" s="2">
        <v>399.99599999999998</v>
      </c>
    </row>
    <row r="953" spans="2:8">
      <c r="B953" s="1">
        <v>41365</v>
      </c>
      <c r="C953" s="2" t="s">
        <v>516</v>
      </c>
      <c r="D953" s="2" t="s">
        <v>519</v>
      </c>
      <c r="E953" s="2" t="s">
        <v>523</v>
      </c>
      <c r="F953" s="2">
        <v>6</v>
      </c>
      <c r="G953" s="2">
        <v>1146</v>
      </c>
      <c r="H953" s="2">
        <v>508.93860000000001</v>
      </c>
    </row>
    <row r="954" spans="2:8">
      <c r="B954" s="1">
        <v>41365</v>
      </c>
      <c r="C954" s="2" t="s">
        <v>517</v>
      </c>
      <c r="D954" s="2" t="s">
        <v>519</v>
      </c>
      <c r="E954" s="2" t="s">
        <v>523</v>
      </c>
      <c r="F954" s="2">
        <v>10</v>
      </c>
      <c r="G954" s="2">
        <v>2060</v>
      </c>
      <c r="H954" s="2">
        <v>813.49399999999991</v>
      </c>
    </row>
    <row r="955" spans="2:8">
      <c r="B955" s="1">
        <v>41395</v>
      </c>
      <c r="C955" s="2" t="s">
        <v>514</v>
      </c>
      <c r="D955" s="2" t="s">
        <v>519</v>
      </c>
      <c r="E955" s="2" t="s">
        <v>523</v>
      </c>
      <c r="F955" s="2">
        <v>8</v>
      </c>
      <c r="G955" s="2">
        <v>1168</v>
      </c>
      <c r="H955" s="2">
        <v>505.27679999999998</v>
      </c>
    </row>
    <row r="956" spans="2:8">
      <c r="B956" s="1">
        <v>41395</v>
      </c>
      <c r="C956" s="2" t="s">
        <v>515</v>
      </c>
      <c r="D956" s="2" t="s">
        <v>519</v>
      </c>
      <c r="E956" s="2" t="s">
        <v>523</v>
      </c>
      <c r="F956" s="2">
        <v>9</v>
      </c>
      <c r="G956" s="2">
        <v>1233</v>
      </c>
      <c r="H956" s="2">
        <v>501.09119999999996</v>
      </c>
    </row>
    <row r="957" spans="2:8">
      <c r="B957" s="1">
        <v>41395</v>
      </c>
      <c r="C957" s="2" t="s">
        <v>516</v>
      </c>
      <c r="D957" s="2" t="s">
        <v>519</v>
      </c>
      <c r="E957" s="2" t="s">
        <v>523</v>
      </c>
      <c r="F957" s="2">
        <v>8</v>
      </c>
      <c r="G957" s="2">
        <v>1320</v>
      </c>
      <c r="H957" s="2">
        <v>475.33199999999999</v>
      </c>
    </row>
    <row r="958" spans="2:8">
      <c r="B958" s="1">
        <v>41395</v>
      </c>
      <c r="C958" s="2" t="s">
        <v>517</v>
      </c>
      <c r="D958" s="2" t="s">
        <v>519</v>
      </c>
      <c r="E958" s="2" t="s">
        <v>523</v>
      </c>
      <c r="F958" s="2">
        <v>9</v>
      </c>
      <c r="G958" s="2">
        <v>2466</v>
      </c>
      <c r="H958" s="2">
        <v>877.64940000000001</v>
      </c>
    </row>
    <row r="959" spans="2:8">
      <c r="B959" s="1">
        <v>41426</v>
      </c>
      <c r="C959" s="2" t="s">
        <v>514</v>
      </c>
      <c r="D959" s="2" t="s">
        <v>519</v>
      </c>
      <c r="E959" s="2" t="s">
        <v>523</v>
      </c>
      <c r="F959" s="2">
        <v>8</v>
      </c>
      <c r="G959" s="2">
        <v>1968</v>
      </c>
      <c r="H959" s="2">
        <v>879.69600000000003</v>
      </c>
    </row>
    <row r="960" spans="2:8">
      <c r="B960" s="1">
        <v>41426</v>
      </c>
      <c r="C960" s="2" t="s">
        <v>515</v>
      </c>
      <c r="D960" s="2" t="s">
        <v>519</v>
      </c>
      <c r="E960" s="2" t="s">
        <v>523</v>
      </c>
      <c r="F960" s="2">
        <v>10</v>
      </c>
      <c r="G960" s="2">
        <v>1490</v>
      </c>
      <c r="H960" s="2">
        <v>560.83600000000001</v>
      </c>
    </row>
    <row r="961" spans="2:8">
      <c r="B961" s="1">
        <v>41426</v>
      </c>
      <c r="C961" s="2" t="s">
        <v>516</v>
      </c>
      <c r="D961" s="2" t="s">
        <v>519</v>
      </c>
      <c r="E961" s="2" t="s">
        <v>523</v>
      </c>
      <c r="F961" s="2">
        <v>8</v>
      </c>
      <c r="G961" s="2">
        <v>1672</v>
      </c>
      <c r="H961" s="2">
        <v>717.12080000000003</v>
      </c>
    </row>
    <row r="962" spans="2:8">
      <c r="B962" s="1">
        <v>41426</v>
      </c>
      <c r="C962" s="2" t="s">
        <v>517</v>
      </c>
      <c r="D962" s="2" t="s">
        <v>519</v>
      </c>
      <c r="E962" s="2" t="s">
        <v>523</v>
      </c>
      <c r="F962" s="2">
        <v>8</v>
      </c>
      <c r="G962" s="2">
        <v>1584</v>
      </c>
      <c r="H962" s="2">
        <v>547.11360000000002</v>
      </c>
    </row>
    <row r="963" spans="2:8">
      <c r="B963" s="1">
        <v>40544</v>
      </c>
      <c r="C963" s="2" t="s">
        <v>514</v>
      </c>
      <c r="D963" s="2" t="s">
        <v>520</v>
      </c>
      <c r="E963" s="2" t="s">
        <v>523</v>
      </c>
      <c r="F963" s="2">
        <v>8</v>
      </c>
      <c r="G963" s="2">
        <v>1680</v>
      </c>
      <c r="H963" s="2">
        <v>752.64</v>
      </c>
    </row>
    <row r="964" spans="2:8">
      <c r="B964" s="1">
        <v>40544</v>
      </c>
      <c r="C964" s="2" t="s">
        <v>515</v>
      </c>
      <c r="D964" s="2" t="s">
        <v>520</v>
      </c>
      <c r="E964" s="2" t="s">
        <v>523</v>
      </c>
      <c r="F964" s="2">
        <v>6</v>
      </c>
      <c r="G964" s="2">
        <v>714</v>
      </c>
      <c r="H964" s="2">
        <v>220.983</v>
      </c>
    </row>
    <row r="965" spans="2:8">
      <c r="B965" s="1">
        <v>40544</v>
      </c>
      <c r="C965" s="2" t="s">
        <v>516</v>
      </c>
      <c r="D965" s="2" t="s">
        <v>520</v>
      </c>
      <c r="E965" s="2" t="s">
        <v>523</v>
      </c>
      <c r="F965" s="2">
        <v>10</v>
      </c>
      <c r="G965" s="2">
        <v>2800</v>
      </c>
      <c r="H965" s="2">
        <v>903.28</v>
      </c>
    </row>
    <row r="966" spans="2:8">
      <c r="B966" s="1">
        <v>40544</v>
      </c>
      <c r="C966" s="2" t="s">
        <v>517</v>
      </c>
      <c r="D966" s="2" t="s">
        <v>520</v>
      </c>
      <c r="E966" s="2" t="s">
        <v>523</v>
      </c>
      <c r="F966" s="2">
        <v>10</v>
      </c>
      <c r="G966" s="2">
        <v>2070</v>
      </c>
      <c r="H966" s="2">
        <v>902.93399999999997</v>
      </c>
    </row>
    <row r="967" spans="2:8">
      <c r="B967" s="1">
        <v>40575</v>
      </c>
      <c r="C967" s="2" t="s">
        <v>514</v>
      </c>
      <c r="D967" s="2" t="s">
        <v>520</v>
      </c>
      <c r="E967" s="2" t="s">
        <v>523</v>
      </c>
      <c r="F967" s="2">
        <v>8</v>
      </c>
      <c r="G967" s="2">
        <v>2136</v>
      </c>
      <c r="H967" s="2">
        <v>669.42240000000004</v>
      </c>
    </row>
    <row r="968" spans="2:8">
      <c r="B968" s="1">
        <v>40575</v>
      </c>
      <c r="C968" s="2" t="s">
        <v>515</v>
      </c>
      <c r="D968" s="2" t="s">
        <v>520</v>
      </c>
      <c r="E968" s="2" t="s">
        <v>523</v>
      </c>
      <c r="F968" s="2">
        <v>8</v>
      </c>
      <c r="G968" s="2">
        <v>1264</v>
      </c>
      <c r="H968" s="2">
        <v>459.59039999999999</v>
      </c>
    </row>
    <row r="969" spans="2:8">
      <c r="B969" s="1">
        <v>40575</v>
      </c>
      <c r="C969" s="2" t="s">
        <v>516</v>
      </c>
      <c r="D969" s="2" t="s">
        <v>520</v>
      </c>
      <c r="E969" s="2" t="s">
        <v>523</v>
      </c>
      <c r="F969" s="2">
        <v>10</v>
      </c>
      <c r="G969" s="2">
        <v>2820</v>
      </c>
      <c r="H969" s="2">
        <v>938.77799999999991</v>
      </c>
    </row>
    <row r="970" spans="2:8">
      <c r="B970" s="1">
        <v>40575</v>
      </c>
      <c r="C970" s="2" t="s">
        <v>517</v>
      </c>
      <c r="D970" s="2" t="s">
        <v>520</v>
      </c>
      <c r="E970" s="2" t="s">
        <v>523</v>
      </c>
      <c r="F970" s="2">
        <v>9</v>
      </c>
      <c r="G970" s="2">
        <v>1683</v>
      </c>
      <c r="H970" s="2">
        <v>689.86169999999993</v>
      </c>
    </row>
    <row r="971" spans="2:8">
      <c r="B971" s="1">
        <v>40603</v>
      </c>
      <c r="C971" s="2" t="s">
        <v>514</v>
      </c>
      <c r="D971" s="2" t="s">
        <v>520</v>
      </c>
      <c r="E971" s="2" t="s">
        <v>523</v>
      </c>
      <c r="F971" s="2">
        <v>9</v>
      </c>
      <c r="G971" s="2">
        <v>1179</v>
      </c>
      <c r="H971" s="2">
        <v>435.05099999999999</v>
      </c>
    </row>
    <row r="972" spans="2:8">
      <c r="B972" s="1">
        <v>40603</v>
      </c>
      <c r="C972" s="2" t="s">
        <v>515</v>
      </c>
      <c r="D972" s="2" t="s">
        <v>520</v>
      </c>
      <c r="E972" s="2" t="s">
        <v>523</v>
      </c>
      <c r="F972" s="2">
        <v>6</v>
      </c>
      <c r="G972" s="2">
        <v>1134</v>
      </c>
      <c r="H972" s="2">
        <v>485.46539999999999</v>
      </c>
    </row>
    <row r="973" spans="2:8">
      <c r="B973" s="1">
        <v>40603</v>
      </c>
      <c r="C973" s="2" t="s">
        <v>516</v>
      </c>
      <c r="D973" s="2" t="s">
        <v>520</v>
      </c>
      <c r="E973" s="2" t="s">
        <v>523</v>
      </c>
      <c r="F973" s="2">
        <v>7</v>
      </c>
      <c r="G973" s="2">
        <v>931</v>
      </c>
      <c r="H973" s="2">
        <v>352.10419999999999</v>
      </c>
    </row>
    <row r="974" spans="2:8">
      <c r="B974" s="1">
        <v>40603</v>
      </c>
      <c r="C974" s="2" t="s">
        <v>517</v>
      </c>
      <c r="D974" s="2" t="s">
        <v>520</v>
      </c>
      <c r="E974" s="2" t="s">
        <v>523</v>
      </c>
      <c r="F974" s="2">
        <v>9</v>
      </c>
      <c r="G974" s="2">
        <v>981</v>
      </c>
      <c r="H974" s="2">
        <v>336.18869999999998</v>
      </c>
    </row>
    <row r="975" spans="2:8">
      <c r="B975" s="1">
        <v>40634</v>
      </c>
      <c r="C975" s="2" t="s">
        <v>514</v>
      </c>
      <c r="D975" s="2" t="s">
        <v>520</v>
      </c>
      <c r="E975" s="2" t="s">
        <v>523</v>
      </c>
      <c r="F975" s="2">
        <v>10</v>
      </c>
      <c r="G975" s="2">
        <v>1090</v>
      </c>
      <c r="H975" s="2">
        <v>330.815</v>
      </c>
    </row>
    <row r="976" spans="2:8">
      <c r="B976" s="1">
        <v>40634</v>
      </c>
      <c r="C976" s="2" t="s">
        <v>515</v>
      </c>
      <c r="D976" s="2" t="s">
        <v>520</v>
      </c>
      <c r="E976" s="2" t="s">
        <v>523</v>
      </c>
      <c r="F976" s="2">
        <v>7</v>
      </c>
      <c r="G976" s="2">
        <v>2079</v>
      </c>
      <c r="H976" s="2">
        <v>719.54190000000006</v>
      </c>
    </row>
    <row r="977" spans="2:8">
      <c r="B977" s="1">
        <v>40634</v>
      </c>
      <c r="C977" s="2" t="s">
        <v>516</v>
      </c>
      <c r="D977" s="2" t="s">
        <v>520</v>
      </c>
      <c r="E977" s="2" t="s">
        <v>523</v>
      </c>
      <c r="F977" s="2">
        <v>9</v>
      </c>
      <c r="G977" s="2">
        <v>2367</v>
      </c>
      <c r="H977" s="2">
        <v>1017.81</v>
      </c>
    </row>
    <row r="978" spans="2:8">
      <c r="B978" s="1">
        <v>40634</v>
      </c>
      <c r="C978" s="2" t="s">
        <v>517</v>
      </c>
      <c r="D978" s="2" t="s">
        <v>520</v>
      </c>
      <c r="E978" s="2" t="s">
        <v>523</v>
      </c>
      <c r="F978" s="2">
        <v>7</v>
      </c>
      <c r="G978" s="2">
        <v>1085</v>
      </c>
      <c r="H978" s="2">
        <v>395.80799999999999</v>
      </c>
    </row>
    <row r="979" spans="2:8">
      <c r="B979" s="1">
        <v>40664</v>
      </c>
      <c r="C979" s="2" t="s">
        <v>514</v>
      </c>
      <c r="D979" s="2" t="s">
        <v>520</v>
      </c>
      <c r="E979" s="2" t="s">
        <v>523</v>
      </c>
      <c r="F979" s="2">
        <v>9</v>
      </c>
      <c r="G979" s="2">
        <v>2322</v>
      </c>
      <c r="H979" s="2">
        <v>912.08159999999998</v>
      </c>
    </row>
    <row r="980" spans="2:8">
      <c r="B980" s="1">
        <v>40664</v>
      </c>
      <c r="C980" s="2" t="s">
        <v>515</v>
      </c>
      <c r="D980" s="2" t="s">
        <v>520</v>
      </c>
      <c r="E980" s="2" t="s">
        <v>523</v>
      </c>
      <c r="F980" s="2">
        <v>9</v>
      </c>
      <c r="G980" s="2">
        <v>2610</v>
      </c>
      <c r="H980" s="2">
        <v>1143.18</v>
      </c>
    </row>
    <row r="981" spans="2:8">
      <c r="B981" s="1">
        <v>40664</v>
      </c>
      <c r="C981" s="2" t="s">
        <v>516</v>
      </c>
      <c r="D981" s="2" t="s">
        <v>520</v>
      </c>
      <c r="E981" s="2" t="s">
        <v>523</v>
      </c>
      <c r="F981" s="2">
        <v>9</v>
      </c>
      <c r="G981" s="2">
        <v>1305</v>
      </c>
      <c r="H981" s="2">
        <v>400.37400000000002</v>
      </c>
    </row>
    <row r="982" spans="2:8">
      <c r="B982" s="1">
        <v>40664</v>
      </c>
      <c r="C982" s="2" t="s">
        <v>517</v>
      </c>
      <c r="D982" s="2" t="s">
        <v>520</v>
      </c>
      <c r="E982" s="2" t="s">
        <v>523</v>
      </c>
      <c r="F982" s="2">
        <v>10</v>
      </c>
      <c r="G982" s="2">
        <v>2410</v>
      </c>
      <c r="H982" s="2">
        <v>777.94799999999998</v>
      </c>
    </row>
    <row r="983" spans="2:8">
      <c r="B983" s="1">
        <v>40695</v>
      </c>
      <c r="C983" s="2" t="s">
        <v>514</v>
      </c>
      <c r="D983" s="2" t="s">
        <v>520</v>
      </c>
      <c r="E983" s="2" t="s">
        <v>523</v>
      </c>
      <c r="F983" s="2">
        <v>7</v>
      </c>
      <c r="G983" s="2">
        <v>1470</v>
      </c>
      <c r="H983" s="2">
        <v>559.33500000000004</v>
      </c>
    </row>
    <row r="984" spans="2:8">
      <c r="B984" s="1">
        <v>40695</v>
      </c>
      <c r="C984" s="2" t="s">
        <v>515</v>
      </c>
      <c r="D984" s="2" t="s">
        <v>520</v>
      </c>
      <c r="E984" s="2" t="s">
        <v>523</v>
      </c>
      <c r="F984" s="2">
        <v>7</v>
      </c>
      <c r="G984" s="2">
        <v>1435</v>
      </c>
      <c r="H984" s="2">
        <v>441.69300000000004</v>
      </c>
    </row>
    <row r="985" spans="2:8">
      <c r="B985" s="1">
        <v>40695</v>
      </c>
      <c r="C985" s="2" t="s">
        <v>516</v>
      </c>
      <c r="D985" s="2" t="s">
        <v>520</v>
      </c>
      <c r="E985" s="2" t="s">
        <v>523</v>
      </c>
      <c r="F985" s="2">
        <v>8</v>
      </c>
      <c r="G985" s="2">
        <v>1200</v>
      </c>
      <c r="H985" s="2">
        <v>459.24</v>
      </c>
    </row>
    <row r="986" spans="2:8">
      <c r="B986" s="1">
        <v>40695</v>
      </c>
      <c r="C986" s="2" t="s">
        <v>517</v>
      </c>
      <c r="D986" s="2" t="s">
        <v>520</v>
      </c>
      <c r="E986" s="2" t="s">
        <v>523</v>
      </c>
      <c r="F986" s="2">
        <v>6</v>
      </c>
      <c r="G986" s="2">
        <v>738</v>
      </c>
      <c r="H986" s="2">
        <v>312.3954</v>
      </c>
    </row>
    <row r="987" spans="2:8">
      <c r="B987" s="1">
        <v>40725</v>
      </c>
      <c r="C987" s="2" t="s">
        <v>514</v>
      </c>
      <c r="D987" s="2" t="s">
        <v>520</v>
      </c>
      <c r="E987" s="2" t="s">
        <v>523</v>
      </c>
      <c r="F987" s="2">
        <v>9</v>
      </c>
      <c r="G987" s="2">
        <v>1674</v>
      </c>
      <c r="H987" s="2">
        <v>518.2704</v>
      </c>
    </row>
    <row r="988" spans="2:8">
      <c r="B988" s="1">
        <v>40725</v>
      </c>
      <c r="C988" s="2" t="s">
        <v>515</v>
      </c>
      <c r="D988" s="2" t="s">
        <v>520</v>
      </c>
      <c r="E988" s="2" t="s">
        <v>523</v>
      </c>
      <c r="F988" s="2">
        <v>6</v>
      </c>
      <c r="G988" s="2">
        <v>1662</v>
      </c>
      <c r="H988" s="2">
        <v>595.32839999999999</v>
      </c>
    </row>
    <row r="989" spans="2:8">
      <c r="B989" s="1">
        <v>40725</v>
      </c>
      <c r="C989" s="2" t="s">
        <v>516</v>
      </c>
      <c r="D989" s="2" t="s">
        <v>520</v>
      </c>
      <c r="E989" s="2" t="s">
        <v>523</v>
      </c>
      <c r="F989" s="2">
        <v>10</v>
      </c>
      <c r="G989" s="2">
        <v>1320</v>
      </c>
      <c r="H989" s="2">
        <v>533.14800000000002</v>
      </c>
    </row>
    <row r="990" spans="2:8">
      <c r="B990" s="1">
        <v>40725</v>
      </c>
      <c r="C990" s="2" t="s">
        <v>517</v>
      </c>
      <c r="D990" s="2" t="s">
        <v>520</v>
      </c>
      <c r="E990" s="2" t="s">
        <v>523</v>
      </c>
      <c r="F990" s="2">
        <v>9</v>
      </c>
      <c r="G990" s="2">
        <v>1908</v>
      </c>
      <c r="H990" s="2">
        <v>790.48440000000005</v>
      </c>
    </row>
    <row r="991" spans="2:8">
      <c r="B991" s="1">
        <v>40756</v>
      </c>
      <c r="C991" s="2" t="s">
        <v>514</v>
      </c>
      <c r="D991" s="2" t="s">
        <v>520</v>
      </c>
      <c r="E991" s="2" t="s">
        <v>523</v>
      </c>
      <c r="F991" s="2">
        <v>6</v>
      </c>
      <c r="G991" s="2">
        <v>684</v>
      </c>
      <c r="H991" s="2">
        <v>225.30960000000002</v>
      </c>
    </row>
    <row r="992" spans="2:8">
      <c r="B992" s="1">
        <v>40756</v>
      </c>
      <c r="C992" s="2" t="s">
        <v>515</v>
      </c>
      <c r="D992" s="2" t="s">
        <v>520</v>
      </c>
      <c r="E992" s="2" t="s">
        <v>523</v>
      </c>
      <c r="F992" s="2">
        <v>10</v>
      </c>
      <c r="G992" s="2">
        <v>1500</v>
      </c>
      <c r="H992" s="2">
        <v>581.4</v>
      </c>
    </row>
    <row r="993" spans="2:8">
      <c r="B993" s="1">
        <v>40756</v>
      </c>
      <c r="C993" s="2" t="s">
        <v>516</v>
      </c>
      <c r="D993" s="2" t="s">
        <v>520</v>
      </c>
      <c r="E993" s="2" t="s">
        <v>523</v>
      </c>
      <c r="F993" s="2">
        <v>7</v>
      </c>
      <c r="G993" s="2">
        <v>1673</v>
      </c>
      <c r="H993" s="2">
        <v>572.50059999999996</v>
      </c>
    </row>
    <row r="994" spans="2:8">
      <c r="B994" s="1">
        <v>40756</v>
      </c>
      <c r="C994" s="2" t="s">
        <v>517</v>
      </c>
      <c r="D994" s="2" t="s">
        <v>520</v>
      </c>
      <c r="E994" s="2" t="s">
        <v>523</v>
      </c>
      <c r="F994" s="2">
        <v>8</v>
      </c>
      <c r="G994" s="2">
        <v>1784</v>
      </c>
      <c r="H994" s="2">
        <v>535.55680000000007</v>
      </c>
    </row>
    <row r="995" spans="2:8">
      <c r="B995" s="1">
        <v>40787</v>
      </c>
      <c r="C995" s="2" t="s">
        <v>514</v>
      </c>
      <c r="D995" s="2" t="s">
        <v>520</v>
      </c>
      <c r="E995" s="2" t="s">
        <v>523</v>
      </c>
      <c r="F995" s="2">
        <v>10</v>
      </c>
      <c r="G995" s="2">
        <v>1140</v>
      </c>
      <c r="H995" s="2">
        <v>380.53199999999998</v>
      </c>
    </row>
    <row r="996" spans="2:8">
      <c r="B996" s="1">
        <v>40787</v>
      </c>
      <c r="C996" s="2" t="s">
        <v>515</v>
      </c>
      <c r="D996" s="2" t="s">
        <v>520</v>
      </c>
      <c r="E996" s="2" t="s">
        <v>523</v>
      </c>
      <c r="F996" s="2">
        <v>10</v>
      </c>
      <c r="G996" s="2">
        <v>2720</v>
      </c>
      <c r="H996" s="2">
        <v>1162.2560000000001</v>
      </c>
    </row>
    <row r="997" spans="2:8">
      <c r="B997" s="1">
        <v>40787</v>
      </c>
      <c r="C997" s="2" t="s">
        <v>516</v>
      </c>
      <c r="D997" s="2" t="s">
        <v>520</v>
      </c>
      <c r="E997" s="2" t="s">
        <v>523</v>
      </c>
      <c r="F997" s="2">
        <v>6</v>
      </c>
      <c r="G997" s="2">
        <v>948</v>
      </c>
      <c r="H997" s="2">
        <v>295.96559999999999</v>
      </c>
    </row>
    <row r="998" spans="2:8">
      <c r="B998" s="1">
        <v>40787</v>
      </c>
      <c r="C998" s="2" t="s">
        <v>517</v>
      </c>
      <c r="D998" s="2" t="s">
        <v>520</v>
      </c>
      <c r="E998" s="2" t="s">
        <v>523</v>
      </c>
      <c r="F998" s="2">
        <v>7</v>
      </c>
      <c r="G998" s="2">
        <v>1848</v>
      </c>
      <c r="H998" s="2">
        <v>577.3152</v>
      </c>
    </row>
    <row r="999" spans="2:8">
      <c r="B999" s="1">
        <v>40817</v>
      </c>
      <c r="C999" s="2" t="s">
        <v>514</v>
      </c>
      <c r="D999" s="2" t="s">
        <v>520</v>
      </c>
      <c r="E999" s="2" t="s">
        <v>523</v>
      </c>
      <c r="F999" s="2">
        <v>10</v>
      </c>
      <c r="G999" s="2">
        <v>2050</v>
      </c>
      <c r="H999" s="2">
        <v>627.29999999999995</v>
      </c>
    </row>
    <row r="1000" spans="2:8">
      <c r="B1000" s="1">
        <v>40817</v>
      </c>
      <c r="C1000" s="2" t="s">
        <v>515</v>
      </c>
      <c r="D1000" s="2" t="s">
        <v>520</v>
      </c>
      <c r="E1000" s="2" t="s">
        <v>523</v>
      </c>
      <c r="F1000" s="2">
        <v>9</v>
      </c>
      <c r="G1000" s="2">
        <v>2520</v>
      </c>
      <c r="H1000" s="2">
        <v>810.43200000000002</v>
      </c>
    </row>
    <row r="1001" spans="2:8">
      <c r="B1001" s="1">
        <v>40817</v>
      </c>
      <c r="C1001" s="2" t="s">
        <v>516</v>
      </c>
      <c r="D1001" s="2" t="s">
        <v>520</v>
      </c>
      <c r="E1001" s="2" t="s">
        <v>523</v>
      </c>
      <c r="F1001" s="2">
        <v>9</v>
      </c>
      <c r="G1001" s="2">
        <v>2358</v>
      </c>
      <c r="H1001" s="2">
        <v>829.78019999999992</v>
      </c>
    </row>
    <row r="1002" spans="2:8">
      <c r="B1002" s="1">
        <v>40817</v>
      </c>
      <c r="C1002" s="2" t="s">
        <v>517</v>
      </c>
      <c r="D1002" s="2" t="s">
        <v>520</v>
      </c>
      <c r="E1002" s="2" t="s">
        <v>523</v>
      </c>
      <c r="F1002" s="2">
        <v>10</v>
      </c>
      <c r="G1002" s="2">
        <v>2620</v>
      </c>
      <c r="H1002" s="2">
        <v>899.97</v>
      </c>
    </row>
    <row r="1003" spans="2:8">
      <c r="B1003" s="1">
        <v>40848</v>
      </c>
      <c r="C1003" s="2" t="s">
        <v>514</v>
      </c>
      <c r="D1003" s="2" t="s">
        <v>520</v>
      </c>
      <c r="E1003" s="2" t="s">
        <v>523</v>
      </c>
      <c r="F1003" s="2">
        <v>7</v>
      </c>
      <c r="G1003" s="2">
        <v>1911</v>
      </c>
      <c r="H1003" s="2">
        <v>633.49650000000008</v>
      </c>
    </row>
    <row r="1004" spans="2:8">
      <c r="B1004" s="1">
        <v>40848</v>
      </c>
      <c r="C1004" s="2" t="s">
        <v>515</v>
      </c>
      <c r="D1004" s="2" t="s">
        <v>520</v>
      </c>
      <c r="E1004" s="2" t="s">
        <v>523</v>
      </c>
      <c r="F1004" s="2">
        <v>7</v>
      </c>
      <c r="G1004" s="2">
        <v>1904</v>
      </c>
      <c r="H1004" s="2">
        <v>783.11519999999996</v>
      </c>
    </row>
    <row r="1005" spans="2:8">
      <c r="B1005" s="1">
        <v>40848</v>
      </c>
      <c r="C1005" s="2" t="s">
        <v>516</v>
      </c>
      <c r="D1005" s="2" t="s">
        <v>520</v>
      </c>
      <c r="E1005" s="2" t="s">
        <v>523</v>
      </c>
      <c r="F1005" s="2">
        <v>10</v>
      </c>
      <c r="G1005" s="2">
        <v>1200</v>
      </c>
      <c r="H1005" s="2">
        <v>468.6</v>
      </c>
    </row>
    <row r="1006" spans="2:8">
      <c r="B1006" s="1">
        <v>40848</v>
      </c>
      <c r="C1006" s="2" t="s">
        <v>517</v>
      </c>
      <c r="D1006" s="2" t="s">
        <v>520</v>
      </c>
      <c r="E1006" s="2" t="s">
        <v>523</v>
      </c>
      <c r="F1006" s="2">
        <v>9</v>
      </c>
      <c r="G1006" s="2">
        <v>1953</v>
      </c>
      <c r="H1006" s="2">
        <v>770.84910000000002</v>
      </c>
    </row>
    <row r="1007" spans="2:8">
      <c r="B1007" s="1">
        <v>40878</v>
      </c>
      <c r="C1007" s="2" t="s">
        <v>514</v>
      </c>
      <c r="D1007" s="2" t="s">
        <v>520</v>
      </c>
      <c r="E1007" s="2" t="s">
        <v>523</v>
      </c>
      <c r="F1007" s="2">
        <v>9</v>
      </c>
      <c r="G1007" s="2">
        <v>2565</v>
      </c>
      <c r="H1007" s="2">
        <v>789.50700000000006</v>
      </c>
    </row>
    <row r="1008" spans="2:8">
      <c r="B1008" s="1">
        <v>40878</v>
      </c>
      <c r="C1008" s="2" t="s">
        <v>515</v>
      </c>
      <c r="D1008" s="2" t="s">
        <v>520</v>
      </c>
      <c r="E1008" s="2" t="s">
        <v>523</v>
      </c>
      <c r="F1008" s="2">
        <v>6</v>
      </c>
      <c r="G1008" s="2">
        <v>894</v>
      </c>
      <c r="H1008" s="2">
        <v>295.5564</v>
      </c>
    </row>
    <row r="1009" spans="2:8">
      <c r="B1009" s="1">
        <v>40878</v>
      </c>
      <c r="C1009" s="2" t="s">
        <v>516</v>
      </c>
      <c r="D1009" s="2" t="s">
        <v>520</v>
      </c>
      <c r="E1009" s="2" t="s">
        <v>523</v>
      </c>
      <c r="F1009" s="2">
        <v>9</v>
      </c>
      <c r="G1009" s="2">
        <v>2358</v>
      </c>
      <c r="H1009" s="2">
        <v>970.08119999999997</v>
      </c>
    </row>
    <row r="1010" spans="2:8">
      <c r="B1010" s="1">
        <v>40878</v>
      </c>
      <c r="C1010" s="2" t="s">
        <v>517</v>
      </c>
      <c r="D1010" s="2" t="s">
        <v>520</v>
      </c>
      <c r="E1010" s="2" t="s">
        <v>523</v>
      </c>
      <c r="F1010" s="2">
        <v>6</v>
      </c>
      <c r="G1010" s="2">
        <v>852</v>
      </c>
      <c r="H1010" s="2">
        <v>268.20960000000002</v>
      </c>
    </row>
    <row r="1011" spans="2:8">
      <c r="B1011" s="1">
        <v>40909</v>
      </c>
      <c r="C1011" s="2" t="s">
        <v>514</v>
      </c>
      <c r="D1011" s="2" t="s">
        <v>520</v>
      </c>
      <c r="E1011" s="2" t="s">
        <v>523</v>
      </c>
      <c r="F1011" s="2">
        <v>10</v>
      </c>
      <c r="G1011" s="2">
        <v>1840</v>
      </c>
      <c r="H1011" s="2">
        <v>603.88800000000003</v>
      </c>
    </row>
    <row r="1012" spans="2:8">
      <c r="B1012" s="1">
        <v>40909</v>
      </c>
      <c r="C1012" s="2" t="s">
        <v>515</v>
      </c>
      <c r="D1012" s="2" t="s">
        <v>520</v>
      </c>
      <c r="E1012" s="2" t="s">
        <v>523</v>
      </c>
      <c r="F1012" s="2">
        <v>7</v>
      </c>
      <c r="G1012" s="2">
        <v>1288</v>
      </c>
      <c r="H1012" s="2">
        <v>559.12080000000003</v>
      </c>
    </row>
    <row r="1013" spans="2:8">
      <c r="B1013" s="1">
        <v>40909</v>
      </c>
      <c r="C1013" s="2" t="s">
        <v>516</v>
      </c>
      <c r="D1013" s="2" t="s">
        <v>520</v>
      </c>
      <c r="E1013" s="2" t="s">
        <v>523</v>
      </c>
      <c r="F1013" s="2">
        <v>10</v>
      </c>
      <c r="G1013" s="2">
        <v>2030</v>
      </c>
      <c r="H1013" s="2">
        <v>739.32600000000002</v>
      </c>
    </row>
    <row r="1014" spans="2:8">
      <c r="B1014" s="1">
        <v>40909</v>
      </c>
      <c r="C1014" s="2" t="s">
        <v>517</v>
      </c>
      <c r="D1014" s="2" t="s">
        <v>520</v>
      </c>
      <c r="E1014" s="2" t="s">
        <v>523</v>
      </c>
      <c r="F1014" s="2">
        <v>8</v>
      </c>
      <c r="G1014" s="2">
        <v>1128</v>
      </c>
      <c r="H1014" s="2">
        <v>388.82159999999999</v>
      </c>
    </row>
    <row r="1015" spans="2:8">
      <c r="B1015" s="1">
        <v>40940</v>
      </c>
      <c r="C1015" s="2" t="s">
        <v>514</v>
      </c>
      <c r="D1015" s="2" t="s">
        <v>520</v>
      </c>
      <c r="E1015" s="2" t="s">
        <v>523</v>
      </c>
      <c r="F1015" s="2">
        <v>7</v>
      </c>
      <c r="G1015" s="2">
        <v>798</v>
      </c>
      <c r="H1015" s="2">
        <v>350.64120000000003</v>
      </c>
    </row>
    <row r="1016" spans="2:8">
      <c r="B1016" s="1">
        <v>40940</v>
      </c>
      <c r="C1016" s="2" t="s">
        <v>515</v>
      </c>
      <c r="D1016" s="2" t="s">
        <v>520</v>
      </c>
      <c r="E1016" s="2" t="s">
        <v>523</v>
      </c>
      <c r="F1016" s="2">
        <v>8</v>
      </c>
      <c r="G1016" s="2">
        <v>1128</v>
      </c>
      <c r="H1016" s="2">
        <v>343.92720000000003</v>
      </c>
    </row>
    <row r="1017" spans="2:8">
      <c r="B1017" s="1">
        <v>40940</v>
      </c>
      <c r="C1017" s="2" t="s">
        <v>516</v>
      </c>
      <c r="D1017" s="2" t="s">
        <v>520</v>
      </c>
      <c r="E1017" s="2" t="s">
        <v>523</v>
      </c>
      <c r="F1017" s="2">
        <v>7</v>
      </c>
      <c r="G1017" s="2">
        <v>840</v>
      </c>
      <c r="H1017" s="2">
        <v>305.33999999999997</v>
      </c>
    </row>
    <row r="1018" spans="2:8">
      <c r="B1018" s="1">
        <v>40940</v>
      </c>
      <c r="C1018" s="2" t="s">
        <v>517</v>
      </c>
      <c r="D1018" s="2" t="s">
        <v>520</v>
      </c>
      <c r="E1018" s="2" t="s">
        <v>523</v>
      </c>
      <c r="F1018" s="2">
        <v>9</v>
      </c>
      <c r="G1018" s="2">
        <v>2169</v>
      </c>
      <c r="H1018" s="2">
        <v>659.59289999999999</v>
      </c>
    </row>
    <row r="1019" spans="2:8">
      <c r="B1019" s="1">
        <v>40969</v>
      </c>
      <c r="C1019" s="2" t="s">
        <v>514</v>
      </c>
      <c r="D1019" s="2" t="s">
        <v>520</v>
      </c>
      <c r="E1019" s="2" t="s">
        <v>523</v>
      </c>
      <c r="F1019" s="2">
        <v>8</v>
      </c>
      <c r="G1019" s="2">
        <v>1976</v>
      </c>
      <c r="H1019" s="2">
        <v>592.99759999999992</v>
      </c>
    </row>
    <row r="1020" spans="2:8">
      <c r="B1020" s="1">
        <v>40969</v>
      </c>
      <c r="C1020" s="2" t="s">
        <v>515</v>
      </c>
      <c r="D1020" s="2" t="s">
        <v>520</v>
      </c>
      <c r="E1020" s="2" t="s">
        <v>523</v>
      </c>
      <c r="F1020" s="2">
        <v>10</v>
      </c>
      <c r="G1020" s="2">
        <v>1090</v>
      </c>
      <c r="H1020" s="2">
        <v>435.12799999999999</v>
      </c>
    </row>
    <row r="1021" spans="2:8">
      <c r="B1021" s="1">
        <v>40969</v>
      </c>
      <c r="C1021" s="2" t="s">
        <v>516</v>
      </c>
      <c r="D1021" s="2" t="s">
        <v>520</v>
      </c>
      <c r="E1021" s="2" t="s">
        <v>523</v>
      </c>
      <c r="F1021" s="2">
        <v>8</v>
      </c>
      <c r="G1021" s="2">
        <v>2064</v>
      </c>
      <c r="H1021" s="2">
        <v>817.55039999999997</v>
      </c>
    </row>
    <row r="1022" spans="2:8">
      <c r="B1022" s="1">
        <v>40969</v>
      </c>
      <c r="C1022" s="2" t="s">
        <v>517</v>
      </c>
      <c r="D1022" s="2" t="s">
        <v>520</v>
      </c>
      <c r="E1022" s="2" t="s">
        <v>523</v>
      </c>
      <c r="F1022" s="2">
        <v>7</v>
      </c>
      <c r="G1022" s="2">
        <v>1904</v>
      </c>
      <c r="H1022" s="2">
        <v>699.72</v>
      </c>
    </row>
    <row r="1023" spans="2:8">
      <c r="B1023" s="1">
        <v>41000</v>
      </c>
      <c r="C1023" s="2" t="s">
        <v>514</v>
      </c>
      <c r="D1023" s="2" t="s">
        <v>520</v>
      </c>
      <c r="E1023" s="2" t="s">
        <v>523</v>
      </c>
      <c r="F1023" s="2">
        <v>9</v>
      </c>
      <c r="G1023" s="2">
        <v>2385</v>
      </c>
      <c r="H1023" s="2">
        <v>824.25600000000009</v>
      </c>
    </row>
    <row r="1024" spans="2:8">
      <c r="B1024" s="1">
        <v>41000</v>
      </c>
      <c r="C1024" s="2" t="s">
        <v>515</v>
      </c>
      <c r="D1024" s="2" t="s">
        <v>520</v>
      </c>
      <c r="E1024" s="2" t="s">
        <v>523</v>
      </c>
      <c r="F1024" s="2">
        <v>7</v>
      </c>
      <c r="G1024" s="2">
        <v>1141</v>
      </c>
      <c r="H1024" s="2">
        <v>388.05410000000001</v>
      </c>
    </row>
    <row r="1025" spans="2:8">
      <c r="B1025" s="1">
        <v>41000</v>
      </c>
      <c r="C1025" s="2" t="s">
        <v>516</v>
      </c>
      <c r="D1025" s="2" t="s">
        <v>520</v>
      </c>
      <c r="E1025" s="2" t="s">
        <v>523</v>
      </c>
      <c r="F1025" s="2">
        <v>6</v>
      </c>
      <c r="G1025" s="2">
        <v>1176</v>
      </c>
      <c r="H1025" s="2">
        <v>487.0992</v>
      </c>
    </row>
    <row r="1026" spans="2:8">
      <c r="B1026" s="1">
        <v>41000</v>
      </c>
      <c r="C1026" s="2" t="s">
        <v>517</v>
      </c>
      <c r="D1026" s="2" t="s">
        <v>520</v>
      </c>
      <c r="E1026" s="2" t="s">
        <v>523</v>
      </c>
      <c r="F1026" s="2">
        <v>8</v>
      </c>
      <c r="G1026" s="2">
        <v>1488</v>
      </c>
      <c r="H1026" s="2">
        <v>585.08159999999998</v>
      </c>
    </row>
    <row r="1027" spans="2:8">
      <c r="B1027" s="1">
        <v>41030</v>
      </c>
      <c r="C1027" s="2" t="s">
        <v>514</v>
      </c>
      <c r="D1027" s="2" t="s">
        <v>520</v>
      </c>
      <c r="E1027" s="2" t="s">
        <v>523</v>
      </c>
      <c r="F1027" s="2">
        <v>6</v>
      </c>
      <c r="G1027" s="2">
        <v>1014</v>
      </c>
      <c r="H1027" s="2">
        <v>341.41379999999998</v>
      </c>
    </row>
    <row r="1028" spans="2:8">
      <c r="B1028" s="1">
        <v>41030</v>
      </c>
      <c r="C1028" s="2" t="s">
        <v>515</v>
      </c>
      <c r="D1028" s="2" t="s">
        <v>520</v>
      </c>
      <c r="E1028" s="2" t="s">
        <v>523</v>
      </c>
      <c r="F1028" s="2">
        <v>7</v>
      </c>
      <c r="G1028" s="2">
        <v>749</v>
      </c>
      <c r="H1028" s="2">
        <v>304.99279999999999</v>
      </c>
    </row>
    <row r="1029" spans="2:8">
      <c r="B1029" s="1">
        <v>41030</v>
      </c>
      <c r="C1029" s="2" t="s">
        <v>516</v>
      </c>
      <c r="D1029" s="2" t="s">
        <v>520</v>
      </c>
      <c r="E1029" s="2" t="s">
        <v>523</v>
      </c>
      <c r="F1029" s="2">
        <v>10</v>
      </c>
      <c r="G1029" s="2">
        <v>2080</v>
      </c>
      <c r="H1029" s="2">
        <v>716.14400000000001</v>
      </c>
    </row>
    <row r="1030" spans="2:8">
      <c r="B1030" s="1">
        <v>41030</v>
      </c>
      <c r="C1030" s="2" t="s">
        <v>517</v>
      </c>
      <c r="D1030" s="2" t="s">
        <v>520</v>
      </c>
      <c r="E1030" s="2" t="s">
        <v>523</v>
      </c>
      <c r="F1030" s="2">
        <v>9</v>
      </c>
      <c r="G1030" s="2">
        <v>1737</v>
      </c>
      <c r="H1030" s="2">
        <v>529.95870000000002</v>
      </c>
    </row>
    <row r="1031" spans="2:8">
      <c r="B1031" s="1">
        <v>41061</v>
      </c>
      <c r="C1031" s="2" t="s">
        <v>514</v>
      </c>
      <c r="D1031" s="2" t="s">
        <v>520</v>
      </c>
      <c r="E1031" s="2" t="s">
        <v>523</v>
      </c>
      <c r="F1031" s="2">
        <v>10</v>
      </c>
      <c r="G1031" s="2">
        <v>1860</v>
      </c>
      <c r="H1031" s="2">
        <v>812.82</v>
      </c>
    </row>
    <row r="1032" spans="2:8">
      <c r="B1032" s="1">
        <v>41061</v>
      </c>
      <c r="C1032" s="2" t="s">
        <v>515</v>
      </c>
      <c r="D1032" s="2" t="s">
        <v>520</v>
      </c>
      <c r="E1032" s="2" t="s">
        <v>523</v>
      </c>
      <c r="F1032" s="2">
        <v>6</v>
      </c>
      <c r="G1032" s="2">
        <v>780</v>
      </c>
      <c r="H1032" s="2">
        <v>242.19</v>
      </c>
    </row>
    <row r="1033" spans="2:8">
      <c r="B1033" s="1">
        <v>41061</v>
      </c>
      <c r="C1033" s="2" t="s">
        <v>516</v>
      </c>
      <c r="D1033" s="2" t="s">
        <v>520</v>
      </c>
      <c r="E1033" s="2" t="s">
        <v>523</v>
      </c>
      <c r="F1033" s="2">
        <v>10</v>
      </c>
      <c r="G1033" s="2">
        <v>1870</v>
      </c>
      <c r="H1033" s="2">
        <v>616.16500000000008</v>
      </c>
    </row>
    <row r="1034" spans="2:8">
      <c r="B1034" s="1">
        <v>41061</v>
      </c>
      <c r="C1034" s="2" t="s">
        <v>517</v>
      </c>
      <c r="D1034" s="2" t="s">
        <v>520</v>
      </c>
      <c r="E1034" s="2" t="s">
        <v>523</v>
      </c>
      <c r="F1034" s="2">
        <v>9</v>
      </c>
      <c r="G1034" s="2">
        <v>1863</v>
      </c>
      <c r="H1034" s="2">
        <v>799.04070000000002</v>
      </c>
    </row>
    <row r="1035" spans="2:8">
      <c r="B1035" s="1">
        <v>41091</v>
      </c>
      <c r="C1035" s="2" t="s">
        <v>514</v>
      </c>
      <c r="D1035" s="2" t="s">
        <v>520</v>
      </c>
      <c r="E1035" s="2" t="s">
        <v>523</v>
      </c>
      <c r="F1035" s="2">
        <v>9</v>
      </c>
      <c r="G1035" s="2">
        <v>1629</v>
      </c>
      <c r="H1035" s="2">
        <v>512.6463</v>
      </c>
    </row>
    <row r="1036" spans="2:8">
      <c r="B1036" s="1">
        <v>41091</v>
      </c>
      <c r="C1036" s="2" t="s">
        <v>515</v>
      </c>
      <c r="D1036" s="2" t="s">
        <v>520</v>
      </c>
      <c r="E1036" s="2" t="s">
        <v>523</v>
      </c>
      <c r="F1036" s="2">
        <v>8</v>
      </c>
      <c r="G1036" s="2">
        <v>1736</v>
      </c>
      <c r="H1036" s="2">
        <v>598.91999999999996</v>
      </c>
    </row>
    <row r="1037" spans="2:8">
      <c r="B1037" s="1">
        <v>41091</v>
      </c>
      <c r="C1037" s="2" t="s">
        <v>516</v>
      </c>
      <c r="D1037" s="2" t="s">
        <v>520</v>
      </c>
      <c r="E1037" s="2" t="s">
        <v>523</v>
      </c>
      <c r="F1037" s="2">
        <v>8</v>
      </c>
      <c r="G1037" s="2">
        <v>864</v>
      </c>
      <c r="H1037" s="2">
        <v>259.71839999999997</v>
      </c>
    </row>
    <row r="1038" spans="2:8">
      <c r="B1038" s="1">
        <v>41091</v>
      </c>
      <c r="C1038" s="2" t="s">
        <v>517</v>
      </c>
      <c r="D1038" s="2" t="s">
        <v>520</v>
      </c>
      <c r="E1038" s="2" t="s">
        <v>523</v>
      </c>
      <c r="F1038" s="2">
        <v>10</v>
      </c>
      <c r="G1038" s="2">
        <v>2120</v>
      </c>
      <c r="H1038" s="2">
        <v>937.88800000000003</v>
      </c>
    </row>
    <row r="1039" spans="2:8">
      <c r="B1039" s="1">
        <v>41122</v>
      </c>
      <c r="C1039" s="2" t="s">
        <v>514</v>
      </c>
      <c r="D1039" s="2" t="s">
        <v>520</v>
      </c>
      <c r="E1039" s="2" t="s">
        <v>523</v>
      </c>
      <c r="F1039" s="2">
        <v>9</v>
      </c>
      <c r="G1039" s="2">
        <v>1395</v>
      </c>
      <c r="H1039" s="2">
        <v>594.27</v>
      </c>
    </row>
    <row r="1040" spans="2:8">
      <c r="B1040" s="1">
        <v>41122</v>
      </c>
      <c r="C1040" s="2" t="s">
        <v>515</v>
      </c>
      <c r="D1040" s="2" t="s">
        <v>520</v>
      </c>
      <c r="E1040" s="2" t="s">
        <v>523</v>
      </c>
      <c r="F1040" s="2">
        <v>6</v>
      </c>
      <c r="G1040" s="2">
        <v>948</v>
      </c>
      <c r="H1040" s="2">
        <v>374.17559999999997</v>
      </c>
    </row>
    <row r="1041" spans="2:8">
      <c r="B1041" s="1">
        <v>41122</v>
      </c>
      <c r="C1041" s="2" t="s">
        <v>516</v>
      </c>
      <c r="D1041" s="2" t="s">
        <v>520</v>
      </c>
      <c r="E1041" s="2" t="s">
        <v>523</v>
      </c>
      <c r="F1041" s="2">
        <v>7</v>
      </c>
      <c r="G1041" s="2">
        <v>980</v>
      </c>
      <c r="H1041" s="2">
        <v>307.72000000000003</v>
      </c>
    </row>
    <row r="1042" spans="2:8">
      <c r="B1042" s="1">
        <v>41122</v>
      </c>
      <c r="C1042" s="2" t="s">
        <v>517</v>
      </c>
      <c r="D1042" s="2" t="s">
        <v>520</v>
      </c>
      <c r="E1042" s="2" t="s">
        <v>523</v>
      </c>
      <c r="F1042" s="2">
        <v>6</v>
      </c>
      <c r="G1042" s="2">
        <v>1764</v>
      </c>
      <c r="H1042" s="2">
        <v>767.69279999999992</v>
      </c>
    </row>
    <row r="1043" spans="2:8">
      <c r="B1043" s="1">
        <v>41153</v>
      </c>
      <c r="C1043" s="2" t="s">
        <v>514</v>
      </c>
      <c r="D1043" s="2" t="s">
        <v>520</v>
      </c>
      <c r="E1043" s="2" t="s">
        <v>523</v>
      </c>
      <c r="F1043" s="2">
        <v>9</v>
      </c>
      <c r="G1043" s="2">
        <v>1539</v>
      </c>
      <c r="H1043" s="2">
        <v>651.3048</v>
      </c>
    </row>
    <row r="1044" spans="2:8">
      <c r="B1044" s="1">
        <v>41153</v>
      </c>
      <c r="C1044" s="2" t="s">
        <v>515</v>
      </c>
      <c r="D1044" s="2" t="s">
        <v>520</v>
      </c>
      <c r="E1044" s="2" t="s">
        <v>523</v>
      </c>
      <c r="F1044" s="2">
        <v>6</v>
      </c>
      <c r="G1044" s="2">
        <v>1170</v>
      </c>
      <c r="H1044" s="2">
        <v>394.875</v>
      </c>
    </row>
    <row r="1045" spans="2:8">
      <c r="B1045" s="1">
        <v>41153</v>
      </c>
      <c r="C1045" s="2" t="s">
        <v>516</v>
      </c>
      <c r="D1045" s="2" t="s">
        <v>520</v>
      </c>
      <c r="E1045" s="2" t="s">
        <v>523</v>
      </c>
      <c r="F1045" s="2">
        <v>10</v>
      </c>
      <c r="G1045" s="2">
        <v>1590</v>
      </c>
      <c r="H1045" s="2">
        <v>557.77200000000005</v>
      </c>
    </row>
    <row r="1046" spans="2:8">
      <c r="B1046" s="1">
        <v>41153</v>
      </c>
      <c r="C1046" s="2" t="s">
        <v>517</v>
      </c>
      <c r="D1046" s="2" t="s">
        <v>520</v>
      </c>
      <c r="E1046" s="2" t="s">
        <v>523</v>
      </c>
      <c r="F1046" s="2">
        <v>8</v>
      </c>
      <c r="G1046" s="2">
        <v>1624</v>
      </c>
      <c r="H1046" s="2">
        <v>626.05200000000002</v>
      </c>
    </row>
    <row r="1047" spans="2:8">
      <c r="B1047" s="1">
        <v>41183</v>
      </c>
      <c r="C1047" s="2" t="s">
        <v>514</v>
      </c>
      <c r="D1047" s="2" t="s">
        <v>520</v>
      </c>
      <c r="E1047" s="2" t="s">
        <v>523</v>
      </c>
      <c r="F1047" s="2">
        <v>9</v>
      </c>
      <c r="G1047" s="2">
        <v>1143</v>
      </c>
      <c r="H1047" s="2">
        <v>489.20400000000001</v>
      </c>
    </row>
    <row r="1048" spans="2:8">
      <c r="B1048" s="1">
        <v>41183</v>
      </c>
      <c r="C1048" s="2" t="s">
        <v>515</v>
      </c>
      <c r="D1048" s="2" t="s">
        <v>520</v>
      </c>
      <c r="E1048" s="2" t="s">
        <v>523</v>
      </c>
      <c r="F1048" s="2">
        <v>7</v>
      </c>
      <c r="G1048" s="2">
        <v>1379</v>
      </c>
      <c r="H1048" s="2">
        <v>605.24310000000003</v>
      </c>
    </row>
    <row r="1049" spans="2:8">
      <c r="B1049" s="1">
        <v>41183</v>
      </c>
      <c r="C1049" s="2" t="s">
        <v>516</v>
      </c>
      <c r="D1049" s="2" t="s">
        <v>520</v>
      </c>
      <c r="E1049" s="2" t="s">
        <v>523</v>
      </c>
      <c r="F1049" s="2">
        <v>8</v>
      </c>
      <c r="G1049" s="2">
        <v>1056</v>
      </c>
      <c r="H1049" s="2">
        <v>446.05439999999999</v>
      </c>
    </row>
    <row r="1050" spans="2:8">
      <c r="B1050" s="1">
        <v>41183</v>
      </c>
      <c r="C1050" s="2" t="s">
        <v>517</v>
      </c>
      <c r="D1050" s="2" t="s">
        <v>520</v>
      </c>
      <c r="E1050" s="2" t="s">
        <v>523</v>
      </c>
      <c r="F1050" s="2">
        <v>8</v>
      </c>
      <c r="G1050" s="2">
        <v>1624</v>
      </c>
      <c r="H1050" s="2">
        <v>603.15359999999998</v>
      </c>
    </row>
    <row r="1051" spans="2:8">
      <c r="B1051" s="1">
        <v>41214</v>
      </c>
      <c r="C1051" s="2" t="s">
        <v>514</v>
      </c>
      <c r="D1051" s="2" t="s">
        <v>520</v>
      </c>
      <c r="E1051" s="2" t="s">
        <v>523</v>
      </c>
      <c r="F1051" s="2">
        <v>7</v>
      </c>
      <c r="G1051" s="2">
        <v>987</v>
      </c>
      <c r="H1051" s="2">
        <v>436.7475</v>
      </c>
    </row>
    <row r="1052" spans="2:8">
      <c r="B1052" s="1">
        <v>41214</v>
      </c>
      <c r="C1052" s="2" t="s">
        <v>515</v>
      </c>
      <c r="D1052" s="2" t="s">
        <v>520</v>
      </c>
      <c r="E1052" s="2" t="s">
        <v>523</v>
      </c>
      <c r="F1052" s="2">
        <v>10</v>
      </c>
      <c r="G1052" s="2">
        <v>1880</v>
      </c>
      <c r="H1052" s="2">
        <v>781.14</v>
      </c>
    </row>
    <row r="1053" spans="2:8">
      <c r="B1053" s="1">
        <v>41214</v>
      </c>
      <c r="C1053" s="2" t="s">
        <v>516</v>
      </c>
      <c r="D1053" s="2" t="s">
        <v>520</v>
      </c>
      <c r="E1053" s="2" t="s">
        <v>523</v>
      </c>
      <c r="F1053" s="2">
        <v>9</v>
      </c>
      <c r="G1053" s="2">
        <v>1098</v>
      </c>
      <c r="H1053" s="2">
        <v>423.16920000000005</v>
      </c>
    </row>
    <row r="1054" spans="2:8">
      <c r="B1054" s="1">
        <v>41214</v>
      </c>
      <c r="C1054" s="2" t="s">
        <v>517</v>
      </c>
      <c r="D1054" s="2" t="s">
        <v>520</v>
      </c>
      <c r="E1054" s="2" t="s">
        <v>523</v>
      </c>
      <c r="F1054" s="2">
        <v>8</v>
      </c>
      <c r="G1054" s="2">
        <v>1184</v>
      </c>
      <c r="H1054" s="2">
        <v>463.65440000000001</v>
      </c>
    </row>
    <row r="1055" spans="2:8">
      <c r="B1055" s="1">
        <v>41244</v>
      </c>
      <c r="C1055" s="2" t="s">
        <v>514</v>
      </c>
      <c r="D1055" s="2" t="s">
        <v>520</v>
      </c>
      <c r="E1055" s="2" t="s">
        <v>523</v>
      </c>
      <c r="F1055" s="2">
        <v>6</v>
      </c>
      <c r="G1055" s="2">
        <v>1302</v>
      </c>
      <c r="H1055" s="2">
        <v>444.11220000000003</v>
      </c>
    </row>
    <row r="1056" spans="2:8">
      <c r="B1056" s="1">
        <v>41244</v>
      </c>
      <c r="C1056" s="2" t="s">
        <v>515</v>
      </c>
      <c r="D1056" s="2" t="s">
        <v>520</v>
      </c>
      <c r="E1056" s="2" t="s">
        <v>523</v>
      </c>
      <c r="F1056" s="2">
        <v>9</v>
      </c>
      <c r="G1056" s="2">
        <v>945</v>
      </c>
      <c r="H1056" s="2">
        <v>397.93949999999995</v>
      </c>
    </row>
    <row r="1057" spans="2:8">
      <c r="B1057" s="1">
        <v>41244</v>
      </c>
      <c r="C1057" s="2" t="s">
        <v>516</v>
      </c>
      <c r="D1057" s="2" t="s">
        <v>520</v>
      </c>
      <c r="E1057" s="2" t="s">
        <v>523</v>
      </c>
      <c r="F1057" s="2">
        <v>9</v>
      </c>
      <c r="G1057" s="2">
        <v>2142</v>
      </c>
      <c r="H1057" s="2">
        <v>893.21399999999994</v>
      </c>
    </row>
    <row r="1058" spans="2:8">
      <c r="B1058" s="1">
        <v>41244</v>
      </c>
      <c r="C1058" s="2" t="s">
        <v>517</v>
      </c>
      <c r="D1058" s="2" t="s">
        <v>520</v>
      </c>
      <c r="E1058" s="2" t="s">
        <v>523</v>
      </c>
      <c r="F1058" s="2">
        <v>8</v>
      </c>
      <c r="G1058" s="2">
        <v>1168</v>
      </c>
      <c r="H1058" s="2">
        <v>444.19040000000001</v>
      </c>
    </row>
    <row r="1059" spans="2:8">
      <c r="B1059" s="1">
        <v>41275</v>
      </c>
      <c r="C1059" s="2" t="s">
        <v>514</v>
      </c>
      <c r="D1059" s="2" t="s">
        <v>520</v>
      </c>
      <c r="E1059" s="2" t="s">
        <v>523</v>
      </c>
      <c r="F1059" s="2">
        <v>6</v>
      </c>
      <c r="G1059" s="2">
        <v>1164</v>
      </c>
      <c r="H1059" s="2">
        <v>392.15159999999997</v>
      </c>
    </row>
    <row r="1060" spans="2:8">
      <c r="B1060" s="1">
        <v>41275</v>
      </c>
      <c r="C1060" s="2" t="s">
        <v>515</v>
      </c>
      <c r="D1060" s="2" t="s">
        <v>520</v>
      </c>
      <c r="E1060" s="2" t="s">
        <v>523</v>
      </c>
      <c r="F1060" s="2">
        <v>10</v>
      </c>
      <c r="G1060" s="2">
        <v>1330</v>
      </c>
      <c r="H1060" s="2">
        <v>464.16999999999996</v>
      </c>
    </row>
    <row r="1061" spans="2:8">
      <c r="B1061" s="1">
        <v>41275</v>
      </c>
      <c r="C1061" s="2" t="s">
        <v>516</v>
      </c>
      <c r="D1061" s="2" t="s">
        <v>520</v>
      </c>
      <c r="E1061" s="2" t="s">
        <v>523</v>
      </c>
      <c r="F1061" s="2">
        <v>8</v>
      </c>
      <c r="G1061" s="2">
        <v>1048</v>
      </c>
      <c r="H1061" s="2">
        <v>351.39439999999996</v>
      </c>
    </row>
    <row r="1062" spans="2:8">
      <c r="B1062" s="1">
        <v>41275</v>
      </c>
      <c r="C1062" s="2" t="s">
        <v>517</v>
      </c>
      <c r="D1062" s="2" t="s">
        <v>520</v>
      </c>
      <c r="E1062" s="2" t="s">
        <v>523</v>
      </c>
      <c r="F1062" s="2">
        <v>8</v>
      </c>
      <c r="G1062" s="2">
        <v>2040</v>
      </c>
      <c r="H1062" s="2">
        <v>687.68399999999997</v>
      </c>
    </row>
    <row r="1063" spans="2:8">
      <c r="B1063" s="1">
        <v>41306</v>
      </c>
      <c r="C1063" s="2" t="s">
        <v>514</v>
      </c>
      <c r="D1063" s="2" t="s">
        <v>520</v>
      </c>
      <c r="E1063" s="2" t="s">
        <v>523</v>
      </c>
      <c r="F1063" s="2">
        <v>9</v>
      </c>
      <c r="G1063" s="2">
        <v>1278</v>
      </c>
      <c r="H1063" s="2">
        <v>478.99440000000004</v>
      </c>
    </row>
    <row r="1064" spans="2:8">
      <c r="B1064" s="1">
        <v>41306</v>
      </c>
      <c r="C1064" s="2" t="s">
        <v>515</v>
      </c>
      <c r="D1064" s="2" t="s">
        <v>520</v>
      </c>
      <c r="E1064" s="2" t="s">
        <v>523</v>
      </c>
      <c r="F1064" s="2">
        <v>10</v>
      </c>
      <c r="G1064" s="2">
        <v>2900</v>
      </c>
      <c r="H1064" s="2">
        <v>1265.27</v>
      </c>
    </row>
    <row r="1065" spans="2:8">
      <c r="B1065" s="1">
        <v>41306</v>
      </c>
      <c r="C1065" s="2" t="s">
        <v>516</v>
      </c>
      <c r="D1065" s="2" t="s">
        <v>520</v>
      </c>
      <c r="E1065" s="2" t="s">
        <v>523</v>
      </c>
      <c r="F1065" s="2">
        <v>9</v>
      </c>
      <c r="G1065" s="2">
        <v>1197</v>
      </c>
      <c r="H1065" s="2">
        <v>412.4862</v>
      </c>
    </row>
    <row r="1066" spans="2:8">
      <c r="B1066" s="1">
        <v>41306</v>
      </c>
      <c r="C1066" s="2" t="s">
        <v>517</v>
      </c>
      <c r="D1066" s="2" t="s">
        <v>520</v>
      </c>
      <c r="E1066" s="2" t="s">
        <v>523</v>
      </c>
      <c r="F1066" s="2">
        <v>8</v>
      </c>
      <c r="G1066" s="2">
        <v>2312</v>
      </c>
      <c r="H1066" s="2">
        <v>985.14319999999998</v>
      </c>
    </row>
    <row r="1067" spans="2:8">
      <c r="B1067" s="1">
        <v>41334</v>
      </c>
      <c r="C1067" s="2" t="s">
        <v>514</v>
      </c>
      <c r="D1067" s="2" t="s">
        <v>520</v>
      </c>
      <c r="E1067" s="2" t="s">
        <v>523</v>
      </c>
      <c r="F1067" s="2">
        <v>6</v>
      </c>
      <c r="G1067" s="2">
        <v>846</v>
      </c>
      <c r="H1067" s="2">
        <v>307.60559999999998</v>
      </c>
    </row>
    <row r="1068" spans="2:8">
      <c r="B1068" s="1">
        <v>41334</v>
      </c>
      <c r="C1068" s="2" t="s">
        <v>515</v>
      </c>
      <c r="D1068" s="2" t="s">
        <v>520</v>
      </c>
      <c r="E1068" s="2" t="s">
        <v>523</v>
      </c>
      <c r="F1068" s="2">
        <v>6</v>
      </c>
      <c r="G1068" s="2">
        <v>642</v>
      </c>
      <c r="H1068" s="2">
        <v>209.292</v>
      </c>
    </row>
    <row r="1069" spans="2:8">
      <c r="B1069" s="1">
        <v>41334</v>
      </c>
      <c r="C1069" s="2" t="s">
        <v>516</v>
      </c>
      <c r="D1069" s="2" t="s">
        <v>520</v>
      </c>
      <c r="E1069" s="2" t="s">
        <v>523</v>
      </c>
      <c r="F1069" s="2">
        <v>8</v>
      </c>
      <c r="G1069" s="2">
        <v>2400</v>
      </c>
      <c r="H1069" s="2">
        <v>739.92000000000007</v>
      </c>
    </row>
    <row r="1070" spans="2:8">
      <c r="B1070" s="1">
        <v>41334</v>
      </c>
      <c r="C1070" s="2" t="s">
        <v>517</v>
      </c>
      <c r="D1070" s="2" t="s">
        <v>520</v>
      </c>
      <c r="E1070" s="2" t="s">
        <v>523</v>
      </c>
      <c r="F1070" s="2">
        <v>9</v>
      </c>
      <c r="G1070" s="2">
        <v>2610</v>
      </c>
      <c r="H1070" s="2">
        <v>1041.3900000000001</v>
      </c>
    </row>
    <row r="1071" spans="2:8">
      <c r="B1071" s="1">
        <v>41365</v>
      </c>
      <c r="C1071" s="2" t="s">
        <v>514</v>
      </c>
      <c r="D1071" s="2" t="s">
        <v>520</v>
      </c>
      <c r="E1071" s="2" t="s">
        <v>523</v>
      </c>
      <c r="F1071" s="2">
        <v>8</v>
      </c>
      <c r="G1071" s="2">
        <v>2112</v>
      </c>
      <c r="H1071" s="2">
        <v>915.76319999999998</v>
      </c>
    </row>
    <row r="1072" spans="2:8">
      <c r="B1072" s="1">
        <v>41365</v>
      </c>
      <c r="C1072" s="2" t="s">
        <v>515</v>
      </c>
      <c r="D1072" s="2" t="s">
        <v>520</v>
      </c>
      <c r="E1072" s="2" t="s">
        <v>523</v>
      </c>
      <c r="F1072" s="2">
        <v>7</v>
      </c>
      <c r="G1072" s="2">
        <v>1232</v>
      </c>
      <c r="H1072" s="2">
        <v>496.74239999999998</v>
      </c>
    </row>
    <row r="1073" spans="2:8">
      <c r="B1073" s="1">
        <v>41365</v>
      </c>
      <c r="C1073" s="2" t="s">
        <v>516</v>
      </c>
      <c r="D1073" s="2" t="s">
        <v>520</v>
      </c>
      <c r="E1073" s="2" t="s">
        <v>523</v>
      </c>
      <c r="F1073" s="2">
        <v>7</v>
      </c>
      <c r="G1073" s="2">
        <v>2044</v>
      </c>
      <c r="H1073" s="2">
        <v>671.45400000000006</v>
      </c>
    </row>
    <row r="1074" spans="2:8">
      <c r="B1074" s="1">
        <v>41365</v>
      </c>
      <c r="C1074" s="2" t="s">
        <v>517</v>
      </c>
      <c r="D1074" s="2" t="s">
        <v>520</v>
      </c>
      <c r="E1074" s="2" t="s">
        <v>523</v>
      </c>
      <c r="F1074" s="2">
        <v>8</v>
      </c>
      <c r="G1074" s="2">
        <v>1608</v>
      </c>
      <c r="H1074" s="2">
        <v>535.78560000000004</v>
      </c>
    </row>
    <row r="1075" spans="2:8">
      <c r="B1075" s="1">
        <v>41395</v>
      </c>
      <c r="C1075" s="2" t="s">
        <v>514</v>
      </c>
      <c r="D1075" s="2" t="s">
        <v>520</v>
      </c>
      <c r="E1075" s="2" t="s">
        <v>523</v>
      </c>
      <c r="F1075" s="2">
        <v>6</v>
      </c>
      <c r="G1075" s="2">
        <v>1170</v>
      </c>
      <c r="H1075" s="2">
        <v>394.173</v>
      </c>
    </row>
    <row r="1076" spans="2:8">
      <c r="B1076" s="1">
        <v>41395</v>
      </c>
      <c r="C1076" s="2" t="s">
        <v>515</v>
      </c>
      <c r="D1076" s="2" t="s">
        <v>520</v>
      </c>
      <c r="E1076" s="2" t="s">
        <v>523</v>
      </c>
      <c r="F1076" s="2">
        <v>8</v>
      </c>
      <c r="G1076" s="2">
        <v>1192</v>
      </c>
      <c r="H1076" s="2">
        <v>516.61279999999999</v>
      </c>
    </row>
    <row r="1077" spans="2:8">
      <c r="B1077" s="1">
        <v>41395</v>
      </c>
      <c r="C1077" s="2" t="s">
        <v>516</v>
      </c>
      <c r="D1077" s="2" t="s">
        <v>520</v>
      </c>
      <c r="E1077" s="2" t="s">
        <v>523</v>
      </c>
      <c r="F1077" s="2">
        <v>8</v>
      </c>
      <c r="G1077" s="2">
        <v>1696</v>
      </c>
      <c r="H1077" s="2">
        <v>512.53120000000001</v>
      </c>
    </row>
    <row r="1078" spans="2:8">
      <c r="B1078" s="1">
        <v>41395</v>
      </c>
      <c r="C1078" s="2" t="s">
        <v>517</v>
      </c>
      <c r="D1078" s="2" t="s">
        <v>520</v>
      </c>
      <c r="E1078" s="2" t="s">
        <v>523</v>
      </c>
      <c r="F1078" s="2">
        <v>6</v>
      </c>
      <c r="G1078" s="2">
        <v>1680</v>
      </c>
      <c r="H1078" s="2">
        <v>623.28</v>
      </c>
    </row>
    <row r="1079" spans="2:8">
      <c r="B1079" s="1">
        <v>41426</v>
      </c>
      <c r="C1079" s="2" t="s">
        <v>514</v>
      </c>
      <c r="D1079" s="2" t="s">
        <v>520</v>
      </c>
      <c r="E1079" s="2" t="s">
        <v>523</v>
      </c>
      <c r="F1079" s="2">
        <v>6</v>
      </c>
      <c r="G1079" s="2">
        <v>1602</v>
      </c>
      <c r="H1079" s="2">
        <v>640.15920000000006</v>
      </c>
    </row>
    <row r="1080" spans="2:8">
      <c r="B1080" s="1">
        <v>41426</v>
      </c>
      <c r="C1080" s="2" t="s">
        <v>515</v>
      </c>
      <c r="D1080" s="2" t="s">
        <v>520</v>
      </c>
      <c r="E1080" s="2" t="s">
        <v>523</v>
      </c>
      <c r="F1080" s="2">
        <v>8</v>
      </c>
      <c r="G1080" s="2">
        <v>2080</v>
      </c>
      <c r="H1080" s="2">
        <v>736.94399999999996</v>
      </c>
    </row>
    <row r="1081" spans="2:8">
      <c r="B1081" s="1">
        <v>41426</v>
      </c>
      <c r="C1081" s="2" t="s">
        <v>516</v>
      </c>
      <c r="D1081" s="2" t="s">
        <v>520</v>
      </c>
      <c r="E1081" s="2" t="s">
        <v>523</v>
      </c>
      <c r="F1081" s="2">
        <v>8</v>
      </c>
      <c r="G1081" s="2">
        <v>1656</v>
      </c>
      <c r="H1081" s="2">
        <v>606.75840000000005</v>
      </c>
    </row>
    <row r="1082" spans="2:8">
      <c r="B1082" s="1">
        <v>41426</v>
      </c>
      <c r="C1082" s="2" t="s">
        <v>517</v>
      </c>
      <c r="D1082" s="2" t="s">
        <v>520</v>
      </c>
      <c r="E1082" s="2" t="s">
        <v>523</v>
      </c>
      <c r="F1082" s="2">
        <v>7</v>
      </c>
      <c r="G1082" s="2">
        <v>1512</v>
      </c>
      <c r="H1082" s="2">
        <v>551.88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779A-B0F4-4063-AF1F-B5EF1391B6EA}">
  <sheetPr>
    <tabColor rgb="FF00B050"/>
  </sheetPr>
  <dimension ref="A1:D17"/>
  <sheetViews>
    <sheetView tabSelected="1" workbookViewId="0">
      <selection activeCell="D16" sqref="D16"/>
    </sheetView>
  </sheetViews>
  <sheetFormatPr defaultRowHeight="14.25"/>
  <cols>
    <col min="1" max="1" width="58.140625" style="3" bestFit="1" customWidth="1"/>
    <col min="2" max="2" width="15.85546875" style="3" bestFit="1" customWidth="1"/>
    <col min="3" max="3" width="18.85546875" style="3" customWidth="1"/>
    <col min="4" max="4" width="16.28515625" style="3" bestFit="1" customWidth="1"/>
    <col min="5" max="16384" width="9.140625" style="3"/>
  </cols>
  <sheetData>
    <row r="1" spans="1:4">
      <c r="A1" s="193" t="s">
        <v>815</v>
      </c>
      <c r="B1" s="193"/>
      <c r="C1" s="193"/>
      <c r="D1" s="193"/>
    </row>
    <row r="5" spans="1:4">
      <c r="A5" s="255" t="s">
        <v>816</v>
      </c>
      <c r="B5" s="256" t="s">
        <v>822</v>
      </c>
      <c r="C5" s="255" t="s">
        <v>823</v>
      </c>
      <c r="D5" s="255" t="s">
        <v>829</v>
      </c>
    </row>
    <row r="6" spans="1:4">
      <c r="A6" s="9" t="s">
        <v>817</v>
      </c>
      <c r="B6" s="49">
        <v>10</v>
      </c>
      <c r="C6" s="9" t="s">
        <v>824</v>
      </c>
      <c r="D6" s="243">
        <v>0</v>
      </c>
    </row>
    <row r="7" spans="1:4">
      <c r="A7" s="9" t="s">
        <v>818</v>
      </c>
      <c r="B7" s="49">
        <v>2000</v>
      </c>
      <c r="C7" s="9" t="s">
        <v>825</v>
      </c>
      <c r="D7" s="243">
        <v>40</v>
      </c>
    </row>
    <row r="8" spans="1:4">
      <c r="A8" s="9" t="s">
        <v>820</v>
      </c>
      <c r="B8" s="49">
        <v>3000</v>
      </c>
      <c r="C8" s="9" t="s">
        <v>826</v>
      </c>
      <c r="D8" s="243">
        <v>200</v>
      </c>
    </row>
    <row r="9" spans="1:4">
      <c r="A9" s="9" t="s">
        <v>819</v>
      </c>
      <c r="B9" s="49">
        <v>5000</v>
      </c>
      <c r="C9" s="9" t="s">
        <v>827</v>
      </c>
      <c r="D9" s="243">
        <v>500</v>
      </c>
    </row>
    <row r="10" spans="1:4">
      <c r="A10" s="9" t="s">
        <v>821</v>
      </c>
      <c r="B10" s="49">
        <v>10000</v>
      </c>
      <c r="C10" s="9" t="s">
        <v>828</v>
      </c>
      <c r="D10" s="243">
        <v>1400</v>
      </c>
    </row>
    <row r="12" spans="1:4">
      <c r="A12" s="3" t="s">
        <v>830</v>
      </c>
    </row>
    <row r="13" spans="1:4">
      <c r="A13" s="3" t="s">
        <v>831</v>
      </c>
    </row>
    <row r="14" spans="1:4">
      <c r="A14" s="3" t="s">
        <v>832</v>
      </c>
    </row>
    <row r="16" spans="1:4">
      <c r="A16" s="257" t="s">
        <v>833</v>
      </c>
      <c r="B16" s="349" t="s">
        <v>834</v>
      </c>
      <c r="C16" s="350"/>
    </row>
    <row r="17" spans="1:3">
      <c r="A17" s="243">
        <v>2001</v>
      </c>
      <c r="B17" s="347">
        <f>VLOOKUP(A17,B5:D10,3,1)</f>
        <v>40</v>
      </c>
      <c r="C17" s="348"/>
    </row>
  </sheetData>
  <mergeCells count="2">
    <mergeCell ref="B17:C17"/>
    <mergeCell ref="B16:C16"/>
  </mergeCells>
  <pageMargins left="0.7" right="0.7" top="0.75" bottom="0.75" header="0.3" footer="0.3"/>
  <pageSetup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7140C-6905-4831-9B57-D6D559552D01}">
  <sheetPr>
    <tabColor rgb="FF00B0F0"/>
  </sheetPr>
  <dimension ref="A1:F23"/>
  <sheetViews>
    <sheetView zoomScaleNormal="100" workbookViewId="0">
      <selection activeCell="F23" sqref="F23"/>
    </sheetView>
  </sheetViews>
  <sheetFormatPr defaultRowHeight="14.25"/>
  <cols>
    <col min="1" max="1" width="31.42578125" style="3" customWidth="1"/>
    <col min="2" max="2" width="18" style="3" customWidth="1"/>
    <col min="3" max="3" width="14.7109375" style="3" customWidth="1"/>
    <col min="4" max="4" width="20" style="3" customWidth="1"/>
    <col min="5" max="5" width="9.140625" style="3"/>
    <col min="6" max="6" width="58.42578125" style="3" bestFit="1" customWidth="1"/>
    <col min="7" max="16384" width="9.140625" style="3"/>
  </cols>
  <sheetData>
    <row r="1" spans="1:6">
      <c r="A1" s="3" t="s">
        <v>780</v>
      </c>
      <c r="B1" s="9" t="s">
        <v>793</v>
      </c>
      <c r="C1" s="244">
        <f>VLOOKUP(B1,A5:D12,4,0)</f>
        <v>40.950000000000003</v>
      </c>
      <c r="E1" s="257"/>
      <c r="F1" s="257" t="s">
        <v>835</v>
      </c>
    </row>
    <row r="2" spans="1:6">
      <c r="A2" s="3" t="s">
        <v>781</v>
      </c>
      <c r="B2" s="9" t="s">
        <v>797</v>
      </c>
      <c r="C2" s="3">
        <f>VLOOKUP(B2,B5:D12,3,0)</f>
        <v>32.950000000000003</v>
      </c>
      <c r="D2" s="22"/>
      <c r="E2" s="9">
        <v>1</v>
      </c>
      <c r="F2" s="9" t="s">
        <v>836</v>
      </c>
    </row>
    <row r="3" spans="1:6">
      <c r="E3" s="9">
        <v>2</v>
      </c>
      <c r="F3" s="9" t="s">
        <v>837</v>
      </c>
    </row>
    <row r="4" spans="1:6">
      <c r="A4" s="245" t="s">
        <v>782</v>
      </c>
      <c r="B4" s="245" t="s">
        <v>783</v>
      </c>
      <c r="C4" s="245" t="s">
        <v>784</v>
      </c>
      <c r="D4" s="258" t="s">
        <v>785</v>
      </c>
      <c r="E4" s="9">
        <v>3</v>
      </c>
      <c r="F4" s="9" t="s">
        <v>838</v>
      </c>
    </row>
    <row r="5" spans="1:6">
      <c r="A5" s="9" t="s">
        <v>786</v>
      </c>
      <c r="B5" s="9" t="s">
        <v>794</v>
      </c>
      <c r="C5" s="9">
        <v>25</v>
      </c>
      <c r="D5" s="243">
        <v>26.95</v>
      </c>
    </row>
    <row r="6" spans="1:6">
      <c r="A6" s="9" t="s">
        <v>787</v>
      </c>
      <c r="B6" s="9" t="s">
        <v>795</v>
      </c>
      <c r="C6" s="9">
        <v>20</v>
      </c>
      <c r="D6" s="243">
        <v>28.95</v>
      </c>
    </row>
    <row r="7" spans="1:6">
      <c r="A7" s="9" t="s">
        <v>788</v>
      </c>
      <c r="B7" s="9" t="s">
        <v>796</v>
      </c>
      <c r="C7" s="9">
        <v>35</v>
      </c>
      <c r="D7" s="243">
        <v>30.95</v>
      </c>
    </row>
    <row r="8" spans="1:6">
      <c r="A8" s="9" t="s">
        <v>789</v>
      </c>
      <c r="B8" s="9" t="s">
        <v>797</v>
      </c>
      <c r="C8" s="9">
        <v>30</v>
      </c>
      <c r="D8" s="243">
        <v>32.950000000000003</v>
      </c>
    </row>
    <row r="9" spans="1:6">
      <c r="A9" s="9" t="s">
        <v>790</v>
      </c>
      <c r="B9" s="9" t="s">
        <v>798</v>
      </c>
      <c r="C9" s="9">
        <v>40</v>
      </c>
      <c r="D9" s="243">
        <v>34.950000000000003</v>
      </c>
    </row>
    <row r="10" spans="1:6">
      <c r="A10" s="9" t="s">
        <v>791</v>
      </c>
      <c r="B10" s="9" t="s">
        <v>799</v>
      </c>
      <c r="C10" s="9">
        <v>1</v>
      </c>
      <c r="D10" s="243">
        <v>36.950000000000003</v>
      </c>
    </row>
    <row r="11" spans="1:6">
      <c r="A11" s="9" t="s">
        <v>792</v>
      </c>
      <c r="B11" s="9" t="s">
        <v>800</v>
      </c>
      <c r="C11" s="9">
        <v>5</v>
      </c>
      <c r="D11" s="243">
        <v>38.950000000000003</v>
      </c>
    </row>
    <row r="12" spans="1:6">
      <c r="A12" s="9" t="s">
        <v>793</v>
      </c>
      <c r="B12" s="9" t="s">
        <v>801</v>
      </c>
      <c r="C12" s="9">
        <v>12</v>
      </c>
      <c r="D12" s="243">
        <v>40.950000000000003</v>
      </c>
    </row>
    <row r="13" spans="1:6">
      <c r="A13" s="22"/>
      <c r="B13" s="22"/>
      <c r="C13" s="22"/>
      <c r="D13" s="22"/>
    </row>
    <row r="14" spans="1:6" ht="15">
      <c r="A14"/>
      <c r="B14"/>
      <c r="C14"/>
      <c r="D14"/>
    </row>
    <row r="15" spans="1:6" ht="15">
      <c r="A15"/>
      <c r="B15"/>
      <c r="C15"/>
      <c r="D15"/>
    </row>
    <row r="16" spans="1:6" ht="15">
      <c r="A16"/>
      <c r="B16"/>
      <c r="C16"/>
      <c r="D16"/>
    </row>
    <row r="17" spans="1:4" ht="15">
      <c r="A17"/>
      <c r="B17"/>
      <c r="C17"/>
      <c r="D17"/>
    </row>
    <row r="18" spans="1:4" ht="15">
      <c r="A18"/>
      <c r="B18"/>
      <c r="C18"/>
      <c r="D18"/>
    </row>
    <row r="19" spans="1:4" ht="15">
      <c r="A19"/>
      <c r="B19"/>
      <c r="C19"/>
      <c r="D19"/>
    </row>
    <row r="20" spans="1:4" ht="15">
      <c r="A20"/>
      <c r="B20"/>
      <c r="C20"/>
      <c r="D20"/>
    </row>
    <row r="21" spans="1:4" ht="15">
      <c r="A21"/>
      <c r="B21"/>
      <c r="C21"/>
      <c r="D21"/>
    </row>
    <row r="22" spans="1:4" ht="15">
      <c r="A22"/>
      <c r="B22"/>
      <c r="C22"/>
      <c r="D22"/>
    </row>
    <row r="23" spans="1:4" ht="15">
      <c r="A23"/>
      <c r="B23"/>
      <c r="C23"/>
      <c r="D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01E4-F6B9-482F-A36B-4F9225E20CA6}">
  <sheetPr>
    <tabColor rgb="FFFF6699"/>
  </sheetPr>
  <dimension ref="A1:F23"/>
  <sheetViews>
    <sheetView topLeftCell="A2" workbookViewId="0">
      <selection activeCell="F12" sqref="F12"/>
    </sheetView>
  </sheetViews>
  <sheetFormatPr defaultRowHeight="14.25"/>
  <cols>
    <col min="1" max="1" width="31.42578125" style="3" customWidth="1"/>
    <col min="2" max="2" width="18" style="3" customWidth="1"/>
    <col min="3" max="3" width="14.7109375" style="3" customWidth="1"/>
    <col min="4" max="4" width="20" style="3" customWidth="1"/>
    <col min="5" max="5" width="9.140625" style="3"/>
    <col min="6" max="6" width="58.42578125" style="3" bestFit="1" customWidth="1"/>
    <col min="7" max="16384" width="9.140625" style="3"/>
  </cols>
  <sheetData>
    <row r="1" spans="1:6" ht="15">
      <c r="A1" s="3" t="s">
        <v>780</v>
      </c>
      <c r="C1" s="9" t="s">
        <v>793</v>
      </c>
      <c r="D1" s="9">
        <f>VLOOKUP(C1,A5:D12,4,0)</f>
        <v>40.950000000000003</v>
      </c>
      <c r="E1"/>
      <c r="F1"/>
    </row>
    <row r="2" spans="1:6" ht="15">
      <c r="A2" s="3" t="s">
        <v>781</v>
      </c>
      <c r="B2" s="22"/>
      <c r="C2" s="22"/>
      <c r="D2" s="22"/>
      <c r="E2"/>
      <c r="F2"/>
    </row>
    <row r="3" spans="1:6" ht="15">
      <c r="E3"/>
      <c r="F3"/>
    </row>
    <row r="4" spans="1:6" ht="15">
      <c r="A4" s="245" t="s">
        <v>782</v>
      </c>
      <c r="B4" s="245" t="s">
        <v>783</v>
      </c>
      <c r="C4" s="245" t="s">
        <v>784</v>
      </c>
      <c r="D4" s="258" t="s">
        <v>785</v>
      </c>
      <c r="E4"/>
      <c r="F4"/>
    </row>
    <row r="5" spans="1:6">
      <c r="A5" s="9" t="s">
        <v>786</v>
      </c>
      <c r="B5" s="9" t="s">
        <v>794</v>
      </c>
      <c r="C5" s="9">
        <v>25</v>
      </c>
      <c r="D5" s="243">
        <v>26.95</v>
      </c>
    </row>
    <row r="6" spans="1:6">
      <c r="A6" s="9" t="s">
        <v>787</v>
      </c>
      <c r="B6" s="9" t="s">
        <v>795</v>
      </c>
      <c r="C6" s="9">
        <v>20</v>
      </c>
      <c r="D6" s="243">
        <v>28.95</v>
      </c>
    </row>
    <row r="7" spans="1:6">
      <c r="A7" s="9" t="s">
        <v>788</v>
      </c>
      <c r="B7" s="9" t="s">
        <v>796</v>
      </c>
      <c r="C7" s="9">
        <v>35</v>
      </c>
      <c r="D7" s="243">
        <v>30.95</v>
      </c>
    </row>
    <row r="8" spans="1:6">
      <c r="A8" s="9" t="s">
        <v>789</v>
      </c>
      <c r="B8" s="9" t="s">
        <v>797</v>
      </c>
      <c r="C8" s="9">
        <v>30</v>
      </c>
      <c r="D8" s="243">
        <v>32.950000000000003</v>
      </c>
    </row>
    <row r="9" spans="1:6">
      <c r="A9" s="9" t="s">
        <v>790</v>
      </c>
      <c r="B9" s="9" t="s">
        <v>798</v>
      </c>
      <c r="C9" s="9">
        <v>40</v>
      </c>
      <c r="D9" s="243">
        <v>34.950000000000003</v>
      </c>
    </row>
    <row r="10" spans="1:6">
      <c r="A10" s="9" t="s">
        <v>791</v>
      </c>
      <c r="B10" s="9" t="s">
        <v>799</v>
      </c>
      <c r="C10" s="9">
        <v>1</v>
      </c>
      <c r="D10" s="243">
        <v>36.950000000000003</v>
      </c>
    </row>
    <row r="11" spans="1:6">
      <c r="A11" s="9" t="s">
        <v>792</v>
      </c>
      <c r="B11" s="9" t="s">
        <v>800</v>
      </c>
      <c r="C11" s="9">
        <v>5</v>
      </c>
      <c r="D11" s="243">
        <v>38.950000000000003</v>
      </c>
    </row>
    <row r="12" spans="1:6">
      <c r="A12" s="9" t="s">
        <v>793</v>
      </c>
      <c r="B12" s="9" t="s">
        <v>801</v>
      </c>
      <c r="C12" s="9">
        <v>12</v>
      </c>
      <c r="D12" s="243">
        <v>40.950000000000003</v>
      </c>
    </row>
    <row r="13" spans="1:6">
      <c r="A13" s="22"/>
      <c r="B13" s="22"/>
      <c r="C13" s="22"/>
      <c r="D13" s="22"/>
    </row>
    <row r="14" spans="1:6">
      <c r="A14" s="245" t="s">
        <v>782</v>
      </c>
      <c r="B14" s="245" t="s">
        <v>785</v>
      </c>
      <c r="C14" s="245" t="s">
        <v>802</v>
      </c>
      <c r="D14" s="245" t="s">
        <v>309</v>
      </c>
    </row>
    <row r="15" spans="1:6">
      <c r="A15" s="9" t="s">
        <v>792</v>
      </c>
      <c r="B15" s="9">
        <f>VLOOKUP(A15,A5:D12,4,0)</f>
        <v>38.950000000000003</v>
      </c>
      <c r="C15" s="9">
        <v>5</v>
      </c>
      <c r="D15" s="9">
        <f>B15*C15</f>
        <v>194.75</v>
      </c>
    </row>
    <row r="17" spans="1:4">
      <c r="A17" s="3" t="s">
        <v>803</v>
      </c>
    </row>
    <row r="18" spans="1:4">
      <c r="A18" s="245" t="s">
        <v>782</v>
      </c>
      <c r="B18" s="245" t="s">
        <v>785</v>
      </c>
      <c r="C18" s="245" t="s">
        <v>802</v>
      </c>
      <c r="D18" s="245" t="s">
        <v>309</v>
      </c>
    </row>
    <row r="19" spans="1:4">
      <c r="A19" s="9" t="s">
        <v>789</v>
      </c>
      <c r="B19" s="9">
        <f>VLOOKUP(A19,A5:D12,4,0)</f>
        <v>32.950000000000003</v>
      </c>
      <c r="C19" s="9">
        <v>4</v>
      </c>
      <c r="D19" s="9">
        <f>B19*C19</f>
        <v>131.80000000000001</v>
      </c>
    </row>
    <row r="21" spans="1:4">
      <c r="A21" s="3" t="s">
        <v>804</v>
      </c>
    </row>
    <row r="22" spans="1:4">
      <c r="A22" s="245" t="s">
        <v>782</v>
      </c>
      <c r="B22" s="245" t="s">
        <v>785</v>
      </c>
      <c r="C22" s="245" t="s">
        <v>802</v>
      </c>
      <c r="D22" s="245" t="s">
        <v>309</v>
      </c>
    </row>
    <row r="23" spans="1:4">
      <c r="A23" s="9" t="s">
        <v>806</v>
      </c>
      <c r="B23" s="9">
        <f>VLOOKUP(A23,vtable,4,0)</f>
        <v>38.950000000000003</v>
      </c>
      <c r="C23" s="9"/>
      <c r="D23" s="9"/>
    </row>
  </sheetData>
  <dataValidations count="1">
    <dataValidation type="list" allowBlank="1" showInputMessage="1" showErrorMessage="1" sqref="A19" xr:uid="{E3543D97-88A9-4D14-9F63-829B1FF10126}">
      <formula1>$A$5:$A$12</formula1>
    </dataValidation>
  </dataValidations>
  <pageMargins left="0.7" right="0.7" top="0.75" bottom="0.75" header="0.3" footer="0.3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248F6-96AD-4D13-A627-CB6DD414870C}">
  <sheetPr>
    <tabColor rgb="FF7030A0"/>
  </sheetPr>
  <dimension ref="A1:D44"/>
  <sheetViews>
    <sheetView workbookViewId="0">
      <selection activeCell="I10" sqref="I10"/>
    </sheetView>
  </sheetViews>
  <sheetFormatPr defaultRowHeight="14.25"/>
  <cols>
    <col min="1" max="1" width="35.7109375" style="3" bestFit="1" customWidth="1"/>
    <col min="2" max="2" width="18" style="3" customWidth="1"/>
    <col min="3" max="3" width="14.7109375" style="3" customWidth="1"/>
    <col min="4" max="4" width="20" style="3" customWidth="1"/>
    <col min="5" max="16384" width="9.140625" style="3"/>
  </cols>
  <sheetData>
    <row r="1" spans="1:4">
      <c r="A1" s="193" t="s">
        <v>839</v>
      </c>
    </row>
    <row r="3" spans="1:4">
      <c r="A3" s="245" t="s">
        <v>841</v>
      </c>
      <c r="B3" s="245" t="s">
        <v>783</v>
      </c>
      <c r="C3" s="245" t="s">
        <v>784</v>
      </c>
      <c r="D3" s="258" t="s">
        <v>785</v>
      </c>
    </row>
    <row r="4" spans="1:4">
      <c r="A4" s="9" t="s">
        <v>786</v>
      </c>
      <c r="B4" s="9" t="s">
        <v>794</v>
      </c>
      <c r="C4" s="9">
        <v>25</v>
      </c>
      <c r="D4" s="243">
        <v>26.95</v>
      </c>
    </row>
    <row r="5" spans="1:4">
      <c r="A5" s="9" t="s">
        <v>787</v>
      </c>
      <c r="B5" s="9" t="s">
        <v>795</v>
      </c>
      <c r="C5" s="9">
        <v>20</v>
      </c>
      <c r="D5" s="243">
        <v>28.95</v>
      </c>
    </row>
    <row r="6" spans="1:4">
      <c r="A6" s="9" t="s">
        <v>788</v>
      </c>
      <c r="B6" s="9" t="s">
        <v>796</v>
      </c>
      <c r="C6" s="9">
        <v>35</v>
      </c>
      <c r="D6" s="243">
        <v>30.95</v>
      </c>
    </row>
    <row r="7" spans="1:4">
      <c r="A7" s="9" t="s">
        <v>789</v>
      </c>
      <c r="B7" s="9" t="s">
        <v>797</v>
      </c>
      <c r="C7" s="9">
        <v>30</v>
      </c>
      <c r="D7" s="243">
        <v>32.950000000000003</v>
      </c>
    </row>
    <row r="8" spans="1:4">
      <c r="A8" s="9" t="s">
        <v>790</v>
      </c>
      <c r="B8" s="9" t="s">
        <v>798</v>
      </c>
      <c r="C8" s="9">
        <v>40</v>
      </c>
      <c r="D8" s="243">
        <v>34.950000000000003</v>
      </c>
    </row>
    <row r="9" spans="1:4">
      <c r="A9" s="9" t="s">
        <v>791</v>
      </c>
      <c r="B9" s="9" t="s">
        <v>799</v>
      </c>
      <c r="C9" s="9">
        <v>1</v>
      </c>
      <c r="D9" s="243">
        <v>36.950000000000003</v>
      </c>
    </row>
    <row r="10" spans="1:4">
      <c r="A10" s="9" t="s">
        <v>792</v>
      </c>
      <c r="B10" s="9" t="s">
        <v>800</v>
      </c>
      <c r="C10" s="9">
        <v>5</v>
      </c>
      <c r="D10" s="243">
        <v>38.950000000000003</v>
      </c>
    </row>
    <row r="11" spans="1:4">
      <c r="A11" s="9" t="s">
        <v>793</v>
      </c>
      <c r="B11" s="9" t="s">
        <v>801</v>
      </c>
      <c r="C11" s="9">
        <v>12</v>
      </c>
      <c r="D11" s="243">
        <v>40.950000000000003</v>
      </c>
    </row>
    <row r="13" spans="1:4">
      <c r="A13" s="193" t="s">
        <v>840</v>
      </c>
    </row>
    <row r="14" spans="1:4">
      <c r="A14" s="245" t="s">
        <v>841</v>
      </c>
      <c r="B14" s="245" t="s">
        <v>785</v>
      </c>
    </row>
    <row r="15" spans="1:4">
      <c r="A15" s="9" t="s">
        <v>842</v>
      </c>
      <c r="B15" s="161">
        <f>VLOOKUP(TRIM(A15),$A$4:$D$11,4,0)</f>
        <v>26.95</v>
      </c>
    </row>
    <row r="16" spans="1:4">
      <c r="A16" s="9" t="s">
        <v>843</v>
      </c>
      <c r="B16" s="161">
        <f t="shared" ref="B16:B22" si="0">VLOOKUP(TRIM(A16),$A$4:$D$11,4,0)</f>
        <v>28.95</v>
      </c>
    </row>
    <row r="17" spans="1:4">
      <c r="A17" s="9" t="s">
        <v>844</v>
      </c>
      <c r="B17" s="161">
        <f t="shared" si="0"/>
        <v>30.95</v>
      </c>
    </row>
    <row r="18" spans="1:4">
      <c r="A18" s="9" t="s">
        <v>789</v>
      </c>
      <c r="B18" s="161">
        <f t="shared" si="0"/>
        <v>32.950000000000003</v>
      </c>
    </row>
    <row r="19" spans="1:4">
      <c r="A19" s="9" t="s">
        <v>790</v>
      </c>
      <c r="B19" s="161">
        <f t="shared" si="0"/>
        <v>34.950000000000003</v>
      </c>
    </row>
    <row r="20" spans="1:4">
      <c r="A20" s="9" t="s">
        <v>791</v>
      </c>
      <c r="B20" s="161">
        <f t="shared" si="0"/>
        <v>36.950000000000003</v>
      </c>
    </row>
    <row r="21" spans="1:4">
      <c r="A21" s="9" t="s">
        <v>792</v>
      </c>
      <c r="B21" s="161">
        <f t="shared" si="0"/>
        <v>38.950000000000003</v>
      </c>
    </row>
    <row r="22" spans="1:4">
      <c r="A22" s="9" t="s">
        <v>793</v>
      </c>
      <c r="B22" s="161">
        <f t="shared" si="0"/>
        <v>40.950000000000003</v>
      </c>
    </row>
    <row r="24" spans="1:4">
      <c r="A24" s="245" t="s">
        <v>841</v>
      </c>
      <c r="B24" s="245" t="s">
        <v>783</v>
      </c>
      <c r="C24" s="245" t="s">
        <v>784</v>
      </c>
      <c r="D24" s="258" t="s">
        <v>785</v>
      </c>
    </row>
    <row r="25" spans="1:4">
      <c r="A25" s="9" t="s">
        <v>842</v>
      </c>
      <c r="B25" s="9" t="s">
        <v>794</v>
      </c>
      <c r="C25" s="9">
        <v>25</v>
      </c>
      <c r="D25" s="243">
        <v>26.95</v>
      </c>
    </row>
    <row r="26" spans="1:4">
      <c r="A26" s="9" t="s">
        <v>843</v>
      </c>
      <c r="B26" s="9" t="s">
        <v>795</v>
      </c>
      <c r="C26" s="9">
        <v>20</v>
      </c>
      <c r="D26" s="243">
        <v>28.95</v>
      </c>
    </row>
    <row r="27" spans="1:4">
      <c r="A27" s="9" t="s">
        <v>844</v>
      </c>
      <c r="B27" s="9" t="s">
        <v>796</v>
      </c>
      <c r="C27" s="9">
        <v>35</v>
      </c>
      <c r="D27" s="243">
        <v>30.95</v>
      </c>
    </row>
    <row r="28" spans="1:4">
      <c r="A28" s="9" t="s">
        <v>789</v>
      </c>
      <c r="B28" s="9" t="s">
        <v>797</v>
      </c>
      <c r="C28" s="9">
        <v>30</v>
      </c>
      <c r="D28" s="243">
        <v>32.950000000000003</v>
      </c>
    </row>
    <row r="29" spans="1:4">
      <c r="A29" s="9" t="s">
        <v>790</v>
      </c>
      <c r="B29" s="9" t="s">
        <v>798</v>
      </c>
      <c r="C29" s="9">
        <v>40</v>
      </c>
      <c r="D29" s="243">
        <v>34.950000000000003</v>
      </c>
    </row>
    <row r="30" spans="1:4">
      <c r="A30" s="9" t="s">
        <v>791</v>
      </c>
      <c r="B30" s="9" t="s">
        <v>799</v>
      </c>
      <c r="C30" s="9">
        <v>1</v>
      </c>
      <c r="D30" s="243">
        <v>36.950000000000003</v>
      </c>
    </row>
    <row r="31" spans="1:4">
      <c r="A31" s="9" t="s">
        <v>792</v>
      </c>
      <c r="B31" s="9" t="s">
        <v>800</v>
      </c>
      <c r="C31" s="9">
        <v>5</v>
      </c>
      <c r="D31" s="243">
        <v>38.950000000000003</v>
      </c>
    </row>
    <row r="32" spans="1:4">
      <c r="A32" s="9" t="s">
        <v>793</v>
      </c>
      <c r="B32" s="9" t="s">
        <v>801</v>
      </c>
      <c r="C32" s="9">
        <v>12</v>
      </c>
      <c r="D32" s="243">
        <v>40.950000000000003</v>
      </c>
    </row>
    <row r="35" spans="1:2">
      <c r="A35" s="193" t="s">
        <v>845</v>
      </c>
    </row>
    <row r="36" spans="1:2">
      <c r="A36" s="245" t="s">
        <v>841</v>
      </c>
      <c r="B36" s="245" t="s">
        <v>785</v>
      </c>
    </row>
    <row r="37" spans="1:2">
      <c r="A37" s="9" t="s">
        <v>786</v>
      </c>
      <c r="B37" s="161">
        <f t="array" ref="B37">VLOOKUP(A37,TRIM(A25:D32),4,0)+0</f>
        <v>26.95</v>
      </c>
    </row>
    <row r="38" spans="1:2">
      <c r="A38" s="9" t="s">
        <v>787</v>
      </c>
      <c r="B38" s="161">
        <f t="array" ref="B38">VLOOKUP(A38,TRIM(A26:D33),4,0)+0</f>
        <v>28.95</v>
      </c>
    </row>
    <row r="39" spans="1:2">
      <c r="A39" s="9" t="s">
        <v>788</v>
      </c>
      <c r="B39" s="161">
        <f t="array" ref="B39">VLOOKUP(A39,TRIM(A27:D34),4,0)+0</f>
        <v>30.95</v>
      </c>
    </row>
    <row r="40" spans="1:2">
      <c r="A40" s="9" t="s">
        <v>789</v>
      </c>
      <c r="B40" s="161">
        <f t="array" ref="B40">VLOOKUP(A40,TRIM(A28:D35),4,0)+0</f>
        <v>32.950000000000003</v>
      </c>
    </row>
    <row r="41" spans="1:2">
      <c r="A41" s="9" t="s">
        <v>790</v>
      </c>
      <c r="B41" s="161">
        <f t="array" ref="B41">VLOOKUP(A41,TRIM(A29:D36),4,0)+0</f>
        <v>34.950000000000003</v>
      </c>
    </row>
    <row r="42" spans="1:2">
      <c r="A42" s="9" t="s">
        <v>791</v>
      </c>
      <c r="B42" s="161">
        <f t="array" ref="B42">VLOOKUP(A42,TRIM(A30:D37),4,0)+0</f>
        <v>36.950000000000003</v>
      </c>
    </row>
    <row r="43" spans="1:2">
      <c r="A43" s="9" t="s">
        <v>792</v>
      </c>
      <c r="B43" s="161">
        <f t="array" ref="B43">VLOOKUP(A43,TRIM(A31:D38),4,0)+0</f>
        <v>38.950000000000003</v>
      </c>
    </row>
    <row r="44" spans="1:2">
      <c r="A44" s="9" t="s">
        <v>793</v>
      </c>
      <c r="B44" s="161">
        <f t="array" ref="B44">VLOOKUP(A44,TRIM(A32:D39),4,0)+0</f>
        <v>40.950000000000003</v>
      </c>
    </row>
  </sheetData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B561-EC6D-4E84-AFAB-98B2271654A5}">
  <dimension ref="A1:AZ9"/>
  <sheetViews>
    <sheetView workbookViewId="0">
      <selection activeCell="D23" sqref="D23"/>
    </sheetView>
  </sheetViews>
  <sheetFormatPr defaultRowHeight="14.25"/>
  <cols>
    <col min="1" max="1" width="21.42578125" style="3" customWidth="1"/>
    <col min="2" max="2" width="30.5703125" style="3" customWidth="1"/>
    <col min="3" max="3" width="21.28515625" style="3" customWidth="1"/>
    <col min="4" max="4" width="33.85546875" style="3" customWidth="1"/>
    <col min="5" max="5" width="20.5703125" style="3" customWidth="1"/>
    <col min="6" max="6" width="41.85546875" style="3" customWidth="1"/>
    <col min="7" max="7" width="7.28515625" style="3" customWidth="1"/>
    <col min="8" max="16384" width="9.140625" style="3"/>
  </cols>
  <sheetData>
    <row r="1" spans="1:52">
      <c r="A1" s="259" t="s">
        <v>846</v>
      </c>
      <c r="B1" s="259" t="s">
        <v>847</v>
      </c>
      <c r="E1" s="259" t="s">
        <v>4</v>
      </c>
      <c r="R1" s="3" t="s">
        <v>863</v>
      </c>
      <c r="AI1" s="3" t="s">
        <v>864</v>
      </c>
      <c r="AZ1" s="3" t="s">
        <v>865</v>
      </c>
    </row>
    <row r="2" spans="1:52">
      <c r="A2" s="259" t="s">
        <v>848</v>
      </c>
      <c r="B2" s="9" t="s">
        <v>849</v>
      </c>
      <c r="E2" s="9" t="s">
        <v>124</v>
      </c>
    </row>
    <row r="3" spans="1:52">
      <c r="A3" s="259" t="s">
        <v>850</v>
      </c>
      <c r="B3" s="9" t="s">
        <v>851</v>
      </c>
      <c r="E3" s="9" t="s">
        <v>619</v>
      </c>
    </row>
    <row r="4" spans="1:52">
      <c r="A4" s="259" t="s">
        <v>852</v>
      </c>
      <c r="B4" s="9" t="s">
        <v>853</v>
      </c>
      <c r="E4" s="9" t="s">
        <v>169</v>
      </c>
    </row>
    <row r="5" spans="1:52">
      <c r="A5" s="259" t="s">
        <v>854</v>
      </c>
      <c r="B5" s="9" t="s">
        <v>855</v>
      </c>
      <c r="E5" s="9" t="s">
        <v>862</v>
      </c>
    </row>
    <row r="6" spans="1:52">
      <c r="A6" s="259" t="s">
        <v>856</v>
      </c>
      <c r="B6" s="9" t="s">
        <v>857</v>
      </c>
      <c r="E6" s="262" t="s">
        <v>573</v>
      </c>
    </row>
    <row r="7" spans="1:52">
      <c r="A7" s="259" t="s">
        <v>858</v>
      </c>
      <c r="B7" s="9" t="s">
        <v>859</v>
      </c>
      <c r="E7" s="262" t="s">
        <v>573</v>
      </c>
    </row>
    <row r="8" spans="1:52">
      <c r="A8" s="259" t="s">
        <v>860</v>
      </c>
      <c r="B8" s="9" t="s">
        <v>861</v>
      </c>
      <c r="E8" s="262" t="s">
        <v>573</v>
      </c>
    </row>
    <row r="9" spans="1:52">
      <c r="E9" s="262" t="s">
        <v>573</v>
      </c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8A08C-E31A-4B7D-8263-2A18C53AE168}">
  <dimension ref="A1:G16"/>
  <sheetViews>
    <sheetView workbookViewId="0">
      <selection activeCell="B24" sqref="B24"/>
    </sheetView>
  </sheetViews>
  <sheetFormatPr defaultRowHeight="14.25"/>
  <cols>
    <col min="1" max="1" width="18.85546875" style="3" customWidth="1"/>
    <col min="2" max="2" width="29.5703125" style="3" customWidth="1"/>
    <col min="3" max="3" width="21.5703125" style="3" customWidth="1"/>
    <col min="4" max="4" width="9.140625" style="3"/>
    <col min="5" max="5" width="20.7109375" style="3" customWidth="1"/>
    <col min="6" max="6" width="16.140625" style="3" customWidth="1"/>
    <col min="7" max="7" width="20.28515625" style="3" customWidth="1"/>
    <col min="8" max="16384" width="9.140625" style="3"/>
  </cols>
  <sheetData>
    <row r="1" spans="1:7">
      <c r="A1" s="259" t="s">
        <v>846</v>
      </c>
      <c r="B1" s="259" t="s">
        <v>847</v>
      </c>
      <c r="E1" s="260" t="s">
        <v>4</v>
      </c>
      <c r="F1" s="260" t="s">
        <v>243</v>
      </c>
      <c r="G1" s="260" t="s">
        <v>896</v>
      </c>
    </row>
    <row r="2" spans="1:7">
      <c r="A2" s="259" t="s">
        <v>612</v>
      </c>
      <c r="B2" s="9" t="s">
        <v>866</v>
      </c>
      <c r="E2" s="261" t="s">
        <v>897</v>
      </c>
      <c r="F2" s="261" t="s">
        <v>277</v>
      </c>
      <c r="G2" s="261">
        <v>25</v>
      </c>
    </row>
    <row r="3" spans="1:7">
      <c r="A3" s="259" t="s">
        <v>867</v>
      </c>
      <c r="B3" s="9" t="s">
        <v>868</v>
      </c>
      <c r="C3" s="3" t="s">
        <v>895</v>
      </c>
      <c r="E3" s="261" t="s">
        <v>898</v>
      </c>
      <c r="F3" s="261" t="s">
        <v>899</v>
      </c>
      <c r="G3" s="261">
        <v>30</v>
      </c>
    </row>
    <row r="4" spans="1:7">
      <c r="A4" s="259" t="s">
        <v>869</v>
      </c>
      <c r="B4" s="9" t="s">
        <v>870</v>
      </c>
      <c r="C4" s="3" t="s">
        <v>895</v>
      </c>
    </row>
    <row r="5" spans="1:7">
      <c r="A5" s="259" t="s">
        <v>871</v>
      </c>
      <c r="B5" s="9" t="s">
        <v>872</v>
      </c>
    </row>
    <row r="6" spans="1:7">
      <c r="A6" s="259" t="s">
        <v>873</v>
      </c>
      <c r="B6" s="9" t="s">
        <v>874</v>
      </c>
    </row>
    <row r="7" spans="1:7">
      <c r="A7" s="259" t="s">
        <v>875</v>
      </c>
      <c r="B7" s="9" t="s">
        <v>876</v>
      </c>
      <c r="C7" s="3" t="s">
        <v>895</v>
      </c>
    </row>
    <row r="8" spans="1:7">
      <c r="A8" s="259" t="s">
        <v>877</v>
      </c>
      <c r="B8" s="9" t="s">
        <v>878</v>
      </c>
    </row>
    <row r="9" spans="1:7">
      <c r="A9" s="259" t="s">
        <v>879</v>
      </c>
      <c r="B9" s="9" t="s">
        <v>880</v>
      </c>
    </row>
    <row r="10" spans="1:7">
      <c r="A10" s="259" t="s">
        <v>881</v>
      </c>
      <c r="B10" s="9" t="s">
        <v>882</v>
      </c>
    </row>
    <row r="11" spans="1:7">
      <c r="A11" s="259" t="s">
        <v>883</v>
      </c>
      <c r="B11" s="9" t="s">
        <v>884</v>
      </c>
      <c r="C11" s="3" t="s">
        <v>895</v>
      </c>
    </row>
    <row r="12" spans="1:7">
      <c r="A12" s="259" t="s">
        <v>885</v>
      </c>
      <c r="B12" s="9" t="s">
        <v>886</v>
      </c>
    </row>
    <row r="13" spans="1:7">
      <c r="A13" s="259" t="s">
        <v>887</v>
      </c>
      <c r="B13" s="16" t="s">
        <v>890</v>
      </c>
    </row>
    <row r="14" spans="1:7">
      <c r="A14" s="259" t="s">
        <v>891</v>
      </c>
      <c r="B14" s="16" t="s">
        <v>892</v>
      </c>
    </row>
    <row r="15" spans="1:7">
      <c r="A15" s="259" t="s">
        <v>889</v>
      </c>
      <c r="B15" s="16" t="s">
        <v>888</v>
      </c>
    </row>
    <row r="16" spans="1:7">
      <c r="A16" s="259" t="s">
        <v>893</v>
      </c>
      <c r="B16" s="16" t="s">
        <v>894</v>
      </c>
    </row>
  </sheetData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7984F-15AB-4392-B503-2A31E23CF40F}">
  <dimension ref="A1:E13"/>
  <sheetViews>
    <sheetView workbookViewId="0">
      <selection activeCell="D11" sqref="D11"/>
    </sheetView>
  </sheetViews>
  <sheetFormatPr defaultRowHeight="14.25"/>
  <cols>
    <col min="1" max="1" width="23.140625" style="3" customWidth="1"/>
    <col min="2" max="2" width="33" style="3" customWidth="1"/>
    <col min="3" max="3" width="9.140625" style="3"/>
    <col min="4" max="4" width="15.140625" style="3" customWidth="1"/>
    <col min="5" max="5" width="14.7109375" style="3" customWidth="1"/>
    <col min="6" max="16384" width="9.140625" style="3"/>
  </cols>
  <sheetData>
    <row r="1" spans="1:5">
      <c r="A1" s="259" t="s">
        <v>846</v>
      </c>
      <c r="B1" s="259" t="s">
        <v>847</v>
      </c>
      <c r="D1" s="259" t="s">
        <v>917</v>
      </c>
      <c r="E1" s="259" t="s">
        <v>918</v>
      </c>
    </row>
    <row r="2" spans="1:5">
      <c r="A2" s="259" t="s">
        <v>900</v>
      </c>
      <c r="B2" s="186" t="s">
        <v>912</v>
      </c>
      <c r="D2" s="9" t="s">
        <v>919</v>
      </c>
      <c r="E2" s="9">
        <v>10</v>
      </c>
    </row>
    <row r="3" spans="1:5">
      <c r="A3" s="259" t="s">
        <v>901</v>
      </c>
      <c r="B3" s="186" t="s">
        <v>913</v>
      </c>
      <c r="D3" s="9" t="s">
        <v>920</v>
      </c>
      <c r="E3" s="9">
        <v>20</v>
      </c>
    </row>
    <row r="4" spans="1:5">
      <c r="A4" s="259" t="s">
        <v>902</v>
      </c>
      <c r="B4" s="186"/>
      <c r="D4" s="9" t="s">
        <v>921</v>
      </c>
      <c r="E4" s="9">
        <v>30</v>
      </c>
    </row>
    <row r="5" spans="1:5">
      <c r="A5" s="259" t="s">
        <v>903</v>
      </c>
      <c r="B5" s="186" t="s">
        <v>914</v>
      </c>
      <c r="D5" s="9" t="s">
        <v>922</v>
      </c>
      <c r="E5" s="9">
        <v>40</v>
      </c>
    </row>
    <row r="6" spans="1:5">
      <c r="A6" s="259" t="s">
        <v>904</v>
      </c>
      <c r="B6" s="186"/>
      <c r="D6" s="9" t="s">
        <v>923</v>
      </c>
      <c r="E6" s="9">
        <v>50</v>
      </c>
    </row>
    <row r="7" spans="1:5">
      <c r="A7" s="259" t="s">
        <v>905</v>
      </c>
      <c r="B7" s="186"/>
      <c r="D7" s="9" t="s">
        <v>924</v>
      </c>
      <c r="E7" s="9">
        <v>60</v>
      </c>
    </row>
    <row r="8" spans="1:5">
      <c r="A8" s="259" t="s">
        <v>906</v>
      </c>
      <c r="B8" s="186"/>
    </row>
    <row r="9" spans="1:5">
      <c r="A9" s="259" t="s">
        <v>907</v>
      </c>
      <c r="B9" s="186" t="s">
        <v>915</v>
      </c>
    </row>
    <row r="10" spans="1:5">
      <c r="A10" s="259" t="s">
        <v>908</v>
      </c>
      <c r="B10" s="186"/>
    </row>
    <row r="11" spans="1:5">
      <c r="A11" s="259" t="s">
        <v>909</v>
      </c>
      <c r="B11" s="186"/>
    </row>
    <row r="12" spans="1:5">
      <c r="A12" s="259" t="s">
        <v>910</v>
      </c>
      <c r="B12" s="186" t="s">
        <v>916</v>
      </c>
    </row>
    <row r="13" spans="1:5">
      <c r="A13" s="259" t="s">
        <v>911</v>
      </c>
      <c r="B13" s="186"/>
    </row>
  </sheetData>
  <pageMargins left="0.7" right="0.7" top="0.75" bottom="0.75" header="0.3" footer="0.3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2298B-709F-4C8C-B68A-7804467D6546}">
  <dimension ref="A1:H16"/>
  <sheetViews>
    <sheetView workbookViewId="0">
      <selection activeCell="E16" sqref="E16"/>
    </sheetView>
  </sheetViews>
  <sheetFormatPr defaultRowHeight="14.25"/>
  <cols>
    <col min="1" max="1" width="22.7109375" style="3" customWidth="1"/>
    <col min="2" max="2" width="31.140625" style="3" customWidth="1"/>
    <col min="3" max="4" width="9.140625" style="3"/>
    <col min="5" max="5" width="17.140625" style="3" customWidth="1"/>
    <col min="6" max="6" width="17.7109375" style="3" customWidth="1"/>
    <col min="7" max="7" width="17.140625" style="3" customWidth="1"/>
    <col min="8" max="8" width="15.140625" style="3" customWidth="1"/>
    <col min="9" max="16384" width="9.140625" style="3"/>
  </cols>
  <sheetData>
    <row r="1" spans="1:8">
      <c r="A1" s="259" t="s">
        <v>846</v>
      </c>
      <c r="B1" s="259" t="s">
        <v>926</v>
      </c>
    </row>
    <row r="2" spans="1:8">
      <c r="A2" s="259" t="s">
        <v>927</v>
      </c>
      <c r="B2" s="9"/>
      <c r="E2" s="259" t="s">
        <v>4</v>
      </c>
      <c r="F2" s="259" t="s">
        <v>946</v>
      </c>
      <c r="G2" s="259" t="s">
        <v>4</v>
      </c>
      <c r="H2" s="259" t="s">
        <v>946</v>
      </c>
    </row>
    <row r="3" spans="1:8">
      <c r="A3" s="259" t="s">
        <v>928</v>
      </c>
      <c r="B3" s="9"/>
      <c r="E3" s="9" t="s">
        <v>124</v>
      </c>
      <c r="F3" s="9">
        <v>100</v>
      </c>
      <c r="G3" s="9" t="s">
        <v>124</v>
      </c>
      <c r="H3" s="9">
        <v>100</v>
      </c>
    </row>
    <row r="4" spans="1:8">
      <c r="A4" s="259" t="s">
        <v>929</v>
      </c>
      <c r="B4" s="9" t="s">
        <v>930</v>
      </c>
      <c r="E4" s="9" t="s">
        <v>947</v>
      </c>
      <c r="F4" s="9">
        <v>80</v>
      </c>
      <c r="G4" s="9" t="s">
        <v>947</v>
      </c>
      <c r="H4" s="9">
        <v>80</v>
      </c>
    </row>
    <row r="5" spans="1:8">
      <c r="A5" s="259" t="s">
        <v>931</v>
      </c>
      <c r="B5" s="9" t="s">
        <v>932</v>
      </c>
      <c r="E5" s="9" t="s">
        <v>948</v>
      </c>
      <c r="F5" s="9">
        <v>50</v>
      </c>
      <c r="G5" s="9" t="s">
        <v>948</v>
      </c>
      <c r="H5" s="9">
        <v>50</v>
      </c>
    </row>
    <row r="6" spans="1:8">
      <c r="A6" s="259" t="s">
        <v>848</v>
      </c>
      <c r="B6" s="9" t="s">
        <v>933</v>
      </c>
      <c r="E6" s="9" t="s">
        <v>775</v>
      </c>
      <c r="F6" s="9">
        <v>40</v>
      </c>
      <c r="G6" s="9" t="s">
        <v>775</v>
      </c>
      <c r="H6" s="9">
        <v>40</v>
      </c>
    </row>
    <row r="7" spans="1:8">
      <c r="A7" s="259" t="s">
        <v>850</v>
      </c>
      <c r="B7" s="9" t="s">
        <v>934</v>
      </c>
      <c r="E7" s="9" t="s">
        <v>119</v>
      </c>
      <c r="F7" s="9">
        <v>50</v>
      </c>
      <c r="G7" s="9" t="s">
        <v>119</v>
      </c>
      <c r="H7" s="9">
        <v>50</v>
      </c>
    </row>
    <row r="8" spans="1:8">
      <c r="A8" s="259" t="s">
        <v>935</v>
      </c>
      <c r="B8" s="9" t="s">
        <v>936</v>
      </c>
      <c r="E8" s="9" t="s">
        <v>949</v>
      </c>
      <c r="F8" s="9">
        <v>60</v>
      </c>
      <c r="G8" s="9" t="s">
        <v>949</v>
      </c>
      <c r="H8" s="9">
        <v>60</v>
      </c>
    </row>
    <row r="9" spans="1:8">
      <c r="A9" s="259" t="s">
        <v>937</v>
      </c>
      <c r="B9" s="9" t="s">
        <v>938</v>
      </c>
      <c r="E9" s="9" t="s">
        <v>949</v>
      </c>
      <c r="F9" s="9">
        <v>70</v>
      </c>
      <c r="G9" s="9" t="s">
        <v>949</v>
      </c>
      <c r="H9" s="9">
        <v>70</v>
      </c>
    </row>
    <row r="10" spans="1:8">
      <c r="A10" s="259" t="s">
        <v>939</v>
      </c>
      <c r="B10" s="9" t="s">
        <v>940</v>
      </c>
      <c r="E10" s="9" t="s">
        <v>949</v>
      </c>
      <c r="F10" s="9">
        <v>80</v>
      </c>
      <c r="G10" s="9" t="s">
        <v>949</v>
      </c>
      <c r="H10" s="9">
        <v>80</v>
      </c>
    </row>
    <row r="11" spans="1:8">
      <c r="A11" s="259" t="s">
        <v>941</v>
      </c>
      <c r="B11" s="9" t="s">
        <v>942</v>
      </c>
    </row>
    <row r="12" spans="1:8">
      <c r="A12" s="259" t="s">
        <v>950</v>
      </c>
      <c r="B12" s="9" t="s">
        <v>951</v>
      </c>
    </row>
    <row r="13" spans="1:8">
      <c r="A13" s="259" t="s">
        <v>854</v>
      </c>
      <c r="B13" s="9" t="s">
        <v>943</v>
      </c>
    </row>
    <row r="14" spans="1:8">
      <c r="A14" s="259" t="s">
        <v>856</v>
      </c>
      <c r="B14" s="9" t="s">
        <v>944</v>
      </c>
    </row>
    <row r="15" spans="1:8">
      <c r="A15" s="259" t="s">
        <v>945</v>
      </c>
      <c r="B15" s="9"/>
    </row>
    <row r="16" spans="1:8">
      <c r="A16" s="259" t="s">
        <v>860</v>
      </c>
      <c r="B16" s="9"/>
    </row>
  </sheetData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F97D-DDC6-46BC-855C-5CF7E7B418F7}">
  <dimension ref="A1:H14"/>
  <sheetViews>
    <sheetView workbookViewId="0">
      <selection activeCell="B1" sqref="B1"/>
    </sheetView>
  </sheetViews>
  <sheetFormatPr defaultRowHeight="14.25"/>
  <cols>
    <col min="1" max="1" width="22.7109375" style="3" customWidth="1"/>
    <col min="2" max="2" width="31.140625" style="3" customWidth="1"/>
    <col min="3" max="6" width="9.140625" style="3"/>
    <col min="7" max="7" width="18.85546875" style="3" customWidth="1"/>
    <col min="8" max="8" width="23.140625" style="3" customWidth="1"/>
    <col min="9" max="16384" width="9.140625" style="3"/>
  </cols>
  <sheetData>
    <row r="1" spans="1:8">
      <c r="A1" s="259" t="s">
        <v>846</v>
      </c>
      <c r="B1" s="259" t="s">
        <v>926</v>
      </c>
    </row>
    <row r="2" spans="1:8">
      <c r="A2" s="259" t="s">
        <v>952</v>
      </c>
      <c r="B2" s="9" t="s">
        <v>953</v>
      </c>
    </row>
    <row r="3" spans="1:8">
      <c r="A3" s="259" t="s">
        <v>954</v>
      </c>
      <c r="B3" s="9" t="s">
        <v>955</v>
      </c>
    </row>
    <row r="4" spans="1:8">
      <c r="A4" s="259" t="s">
        <v>956</v>
      </c>
      <c r="B4" s="9" t="s">
        <v>957</v>
      </c>
      <c r="G4" s="3">
        <v>10</v>
      </c>
      <c r="H4" s="3">
        <v>10</v>
      </c>
    </row>
    <row r="5" spans="1:8">
      <c r="A5" s="259" t="s">
        <v>958</v>
      </c>
      <c r="B5" s="9" t="s">
        <v>959</v>
      </c>
      <c r="G5" s="3">
        <v>10</v>
      </c>
      <c r="H5" s="3">
        <v>10</v>
      </c>
    </row>
    <row r="6" spans="1:8">
      <c r="A6" s="259" t="s">
        <v>960</v>
      </c>
      <c r="B6" s="9" t="s">
        <v>961</v>
      </c>
      <c r="G6" s="3">
        <v>10</v>
      </c>
      <c r="H6" s="3">
        <v>10</v>
      </c>
    </row>
    <row r="7" spans="1:8">
      <c r="A7" s="259" t="s">
        <v>962</v>
      </c>
      <c r="B7" s="9" t="s">
        <v>963</v>
      </c>
      <c r="G7" s="3">
        <v>10</v>
      </c>
      <c r="H7" s="3">
        <v>10</v>
      </c>
    </row>
    <row r="8" spans="1:8">
      <c r="A8" s="259" t="s">
        <v>964</v>
      </c>
      <c r="B8" s="9" t="s">
        <v>965</v>
      </c>
      <c r="G8" s="3">
        <v>10</v>
      </c>
      <c r="H8" s="3">
        <v>10</v>
      </c>
    </row>
    <row r="9" spans="1:8">
      <c r="A9" s="259" t="s">
        <v>966</v>
      </c>
      <c r="B9" s="9" t="s">
        <v>967</v>
      </c>
      <c r="G9" s="3">
        <v>10</v>
      </c>
      <c r="H9" s="3">
        <v>10</v>
      </c>
    </row>
    <row r="10" spans="1:8">
      <c r="A10" s="259" t="s">
        <v>968</v>
      </c>
      <c r="B10" s="9" t="s">
        <v>969</v>
      </c>
      <c r="G10" s="3">
        <v>10</v>
      </c>
      <c r="H10" s="3">
        <v>10</v>
      </c>
    </row>
    <row r="11" spans="1:8">
      <c r="A11" s="259" t="s">
        <v>975</v>
      </c>
      <c r="B11" s="9" t="s">
        <v>976</v>
      </c>
    </row>
    <row r="12" spans="1:8">
      <c r="A12" s="259" t="s">
        <v>970</v>
      </c>
      <c r="B12" s="9" t="s">
        <v>971</v>
      </c>
    </row>
    <row r="13" spans="1:8">
      <c r="A13" s="259" t="s">
        <v>542</v>
      </c>
      <c r="B13" s="9" t="s">
        <v>972</v>
      </c>
    </row>
    <row r="14" spans="1:8">
      <c r="A14" s="263" t="s">
        <v>973</v>
      </c>
      <c r="B14" s="9" t="s">
        <v>974</v>
      </c>
    </row>
  </sheetData>
  <pageMargins left="0.7" right="0.7" top="0.75" bottom="0.75" header="0.3" footer="0.3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C9DF-8E8A-4F7E-B986-8E01ED3E7961}">
  <sheetPr>
    <outlinePr showOutlineSymbols="0"/>
  </sheetPr>
  <dimension ref="A1:G21"/>
  <sheetViews>
    <sheetView showGridLines="0" showOutlineSymbols="0" zoomScaleNormal="100" workbookViewId="0">
      <selection activeCell="B23" sqref="B23"/>
    </sheetView>
  </sheetViews>
  <sheetFormatPr defaultRowHeight="14.25" outlineLevelCol="1"/>
  <cols>
    <col min="1" max="1" width="22.7109375" style="3" customWidth="1"/>
    <col min="2" max="2" width="31.140625" style="3" customWidth="1"/>
    <col min="3" max="3" width="9.140625" style="3"/>
    <col min="4" max="4" width="17.7109375" style="3" customWidth="1" outlineLevel="1"/>
    <col min="5" max="5" width="17.5703125" style="3" customWidth="1" outlineLevel="1"/>
    <col min="6" max="16384" width="9.140625" style="3"/>
  </cols>
  <sheetData>
    <row r="1" spans="1:6">
      <c r="A1" s="259" t="s">
        <v>846</v>
      </c>
      <c r="B1" s="259" t="s">
        <v>999</v>
      </c>
      <c r="D1" s="9" t="s">
        <v>918</v>
      </c>
      <c r="E1" s="9" t="s">
        <v>995</v>
      </c>
    </row>
    <row r="2" spans="1:6">
      <c r="A2" s="259" t="s">
        <v>952</v>
      </c>
      <c r="B2" s="9" t="s">
        <v>977</v>
      </c>
      <c r="D2" s="9">
        <v>1</v>
      </c>
      <c r="E2" s="9">
        <v>8</v>
      </c>
    </row>
    <row r="3" spans="1:6">
      <c r="A3" s="259" t="s">
        <v>954</v>
      </c>
      <c r="B3" s="9" t="s">
        <v>978</v>
      </c>
      <c r="D3" s="9">
        <v>2</v>
      </c>
      <c r="E3" s="9"/>
    </row>
    <row r="4" spans="1:6">
      <c r="A4" s="259" t="s">
        <v>956</v>
      </c>
      <c r="B4" s="9" t="s">
        <v>979</v>
      </c>
      <c r="D4" s="9">
        <v>2</v>
      </c>
      <c r="E4" s="9"/>
    </row>
    <row r="5" spans="1:6">
      <c r="A5" s="259" t="s">
        <v>958</v>
      </c>
      <c r="B5" s="9" t="s">
        <v>980</v>
      </c>
      <c r="D5" s="9">
        <v>3</v>
      </c>
      <c r="E5" s="9"/>
    </row>
    <row r="6" spans="1:6">
      <c r="A6" s="259" t="s">
        <v>960</v>
      </c>
      <c r="B6" s="9" t="s">
        <v>981</v>
      </c>
    </row>
    <row r="7" spans="1:6">
      <c r="A7" s="259" t="s">
        <v>962</v>
      </c>
      <c r="B7" s="9" t="s">
        <v>982</v>
      </c>
      <c r="D7" s="2" t="s">
        <v>996</v>
      </c>
      <c r="E7" s="2" t="s">
        <v>997</v>
      </c>
      <c r="F7" s="2" t="s">
        <v>998</v>
      </c>
    </row>
    <row r="8" spans="1:6">
      <c r="A8" s="259" t="s">
        <v>964</v>
      </c>
      <c r="B8" s="9"/>
      <c r="D8" s="2">
        <v>25</v>
      </c>
      <c r="E8" s="2">
        <v>36</v>
      </c>
      <c r="F8" s="2">
        <f>D8+E8</f>
        <v>61</v>
      </c>
    </row>
    <row r="9" spans="1:6">
      <c r="A9" s="259" t="s">
        <v>966</v>
      </c>
      <c r="B9" s="9"/>
    </row>
    <row r="10" spans="1:6">
      <c r="A10" s="259" t="s">
        <v>968</v>
      </c>
      <c r="B10" s="9" t="s">
        <v>983</v>
      </c>
    </row>
    <row r="11" spans="1:6">
      <c r="A11" s="259" t="s">
        <v>970</v>
      </c>
      <c r="B11" s="9" t="s">
        <v>984</v>
      </c>
    </row>
    <row r="12" spans="1:6">
      <c r="A12" s="259" t="s">
        <v>542</v>
      </c>
      <c r="B12" s="9" t="s">
        <v>985</v>
      </c>
    </row>
    <row r="13" spans="1:6">
      <c r="A13" s="263" t="s">
        <v>973</v>
      </c>
      <c r="B13" s="9"/>
    </row>
    <row r="14" spans="1:6">
      <c r="A14" s="263" t="s">
        <v>986</v>
      </c>
      <c r="B14" s="9" t="s">
        <v>987</v>
      </c>
    </row>
    <row r="15" spans="1:6">
      <c r="A15" s="263" t="s">
        <v>988</v>
      </c>
      <c r="B15" s="9" t="s">
        <v>989</v>
      </c>
    </row>
    <row r="16" spans="1:6">
      <c r="A16" s="263" t="s">
        <v>990</v>
      </c>
      <c r="B16" s="9" t="s">
        <v>991</v>
      </c>
      <c r="D16" s="26">
        <v>43532</v>
      </c>
    </row>
    <row r="17" spans="1:7">
      <c r="A17" s="263" t="s">
        <v>1000</v>
      </c>
      <c r="B17" s="9" t="s">
        <v>994</v>
      </c>
      <c r="D17" s="26"/>
      <c r="F17" s="3" t="s">
        <v>1001</v>
      </c>
      <c r="G17" s="3" t="s">
        <v>1002</v>
      </c>
    </row>
    <row r="18" spans="1:7">
      <c r="A18" s="263" t="s">
        <v>992</v>
      </c>
      <c r="B18" s="9" t="s">
        <v>993</v>
      </c>
      <c r="D18" s="264">
        <v>0.56180555555555556</v>
      </c>
      <c r="F18" s="3" t="s">
        <v>1001</v>
      </c>
      <c r="G18" s="3" t="s">
        <v>1002</v>
      </c>
    </row>
    <row r="19" spans="1:7">
      <c r="A19" s="263" t="s">
        <v>1003</v>
      </c>
      <c r="B19" s="9" t="s">
        <v>994</v>
      </c>
    </row>
    <row r="21" spans="1:7">
      <c r="E21" s="264">
        <v>0.56388888888888888</v>
      </c>
    </row>
  </sheetData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D833-E846-4197-8816-D7928EBBEA64}">
  <dimension ref="A1:L27"/>
  <sheetViews>
    <sheetView showGridLines="0" zoomScaleNormal="100" workbookViewId="0">
      <selection activeCell="D20" sqref="D20"/>
    </sheetView>
  </sheetViews>
  <sheetFormatPr defaultRowHeight="14.25"/>
  <cols>
    <col min="1" max="1" width="21" style="3" customWidth="1"/>
    <col min="2" max="2" width="24.140625" style="3" customWidth="1"/>
    <col min="3" max="3" width="9.140625" style="3"/>
    <col min="4" max="4" width="16.42578125" style="3" customWidth="1"/>
    <col min="5" max="5" width="12" style="3" customWidth="1"/>
    <col min="6" max="6" width="9.140625" style="3"/>
    <col min="7" max="7" width="15.28515625" style="3" customWidth="1"/>
    <col min="8" max="8" width="17" style="3" bestFit="1" customWidth="1"/>
    <col min="9" max="9" width="9.140625" style="3"/>
    <col min="10" max="10" width="14.5703125" style="3" customWidth="1"/>
    <col min="11" max="11" width="15.7109375" style="3" customWidth="1"/>
    <col min="12" max="12" width="11.85546875" style="3" customWidth="1"/>
    <col min="13" max="16384" width="9.140625" style="3"/>
  </cols>
  <sheetData>
    <row r="1" spans="1:12">
      <c r="A1" s="265" t="s">
        <v>846</v>
      </c>
      <c r="B1" s="265" t="s">
        <v>1004</v>
      </c>
      <c r="D1" s="265" t="s">
        <v>103</v>
      </c>
      <c r="E1" s="265" t="s">
        <v>946</v>
      </c>
      <c r="G1" s="265" t="s">
        <v>1029</v>
      </c>
      <c r="H1" s="265" t="s">
        <v>1030</v>
      </c>
      <c r="J1" s="269" t="s">
        <v>1029</v>
      </c>
      <c r="K1" s="269" t="s">
        <v>103</v>
      </c>
      <c r="L1" s="270" t="s">
        <v>946</v>
      </c>
    </row>
    <row r="2" spans="1:12">
      <c r="A2" s="259" t="s">
        <v>612</v>
      </c>
      <c r="B2" s="186" t="s">
        <v>943</v>
      </c>
      <c r="D2" s="252" t="s">
        <v>724</v>
      </c>
      <c r="E2" s="252">
        <v>10</v>
      </c>
      <c r="G2" s="186" t="s">
        <v>1031</v>
      </c>
      <c r="H2" s="186" t="s">
        <v>102</v>
      </c>
      <c r="J2" s="271" t="s">
        <v>919</v>
      </c>
      <c r="K2" s="271" t="s">
        <v>724</v>
      </c>
      <c r="L2" s="272">
        <v>10</v>
      </c>
    </row>
    <row r="3" spans="1:12">
      <c r="A3" s="259" t="s">
        <v>811</v>
      </c>
      <c r="B3" s="186" t="s">
        <v>979</v>
      </c>
      <c r="D3" s="252" t="s">
        <v>728</v>
      </c>
      <c r="E3" s="252">
        <v>20</v>
      </c>
      <c r="G3" s="186" t="s">
        <v>1032</v>
      </c>
      <c r="H3" s="186" t="s">
        <v>102</v>
      </c>
      <c r="J3" s="268" t="s">
        <v>920</v>
      </c>
      <c r="K3" s="268" t="s">
        <v>728</v>
      </c>
      <c r="L3" s="267">
        <v>20</v>
      </c>
    </row>
    <row r="4" spans="1:12">
      <c r="A4" s="259" t="s">
        <v>812</v>
      </c>
      <c r="B4" s="186" t="s">
        <v>1016</v>
      </c>
      <c r="D4" s="252" t="s">
        <v>733</v>
      </c>
      <c r="E4" s="252">
        <v>30</v>
      </c>
      <c r="G4" s="186" t="s">
        <v>1033</v>
      </c>
      <c r="H4" s="186" t="s">
        <v>102</v>
      </c>
      <c r="J4" s="271" t="s">
        <v>921</v>
      </c>
      <c r="K4" s="271" t="s">
        <v>733</v>
      </c>
      <c r="L4" s="272">
        <v>30</v>
      </c>
    </row>
    <row r="5" spans="1:12">
      <c r="A5" s="259" t="s">
        <v>867</v>
      </c>
      <c r="B5" s="186" t="s">
        <v>1017</v>
      </c>
      <c r="D5" s="252" t="s">
        <v>734</v>
      </c>
      <c r="E5" s="252">
        <v>40</v>
      </c>
      <c r="G5" s="186" t="s">
        <v>1034</v>
      </c>
      <c r="H5" s="186" t="s">
        <v>102</v>
      </c>
      <c r="J5" s="268" t="s">
        <v>922</v>
      </c>
      <c r="K5" s="268" t="s">
        <v>734</v>
      </c>
      <c r="L5" s="267">
        <v>40</v>
      </c>
    </row>
    <row r="6" spans="1:12">
      <c r="A6" s="259" t="s">
        <v>869</v>
      </c>
      <c r="B6" s="186" t="s">
        <v>1018</v>
      </c>
      <c r="G6" s="186" t="s">
        <v>1035</v>
      </c>
      <c r="H6" s="186" t="s">
        <v>102</v>
      </c>
      <c r="J6" s="271" t="s">
        <v>923</v>
      </c>
      <c r="K6" s="271" t="s">
        <v>735</v>
      </c>
      <c r="L6" s="272">
        <v>50</v>
      </c>
    </row>
    <row r="7" spans="1:12">
      <c r="A7" s="259" t="s">
        <v>871</v>
      </c>
      <c r="B7" s="186" t="s">
        <v>1019</v>
      </c>
      <c r="G7" s="186" t="s">
        <v>1036</v>
      </c>
      <c r="H7" s="186" t="s">
        <v>102</v>
      </c>
      <c r="J7" s="268" t="s">
        <v>924</v>
      </c>
      <c r="K7" s="268" t="s">
        <v>1038</v>
      </c>
      <c r="L7" s="267">
        <v>60</v>
      </c>
    </row>
    <row r="8" spans="1:12">
      <c r="A8" s="259" t="s">
        <v>1005</v>
      </c>
      <c r="B8" s="186" t="s">
        <v>1020</v>
      </c>
      <c r="G8" s="186" t="s">
        <v>1037</v>
      </c>
      <c r="H8" s="186" t="s">
        <v>102</v>
      </c>
      <c r="J8" s="271" t="s">
        <v>925</v>
      </c>
      <c r="K8" s="271" t="s">
        <v>1039</v>
      </c>
      <c r="L8" s="272">
        <v>70</v>
      </c>
    </row>
    <row r="9" spans="1:12">
      <c r="A9" s="259" t="s">
        <v>873</v>
      </c>
      <c r="B9" s="186" t="s">
        <v>1021</v>
      </c>
      <c r="J9" s="268" t="s">
        <v>919</v>
      </c>
      <c r="K9" s="268" t="s">
        <v>1040</v>
      </c>
      <c r="L9" s="267">
        <v>80</v>
      </c>
    </row>
    <row r="10" spans="1:12">
      <c r="A10" s="259" t="s">
        <v>1006</v>
      </c>
      <c r="B10" s="186" t="s">
        <v>980</v>
      </c>
      <c r="J10" s="271" t="s">
        <v>920</v>
      </c>
      <c r="K10" s="271" t="s">
        <v>1041</v>
      </c>
      <c r="L10" s="272">
        <v>90</v>
      </c>
    </row>
    <row r="11" spans="1:12">
      <c r="A11" s="259" t="s">
        <v>1007</v>
      </c>
      <c r="B11" s="186"/>
      <c r="J11" s="266" t="s">
        <v>921</v>
      </c>
      <c r="K11" s="266" t="s">
        <v>1042</v>
      </c>
      <c r="L11" s="158">
        <v>100</v>
      </c>
    </row>
    <row r="12" spans="1:12">
      <c r="A12" s="259" t="s">
        <v>1008</v>
      </c>
      <c r="B12" s="186" t="s">
        <v>1022</v>
      </c>
    </row>
    <row r="13" spans="1:12">
      <c r="A13" s="259" t="s">
        <v>877</v>
      </c>
      <c r="B13" s="186" t="s">
        <v>1023</v>
      </c>
    </row>
    <row r="14" spans="1:12">
      <c r="A14" s="259" t="s">
        <v>879</v>
      </c>
      <c r="B14" s="186"/>
    </row>
    <row r="15" spans="1:12">
      <c r="A15" s="259" t="s">
        <v>1009</v>
      </c>
      <c r="B15" s="186" t="s">
        <v>1024</v>
      </c>
    </row>
    <row r="16" spans="1:12">
      <c r="A16" s="259" t="s">
        <v>883</v>
      </c>
      <c r="B16" s="186" t="s">
        <v>1025</v>
      </c>
    </row>
    <row r="17" spans="1:2">
      <c r="A17" s="259" t="s">
        <v>885</v>
      </c>
      <c r="B17" s="186" t="s">
        <v>1026</v>
      </c>
    </row>
    <row r="18" spans="1:2">
      <c r="A18" s="259" t="s">
        <v>1010</v>
      </c>
      <c r="B18" s="186"/>
    </row>
    <row r="19" spans="1:2">
      <c r="A19" s="259" t="s">
        <v>887</v>
      </c>
      <c r="B19" s="186" t="s">
        <v>1027</v>
      </c>
    </row>
    <row r="20" spans="1:2">
      <c r="A20" s="259" t="s">
        <v>1011</v>
      </c>
      <c r="B20" s="186" t="s">
        <v>1028</v>
      </c>
    </row>
    <row r="21" spans="1:2">
      <c r="A21" s="259" t="s">
        <v>891</v>
      </c>
      <c r="B21" s="186" t="s">
        <v>1023</v>
      </c>
    </row>
    <row r="22" spans="1:2">
      <c r="A22" s="259" t="s">
        <v>1012</v>
      </c>
      <c r="B22" s="186" t="s">
        <v>981</v>
      </c>
    </row>
    <row r="23" spans="1:2">
      <c r="A23" s="259" t="s">
        <v>889</v>
      </c>
      <c r="B23" s="186" t="s">
        <v>1043</v>
      </c>
    </row>
    <row r="24" spans="1:2">
      <c r="A24" s="259" t="s">
        <v>893</v>
      </c>
      <c r="B24" s="186" t="s">
        <v>1044</v>
      </c>
    </row>
    <row r="25" spans="1:2">
      <c r="A25" s="259" t="s">
        <v>1013</v>
      </c>
      <c r="B25" s="186" t="s">
        <v>1045</v>
      </c>
    </row>
    <row r="26" spans="1:2">
      <c r="A26" s="259" t="s">
        <v>1014</v>
      </c>
      <c r="B26" s="186" t="s">
        <v>1046</v>
      </c>
    </row>
    <row r="27" spans="1:2">
      <c r="A27" s="259" t="s">
        <v>1015</v>
      </c>
      <c r="B27" s="186" t="s">
        <v>859</v>
      </c>
    </row>
  </sheetData>
  <pageMargins left="0.7" right="0.7" top="0.75" bottom="0.75" header="0.3" footer="0.3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91FA9-07DB-4C9B-8DB7-4B331CAC4F8E}">
  <dimension ref="A1:G14"/>
  <sheetViews>
    <sheetView workbookViewId="0">
      <selection activeCell="A17" sqref="A17"/>
    </sheetView>
  </sheetViews>
  <sheetFormatPr defaultRowHeight="14.25"/>
  <cols>
    <col min="1" max="1" width="17.140625" style="3" customWidth="1"/>
    <col min="2" max="2" width="26.28515625" style="3" customWidth="1"/>
    <col min="3" max="16384" width="9.140625" style="3"/>
  </cols>
  <sheetData>
    <row r="1" spans="1:7">
      <c r="A1" s="273" t="s">
        <v>1047</v>
      </c>
      <c r="B1" s="273" t="s">
        <v>999</v>
      </c>
    </row>
    <row r="2" spans="1:7">
      <c r="A2" s="259" t="s">
        <v>900</v>
      </c>
      <c r="B2" s="9" t="s">
        <v>1048</v>
      </c>
    </row>
    <row r="3" spans="1:7">
      <c r="A3" s="259" t="s">
        <v>901</v>
      </c>
      <c r="B3" s="9" t="s">
        <v>1049</v>
      </c>
    </row>
    <row r="4" spans="1:7">
      <c r="A4" s="259" t="s">
        <v>902</v>
      </c>
      <c r="B4" s="9" t="s">
        <v>1050</v>
      </c>
    </row>
    <row r="5" spans="1:7">
      <c r="A5" s="259" t="s">
        <v>903</v>
      </c>
      <c r="B5" s="9" t="s">
        <v>1051</v>
      </c>
    </row>
    <row r="6" spans="1:7">
      <c r="A6" s="259" t="s">
        <v>904</v>
      </c>
      <c r="B6" s="9" t="s">
        <v>1052</v>
      </c>
    </row>
    <row r="7" spans="1:7">
      <c r="A7" s="259" t="s">
        <v>905</v>
      </c>
      <c r="B7" s="9" t="s">
        <v>1053</v>
      </c>
    </row>
    <row r="8" spans="1:7">
      <c r="A8" s="259" t="s">
        <v>906</v>
      </c>
      <c r="B8" s="9" t="s">
        <v>1054</v>
      </c>
    </row>
    <row r="9" spans="1:7">
      <c r="A9" s="259" t="s">
        <v>907</v>
      </c>
      <c r="B9" s="9" t="s">
        <v>1055</v>
      </c>
    </row>
    <row r="10" spans="1:7">
      <c r="A10" s="259" t="s">
        <v>908</v>
      </c>
      <c r="B10" s="9" t="s">
        <v>1056</v>
      </c>
    </row>
    <row r="11" spans="1:7">
      <c r="A11" s="259" t="s">
        <v>909</v>
      </c>
      <c r="B11" s="9" t="s">
        <v>1057</v>
      </c>
      <c r="F11" s="274"/>
      <c r="G11" s="274"/>
    </row>
    <row r="12" spans="1:7">
      <c r="A12" s="259" t="s">
        <v>910</v>
      </c>
      <c r="B12" s="9" t="s">
        <v>1058</v>
      </c>
    </row>
    <row r="13" spans="1:7">
      <c r="A13" s="259" t="s">
        <v>911</v>
      </c>
      <c r="B13" s="9" t="s">
        <v>1059</v>
      </c>
    </row>
    <row r="14" spans="1:7">
      <c r="A14" s="3" t="s">
        <v>1060</v>
      </c>
      <c r="B14" s="3" t="s">
        <v>1061</v>
      </c>
    </row>
  </sheetData>
  <pageMargins left="0.7" right="0.7" top="0.75" bottom="0.75" header="0.3" footer="0.3"/>
  <pageSetup orientation="portrait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E1E8D-FF92-4CA2-BB37-DB37D0C7D3A7}">
  <dimension ref="A1:J27"/>
  <sheetViews>
    <sheetView showGridLines="0" workbookViewId="0">
      <selection activeCell="E17" sqref="E17"/>
    </sheetView>
  </sheetViews>
  <sheetFormatPr defaultRowHeight="14.25"/>
  <cols>
    <col min="1" max="1" width="22.140625" style="3" customWidth="1"/>
    <col min="2" max="2" width="30" style="3" customWidth="1"/>
    <col min="3" max="3" width="24.85546875" style="3" customWidth="1"/>
    <col min="4" max="4" width="17.140625" style="3" customWidth="1"/>
    <col min="5" max="5" width="22.85546875" style="3" customWidth="1"/>
    <col min="6" max="6" width="9.140625" style="3"/>
    <col min="7" max="7" width="22.7109375" style="3" customWidth="1"/>
    <col min="8" max="8" width="9.140625" style="3"/>
    <col min="9" max="9" width="21.5703125" style="3" customWidth="1"/>
    <col min="10" max="10" width="15.85546875" style="3" customWidth="1"/>
    <col min="11" max="16384" width="9.140625" style="3"/>
  </cols>
  <sheetData>
    <row r="1" spans="1:10">
      <c r="A1" s="265" t="s">
        <v>846</v>
      </c>
      <c r="B1" s="265" t="s">
        <v>926</v>
      </c>
      <c r="I1" s="259" t="s">
        <v>1072</v>
      </c>
      <c r="J1" s="259" t="s">
        <v>946</v>
      </c>
    </row>
    <row r="2" spans="1:10">
      <c r="A2" s="259" t="s">
        <v>612</v>
      </c>
      <c r="B2" s="9" t="s">
        <v>1062</v>
      </c>
      <c r="I2" s="9" t="s">
        <v>344</v>
      </c>
      <c r="J2" s="9">
        <v>100</v>
      </c>
    </row>
    <row r="3" spans="1:10">
      <c r="A3" s="259" t="s">
        <v>811</v>
      </c>
      <c r="B3" s="9"/>
      <c r="C3" s="9" t="s">
        <v>1068</v>
      </c>
      <c r="I3" s="9" t="s">
        <v>1073</v>
      </c>
      <c r="J3" s="9">
        <v>80</v>
      </c>
    </row>
    <row r="4" spans="1:10">
      <c r="A4" s="259" t="s">
        <v>812</v>
      </c>
      <c r="B4" s="9"/>
      <c r="E4" s="259" t="s">
        <v>918</v>
      </c>
      <c r="G4" s="259" t="s">
        <v>1029</v>
      </c>
      <c r="I4" s="9" t="s">
        <v>1074</v>
      </c>
      <c r="J4" s="9">
        <v>40</v>
      </c>
    </row>
    <row r="5" spans="1:10">
      <c r="A5" s="259" t="s">
        <v>867</v>
      </c>
      <c r="B5" s="9"/>
      <c r="C5" s="9" t="s">
        <v>1070</v>
      </c>
      <c r="E5" s="9">
        <v>20</v>
      </c>
      <c r="G5" s="275" t="s">
        <v>1031</v>
      </c>
      <c r="I5" s="9" t="s">
        <v>862</v>
      </c>
      <c r="J5" s="9">
        <v>50</v>
      </c>
    </row>
    <row r="6" spans="1:10">
      <c r="A6" s="259" t="s">
        <v>869</v>
      </c>
      <c r="B6" s="9"/>
      <c r="E6" s="9">
        <v>30</v>
      </c>
      <c r="G6" s="276" t="s">
        <v>1032</v>
      </c>
      <c r="I6" s="9" t="s">
        <v>573</v>
      </c>
      <c r="J6" s="9">
        <v>40</v>
      </c>
    </row>
    <row r="7" spans="1:10">
      <c r="A7" s="259" t="s">
        <v>871</v>
      </c>
      <c r="B7" s="9" t="s">
        <v>1063</v>
      </c>
      <c r="C7" s="9" t="s">
        <v>1069</v>
      </c>
      <c r="E7" s="9">
        <f>SUM(E5,E6)</f>
        <v>50</v>
      </c>
      <c r="G7" s="277" t="s">
        <v>1071</v>
      </c>
      <c r="I7" s="9" t="s">
        <v>573</v>
      </c>
      <c r="J7" s="9">
        <v>30</v>
      </c>
    </row>
    <row r="8" spans="1:10" ht="15">
      <c r="A8" s="259" t="s">
        <v>1005</v>
      </c>
      <c r="B8" s="9"/>
      <c r="C8" s="22"/>
      <c r="G8" s="278" t="s">
        <v>1034</v>
      </c>
      <c r="I8" s="9" t="s">
        <v>573</v>
      </c>
      <c r="J8" s="9">
        <v>80</v>
      </c>
    </row>
    <row r="9" spans="1:10">
      <c r="A9" s="259" t="s">
        <v>873</v>
      </c>
      <c r="B9" s="9"/>
    </row>
    <row r="10" spans="1:10">
      <c r="A10" s="259" t="s">
        <v>1006</v>
      </c>
      <c r="B10" s="9"/>
    </row>
    <row r="11" spans="1:10">
      <c r="A11" s="259" t="s">
        <v>1007</v>
      </c>
      <c r="B11" s="9"/>
    </row>
    <row r="12" spans="1:10">
      <c r="A12" s="259" t="s">
        <v>1008</v>
      </c>
      <c r="B12" s="9"/>
    </row>
    <row r="13" spans="1:10">
      <c r="A13" s="259" t="s">
        <v>877</v>
      </c>
      <c r="B13" s="9" t="s">
        <v>1064</v>
      </c>
    </row>
    <row r="14" spans="1:10">
      <c r="A14" s="259" t="s">
        <v>879</v>
      </c>
      <c r="B14" s="9"/>
    </row>
    <row r="15" spans="1:10">
      <c r="A15" s="259" t="s">
        <v>1009</v>
      </c>
      <c r="B15" s="9"/>
    </row>
    <row r="16" spans="1:10">
      <c r="A16" s="259" t="s">
        <v>883</v>
      </c>
      <c r="B16" s="9" t="s">
        <v>1065</v>
      </c>
    </row>
    <row r="17" spans="1:2">
      <c r="A17" s="259" t="s">
        <v>885</v>
      </c>
      <c r="B17" s="9" t="s">
        <v>1066</v>
      </c>
    </row>
    <row r="18" spans="1:2">
      <c r="A18" s="259" t="s">
        <v>1010</v>
      </c>
      <c r="B18" s="9"/>
    </row>
    <row r="19" spans="1:2">
      <c r="A19" s="259" t="s">
        <v>887</v>
      </c>
      <c r="B19" s="9"/>
    </row>
    <row r="20" spans="1:2">
      <c r="A20" s="259" t="s">
        <v>1011</v>
      </c>
      <c r="B20" s="9"/>
    </row>
    <row r="21" spans="1:2">
      <c r="A21" s="259" t="s">
        <v>891</v>
      </c>
      <c r="B21" s="9"/>
    </row>
    <row r="22" spans="1:2">
      <c r="A22" s="259" t="s">
        <v>1012</v>
      </c>
      <c r="B22" s="9" t="s">
        <v>1067</v>
      </c>
    </row>
    <row r="23" spans="1:2">
      <c r="A23" s="259" t="s">
        <v>889</v>
      </c>
      <c r="B23" s="9"/>
    </row>
    <row r="24" spans="1:2">
      <c r="A24" s="259" t="s">
        <v>893</v>
      </c>
      <c r="B24" s="9"/>
    </row>
    <row r="25" spans="1:2">
      <c r="A25" s="259" t="s">
        <v>1013</v>
      </c>
      <c r="B25" s="9"/>
    </row>
    <row r="26" spans="1:2">
      <c r="A26" s="259" t="s">
        <v>1014</v>
      </c>
      <c r="B26" s="9"/>
    </row>
    <row r="27" spans="1:2">
      <c r="A27" s="259" t="s">
        <v>1015</v>
      </c>
      <c r="B27" s="9"/>
    </row>
  </sheetData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2DFDD-4EDD-48F8-B3D5-E0F4D93D7A3F}">
  <dimension ref="A1:D11"/>
  <sheetViews>
    <sheetView workbookViewId="0">
      <selection activeCell="G9" sqref="G9"/>
    </sheetView>
  </sheetViews>
  <sheetFormatPr defaultColWidth="17.28515625" defaultRowHeight="14.25"/>
  <cols>
    <col min="1" max="16384" width="17.28515625" style="3"/>
  </cols>
  <sheetData>
    <row r="1" spans="1:4" ht="134.25" customHeight="1"/>
    <row r="2" spans="1:4">
      <c r="A2" s="279" t="s">
        <v>1075</v>
      </c>
      <c r="B2" s="279" t="s">
        <v>1076</v>
      </c>
      <c r="C2" s="279" t="s">
        <v>728</v>
      </c>
      <c r="D2" s="279" t="s">
        <v>733</v>
      </c>
    </row>
    <row r="3" spans="1:4">
      <c r="A3" s="9" t="s">
        <v>791</v>
      </c>
      <c r="B3" s="3">
        <v>39</v>
      </c>
      <c r="C3" s="9">
        <v>42</v>
      </c>
      <c r="D3" s="9">
        <v>46</v>
      </c>
    </row>
    <row r="4" spans="1:4">
      <c r="A4" s="9" t="s">
        <v>1077</v>
      </c>
      <c r="B4" s="9">
        <v>29</v>
      </c>
      <c r="C4" s="9">
        <v>37</v>
      </c>
      <c r="D4" s="9">
        <v>42</v>
      </c>
    </row>
    <row r="5" spans="1:4">
      <c r="A5" s="9" t="s">
        <v>1078</v>
      </c>
      <c r="B5" s="9">
        <v>23</v>
      </c>
      <c r="C5" s="9">
        <v>21</v>
      </c>
      <c r="D5" s="9">
        <v>25</v>
      </c>
    </row>
    <row r="6" spans="1:4">
      <c r="A6" s="9" t="s">
        <v>1079</v>
      </c>
      <c r="B6" s="9">
        <v>-40</v>
      </c>
      <c r="C6" s="9">
        <v>13</v>
      </c>
      <c r="D6" s="9">
        <v>49</v>
      </c>
    </row>
    <row r="7" spans="1:4">
      <c r="A7" s="9" t="s">
        <v>1080</v>
      </c>
      <c r="B7" s="9">
        <v>28</v>
      </c>
      <c r="C7" s="9">
        <v>41</v>
      </c>
      <c r="D7" s="9">
        <v>43</v>
      </c>
    </row>
    <row r="8" spans="1:4">
      <c r="B8" s="280">
        <v>54</v>
      </c>
    </row>
    <row r="9" spans="1:4">
      <c r="B9" s="280">
        <v>3</v>
      </c>
    </row>
    <row r="10" spans="1:4">
      <c r="B10" s="280">
        <v>2</v>
      </c>
    </row>
    <row r="11" spans="1:4">
      <c r="B11" s="280">
        <v>65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negative="1" xr2:uid="{41FF08EE-9768-4A20-932A-6341A11D21BE}">
          <x14:colorSeries theme="9"/>
          <x14:colorNegative theme="4"/>
          <x14:colorAxis rgb="FF000000"/>
          <x14:colorMarkers theme="9" tint="-0.249977111117893"/>
          <x14:colorFirst theme="9" tint="-0.249977111117893"/>
          <x14:colorLast theme="9" tint="-0.249977111117893"/>
          <x14:colorHigh rgb="FFFFFF00"/>
          <x14:colorLow theme="1"/>
          <x14:sparklines>
            <x14:sparkline>
              <xm:f>Sparkline!B3:B7</xm:f>
              <xm:sqref>B1</xm:sqref>
            </x14:sparkline>
            <x14:sparkline>
              <xm:f>Sparkline!C3:C7</xm:f>
              <xm:sqref>C1</xm:sqref>
            </x14:sparkline>
            <x14:sparkline>
              <xm:f>Sparkline!D3:D7</xm:f>
              <xm:sqref>D1</xm:sqref>
            </x14:sparkline>
          </x14:sparklines>
        </x14:sparklineGroup>
      </x14:sparklineGroup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8549-E747-4A47-B5CF-87BCA5039833}">
  <dimension ref="A1:F14"/>
  <sheetViews>
    <sheetView workbookViewId="0">
      <selection activeCell="J12" sqref="J12"/>
    </sheetView>
  </sheetViews>
  <sheetFormatPr defaultRowHeight="14.25"/>
  <cols>
    <col min="1" max="1" width="32.42578125" style="3" customWidth="1"/>
    <col min="2" max="2" width="9.140625" style="3"/>
    <col min="3" max="3" width="14.7109375" style="3" customWidth="1"/>
    <col min="4" max="5" width="14.85546875" style="3" customWidth="1"/>
    <col min="6" max="6" width="12.5703125" style="3" customWidth="1"/>
    <col min="7" max="16384" width="9.140625" style="3"/>
  </cols>
  <sheetData>
    <row r="1" spans="1:6">
      <c r="A1" s="193" t="s">
        <v>1081</v>
      </c>
      <c r="D1" s="281" t="s">
        <v>1086</v>
      </c>
    </row>
    <row r="2" spans="1:6">
      <c r="A2" s="3" t="s">
        <v>1081</v>
      </c>
    </row>
    <row r="3" spans="1:6">
      <c r="A3" s="3" t="s">
        <v>1082</v>
      </c>
      <c r="D3" s="3" t="s">
        <v>699</v>
      </c>
      <c r="E3" s="3" t="s">
        <v>277</v>
      </c>
    </row>
    <row r="4" spans="1:6">
      <c r="A4" s="3" t="s">
        <v>1083</v>
      </c>
      <c r="D4" s="3" t="s">
        <v>696</v>
      </c>
    </row>
    <row r="5" spans="1:6">
      <c r="A5" s="3" t="s">
        <v>1084</v>
      </c>
    </row>
    <row r="6" spans="1:6">
      <c r="A6" s="3" t="s">
        <v>1085</v>
      </c>
    </row>
    <row r="8" spans="1:6">
      <c r="C8" s="279" t="s">
        <v>1087</v>
      </c>
      <c r="D8" s="279" t="s">
        <v>4</v>
      </c>
      <c r="E8" s="279" t="s">
        <v>41</v>
      </c>
      <c r="F8" s="279" t="s">
        <v>1088</v>
      </c>
    </row>
    <row r="9" spans="1:6">
      <c r="C9" s="9" t="s">
        <v>1089</v>
      </c>
      <c r="D9" s="9" t="s">
        <v>464</v>
      </c>
      <c r="E9" s="9" t="s">
        <v>1095</v>
      </c>
      <c r="F9" s="9" t="s">
        <v>1096</v>
      </c>
    </row>
    <row r="10" spans="1:6">
      <c r="C10" s="9" t="s">
        <v>1090</v>
      </c>
      <c r="D10" s="9" t="s">
        <v>44</v>
      </c>
      <c r="E10" s="9" t="s">
        <v>19</v>
      </c>
      <c r="F10" s="9" t="s">
        <v>1096</v>
      </c>
    </row>
    <row r="11" spans="1:6">
      <c r="C11" s="9" t="s">
        <v>1091</v>
      </c>
      <c r="D11" s="9" t="s">
        <v>364</v>
      </c>
      <c r="E11" s="9" t="s">
        <v>1097</v>
      </c>
      <c r="F11" s="9" t="s">
        <v>123</v>
      </c>
    </row>
    <row r="12" spans="1:6">
      <c r="C12" s="9" t="s">
        <v>1092</v>
      </c>
      <c r="D12" s="9" t="s">
        <v>772</v>
      </c>
      <c r="E12" s="9" t="s">
        <v>1098</v>
      </c>
      <c r="F12" s="9" t="s">
        <v>126</v>
      </c>
    </row>
    <row r="13" spans="1:6">
      <c r="C13" s="9" t="s">
        <v>1093</v>
      </c>
      <c r="D13" s="9" t="s">
        <v>1099</v>
      </c>
      <c r="E13" s="9" t="s">
        <v>1100</v>
      </c>
      <c r="F13" s="9" t="s">
        <v>1096</v>
      </c>
    </row>
    <row r="14" spans="1:6">
      <c r="C14" s="9" t="s">
        <v>1094</v>
      </c>
      <c r="D14" s="9" t="s">
        <v>136</v>
      </c>
      <c r="E14" s="9" t="s">
        <v>1101</v>
      </c>
      <c r="F14" s="9" t="s">
        <v>126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9FD35-BCBC-4259-84B4-5AA57A63B020}">
  <dimension ref="A1"/>
  <sheetViews>
    <sheetView workbookViewId="0">
      <selection activeCell="D7" sqref="D7:E7"/>
    </sheetView>
  </sheetViews>
  <sheetFormatPr defaultRowHeight="14.25"/>
  <cols>
    <col min="1" max="16384" width="9.140625" style="3"/>
  </cols>
  <sheetData>
    <row r="1" spans="1:1">
      <c r="A1" s="3" t="s">
        <v>1102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8039-41F6-43FB-A8CB-CD24BC72A5DA}">
  <dimension ref="A1:E10"/>
  <sheetViews>
    <sheetView topLeftCell="B1" workbookViewId="0">
      <selection activeCell="I24" activeCellId="1" sqref="F21 I24"/>
    </sheetView>
  </sheetViews>
  <sheetFormatPr defaultRowHeight="14.25"/>
  <cols>
    <col min="1" max="16384" width="9.140625" style="3"/>
  </cols>
  <sheetData>
    <row r="1" spans="1:5">
      <c r="A1" s="282"/>
      <c r="B1" s="282" t="s">
        <v>724</v>
      </c>
      <c r="C1" s="282" t="s">
        <v>728</v>
      </c>
      <c r="D1" s="282" t="s">
        <v>733</v>
      </c>
      <c r="E1" s="282" t="s">
        <v>734</v>
      </c>
    </row>
    <row r="2" spans="1:5">
      <c r="A2" s="282" t="s">
        <v>1103</v>
      </c>
      <c r="B2" s="9">
        <v>32</v>
      </c>
      <c r="C2" s="9">
        <v>77</v>
      </c>
      <c r="D2" s="9">
        <v>44</v>
      </c>
      <c r="E2" s="9">
        <v>86</v>
      </c>
    </row>
    <row r="3" spans="1:5">
      <c r="A3" s="282" t="s">
        <v>1104</v>
      </c>
      <c r="B3" s="9">
        <v>20</v>
      </c>
      <c r="C3" s="9">
        <v>29</v>
      </c>
      <c r="D3" s="9">
        <v>68</v>
      </c>
      <c r="E3" s="9">
        <v>42</v>
      </c>
    </row>
    <row r="4" spans="1:5">
      <c r="A4" s="282" t="s">
        <v>1105</v>
      </c>
      <c r="B4" s="9">
        <v>58</v>
      </c>
      <c r="C4" s="9">
        <v>58</v>
      </c>
      <c r="D4" s="9">
        <v>50</v>
      </c>
      <c r="E4" s="9">
        <v>79</v>
      </c>
    </row>
    <row r="5" spans="1:5">
      <c r="A5" s="282" t="s">
        <v>1106</v>
      </c>
      <c r="B5" s="9">
        <v>39</v>
      </c>
      <c r="C5" s="9">
        <v>64</v>
      </c>
      <c r="D5" s="9">
        <v>38</v>
      </c>
      <c r="E5" s="9">
        <v>75</v>
      </c>
    </row>
    <row r="6" spans="1:5">
      <c r="A6" s="282" t="s">
        <v>1107</v>
      </c>
      <c r="B6" s="9">
        <v>45</v>
      </c>
      <c r="C6" s="9">
        <v>35</v>
      </c>
      <c r="D6" s="9">
        <v>16</v>
      </c>
      <c r="E6" s="9">
        <v>96</v>
      </c>
    </row>
    <row r="7" spans="1:5">
      <c r="A7" s="282" t="s">
        <v>1108</v>
      </c>
      <c r="B7" s="9">
        <v>45</v>
      </c>
      <c r="C7" s="9">
        <v>80</v>
      </c>
      <c r="D7" s="9">
        <v>64</v>
      </c>
      <c r="E7" s="9">
        <v>16</v>
      </c>
    </row>
    <row r="8" spans="1:5">
      <c r="A8" s="282" t="s">
        <v>1109</v>
      </c>
      <c r="B8" s="9">
        <v>20</v>
      </c>
      <c r="C8" s="9">
        <v>16</v>
      </c>
      <c r="D8" s="9">
        <v>59</v>
      </c>
      <c r="E8" s="9">
        <v>15</v>
      </c>
    </row>
    <row r="9" spans="1:5">
      <c r="A9" s="282" t="s">
        <v>1110</v>
      </c>
      <c r="B9" s="9">
        <v>80</v>
      </c>
      <c r="C9" s="9">
        <v>79</v>
      </c>
      <c r="D9" s="9">
        <v>62</v>
      </c>
      <c r="E9" s="9">
        <v>15</v>
      </c>
    </row>
    <row r="10" spans="1:5">
      <c r="A10" s="282" t="s">
        <v>1111</v>
      </c>
      <c r="B10" s="9">
        <v>21</v>
      </c>
      <c r="C10" s="9">
        <v>12</v>
      </c>
      <c r="D10" s="9">
        <v>53</v>
      </c>
      <c r="E10" s="9">
        <v>22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95253-341D-4FE0-A11A-A7D0E186824F}">
  <dimension ref="A1:E10"/>
  <sheetViews>
    <sheetView zoomScaleNormal="100" workbookViewId="0">
      <selection activeCell="H14" sqref="H14"/>
    </sheetView>
  </sheetViews>
  <sheetFormatPr defaultRowHeight="14.25"/>
  <cols>
    <col min="1" max="16384" width="9.140625" style="3"/>
  </cols>
  <sheetData>
    <row r="1" spans="1:5">
      <c r="A1" s="279"/>
      <c r="B1" s="279" t="s">
        <v>724</v>
      </c>
      <c r="C1" s="279" t="s">
        <v>728</v>
      </c>
      <c r="D1" s="279" t="s">
        <v>733</v>
      </c>
      <c r="E1" s="279" t="s">
        <v>734</v>
      </c>
    </row>
    <row r="2" spans="1:5">
      <c r="A2" s="279" t="s">
        <v>1103</v>
      </c>
      <c r="B2" s="9">
        <v>32</v>
      </c>
      <c r="C2" s="9">
        <v>77</v>
      </c>
      <c r="D2" s="9">
        <v>44</v>
      </c>
      <c r="E2" s="9">
        <v>86</v>
      </c>
    </row>
    <row r="3" spans="1:5">
      <c r="A3" s="279" t="s">
        <v>1104</v>
      </c>
      <c r="B3" s="9">
        <v>20</v>
      </c>
      <c r="C3" s="9">
        <v>29</v>
      </c>
      <c r="D3" s="9">
        <v>68</v>
      </c>
      <c r="E3" s="9">
        <v>42</v>
      </c>
    </row>
    <row r="4" spans="1:5">
      <c r="A4" s="279" t="s">
        <v>1105</v>
      </c>
      <c r="B4" s="9">
        <v>58</v>
      </c>
      <c r="C4" s="9">
        <v>58</v>
      </c>
      <c r="D4" s="9">
        <v>50</v>
      </c>
      <c r="E4" s="9">
        <v>79</v>
      </c>
    </row>
    <row r="5" spans="1:5">
      <c r="A5" s="279" t="s">
        <v>1106</v>
      </c>
      <c r="B5" s="9">
        <v>39</v>
      </c>
      <c r="C5" s="9">
        <v>64</v>
      </c>
      <c r="D5" s="9">
        <v>38</v>
      </c>
      <c r="E5" s="9">
        <v>75</v>
      </c>
    </row>
    <row r="6" spans="1:5">
      <c r="A6" s="279" t="s">
        <v>1107</v>
      </c>
      <c r="B6" s="9">
        <v>45</v>
      </c>
      <c r="C6" s="9">
        <v>35</v>
      </c>
      <c r="D6" s="9">
        <v>16</v>
      </c>
      <c r="E6" s="9">
        <v>96</v>
      </c>
    </row>
    <row r="7" spans="1:5">
      <c r="A7" s="279" t="s">
        <v>1108</v>
      </c>
      <c r="B7" s="9">
        <v>45</v>
      </c>
      <c r="C7" s="9">
        <v>80</v>
      </c>
      <c r="D7" s="9">
        <v>64</v>
      </c>
      <c r="E7" s="9">
        <v>16</v>
      </c>
    </row>
    <row r="8" spans="1:5">
      <c r="A8" s="279" t="s">
        <v>1109</v>
      </c>
      <c r="B8" s="9">
        <v>20</v>
      </c>
      <c r="C8" s="9">
        <v>16</v>
      </c>
      <c r="D8" s="9">
        <v>59</v>
      </c>
      <c r="E8" s="9">
        <v>15</v>
      </c>
    </row>
    <row r="9" spans="1:5">
      <c r="A9" s="279" t="s">
        <v>1110</v>
      </c>
      <c r="B9" s="9">
        <v>80</v>
      </c>
      <c r="C9" s="9">
        <v>79</v>
      </c>
      <c r="D9" s="9">
        <v>62</v>
      </c>
      <c r="E9" s="9">
        <v>15</v>
      </c>
    </row>
    <row r="10" spans="1:5">
      <c r="A10" s="279" t="s">
        <v>44</v>
      </c>
      <c r="B10" s="9">
        <v>21</v>
      </c>
      <c r="C10" s="9">
        <v>12</v>
      </c>
      <c r="D10" s="9">
        <v>53</v>
      </c>
      <c r="E10" s="9">
        <v>22</v>
      </c>
    </row>
  </sheetData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9168E-F6EB-47BC-A4F0-DC1B3CA9314E}">
  <dimension ref="C3:G10"/>
  <sheetViews>
    <sheetView workbookViewId="0">
      <selection activeCell="G20" sqref="G20"/>
    </sheetView>
  </sheetViews>
  <sheetFormatPr defaultRowHeight="14.25"/>
  <cols>
    <col min="1" max="2" width="9.140625" style="3"/>
    <col min="3" max="3" width="29.85546875" style="3" customWidth="1"/>
    <col min="4" max="6" width="9.140625" style="3"/>
    <col min="7" max="7" width="24.7109375" style="3" customWidth="1"/>
    <col min="8" max="16384" width="9.140625" style="3"/>
  </cols>
  <sheetData>
    <row r="3" spans="3:7">
      <c r="G3" s="3" t="s">
        <v>1120</v>
      </c>
    </row>
    <row r="4" spans="3:7">
      <c r="C4" s="3" t="s">
        <v>1113</v>
      </c>
      <c r="G4" s="3" t="s">
        <v>1121</v>
      </c>
    </row>
    <row r="5" spans="3:7">
      <c r="C5" s="3" t="s">
        <v>1114</v>
      </c>
      <c r="G5" s="3" t="s">
        <v>1112</v>
      </c>
    </row>
    <row r="6" spans="3:7">
      <c r="C6" s="3" t="s">
        <v>1115</v>
      </c>
    </row>
    <row r="7" spans="3:7">
      <c r="C7" s="3" t="s">
        <v>1116</v>
      </c>
    </row>
    <row r="8" spans="3:7">
      <c r="C8" s="3" t="s">
        <v>1117</v>
      </c>
    </row>
    <row r="9" spans="3:7">
      <c r="C9" s="3" t="s">
        <v>1118</v>
      </c>
    </row>
    <row r="10" spans="3:7">
      <c r="C10" s="3" t="s">
        <v>1119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64</vt:i4>
      </vt:variant>
      <vt:variant>
        <vt:lpstr>Named Ranges</vt:lpstr>
      </vt:variant>
      <vt:variant>
        <vt:i4>4</vt:i4>
      </vt:variant>
    </vt:vector>
  </HeadingPairs>
  <TitlesOfParts>
    <vt:vector size="68" baseType="lpstr">
      <vt:lpstr>Lesson One</vt:lpstr>
      <vt:lpstr>Lesson two</vt:lpstr>
      <vt:lpstr>Lesson Three</vt:lpstr>
      <vt:lpstr>3.1</vt:lpstr>
      <vt:lpstr>3.2</vt:lpstr>
      <vt:lpstr>BODMAS</vt:lpstr>
      <vt:lpstr>Sheet2</vt:lpstr>
      <vt:lpstr>Sum,Ave,Max,Min</vt:lpstr>
      <vt:lpstr>Countifs withMultiple Criteria</vt:lpstr>
      <vt:lpstr>Countifs</vt:lpstr>
      <vt:lpstr>Someif&amp;Someifs</vt:lpstr>
      <vt:lpstr>Someifs</vt:lpstr>
      <vt:lpstr>Text Function</vt:lpstr>
      <vt:lpstr>Text Function 1</vt:lpstr>
      <vt:lpstr>HomeWork Excel</vt:lpstr>
      <vt:lpstr>HW.Students</vt:lpstr>
      <vt:lpstr>مثال از توابع متنی اکسل </vt:lpstr>
      <vt:lpstr>Logical Function (using IF)</vt:lpstr>
      <vt:lpstr>Sheet1</vt:lpstr>
      <vt:lpstr>7.Using the if Statement</vt:lpstr>
      <vt:lpstr>Excersize Using if for Students</vt:lpstr>
      <vt:lpstr>جلسه هشتم انواع آدرس دهی سلول </vt:lpstr>
      <vt:lpstr>انواع آدزس سلول(cell referenc)</vt:lpstr>
      <vt:lpstr>مثال از cell reference</vt:lpstr>
      <vt:lpstr>مثال از cell referance</vt:lpstr>
      <vt:lpstr>9) Vlookup</vt:lpstr>
      <vt:lpstr>Vlookup 2</vt:lpstr>
      <vt:lpstr>Vlookup English</vt:lpstr>
      <vt:lpstr>vlookup true</vt:lpstr>
      <vt:lpstr>Report</vt:lpstr>
      <vt:lpstr>10) Match,Index</vt:lpstr>
      <vt:lpstr>Match &amp; Index</vt:lpstr>
      <vt:lpstr>Index&amp; Vlookup</vt:lpstr>
      <vt:lpstr>Data Validation 12</vt:lpstr>
      <vt:lpstr>Sort &amp; Filter 13</vt:lpstr>
      <vt:lpstr>Text to Columns Lesson 24</vt:lpstr>
      <vt:lpstr>Flash Fill</vt:lpstr>
      <vt:lpstr>flash fill example</vt:lpstr>
      <vt:lpstr>Remove Duplicates</vt:lpstr>
      <vt:lpstr>حفاظت از داخل اکسل جلسه ۱۵ </vt:lpstr>
      <vt:lpstr>جلسه شانزدهم</vt:lpstr>
      <vt:lpstr>Group 17</vt:lpstr>
      <vt:lpstr>Group Auto outline</vt:lpstr>
      <vt:lpstr>Subtotal </vt:lpstr>
      <vt:lpstr>مثال از subtotal</vt:lpstr>
      <vt:lpstr>vlookup Approximate Match</vt:lpstr>
      <vt:lpstr>Vlookup Rules</vt:lpstr>
      <vt:lpstr>Vlookup Exact Match</vt:lpstr>
      <vt:lpstr>Vlookup  With Trim</vt:lpstr>
      <vt:lpstr>Shortcut ALT single key</vt:lpstr>
      <vt:lpstr>Alt A to Z</vt:lpstr>
      <vt:lpstr>Shortcut Alt F1to Alt F12</vt:lpstr>
      <vt:lpstr>ShortCut CTR+ SHift Single Key</vt:lpstr>
      <vt:lpstr>ShortCut CTR+SHIFT Special Char</vt:lpstr>
      <vt:lpstr>Shortcut Ctrl Special Character</vt:lpstr>
      <vt:lpstr>ShortCut CTRLA to Ctrl Z</vt:lpstr>
      <vt:lpstr>ShortCut CTRL F1to CtrlF12</vt:lpstr>
      <vt:lpstr>Ctrl Shift A to Ctrl Shift Z</vt:lpstr>
      <vt:lpstr>Sparkline</vt:lpstr>
      <vt:lpstr>Speak Cell</vt:lpstr>
      <vt:lpstr>Compare Two Sheets</vt:lpstr>
      <vt:lpstr>2018</vt:lpstr>
      <vt:lpstr>2019</vt:lpstr>
      <vt:lpstr>change Lower Case to Upper Case</vt:lpstr>
      <vt:lpstr>'Sort &amp; Filter 13'!Criteria</vt:lpstr>
      <vt:lpstr>data</vt:lpstr>
      <vt:lpstr>'جلسه شانزدهم'!Print_Area</vt:lpstr>
      <vt:lpstr>vtable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cp:lastPrinted>2019-05-27T09:52:42Z</cp:lastPrinted>
  <dcterms:created xsi:type="dcterms:W3CDTF">2019-01-13T08:35:13Z</dcterms:created>
  <dcterms:modified xsi:type="dcterms:W3CDTF">2019-05-27T19:55:09Z</dcterms:modified>
</cp:coreProperties>
</file>