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erez/Documents/Excel_Homework/"/>
    </mc:Choice>
  </mc:AlternateContent>
  <xr:revisionPtr revIDLastSave="0" documentId="13_ncr:1_{38FAEA2E-739D-E749-B675-36332B12792D}" xr6:coauthVersionLast="47" xr6:coauthVersionMax="47" xr10:uidLastSave="{00000000-0000-0000-0000-000000000000}"/>
  <bookViews>
    <workbookView xWindow="0" yWindow="500" windowWidth="51200" windowHeight="26600" activeTab="1" xr2:uid="{46DBDC7D-8BC2-F14A-AAAC-7909E99D9841}"/>
  </bookViews>
  <sheets>
    <sheet name="Expenses - January" sheetId="1" r:id="rId1"/>
    <sheet name="Savings - Januar" sheetId="2" r:id="rId2"/>
  </sheets>
  <definedNames>
    <definedName name="_xlnm._FilterDatabase" localSheetId="0" hidden="1">'Expenses - January'!$A$1:$I$1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G6" i="2" s="1"/>
  <c r="G4" i="2"/>
  <c r="G3" i="2"/>
  <c r="G2" i="2"/>
  <c r="B5" i="2"/>
  <c r="J40" i="1"/>
  <c r="J41" i="1"/>
  <c r="J42" i="1"/>
  <c r="J43" i="1"/>
  <c r="J44" i="1"/>
  <c r="J45" i="1"/>
  <c r="J46" i="1"/>
  <c r="J47" i="1"/>
  <c r="J48" i="1"/>
  <c r="J49" i="1"/>
  <c r="J39" i="1"/>
  <c r="I23" i="1"/>
  <c r="G10" i="1" a="1"/>
  <c r="G10" i="1" s="1"/>
  <c r="D67" i="1"/>
  <c r="D66" i="1"/>
  <c r="H11" i="1" l="1"/>
  <c r="H12" i="1"/>
  <c r="H13" i="1"/>
  <c r="H22" i="1"/>
  <c r="H21" i="1"/>
  <c r="I21" i="1" s="1"/>
  <c r="H20" i="1"/>
  <c r="I20" i="1" s="1"/>
  <c r="H19" i="1"/>
  <c r="H18" i="1"/>
  <c r="H17" i="1"/>
  <c r="I17" i="1" s="1"/>
  <c r="H16" i="1"/>
  <c r="H15" i="1"/>
  <c r="H14" i="1"/>
  <c r="D68" i="1"/>
  <c r="D69" i="1" s="1"/>
  <c r="I14" i="1" l="1"/>
  <c r="J61" i="1"/>
  <c r="I22" i="1"/>
  <c r="J66" i="1"/>
  <c r="I18" i="1"/>
  <c r="J65" i="1"/>
  <c r="I19" i="1"/>
  <c r="J64" i="1"/>
  <c r="I16" i="1"/>
  <c r="J63" i="1"/>
  <c r="I15" i="1"/>
  <c r="J62" i="1"/>
  <c r="I13" i="1"/>
  <c r="J60" i="1"/>
  <c r="I12" i="1"/>
  <c r="J59" i="1"/>
  <c r="I11" i="1"/>
  <c r="J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<sst xmlns="http://schemas.openxmlformats.org/spreadsheetml/2006/main" count="191" uniqueCount="89">
  <si>
    <t>Date</t>
  </si>
  <si>
    <t>Source</t>
  </si>
  <si>
    <t>Rent - Ari</t>
  </si>
  <si>
    <t>Salary</t>
  </si>
  <si>
    <t>Starting Balance</t>
  </si>
  <si>
    <t>Income</t>
  </si>
  <si>
    <t>Expenses</t>
  </si>
  <si>
    <t>Whole Foods</t>
  </si>
  <si>
    <t>Target</t>
  </si>
  <si>
    <t>Xfinity</t>
  </si>
  <si>
    <t>GA Power</t>
  </si>
  <si>
    <t>O'Connells Bar</t>
  </si>
  <si>
    <t>Gas South</t>
  </si>
  <si>
    <t>Amazon</t>
  </si>
  <si>
    <t>Note</t>
  </si>
  <si>
    <t>Paper towels, TP, Justins choc/hazelnut</t>
  </si>
  <si>
    <t>Allergy Med 1</t>
  </si>
  <si>
    <t>Chewy</t>
  </si>
  <si>
    <t>HBO</t>
  </si>
  <si>
    <t>Acorn TV</t>
  </si>
  <si>
    <t>BritBox</t>
  </si>
  <si>
    <t>Candlelight Lounge</t>
  </si>
  <si>
    <t>Uber</t>
  </si>
  <si>
    <t>BP - Abercorn</t>
  </si>
  <si>
    <t>Uber Eats - Ta Ca Sushi</t>
  </si>
  <si>
    <t>Allstate Insurance</t>
  </si>
  <si>
    <t>Car and Homeowner</t>
  </si>
  <si>
    <t>Uber Eats - Taco Bell</t>
  </si>
  <si>
    <t>Opie - Dasequin</t>
  </si>
  <si>
    <t>Westwood Pharmacy</t>
  </si>
  <si>
    <t>Opie - Ear Meds</t>
  </si>
  <si>
    <t>Atlas Animal Hospital</t>
  </si>
  <si>
    <t>Venmo - Hash Cash</t>
  </si>
  <si>
    <t>Fidget Spinners</t>
  </si>
  <si>
    <t>Record player table</t>
  </si>
  <si>
    <t>Star Wars Book</t>
  </si>
  <si>
    <t>Audible</t>
  </si>
  <si>
    <t>Asian River</t>
  </si>
  <si>
    <t>Batteries</t>
  </si>
  <si>
    <t>Cables</t>
  </si>
  <si>
    <t>Alyanna's Pizza</t>
  </si>
  <si>
    <t>Opie - Tests, Nails, Ears</t>
  </si>
  <si>
    <t>Etsy</t>
  </si>
  <si>
    <t>Obi Wan - New Collar</t>
  </si>
  <si>
    <t>PayPal - All Things Nerdy</t>
  </si>
  <si>
    <t>Crow Pin Preorder</t>
  </si>
  <si>
    <t>PayPal - Liminal Pins</t>
  </si>
  <si>
    <t>Leia Holo Pin Preorder</t>
  </si>
  <si>
    <t>BNI - Dues</t>
  </si>
  <si>
    <t>McDonalds</t>
  </si>
  <si>
    <t>Food</t>
  </si>
  <si>
    <t>Utilities</t>
  </si>
  <si>
    <t>Bar</t>
  </si>
  <si>
    <t>Home Goods</t>
  </si>
  <si>
    <t>Meds</t>
  </si>
  <si>
    <t>Allergy rx</t>
  </si>
  <si>
    <t>Pet</t>
  </si>
  <si>
    <t>Entertainment</t>
  </si>
  <si>
    <t>Transport</t>
  </si>
  <si>
    <t>Gas</t>
  </si>
  <si>
    <t>Take Out</t>
  </si>
  <si>
    <t>Restaurants</t>
  </si>
  <si>
    <t>Pins</t>
  </si>
  <si>
    <t>Total Income</t>
  </si>
  <si>
    <t>Total Expenditures</t>
  </si>
  <si>
    <t>Amount to Savings</t>
  </si>
  <si>
    <t>Carryover to Next Month</t>
  </si>
  <si>
    <t>Spending Category</t>
  </si>
  <si>
    <t>Code for SUMIF adapted from classwork and https://www.statology.org/excel-sum-by-category/</t>
  </si>
  <si>
    <t>Projected Income</t>
  </si>
  <si>
    <t>Projected Expenditures</t>
  </si>
  <si>
    <t>Dollar Amount</t>
  </si>
  <si>
    <t>Percentage</t>
  </si>
  <si>
    <t>Savings</t>
  </si>
  <si>
    <t>Fun Stuff</t>
  </si>
  <si>
    <t>Buffer</t>
  </si>
  <si>
    <t>Expenditures by Category</t>
  </si>
  <si>
    <t>Overall comparison</t>
  </si>
  <si>
    <t>Projection</t>
  </si>
  <si>
    <t>Actual</t>
  </si>
  <si>
    <t>Deposits</t>
  </si>
  <si>
    <t>Total</t>
  </si>
  <si>
    <t>Things we are saving for</t>
  </si>
  <si>
    <t>Taxes</t>
  </si>
  <si>
    <t>Amount to be saved per month</t>
  </si>
  <si>
    <t>Projected Total per Year</t>
  </si>
  <si>
    <t>Just in Case - House</t>
  </si>
  <si>
    <t>Just in Case - Job</t>
  </si>
  <si>
    <t>Star Wars Celebration /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</si>
</sst>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44" fontId="2" fillId="0" borderId="0" xfId="1" applyFont="1"/>
    <xf numFmtId="44" fontId="1" fillId="0" borderId="0" xfId="1" applyFont="1"/>
    <xf numFmtId="14" fontId="0" fillId="0" borderId="0" xfId="0" applyNumberFormat="1" applyFont="1"/>
    <xf numFmtId="0" fontId="0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44" fontId="0" fillId="0" borderId="4" xfId="1" applyFont="1" applyBorder="1"/>
    <xf numFmtId="0" fontId="0" fillId="0" borderId="1" xfId="0" applyBorder="1"/>
    <xf numFmtId="0" fontId="0" fillId="0" borderId="7" xfId="0" applyBorder="1"/>
    <xf numFmtId="0" fontId="0" fillId="0" borderId="0" xfId="0" applyBorder="1"/>
    <xf numFmtId="44" fontId="0" fillId="0" borderId="0" xfId="1" applyFont="1" applyBorder="1"/>
    <xf numFmtId="0" fontId="0" fillId="0" borderId="8" xfId="0" applyBorder="1"/>
    <xf numFmtId="44" fontId="0" fillId="0" borderId="8" xfId="1" applyFont="1" applyBorder="1"/>
    <xf numFmtId="0" fontId="2" fillId="0" borderId="7" xfId="0" applyFont="1" applyBorder="1"/>
    <xf numFmtId="0" fontId="2" fillId="0" borderId="3" xfId="0" applyFont="1" applyBorder="1"/>
    <xf numFmtId="44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4" xfId="0" applyFont="1" applyBorder="1"/>
    <xf numFmtId="44" fontId="0" fillId="0" borderId="4" xfId="0" applyNumberFormat="1" applyBorder="1"/>
    <xf numFmtId="9" fontId="0" fillId="0" borderId="4" xfId="2" applyFont="1" applyBorder="1"/>
    <xf numFmtId="9" fontId="0" fillId="0" borderId="6" xfId="2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4" fontId="2" fillId="0" borderId="0" xfId="1" applyFont="1" applyAlignment="1">
      <alignment wrapText="1"/>
    </xf>
    <xf numFmtId="44" fontId="0" fillId="0" borderId="0" xfId="1" applyFon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Spending</a:t>
            </a:r>
            <a:r>
              <a:rPr lang="en-US" baseline="0"/>
              <a:t>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02-934E-9750-308C9B9A0C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02-934E-9750-308C9B9A0C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02-934E-9750-308C9B9A0C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02-934E-9750-308C9B9A0C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402-934E-9750-308C9B9A0C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402-934E-9750-308C9B9A0C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402-934E-9750-308C9B9A0C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402-934E-9750-308C9B9A0C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402-934E-9750-308C9B9A0C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402-934E-9750-308C9B9A0C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402-934E-9750-308C9B9A0C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402-934E-9750-308C9B9A0C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402-934E-9750-308C9B9A0C93}"/>
              </c:ext>
            </c:extLst>
          </c:dPt>
          <c:cat>
            <c:strRef>
              <c:f>'Expenses - January'!$G$11:$G$23</c:f>
              <c:strCache>
                <c:ptCount val="13"/>
                <c:pt idx="0">
                  <c:v>Food</c:v>
                </c:pt>
                <c:pt idx="1">
                  <c:v>Meds</c:v>
                </c:pt>
                <c:pt idx="2">
                  <c:v>Utilities</c:v>
                </c:pt>
                <c:pt idx="3">
                  <c:v>Bar</c:v>
                </c:pt>
                <c:pt idx="4">
                  <c:v>Home Goods</c:v>
                </c:pt>
                <c:pt idx="5">
                  <c:v>Pet</c:v>
                </c:pt>
                <c:pt idx="6">
                  <c:v>Entertainment</c:v>
                </c:pt>
                <c:pt idx="7">
                  <c:v>Transport</c:v>
                </c:pt>
                <c:pt idx="8">
                  <c:v>Gas</c:v>
                </c:pt>
                <c:pt idx="9">
                  <c:v>Take Out</c:v>
                </c:pt>
                <c:pt idx="10">
                  <c:v>Restaurants</c:v>
                </c:pt>
                <c:pt idx="11">
                  <c:v>Pins</c:v>
                </c:pt>
                <c:pt idx="12">
                  <c:v>Savings</c:v>
                </c:pt>
              </c:strCache>
            </c:strRef>
          </c:cat>
          <c:val>
            <c:numRef>
              <c:f>'Expenses - January'!$H$11:$H$23</c:f>
              <c:numCache>
                <c:formatCode>_("$"* #,##0.00_);_("$"* \(#,##0.00\);_("$"* "-"??_);_(@_)</c:formatCode>
                <c:ptCount val="13"/>
                <c:pt idx="0">
                  <c:v>537</c:v>
                </c:pt>
                <c:pt idx="1">
                  <c:v>60.43</c:v>
                </c:pt>
                <c:pt idx="2">
                  <c:v>456</c:v>
                </c:pt>
                <c:pt idx="3">
                  <c:v>263</c:v>
                </c:pt>
                <c:pt idx="4">
                  <c:v>181</c:v>
                </c:pt>
                <c:pt idx="5">
                  <c:v>709.38000000000011</c:v>
                </c:pt>
                <c:pt idx="6">
                  <c:v>156.97999999999999</c:v>
                </c:pt>
                <c:pt idx="7">
                  <c:v>47</c:v>
                </c:pt>
                <c:pt idx="8">
                  <c:v>83</c:v>
                </c:pt>
                <c:pt idx="9">
                  <c:v>148.41</c:v>
                </c:pt>
                <c:pt idx="10">
                  <c:v>17</c:v>
                </c:pt>
                <c:pt idx="11">
                  <c:v>147.97999999999999</c:v>
                </c:pt>
                <c:pt idx="12">
                  <c:v>1057.82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6-1F4F-9ABD-DB028F16C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Breakdown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9E-2543-9C40-141166B29F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9E-2543-9C40-141166B29F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9E-2543-9C40-141166B29F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9E-2543-9C40-141166B29F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9E-2543-9C40-141166B29F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9E-2543-9C40-141166B29F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79E-2543-9C40-141166B29F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79E-2543-9C40-141166B29F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79E-2543-9C40-141166B29F0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79E-2543-9C40-141166B29F0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79E-2543-9C40-141166B29F05}"/>
              </c:ext>
            </c:extLst>
          </c:dPt>
          <c:cat>
            <c:strRef>
              <c:f>'Expenses - January'!$H$39:$H$49</c:f>
              <c:strCache>
                <c:ptCount val="11"/>
                <c:pt idx="0">
                  <c:v>Savings</c:v>
                </c:pt>
                <c:pt idx="1">
                  <c:v>Food</c:v>
                </c:pt>
                <c:pt idx="2">
                  <c:v>Meds</c:v>
                </c:pt>
                <c:pt idx="3">
                  <c:v>Utilities</c:v>
                </c:pt>
                <c:pt idx="4">
                  <c:v>Fun Stuff</c:v>
                </c:pt>
                <c:pt idx="5">
                  <c:v>Home Goods</c:v>
                </c:pt>
                <c:pt idx="6">
                  <c:v>Pet</c:v>
                </c:pt>
                <c:pt idx="7">
                  <c:v>Gas</c:v>
                </c:pt>
                <c:pt idx="8">
                  <c:v>Transport</c:v>
                </c:pt>
                <c:pt idx="9">
                  <c:v>Pins</c:v>
                </c:pt>
                <c:pt idx="10">
                  <c:v>Buffer</c:v>
                </c:pt>
              </c:strCache>
            </c:strRef>
          </c:cat>
          <c:val>
            <c:numRef>
              <c:f>'Expenses - January'!$I$39:$I$49</c:f>
              <c:numCache>
                <c:formatCode>_("$"* #,##0.00_);_("$"* \(#,##0.00\);_("$"* "-"??_);_(@_)</c:formatCode>
                <c:ptCount val="11"/>
                <c:pt idx="0">
                  <c:v>800</c:v>
                </c:pt>
                <c:pt idx="1">
                  <c:v>600</c:v>
                </c:pt>
                <c:pt idx="2">
                  <c:v>80</c:v>
                </c:pt>
                <c:pt idx="3">
                  <c:v>500</c:v>
                </c:pt>
                <c:pt idx="4">
                  <c:v>600</c:v>
                </c:pt>
                <c:pt idx="5">
                  <c:v>100</c:v>
                </c:pt>
                <c:pt idx="6">
                  <c:v>300</c:v>
                </c:pt>
                <c:pt idx="7">
                  <c:v>100</c:v>
                </c:pt>
                <c:pt idx="8">
                  <c:v>60</c:v>
                </c:pt>
                <c:pt idx="9">
                  <c:v>100</c:v>
                </c:pt>
                <c:pt idx="10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2-BF4A-B8FA-0AB7CEED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 vs</a:t>
            </a:r>
            <a:r>
              <a:rPr lang="en-US" baseline="0"/>
              <a:t> Actual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Projected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'Expenses - January'!$H$57:$H$67</c:f>
              <c:strCache>
                <c:ptCount val="11"/>
                <c:pt idx="0">
                  <c:v>Savings</c:v>
                </c:pt>
                <c:pt idx="1">
                  <c:v>Food</c:v>
                </c:pt>
                <c:pt idx="2">
                  <c:v>Meds</c:v>
                </c:pt>
                <c:pt idx="3">
                  <c:v>Utilities</c:v>
                </c:pt>
                <c:pt idx="4">
                  <c:v>Fun Stuff</c:v>
                </c:pt>
                <c:pt idx="5">
                  <c:v>Home Goods</c:v>
                </c:pt>
                <c:pt idx="6">
                  <c:v>Pet</c:v>
                </c:pt>
                <c:pt idx="7">
                  <c:v>Gas</c:v>
                </c:pt>
                <c:pt idx="8">
                  <c:v>Transport</c:v>
                </c:pt>
                <c:pt idx="9">
                  <c:v>Pins</c:v>
                </c:pt>
                <c:pt idx="10">
                  <c:v>Buffer</c:v>
                </c:pt>
              </c:strCache>
            </c:strRef>
          </c:cat>
          <c:val>
            <c:numRef>
              <c:f>'Expenses - January'!$I$57:$I$67</c:f>
              <c:numCache>
                <c:formatCode>_("$"* #,##0.00_);_("$"* \(#,##0.00\);_("$"* "-"??_);_(@_)</c:formatCode>
                <c:ptCount val="11"/>
                <c:pt idx="0">
                  <c:v>800</c:v>
                </c:pt>
                <c:pt idx="1">
                  <c:v>600</c:v>
                </c:pt>
                <c:pt idx="2">
                  <c:v>80</c:v>
                </c:pt>
                <c:pt idx="3">
                  <c:v>500</c:v>
                </c:pt>
                <c:pt idx="4">
                  <c:v>600</c:v>
                </c:pt>
                <c:pt idx="5">
                  <c:v>100</c:v>
                </c:pt>
                <c:pt idx="6">
                  <c:v>300</c:v>
                </c:pt>
                <c:pt idx="7">
                  <c:v>100</c:v>
                </c:pt>
                <c:pt idx="8">
                  <c:v>60</c:v>
                </c:pt>
                <c:pt idx="9">
                  <c:v>100</c:v>
                </c:pt>
                <c:pt idx="10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7-F34F-8B1D-1BBF12587B66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'Expenses - January'!$H$57:$H$67</c:f>
              <c:strCache>
                <c:ptCount val="11"/>
                <c:pt idx="0">
                  <c:v>Savings</c:v>
                </c:pt>
                <c:pt idx="1">
                  <c:v>Food</c:v>
                </c:pt>
                <c:pt idx="2">
                  <c:v>Meds</c:v>
                </c:pt>
                <c:pt idx="3">
                  <c:v>Utilities</c:v>
                </c:pt>
                <c:pt idx="4">
                  <c:v>Fun Stuff</c:v>
                </c:pt>
                <c:pt idx="5">
                  <c:v>Home Goods</c:v>
                </c:pt>
                <c:pt idx="6">
                  <c:v>Pet</c:v>
                </c:pt>
                <c:pt idx="7">
                  <c:v>Gas</c:v>
                </c:pt>
                <c:pt idx="8">
                  <c:v>Transport</c:v>
                </c:pt>
                <c:pt idx="9">
                  <c:v>Pins</c:v>
                </c:pt>
                <c:pt idx="10">
                  <c:v>Buffer</c:v>
                </c:pt>
              </c:strCache>
            </c:strRef>
          </c:cat>
          <c:val>
            <c:numRef>
              <c:f>'Expenses - January'!$J$57:$J$67</c:f>
              <c:numCache>
                <c:formatCode>_("$"* #,##0.00_);_("$"* \(#,##0.00\);_("$"* "-"??_);_(@_)</c:formatCode>
                <c:ptCount val="11"/>
                <c:pt idx="0">
                  <c:v>1057.82</c:v>
                </c:pt>
                <c:pt idx="1">
                  <c:v>537</c:v>
                </c:pt>
                <c:pt idx="2">
                  <c:v>60.43</c:v>
                </c:pt>
                <c:pt idx="3">
                  <c:v>456</c:v>
                </c:pt>
                <c:pt idx="4">
                  <c:v>585.39</c:v>
                </c:pt>
                <c:pt idx="5">
                  <c:v>181</c:v>
                </c:pt>
                <c:pt idx="6">
                  <c:v>709.38000000000011</c:v>
                </c:pt>
                <c:pt idx="7">
                  <c:v>83</c:v>
                </c:pt>
                <c:pt idx="8">
                  <c:v>47</c:v>
                </c:pt>
                <c:pt idx="9">
                  <c:v>147.97999999999999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7-F34F-8B1D-1BBF12587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345247"/>
        <c:axId val="639346895"/>
      </c:barChart>
      <c:catAx>
        <c:axId val="63934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46895"/>
        <c:crosses val="autoZero"/>
        <c:auto val="1"/>
        <c:lblAlgn val="ctr"/>
        <c:lblOffset val="100"/>
        <c:noMultiLvlLbl val="0"/>
      </c:catAx>
      <c:valAx>
        <c:axId val="6393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4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456089540531573E-2"/>
          <c:y val="4.8442906574394463E-2"/>
          <c:w val="0.86906115183877874"/>
          <c:h val="0.82773862799524156"/>
        </c:manualLayout>
      </c:layout>
      <c:barChart>
        <c:barDir val="col"/>
        <c:grouping val="clustered"/>
        <c:varyColors val="0"/>
        <c:ser>
          <c:idx val="0"/>
          <c:order val="0"/>
          <c:tx>
            <c:v>Monthly Deposit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Savings vs Goal - January</c:v>
              </c:pt>
            </c:strLit>
          </c:cat>
          <c:val>
            <c:numRef>
              <c:f>'Savings - Januar'!$B$5</c:f>
              <c:numCache>
                <c:formatCode>_("$"* #,##0.00_);_("$"* \(#,##0.00\);_("$"* "-"??_);_(@_)</c:formatCode>
                <c:ptCount val="1"/>
                <c:pt idx="0">
                  <c:v>1057.82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3-1C49-B499-96B2E9024CA8}"/>
            </c:ext>
          </c:extLst>
        </c:ser>
        <c:ser>
          <c:idx val="1"/>
          <c:order val="1"/>
          <c:tx>
            <c:v>Monthly Goal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Savings vs Goal - January</c:v>
              </c:pt>
            </c:strLit>
          </c:cat>
          <c:val>
            <c:numRef>
              <c:f>'Savings - Januar'!$G$6</c:f>
              <c:numCache>
                <c:formatCode>_("$"* #,##0.00_);_("$"* \(#,##0.00\);_("$"* "-"??_);_(@_)</c:formatCode>
                <c:ptCount val="1"/>
                <c:pt idx="0">
                  <c:v>916.66666666666663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3-1C49-B499-96B2E9024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224431"/>
        <c:axId val="674226079"/>
      </c:barChart>
      <c:catAx>
        <c:axId val="67422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26079"/>
        <c:crosses val="autoZero"/>
        <c:auto val="1"/>
        <c:lblAlgn val="ctr"/>
        <c:lblOffset val="100"/>
        <c:noMultiLvlLbl val="0"/>
      </c:catAx>
      <c:valAx>
        <c:axId val="67422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2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317500</xdr:colOff>
      <xdr:row>4</xdr:row>
      <xdr:rowOff>44450</xdr:rowOff>
    </xdr:from>
    <xdr:to>
      <xdr:col>16</xdr:col>
      <xdr:colOff>203200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D3007-CD05-AA20-B772-903057DA9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419100</xdr:colOff>
      <xdr:row>31</xdr:row>
      <xdr:rowOff>196850</xdr:rowOff>
    </xdr:from>
    <xdr:to>
      <xdr:col>16</xdr:col>
      <xdr:colOff>190500</xdr:colOff>
      <xdr:row>49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275A9-02B5-4D3D-9730-34B509CC1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400050</xdr:colOff>
      <xdr:row>53</xdr:row>
      <xdr:rowOff>63500</xdr:rowOff>
    </xdr:from>
    <xdr:to>
      <xdr:col>16</xdr:col>
      <xdr:colOff>635000</xdr:colOff>
      <xdr:row>68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3D8CF2-85E1-E4BB-0000-164FE9E01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1</xdr:row>
      <xdr:rowOff>63500</xdr:rowOff>
    </xdr:from>
    <xdr:to>
      <xdr:col>15</xdr:col>
      <xdr:colOff>660400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0245F-8AD7-839D-B428-31633802F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676-BF5C-4D43-8969-DE29F9A2FE32}">
  <dimension ref="A1:K69"/>
  <sheetViews>
    <sheetView topLeftCell="A4" workbookViewId="0">
      <selection activeCell="S46" sqref="S46"/>
    </sheetView>
  </sheetViews>
  <sheetFormatPr baseColWidth="10" defaultRowHeight="16" x14ac:dyDescent="0.2"/>
  <cols>
    <col min="2" max="2" width="21.83203125" bestFit="1" customWidth="1"/>
    <col min="3" max="3" width="19.33203125" customWidth="1"/>
    <col min="4" max="5" width="10.83203125" style="2"/>
    <col min="6" max="6" width="35.5" customWidth="1"/>
    <col min="7" max="7" width="22.33203125" customWidth="1"/>
    <col min="8" max="8" width="13.33203125" customWidth="1"/>
    <col min="9" max="9" width="12.83203125" customWidth="1"/>
  </cols>
  <sheetData>
    <row r="1" spans="1:9" s="3" customFormat="1" x14ac:dyDescent="0.2">
      <c r="A1" s="3" t="s">
        <v>0</v>
      </c>
      <c r="B1" s="3" t="s">
        <v>1</v>
      </c>
      <c r="C1" s="3" t="s">
        <v>67</v>
      </c>
      <c r="D1" s="4" t="s">
        <v>5</v>
      </c>
      <c r="E1" s="4" t="s">
        <v>6</v>
      </c>
      <c r="F1" s="3" t="s">
        <v>14</v>
      </c>
    </row>
    <row r="2" spans="1:9" s="3" customFormat="1" x14ac:dyDescent="0.2">
      <c r="A2" s="1">
        <v>44562</v>
      </c>
      <c r="B2" t="s">
        <v>2</v>
      </c>
      <c r="C2"/>
      <c r="D2" s="2">
        <v>800</v>
      </c>
      <c r="E2" s="2"/>
      <c r="F2"/>
      <c r="G2"/>
      <c r="H2"/>
      <c r="I2"/>
    </row>
    <row r="3" spans="1:9" x14ac:dyDescent="0.2">
      <c r="A3" s="6">
        <v>44562</v>
      </c>
      <c r="B3" s="5" t="s">
        <v>4</v>
      </c>
      <c r="C3" s="7"/>
      <c r="D3" s="2">
        <v>178</v>
      </c>
      <c r="E3" s="4"/>
      <c r="F3" s="3"/>
      <c r="G3" s="3"/>
    </row>
    <row r="4" spans="1:9" x14ac:dyDescent="0.2">
      <c r="A4" s="1">
        <v>44563</v>
      </c>
      <c r="B4" t="s">
        <v>7</v>
      </c>
      <c r="C4" t="s">
        <v>50</v>
      </c>
      <c r="E4" s="2">
        <v>128</v>
      </c>
    </row>
    <row r="5" spans="1:9" x14ac:dyDescent="0.2">
      <c r="A5" s="1">
        <v>44563</v>
      </c>
      <c r="B5" t="s">
        <v>8</v>
      </c>
      <c r="C5" t="s">
        <v>50</v>
      </c>
      <c r="E5" s="2">
        <v>34</v>
      </c>
    </row>
    <row r="6" spans="1:9" x14ac:dyDescent="0.2">
      <c r="A6" s="1">
        <v>44563</v>
      </c>
      <c r="B6" t="s">
        <v>3</v>
      </c>
      <c r="D6" s="2">
        <v>1500</v>
      </c>
    </row>
    <row r="7" spans="1:9" x14ac:dyDescent="0.2">
      <c r="A7" s="1">
        <v>44563</v>
      </c>
      <c r="B7" t="s">
        <v>8</v>
      </c>
      <c r="C7" t="s">
        <v>54</v>
      </c>
      <c r="E7" s="2">
        <v>12.43</v>
      </c>
      <c r="F7" t="s">
        <v>55</v>
      </c>
    </row>
    <row r="8" spans="1:9" x14ac:dyDescent="0.2">
      <c r="A8" s="1">
        <v>44563</v>
      </c>
      <c r="B8" t="s">
        <v>9</v>
      </c>
      <c r="C8" t="s">
        <v>51</v>
      </c>
      <c r="E8" s="2">
        <v>75</v>
      </c>
    </row>
    <row r="9" spans="1:9" x14ac:dyDescent="0.2">
      <c r="A9" s="1">
        <v>44564</v>
      </c>
      <c r="B9" t="s">
        <v>11</v>
      </c>
      <c r="C9" t="s">
        <v>52</v>
      </c>
      <c r="E9" s="2">
        <v>24</v>
      </c>
      <c r="G9" s="13" t="s">
        <v>76</v>
      </c>
      <c r="H9" s="21"/>
      <c r="I9" s="8"/>
    </row>
    <row r="10" spans="1:9" x14ac:dyDescent="0.2">
      <c r="A10" s="1">
        <v>44564</v>
      </c>
      <c r="B10" t="s">
        <v>10</v>
      </c>
      <c r="C10" t="s">
        <v>51</v>
      </c>
      <c r="E10" s="2">
        <v>122</v>
      </c>
      <c r="G10" s="9" cm="1">
        <f t="array" ref="G10:G22">_xlfn.UNIQUE(C2:C64)</f>
        <v>0</v>
      </c>
      <c r="H10" s="24" t="s">
        <v>71</v>
      </c>
      <c r="I10" s="25" t="s">
        <v>72</v>
      </c>
    </row>
    <row r="11" spans="1:9" x14ac:dyDescent="0.2">
      <c r="A11" s="1">
        <v>44564</v>
      </c>
      <c r="B11" t="s">
        <v>12</v>
      </c>
      <c r="C11" t="s">
        <v>51</v>
      </c>
      <c r="E11" s="2">
        <v>43</v>
      </c>
      <c r="G11" s="9" t="str">
        <v>Food</v>
      </c>
      <c r="H11" s="18">
        <f ca="1">SUMIF(C2:E64,G11,E2:E64)</f>
        <v>537</v>
      </c>
      <c r="I11" s="27">
        <f ca="1">H11/3800</f>
        <v>0.1413157894736842</v>
      </c>
    </row>
    <row r="12" spans="1:9" x14ac:dyDescent="0.2">
      <c r="A12" s="1">
        <v>44565</v>
      </c>
      <c r="B12" t="s">
        <v>13</v>
      </c>
      <c r="C12" t="s">
        <v>53</v>
      </c>
      <c r="E12" s="2">
        <v>65</v>
      </c>
      <c r="F12" t="s">
        <v>15</v>
      </c>
      <c r="G12" s="9" t="str">
        <v>Meds</v>
      </c>
      <c r="H12" s="18">
        <f ca="1">SUMIF($C$2:$E$64,G12,$E$2:$E$64)</f>
        <v>60.43</v>
      </c>
      <c r="I12" s="27">
        <f t="shared" ref="I12:I23" ca="1" si="0">H12/3800</f>
        <v>1.590263157894737E-2</v>
      </c>
    </row>
    <row r="13" spans="1:9" x14ac:dyDescent="0.2">
      <c r="A13" s="1">
        <v>44566</v>
      </c>
      <c r="B13" t="s">
        <v>13</v>
      </c>
      <c r="C13" t="s">
        <v>54</v>
      </c>
      <c r="E13" s="2">
        <v>21</v>
      </c>
      <c r="F13" t="s">
        <v>16</v>
      </c>
      <c r="G13" s="9" t="str">
        <v>Utilities</v>
      </c>
      <c r="H13" s="18">
        <f ca="1">SUMIF($C$2:$E$64,G13,$E$2:$E$64)</f>
        <v>456</v>
      </c>
      <c r="I13" s="27">
        <f t="shared" ca="1" si="0"/>
        <v>0.12</v>
      </c>
    </row>
    <row r="14" spans="1:9" x14ac:dyDescent="0.2">
      <c r="A14" s="1">
        <v>44567</v>
      </c>
      <c r="B14" t="s">
        <v>11</v>
      </c>
      <c r="C14" t="s">
        <v>52</v>
      </c>
      <c r="E14" s="2">
        <v>22</v>
      </c>
      <c r="G14" s="9" t="str">
        <v>Bar</v>
      </c>
      <c r="H14" s="18">
        <f t="shared" ref="H14:H22" ca="1" si="1">SUMIF($C$2:$E$64,G14,$E$2:$E$64)</f>
        <v>263</v>
      </c>
      <c r="I14" s="27">
        <f t="shared" ca="1" si="0"/>
        <v>6.9210526315789472E-2</v>
      </c>
    </row>
    <row r="15" spans="1:9" x14ac:dyDescent="0.2">
      <c r="A15" s="1">
        <v>44567</v>
      </c>
      <c r="B15" t="s">
        <v>17</v>
      </c>
      <c r="C15" t="s">
        <v>56</v>
      </c>
      <c r="E15" s="2">
        <v>98.19</v>
      </c>
      <c r="G15" s="9" t="str">
        <v>Home Goods</v>
      </c>
      <c r="H15" s="18">
        <f t="shared" ca="1" si="1"/>
        <v>181</v>
      </c>
      <c r="I15" s="27">
        <f t="shared" ca="1" si="0"/>
        <v>4.7631578947368421E-2</v>
      </c>
    </row>
    <row r="16" spans="1:9" x14ac:dyDescent="0.2">
      <c r="A16" s="1">
        <v>44568</v>
      </c>
      <c r="B16" t="s">
        <v>21</v>
      </c>
      <c r="C16" t="s">
        <v>52</v>
      </c>
      <c r="E16" s="2">
        <v>36</v>
      </c>
      <c r="G16" s="9" t="str">
        <v>Pet</v>
      </c>
      <c r="H16" s="18">
        <f t="shared" ca="1" si="1"/>
        <v>709.38000000000011</v>
      </c>
      <c r="I16" s="27">
        <f t="shared" ca="1" si="0"/>
        <v>0.18667894736842108</v>
      </c>
    </row>
    <row r="17" spans="1:11" x14ac:dyDescent="0.2">
      <c r="A17" s="1">
        <v>44568</v>
      </c>
      <c r="B17" t="s">
        <v>32</v>
      </c>
      <c r="C17" t="s">
        <v>57</v>
      </c>
      <c r="E17" s="2">
        <v>8</v>
      </c>
      <c r="G17" s="9" t="str">
        <v>Entertainment</v>
      </c>
      <c r="H17" s="18">
        <f t="shared" ca="1" si="1"/>
        <v>156.97999999999999</v>
      </c>
      <c r="I17" s="27">
        <f t="shared" ca="1" si="0"/>
        <v>4.1310526315789471E-2</v>
      </c>
    </row>
    <row r="18" spans="1:11" x14ac:dyDescent="0.2">
      <c r="A18" s="1">
        <v>44568</v>
      </c>
      <c r="B18" t="s">
        <v>18</v>
      </c>
      <c r="C18" t="s">
        <v>57</v>
      </c>
      <c r="E18" s="2">
        <v>8</v>
      </c>
      <c r="G18" s="9" t="str">
        <v>Transport</v>
      </c>
      <c r="H18" s="18">
        <f t="shared" ca="1" si="1"/>
        <v>47</v>
      </c>
      <c r="I18" s="27">
        <f t="shared" ca="1" si="0"/>
        <v>1.2368421052631579E-2</v>
      </c>
    </row>
    <row r="19" spans="1:11" x14ac:dyDescent="0.2">
      <c r="A19" s="1">
        <v>44568</v>
      </c>
      <c r="B19" t="s">
        <v>19</v>
      </c>
      <c r="C19" t="s">
        <v>57</v>
      </c>
      <c r="E19" s="2">
        <v>8</v>
      </c>
      <c r="G19" s="9" t="str">
        <v>Gas</v>
      </c>
      <c r="H19" s="18">
        <f t="shared" ca="1" si="1"/>
        <v>83</v>
      </c>
      <c r="I19" s="27">
        <f t="shared" ca="1" si="0"/>
        <v>2.1842105263157895E-2</v>
      </c>
    </row>
    <row r="20" spans="1:11" x14ac:dyDescent="0.2">
      <c r="A20" s="1">
        <v>44568</v>
      </c>
      <c r="B20" t="s">
        <v>20</v>
      </c>
      <c r="C20" t="s">
        <v>57</v>
      </c>
      <c r="E20" s="2">
        <v>6</v>
      </c>
      <c r="G20" s="9" t="str">
        <v>Take Out</v>
      </c>
      <c r="H20" s="18">
        <f t="shared" ca="1" si="1"/>
        <v>148.41</v>
      </c>
      <c r="I20" s="27">
        <f t="shared" ca="1" si="0"/>
        <v>3.9055263157894739E-2</v>
      </c>
    </row>
    <row r="21" spans="1:11" x14ac:dyDescent="0.2">
      <c r="A21" s="1">
        <v>44569</v>
      </c>
      <c r="B21" t="s">
        <v>22</v>
      </c>
      <c r="C21" t="s">
        <v>58</v>
      </c>
      <c r="E21" s="2">
        <v>14</v>
      </c>
      <c r="G21" s="9" t="str">
        <v>Restaurants</v>
      </c>
      <c r="H21" s="18">
        <f t="shared" ca="1" si="1"/>
        <v>17</v>
      </c>
      <c r="I21" s="27">
        <f t="shared" ca="1" si="0"/>
        <v>4.4736842105263155E-3</v>
      </c>
    </row>
    <row r="22" spans="1:11" x14ac:dyDescent="0.2">
      <c r="A22" s="1">
        <v>44571</v>
      </c>
      <c r="B22" t="s">
        <v>11</v>
      </c>
      <c r="C22" t="s">
        <v>52</v>
      </c>
      <c r="E22" s="2">
        <v>22</v>
      </c>
      <c r="G22" s="9" t="str">
        <v>Pins</v>
      </c>
      <c r="H22" s="18">
        <f t="shared" ca="1" si="1"/>
        <v>147.97999999999999</v>
      </c>
      <c r="I22" s="27">
        <f t="shared" ca="1" si="0"/>
        <v>3.8942105263157889E-2</v>
      </c>
    </row>
    <row r="23" spans="1:11" x14ac:dyDescent="0.2">
      <c r="A23" s="1">
        <v>44571</v>
      </c>
      <c r="B23" t="s">
        <v>8</v>
      </c>
      <c r="C23" t="s">
        <v>50</v>
      </c>
      <c r="E23" s="2">
        <v>38</v>
      </c>
      <c r="G23" s="11" t="s">
        <v>73</v>
      </c>
      <c r="H23" s="20">
        <v>1057.82</v>
      </c>
      <c r="I23" s="28">
        <f t="shared" si="0"/>
        <v>0.27837368421052627</v>
      </c>
    </row>
    <row r="24" spans="1:11" x14ac:dyDescent="0.2">
      <c r="A24" s="1">
        <v>44571</v>
      </c>
      <c r="B24" t="s">
        <v>7</v>
      </c>
      <c r="C24" t="s">
        <v>50</v>
      </c>
      <c r="E24" s="2">
        <v>57</v>
      </c>
    </row>
    <row r="25" spans="1:11" x14ac:dyDescent="0.2">
      <c r="A25" s="1">
        <v>44571</v>
      </c>
      <c r="B25" t="s">
        <v>23</v>
      </c>
      <c r="C25" t="s">
        <v>59</v>
      </c>
      <c r="E25" s="2">
        <v>46</v>
      </c>
    </row>
    <row r="26" spans="1:11" x14ac:dyDescent="0.2">
      <c r="A26" s="1">
        <v>44571</v>
      </c>
      <c r="B26" t="s">
        <v>24</v>
      </c>
      <c r="C26" t="s">
        <v>60</v>
      </c>
      <c r="E26" s="2">
        <v>44</v>
      </c>
    </row>
    <row r="27" spans="1:11" x14ac:dyDescent="0.2">
      <c r="A27" s="1">
        <v>44573</v>
      </c>
      <c r="B27" t="s">
        <v>25</v>
      </c>
      <c r="C27" t="s">
        <v>51</v>
      </c>
      <c r="E27" s="2">
        <v>216</v>
      </c>
      <c r="F27" t="s">
        <v>26</v>
      </c>
      <c r="K27" t="s">
        <v>68</v>
      </c>
    </row>
    <row r="28" spans="1:11" x14ac:dyDescent="0.2">
      <c r="A28" s="1">
        <v>44574</v>
      </c>
      <c r="B28" t="s">
        <v>11</v>
      </c>
      <c r="C28" t="s">
        <v>52</v>
      </c>
      <c r="E28" s="2">
        <v>22</v>
      </c>
    </row>
    <row r="29" spans="1:11" x14ac:dyDescent="0.2">
      <c r="A29" s="1">
        <v>44574</v>
      </c>
      <c r="B29" t="s">
        <v>27</v>
      </c>
      <c r="C29" t="s">
        <v>60</v>
      </c>
      <c r="E29" s="2">
        <v>13</v>
      </c>
    </row>
    <row r="30" spans="1:11" x14ac:dyDescent="0.2">
      <c r="A30" s="1">
        <v>44574</v>
      </c>
      <c r="B30" t="s">
        <v>22</v>
      </c>
      <c r="C30" t="s">
        <v>58</v>
      </c>
      <c r="E30" s="2">
        <v>16</v>
      </c>
    </row>
    <row r="31" spans="1:11" x14ac:dyDescent="0.2">
      <c r="A31" s="1">
        <v>44575</v>
      </c>
      <c r="B31" t="s">
        <v>32</v>
      </c>
      <c r="C31" t="s">
        <v>57</v>
      </c>
      <c r="E31" s="2">
        <v>8</v>
      </c>
    </row>
    <row r="32" spans="1:11" x14ac:dyDescent="0.2">
      <c r="A32" s="1">
        <v>44576</v>
      </c>
      <c r="B32" t="s">
        <v>13</v>
      </c>
      <c r="C32" t="s">
        <v>53</v>
      </c>
      <c r="E32" s="2">
        <v>27</v>
      </c>
      <c r="F32" t="s">
        <v>39</v>
      </c>
    </row>
    <row r="33" spans="1:10" x14ac:dyDescent="0.2">
      <c r="A33" s="1">
        <v>44577</v>
      </c>
      <c r="B33" t="s">
        <v>13</v>
      </c>
      <c r="C33" t="s">
        <v>53</v>
      </c>
      <c r="E33" s="2">
        <v>14</v>
      </c>
      <c r="F33" t="s">
        <v>38</v>
      </c>
    </row>
    <row r="34" spans="1:10" x14ac:dyDescent="0.2">
      <c r="A34" s="1">
        <v>44577</v>
      </c>
      <c r="B34" t="s">
        <v>3</v>
      </c>
      <c r="D34" s="2">
        <v>1500</v>
      </c>
    </row>
    <row r="35" spans="1:10" ht="15" customHeight="1" x14ac:dyDescent="0.2">
      <c r="A35" s="1">
        <v>44579</v>
      </c>
      <c r="B35" t="s">
        <v>11</v>
      </c>
      <c r="C35" t="s">
        <v>52</v>
      </c>
      <c r="E35" s="2">
        <v>22</v>
      </c>
    </row>
    <row r="36" spans="1:10" x14ac:dyDescent="0.2">
      <c r="A36" s="1">
        <v>44579</v>
      </c>
      <c r="B36" t="s">
        <v>17</v>
      </c>
      <c r="C36" t="s">
        <v>56</v>
      </c>
      <c r="E36" s="2">
        <v>78</v>
      </c>
      <c r="F36" t="s">
        <v>28</v>
      </c>
    </row>
    <row r="37" spans="1:10" x14ac:dyDescent="0.2">
      <c r="A37" s="1">
        <v>44579</v>
      </c>
      <c r="B37" t="s">
        <v>29</v>
      </c>
      <c r="C37" t="s">
        <v>56</v>
      </c>
      <c r="E37" s="2">
        <v>63</v>
      </c>
      <c r="F37" t="s">
        <v>30</v>
      </c>
      <c r="G37" s="15"/>
      <c r="H37" s="16"/>
      <c r="I37" s="21" t="s">
        <v>71</v>
      </c>
      <c r="J37" s="8" t="s">
        <v>72</v>
      </c>
    </row>
    <row r="38" spans="1:10" x14ac:dyDescent="0.2">
      <c r="A38" s="1">
        <v>44579</v>
      </c>
      <c r="B38" t="s">
        <v>31</v>
      </c>
      <c r="C38" t="s">
        <v>56</v>
      </c>
      <c r="E38" s="2">
        <v>347</v>
      </c>
      <c r="F38" t="s">
        <v>41</v>
      </c>
      <c r="G38" s="22" t="s">
        <v>69</v>
      </c>
      <c r="H38" s="17"/>
      <c r="I38" s="18">
        <v>3800</v>
      </c>
      <c r="J38" s="10"/>
    </row>
    <row r="39" spans="1:10" x14ac:dyDescent="0.2">
      <c r="A39" s="1">
        <v>44579</v>
      </c>
      <c r="B39" t="s">
        <v>37</v>
      </c>
      <c r="C39" t="s">
        <v>61</v>
      </c>
      <c r="E39" s="2">
        <v>17</v>
      </c>
      <c r="G39" s="22" t="s">
        <v>70</v>
      </c>
      <c r="H39" s="17" t="s">
        <v>73</v>
      </c>
      <c r="I39" s="18">
        <v>800</v>
      </c>
      <c r="J39" s="27">
        <f>I39/$I$38</f>
        <v>0.21052631578947367</v>
      </c>
    </row>
    <row r="40" spans="1:10" x14ac:dyDescent="0.2">
      <c r="A40" s="1">
        <v>44580</v>
      </c>
      <c r="B40" t="s">
        <v>21</v>
      </c>
      <c r="C40" t="s">
        <v>52</v>
      </c>
      <c r="E40" s="2">
        <v>37</v>
      </c>
      <c r="G40" s="9"/>
      <c r="H40" s="17" t="s">
        <v>50</v>
      </c>
      <c r="I40" s="18">
        <v>600</v>
      </c>
      <c r="J40" s="27">
        <f t="shared" ref="J40:J49" si="2">I40/$I$38</f>
        <v>0.15789473684210525</v>
      </c>
    </row>
    <row r="41" spans="1:10" x14ac:dyDescent="0.2">
      <c r="A41" s="1">
        <v>44580</v>
      </c>
      <c r="B41" t="s">
        <v>7</v>
      </c>
      <c r="C41" t="s">
        <v>50</v>
      </c>
      <c r="E41" s="2">
        <v>147</v>
      </c>
      <c r="G41" s="9"/>
      <c r="H41" s="17" t="s">
        <v>54</v>
      </c>
      <c r="I41" s="18">
        <v>80</v>
      </c>
      <c r="J41" s="27">
        <f t="shared" si="2"/>
        <v>2.1052631578947368E-2</v>
      </c>
    </row>
    <row r="42" spans="1:10" x14ac:dyDescent="0.2">
      <c r="A42" s="1">
        <v>44580</v>
      </c>
      <c r="B42" t="s">
        <v>8</v>
      </c>
      <c r="C42" t="s">
        <v>50</v>
      </c>
      <c r="E42" s="2">
        <v>57</v>
      </c>
      <c r="G42" s="9"/>
      <c r="H42" s="17" t="s">
        <v>51</v>
      </c>
      <c r="I42" s="18">
        <v>500</v>
      </c>
      <c r="J42" s="27">
        <f t="shared" si="2"/>
        <v>0.13157894736842105</v>
      </c>
    </row>
    <row r="43" spans="1:10" x14ac:dyDescent="0.2">
      <c r="A43" s="1">
        <v>44582</v>
      </c>
      <c r="B43" t="s">
        <v>11</v>
      </c>
      <c r="C43" t="s">
        <v>52</v>
      </c>
      <c r="E43" s="2">
        <v>24</v>
      </c>
      <c r="G43" s="9"/>
      <c r="H43" s="17" t="s">
        <v>74</v>
      </c>
      <c r="I43" s="18">
        <v>600</v>
      </c>
      <c r="J43" s="27">
        <f t="shared" si="2"/>
        <v>0.15789473684210525</v>
      </c>
    </row>
    <row r="44" spans="1:10" x14ac:dyDescent="0.2">
      <c r="A44" s="1">
        <v>44582</v>
      </c>
      <c r="B44" t="s">
        <v>21</v>
      </c>
      <c r="C44" t="s">
        <v>52</v>
      </c>
      <c r="E44" s="2">
        <v>16</v>
      </c>
      <c r="G44" s="9"/>
      <c r="H44" s="17" t="s">
        <v>53</v>
      </c>
      <c r="I44" s="18">
        <v>100</v>
      </c>
      <c r="J44" s="27">
        <f t="shared" si="2"/>
        <v>2.6315789473684209E-2</v>
      </c>
    </row>
    <row r="45" spans="1:10" x14ac:dyDescent="0.2">
      <c r="A45" s="1">
        <v>44582</v>
      </c>
      <c r="B45" t="s">
        <v>32</v>
      </c>
      <c r="C45" t="s">
        <v>57</v>
      </c>
      <c r="E45" s="2">
        <v>8</v>
      </c>
      <c r="G45" s="9"/>
      <c r="H45" s="17" t="s">
        <v>56</v>
      </c>
      <c r="I45" s="18">
        <v>300</v>
      </c>
      <c r="J45" s="27">
        <f t="shared" si="2"/>
        <v>7.8947368421052627E-2</v>
      </c>
    </row>
    <row r="46" spans="1:10" x14ac:dyDescent="0.2">
      <c r="A46" s="1">
        <v>44582</v>
      </c>
      <c r="B46" t="s">
        <v>13</v>
      </c>
      <c r="C46" t="s">
        <v>57</v>
      </c>
      <c r="E46" s="2">
        <v>17.989999999999998</v>
      </c>
      <c r="F46" t="s">
        <v>35</v>
      </c>
      <c r="G46" s="9"/>
      <c r="H46" s="17" t="s">
        <v>59</v>
      </c>
      <c r="I46" s="18">
        <v>100</v>
      </c>
      <c r="J46" s="27">
        <f t="shared" si="2"/>
        <v>2.6315789473684209E-2</v>
      </c>
    </row>
    <row r="47" spans="1:10" x14ac:dyDescent="0.2">
      <c r="A47" s="1">
        <v>44582</v>
      </c>
      <c r="B47" t="s">
        <v>36</v>
      </c>
      <c r="C47" t="s">
        <v>57</v>
      </c>
      <c r="E47" s="2">
        <v>14.99</v>
      </c>
      <c r="G47" s="9"/>
      <c r="H47" s="17" t="s">
        <v>58</v>
      </c>
      <c r="I47" s="18">
        <v>60</v>
      </c>
      <c r="J47" s="27">
        <f t="shared" si="2"/>
        <v>1.5789473684210527E-2</v>
      </c>
    </row>
    <row r="48" spans="1:10" x14ac:dyDescent="0.2">
      <c r="A48" s="1">
        <v>44582</v>
      </c>
      <c r="B48" t="s">
        <v>13</v>
      </c>
      <c r="C48" t="s">
        <v>53</v>
      </c>
      <c r="E48" s="2">
        <v>75</v>
      </c>
      <c r="F48" t="s">
        <v>34</v>
      </c>
      <c r="G48" s="9"/>
      <c r="H48" s="17" t="s">
        <v>62</v>
      </c>
      <c r="I48" s="18">
        <v>100</v>
      </c>
      <c r="J48" s="27">
        <f t="shared" si="2"/>
        <v>2.6315789473684209E-2</v>
      </c>
    </row>
    <row r="49" spans="1:10" x14ac:dyDescent="0.2">
      <c r="A49" s="1">
        <v>44582</v>
      </c>
      <c r="B49" t="s">
        <v>13</v>
      </c>
      <c r="C49" t="s">
        <v>54</v>
      </c>
      <c r="E49" s="2">
        <v>27</v>
      </c>
      <c r="F49" t="s">
        <v>33</v>
      </c>
      <c r="G49" s="11"/>
      <c r="H49" s="19" t="s">
        <v>75</v>
      </c>
      <c r="I49" s="20">
        <v>560</v>
      </c>
      <c r="J49" s="28">
        <f t="shared" si="2"/>
        <v>0.14736842105263157</v>
      </c>
    </row>
    <row r="50" spans="1:10" x14ac:dyDescent="0.2">
      <c r="A50" s="1">
        <v>44583</v>
      </c>
      <c r="B50" t="s">
        <v>24</v>
      </c>
      <c r="C50" t="s">
        <v>60</v>
      </c>
      <c r="E50" s="2">
        <v>47</v>
      </c>
    </row>
    <row r="51" spans="1:10" x14ac:dyDescent="0.2">
      <c r="A51" s="1">
        <v>44583</v>
      </c>
      <c r="B51" t="s">
        <v>22</v>
      </c>
      <c r="C51" t="s">
        <v>58</v>
      </c>
      <c r="E51" s="2">
        <v>17</v>
      </c>
      <c r="I51" s="23"/>
    </row>
    <row r="52" spans="1:10" x14ac:dyDescent="0.2">
      <c r="A52" s="1">
        <v>44584</v>
      </c>
      <c r="B52" t="s">
        <v>7</v>
      </c>
      <c r="C52" t="s">
        <v>50</v>
      </c>
      <c r="E52" s="2">
        <v>52</v>
      </c>
      <c r="I52" s="23"/>
    </row>
    <row r="53" spans="1:10" x14ac:dyDescent="0.2">
      <c r="A53" s="1">
        <v>44585</v>
      </c>
      <c r="B53" t="s">
        <v>8</v>
      </c>
      <c r="C53" t="s">
        <v>50</v>
      </c>
      <c r="E53" s="2">
        <v>24</v>
      </c>
    </row>
    <row r="54" spans="1:10" x14ac:dyDescent="0.2">
      <c r="A54" s="1">
        <v>44586</v>
      </c>
      <c r="B54" t="s">
        <v>40</v>
      </c>
      <c r="C54" t="s">
        <v>60</v>
      </c>
      <c r="E54" s="2">
        <v>38</v>
      </c>
    </row>
    <row r="55" spans="1:10" x14ac:dyDescent="0.2">
      <c r="A55" s="1">
        <v>44587</v>
      </c>
      <c r="B55" t="s">
        <v>17</v>
      </c>
      <c r="C55" t="s">
        <v>56</v>
      </c>
      <c r="E55" s="2">
        <v>98.19</v>
      </c>
    </row>
    <row r="56" spans="1:10" x14ac:dyDescent="0.2">
      <c r="A56" s="1">
        <v>44588</v>
      </c>
      <c r="B56" t="s">
        <v>42</v>
      </c>
      <c r="C56" t="s">
        <v>56</v>
      </c>
      <c r="E56" s="2">
        <v>25</v>
      </c>
      <c r="F56" t="s">
        <v>43</v>
      </c>
      <c r="G56" s="29" t="s">
        <v>77</v>
      </c>
      <c r="H56" s="30" t="s">
        <v>6</v>
      </c>
      <c r="I56" s="30" t="s">
        <v>78</v>
      </c>
      <c r="J56" s="31" t="s">
        <v>79</v>
      </c>
    </row>
    <row r="57" spans="1:10" x14ac:dyDescent="0.2">
      <c r="A57" s="1">
        <v>44589</v>
      </c>
      <c r="B57" t="s">
        <v>11</v>
      </c>
      <c r="C57" t="s">
        <v>52</v>
      </c>
      <c r="E57" s="2">
        <v>22</v>
      </c>
      <c r="G57" s="9"/>
      <c r="H57" s="17" t="s">
        <v>73</v>
      </c>
      <c r="I57" s="18">
        <v>800</v>
      </c>
      <c r="J57" s="14">
        <v>1057.82</v>
      </c>
    </row>
    <row r="58" spans="1:10" x14ac:dyDescent="0.2">
      <c r="A58" s="1">
        <v>44589</v>
      </c>
      <c r="B58" t="s">
        <v>32</v>
      </c>
      <c r="C58" t="s">
        <v>57</v>
      </c>
      <c r="E58" s="2">
        <v>8</v>
      </c>
      <c r="G58" s="9"/>
      <c r="H58" s="17" t="s">
        <v>50</v>
      </c>
      <c r="I58" s="18">
        <v>600</v>
      </c>
      <c r="J58" s="26">
        <f ca="1">H11</f>
        <v>537</v>
      </c>
    </row>
    <row r="59" spans="1:10" x14ac:dyDescent="0.2">
      <c r="A59" s="1">
        <v>44589</v>
      </c>
      <c r="B59" t="s">
        <v>44</v>
      </c>
      <c r="C59" t="s">
        <v>62</v>
      </c>
      <c r="E59" s="2">
        <v>78.989999999999995</v>
      </c>
      <c r="F59" t="s">
        <v>45</v>
      </c>
      <c r="G59" s="9"/>
      <c r="H59" s="17" t="s">
        <v>54</v>
      </c>
      <c r="I59" s="18">
        <v>80</v>
      </c>
      <c r="J59" s="26">
        <f ca="1">H12</f>
        <v>60.43</v>
      </c>
    </row>
    <row r="60" spans="1:10" x14ac:dyDescent="0.2">
      <c r="A60" s="1">
        <v>44589</v>
      </c>
      <c r="B60" t="s">
        <v>46</v>
      </c>
      <c r="C60" t="s">
        <v>62</v>
      </c>
      <c r="E60" s="2">
        <v>68.989999999999995</v>
      </c>
      <c r="F60" t="s">
        <v>47</v>
      </c>
      <c r="G60" s="9"/>
      <c r="H60" s="17" t="s">
        <v>51</v>
      </c>
      <c r="I60" s="18">
        <v>500</v>
      </c>
      <c r="J60" s="14">
        <f ca="1">H13</f>
        <v>456</v>
      </c>
    </row>
    <row r="61" spans="1:10" x14ac:dyDescent="0.2">
      <c r="A61" s="1">
        <v>44590</v>
      </c>
      <c r="B61" t="s">
        <v>21</v>
      </c>
      <c r="C61" t="s">
        <v>52</v>
      </c>
      <c r="E61" s="2">
        <v>16</v>
      </c>
      <c r="G61" s="9"/>
      <c r="H61" s="17" t="s">
        <v>74</v>
      </c>
      <c r="I61" s="18">
        <v>600</v>
      </c>
      <c r="J61" s="26">
        <f ca="1">H14+H17+H20+H21</f>
        <v>585.39</v>
      </c>
    </row>
    <row r="62" spans="1:10" x14ac:dyDescent="0.2">
      <c r="A62" s="1">
        <v>44591</v>
      </c>
      <c r="B62" t="s">
        <v>48</v>
      </c>
      <c r="C62" t="s">
        <v>57</v>
      </c>
      <c r="E62" s="2">
        <v>70</v>
      </c>
      <c r="G62" s="9"/>
      <c r="H62" s="17" t="s">
        <v>53</v>
      </c>
      <c r="I62" s="18">
        <v>100</v>
      </c>
      <c r="J62" s="26">
        <f ca="1">H15</f>
        <v>181</v>
      </c>
    </row>
    <row r="63" spans="1:10" x14ac:dyDescent="0.2">
      <c r="A63" s="1">
        <v>44591</v>
      </c>
      <c r="B63" t="s">
        <v>49</v>
      </c>
      <c r="C63" t="s">
        <v>60</v>
      </c>
      <c r="E63" s="2">
        <v>6.41</v>
      </c>
      <c r="G63" s="9"/>
      <c r="H63" s="17" t="s">
        <v>56</v>
      </c>
      <c r="I63" s="18">
        <v>300</v>
      </c>
      <c r="J63" s="26">
        <f ca="1">H16</f>
        <v>709.38000000000011</v>
      </c>
    </row>
    <row r="64" spans="1:10" x14ac:dyDescent="0.2">
      <c r="A64" s="1">
        <v>44592</v>
      </c>
      <c r="B64" t="s">
        <v>23</v>
      </c>
      <c r="C64" t="s">
        <v>59</v>
      </c>
      <c r="E64" s="2">
        <v>37</v>
      </c>
      <c r="G64" s="9"/>
      <c r="H64" s="17" t="s">
        <v>59</v>
      </c>
      <c r="I64" s="18">
        <v>100</v>
      </c>
      <c r="J64" s="26">
        <f ca="1">H19</f>
        <v>83</v>
      </c>
    </row>
    <row r="65" spans="1:10" x14ac:dyDescent="0.2">
      <c r="G65" s="9"/>
      <c r="H65" s="17" t="s">
        <v>58</v>
      </c>
      <c r="I65" s="18">
        <v>60</v>
      </c>
      <c r="J65" s="26">
        <f ca="1">H18</f>
        <v>47</v>
      </c>
    </row>
    <row r="66" spans="1:10" x14ac:dyDescent="0.2">
      <c r="A66" s="1"/>
      <c r="B66" s="3" t="s">
        <v>63</v>
      </c>
      <c r="D66" s="2">
        <f>SUM(D2:D64)</f>
        <v>3978</v>
      </c>
      <c r="G66" s="9"/>
      <c r="H66" s="17" t="s">
        <v>62</v>
      </c>
      <c r="I66" s="18">
        <v>100</v>
      </c>
      <c r="J66" s="26">
        <f ca="1">H22</f>
        <v>147.97999999999999</v>
      </c>
    </row>
    <row r="67" spans="1:10" x14ac:dyDescent="0.2">
      <c r="A67" s="1"/>
      <c r="B67" s="3" t="s">
        <v>64</v>
      </c>
      <c r="D67" s="2">
        <f>SUM(E2:E63)</f>
        <v>2770.1799999999989</v>
      </c>
      <c r="G67" s="11"/>
      <c r="H67" s="19" t="s">
        <v>75</v>
      </c>
      <c r="I67" s="20">
        <v>560</v>
      </c>
      <c r="J67" s="12"/>
    </row>
    <row r="68" spans="1:10" x14ac:dyDescent="0.2">
      <c r="B68" s="3" t="s">
        <v>65</v>
      </c>
      <c r="D68" s="2">
        <f>((D66-D67)-150)</f>
        <v>1057.8200000000011</v>
      </c>
    </row>
    <row r="69" spans="1:10" x14ac:dyDescent="0.2">
      <c r="B69" s="3" t="s">
        <v>66</v>
      </c>
      <c r="D69" s="2">
        <f>SUM(D66-D67-D68)</f>
        <v>150</v>
      </c>
    </row>
  </sheetData>
  <autoFilter ref="A1:I1" xr:uid="{CB9EC676-BF5C-4D43-8969-DE29F9A2FE32}">
    <sortState xmlns:xlrd2="http://schemas.microsoft.com/office/spreadsheetml/2017/richdata2" ref="A2:I64">
      <sortCondition ref="A1:A64"/>
    </sortState>
  </autoFilter>
  <dataValidations count="2">
    <dataValidation type="list" allowBlank="1" showInputMessage="1" showErrorMessage="1" sqref="C2" xr:uid="{20F75CCB-8A9D-B14B-B1D7-B75C6DCEC4D3}">
      <formula1>"Income, Bar, Food, Transport, Gas, Take Out, Restaurants, Utilities, Entertainment, Pins, Home Goods, Pet,"</formula1>
    </dataValidation>
    <dataValidation type="list" allowBlank="1" showInputMessage="1" showErrorMessage="1" sqref="C3:C64" xr:uid="{4C273C03-B74F-624E-B7CA-881312535746}">
      <formula1>"Income, Bar, Food, Transport, Gas, Take Out, Restaurants, Utilities, Meds, Entertainment, Pins, Home Goods, Pet,"</formula1>
    </dataValidation>
  </dataValidations>
  <pageMargins left="0.7" right="0.7" top="0.75" bottom="0.75" header="0.3" footer="0.3"/>
  <ignoredErrors>
    <ignoredError sqref="J64 J6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16C5-052B-DC4E-9E4A-922AFB9A97E3}">
  <dimension ref="A1:G6"/>
  <sheetViews>
    <sheetView tabSelected="1" workbookViewId="0">
      <selection activeCell="G16" sqref="G16"/>
    </sheetView>
  </sheetViews>
  <sheetFormatPr baseColWidth="10" defaultRowHeight="16" x14ac:dyDescent="0.2"/>
  <cols>
    <col min="2" max="2" width="10.83203125" style="2"/>
    <col min="5" max="5" width="28.6640625" bestFit="1" customWidth="1"/>
    <col min="6" max="6" width="14.83203125" style="2" customWidth="1"/>
    <col min="7" max="7" width="15.1640625" customWidth="1"/>
  </cols>
  <sheetData>
    <row r="1" spans="1:7" s="33" customFormat="1" ht="34" x14ac:dyDescent="0.2">
      <c r="A1" s="32" t="s">
        <v>80</v>
      </c>
      <c r="B1" s="35"/>
      <c r="E1" s="32" t="s">
        <v>82</v>
      </c>
      <c r="F1" s="34" t="s">
        <v>85</v>
      </c>
      <c r="G1" s="32" t="s">
        <v>84</v>
      </c>
    </row>
    <row r="2" spans="1:7" x14ac:dyDescent="0.2">
      <c r="A2" s="1">
        <v>44563</v>
      </c>
      <c r="B2" s="2">
        <v>800</v>
      </c>
      <c r="E2" t="s">
        <v>83</v>
      </c>
      <c r="F2" s="2">
        <v>2000</v>
      </c>
      <c r="G2" s="23">
        <f>F2/12</f>
        <v>166.66666666666666</v>
      </c>
    </row>
    <row r="3" spans="1:7" x14ac:dyDescent="0.2">
      <c r="A3" s="1">
        <v>44592</v>
      </c>
      <c r="B3" s="2">
        <v>257.82</v>
      </c>
      <c r="E3" t="s">
        <v>88</v>
      </c>
      <c r="F3" s="2">
        <v>2000</v>
      </c>
      <c r="G3" s="23">
        <f>F3/12</f>
        <v>166.66666666666666</v>
      </c>
    </row>
    <row r="4" spans="1:7" x14ac:dyDescent="0.2">
      <c r="E4" t="s">
        <v>86</v>
      </c>
      <c r="F4" s="2">
        <v>4000</v>
      </c>
      <c r="G4" s="23">
        <f>F4/12</f>
        <v>333.33333333333331</v>
      </c>
    </row>
    <row r="5" spans="1:7" x14ac:dyDescent="0.2">
      <c r="A5" t="s">
        <v>81</v>
      </c>
      <c r="B5" s="2">
        <f>SUM(B2:B3)</f>
        <v>1057.82</v>
      </c>
      <c r="E5" t="s">
        <v>87</v>
      </c>
      <c r="F5" s="2">
        <v>3000</v>
      </c>
      <c r="G5" s="23">
        <f>F5/12</f>
        <v>250</v>
      </c>
    </row>
    <row r="6" spans="1:7" x14ac:dyDescent="0.2">
      <c r="G6" s="23">
        <f>SUM(G2:G5)</f>
        <v>916.66666666666663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 - January</vt:lpstr>
      <vt:lpstr>Savings - Januar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</dc:creator>
  <cp:lastModifiedBy>Anna P</cp:lastModifiedBy>
  <dcterms:created xsi:type="dcterms:W3CDTF">2022-08-18T16:33:29Z</dcterms:created>
  <dcterms:modified xsi:type="dcterms:W3CDTF">2022-08-18T20:35:26Z</dcterms:modified>
</cp:coreProperties>
</file>