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560ea423a9df6c3/Documentos/aviz frango/sefaz goiãs/icms/ICMS AVIZ 04-2025/ICMS 04-2025/"/>
    </mc:Choice>
  </mc:AlternateContent>
  <xr:revisionPtr revIDLastSave="0" documentId="13_ncr:1_{D12E3DD8-3F49-48C6-84E6-53A84F6B2C70}" xr6:coauthVersionLast="47" xr6:coauthVersionMax="47" xr10:uidLastSave="{00000000-0000-0000-0000-000000000000}"/>
  <bookViews>
    <workbookView xWindow="28680" yWindow="-120" windowWidth="29040" windowHeight="15720" tabRatio="774" activeTab="9" xr2:uid="{00000000-000D-0000-FFFF-FFFF00000000}"/>
  </bookViews>
  <sheets>
    <sheet name="DADOS" sheetId="27" r:id="rId1"/>
    <sheet name="DADOS 2" sheetId="28" state="hidden" r:id="rId2"/>
    <sheet name="ICMS PROGOIAS " sheetId="5" r:id="rId3"/>
    <sheet name="REGISTRO E115 SPED" sheetId="23" r:id="rId4"/>
    <sheet name="APURAÇÃO DE ICMS 108" sheetId="22" state="hidden" r:id="rId5"/>
    <sheet name="Industriliz Outros Estados v3.4" sheetId="2" state="hidden" r:id="rId6"/>
    <sheet name="Importação peças Veic. ver.3.4" sheetId="3" state="hidden" r:id="rId7"/>
    <sheet name="Ajuste Simples Nacional" sheetId="9" state="hidden" r:id="rId8"/>
    <sheet name="Diferencial de Aliquota" sheetId="10" state="hidden" r:id="rId9"/>
    <sheet name="GUIAS" sheetId="12" r:id="rId10"/>
    <sheet name="1º Ano" sheetId="19" state="hidden" r:id="rId11"/>
    <sheet name="2º Ano" sheetId="20" state="hidden" r:id="rId12"/>
    <sheet name="ICMS DIFAL" sheetId="18" state="hidden" r:id="rId13"/>
    <sheet name="Protege 15%" sheetId="8" state="hidden" r:id="rId14"/>
    <sheet name="Apuração Mensal versão 3.4" sheetId="1" state="hidden" r:id="rId15"/>
    <sheet name="ICMS NÃO INCENTIVADO" sheetId="4" state="hidden" r:id="rId16"/>
    <sheet name="INFORMAÇOES" sheetId="21" r:id="rId17"/>
  </sheets>
  <externalReferences>
    <externalReference r:id="rId18"/>
  </externalReferences>
  <definedNames>
    <definedName name="_xlnm._FilterDatabase" localSheetId="1" hidden="1">'DADOS 2'!$A$1:$K$321</definedName>
    <definedName name="_xlnm.Print_Area" localSheetId="7">'Ajuste Simples Nacional'!$A$1:$F$54</definedName>
    <definedName name="_xlnm.Print_Area" localSheetId="14">'Apuração Mensal versão 3.4'!$A$1:$H$112</definedName>
    <definedName name="_xlnm.Print_Area" localSheetId="9">GUIAS!$B$2:$L$34</definedName>
    <definedName name="_xlnm.Print_Area" localSheetId="2">'ICMS PROGOIAS '!$A$1:$N$47</definedName>
    <definedName name="_xlnm.Print_Area" localSheetId="13">'Protege 15%'!$A$1:$E$73</definedName>
    <definedName name="SegmentaçãodeDados_VALOR_CONTABIL">#N/A</definedName>
    <definedName name="SegmentaçãodeDados_VALOR_CONTABIL1">#N/A</definedName>
    <definedName name="_xlnm.Print_Titles" localSheetId="14">'Apuração Mensal versão 3.4'!$1:$4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5" i="28" l="1"/>
  <c r="C275" i="28"/>
  <c r="B275" i="28"/>
  <c r="D274" i="28"/>
  <c r="C274" i="28"/>
  <c r="B274" i="28"/>
  <c r="D273" i="28"/>
  <c r="C273" i="28"/>
  <c r="B273" i="28"/>
  <c r="D272" i="28"/>
  <c r="C272" i="28"/>
  <c r="B272" i="28"/>
  <c r="D271" i="28"/>
  <c r="C271" i="28"/>
  <c r="B271" i="28"/>
  <c r="D270" i="28"/>
  <c r="C270" i="28"/>
  <c r="B270" i="28"/>
  <c r="D269" i="28"/>
  <c r="C269" i="28"/>
  <c r="B269" i="28"/>
  <c r="D268" i="28"/>
  <c r="C268" i="28"/>
  <c r="B268" i="28"/>
  <c r="D267" i="28"/>
  <c r="C267" i="28"/>
  <c r="B267" i="28"/>
  <c r="D266" i="28"/>
  <c r="C266" i="28"/>
  <c r="B266" i="28"/>
  <c r="D265" i="28"/>
  <c r="C265" i="28"/>
  <c r="B265" i="28"/>
  <c r="D264" i="28"/>
  <c r="C264" i="28"/>
  <c r="B264" i="28"/>
  <c r="D263" i="28"/>
  <c r="C263" i="28"/>
  <c r="B263" i="28"/>
  <c r="D262" i="28"/>
  <c r="C262" i="28"/>
  <c r="B262" i="28"/>
  <c r="D261" i="28"/>
  <c r="C261" i="28"/>
  <c r="B261" i="28"/>
  <c r="D260" i="28"/>
  <c r="C260" i="28"/>
  <c r="B260" i="28"/>
  <c r="D259" i="28"/>
  <c r="C259" i="28"/>
  <c r="B259" i="28"/>
  <c r="D258" i="28"/>
  <c r="C258" i="28"/>
  <c r="B258" i="28"/>
  <c r="D257" i="28"/>
  <c r="C257" i="28"/>
  <c r="B257" i="28"/>
  <c r="D256" i="28"/>
  <c r="C256" i="28"/>
  <c r="B256" i="28"/>
  <c r="D255" i="28"/>
  <c r="C255" i="28"/>
  <c r="B255" i="28"/>
  <c r="D254" i="28"/>
  <c r="C254" i="28"/>
  <c r="B254" i="28"/>
  <c r="D253" i="28"/>
  <c r="C253" i="28"/>
  <c r="B253" i="28"/>
  <c r="D252" i="28"/>
  <c r="C252" i="28"/>
  <c r="B252" i="28"/>
  <c r="D251" i="28"/>
  <c r="C251" i="28"/>
  <c r="B251" i="28"/>
  <c r="D250" i="28"/>
  <c r="C250" i="28"/>
  <c r="B250" i="28"/>
  <c r="D249" i="28"/>
  <c r="C249" i="28"/>
  <c r="B249" i="28"/>
  <c r="D248" i="28"/>
  <c r="C248" i="28"/>
  <c r="B248" i="28"/>
  <c r="D247" i="28"/>
  <c r="C247" i="28"/>
  <c r="B247" i="28"/>
  <c r="D246" i="28"/>
  <c r="C246" i="28"/>
  <c r="B246" i="28"/>
  <c r="D245" i="28"/>
  <c r="C245" i="28"/>
  <c r="B245" i="28"/>
  <c r="D244" i="28"/>
  <c r="C244" i="28"/>
  <c r="B244" i="28"/>
  <c r="D243" i="28"/>
  <c r="C243" i="28"/>
  <c r="B243" i="28"/>
  <c r="D242" i="28"/>
  <c r="C242" i="28"/>
  <c r="B242" i="28"/>
  <c r="D241" i="28"/>
  <c r="C241" i="28"/>
  <c r="B241" i="28"/>
  <c r="D240" i="28"/>
  <c r="C240" i="28"/>
  <c r="B240" i="28"/>
  <c r="D239" i="28"/>
  <c r="C239" i="28"/>
  <c r="B239" i="28"/>
  <c r="D238" i="28"/>
  <c r="C238" i="28"/>
  <c r="B238" i="28"/>
  <c r="D237" i="28"/>
  <c r="C237" i="28"/>
  <c r="B237" i="28"/>
  <c r="D236" i="28"/>
  <c r="C236" i="28"/>
  <c r="B236" i="28"/>
  <c r="D235" i="28"/>
  <c r="C235" i="28"/>
  <c r="B235" i="28"/>
  <c r="D234" i="28"/>
  <c r="C234" i="28"/>
  <c r="B234" i="28"/>
  <c r="D233" i="28"/>
  <c r="C233" i="28"/>
  <c r="B233" i="28"/>
  <c r="D232" i="28"/>
  <c r="C232" i="28"/>
  <c r="B232" i="28"/>
  <c r="D231" i="28"/>
  <c r="C231" i="28"/>
  <c r="B231" i="28"/>
  <c r="D230" i="28"/>
  <c r="C230" i="28"/>
  <c r="B230" i="28"/>
  <c r="D229" i="28"/>
  <c r="C229" i="28"/>
  <c r="B229" i="28"/>
  <c r="D228" i="28"/>
  <c r="C228" i="28"/>
  <c r="B228" i="28"/>
  <c r="D227" i="28"/>
  <c r="C227" i="28"/>
  <c r="B227" i="28"/>
  <c r="D226" i="28"/>
  <c r="C226" i="28"/>
  <c r="B226" i="28"/>
  <c r="D225" i="28"/>
  <c r="C225" i="28"/>
  <c r="B225" i="28"/>
  <c r="D224" i="28"/>
  <c r="C224" i="28"/>
  <c r="B224" i="28"/>
  <c r="D223" i="28"/>
  <c r="C223" i="28"/>
  <c r="B223" i="28"/>
  <c r="D222" i="28"/>
  <c r="C222" i="28"/>
  <c r="B222" i="28"/>
  <c r="D221" i="28"/>
  <c r="C221" i="28"/>
  <c r="B221" i="28"/>
  <c r="D220" i="28"/>
  <c r="C220" i="28"/>
  <c r="B220" i="28"/>
  <c r="D219" i="28"/>
  <c r="C219" i="28"/>
  <c r="B219" i="28"/>
  <c r="D218" i="28"/>
  <c r="C218" i="28"/>
  <c r="B218" i="28"/>
  <c r="D217" i="28"/>
  <c r="C217" i="28"/>
  <c r="B217" i="28"/>
  <c r="D216" i="28"/>
  <c r="C216" i="28"/>
  <c r="B216" i="28"/>
  <c r="D215" i="28"/>
  <c r="C215" i="28"/>
  <c r="B215" i="28"/>
  <c r="D214" i="28"/>
  <c r="C214" i="28"/>
  <c r="B214" i="28"/>
  <c r="D213" i="28"/>
  <c r="C213" i="28"/>
  <c r="B213" i="28"/>
  <c r="D212" i="28"/>
  <c r="C212" i="28"/>
  <c r="B212" i="28"/>
  <c r="D211" i="28"/>
  <c r="C211" i="28"/>
  <c r="B211" i="28"/>
  <c r="D210" i="28"/>
  <c r="C210" i="28"/>
  <c r="B210" i="28"/>
  <c r="D209" i="28"/>
  <c r="C209" i="28"/>
  <c r="B209" i="28"/>
  <c r="D208" i="28"/>
  <c r="C208" i="28"/>
  <c r="B208" i="28"/>
  <c r="D207" i="28"/>
  <c r="C207" i="28"/>
  <c r="B207" i="28"/>
  <c r="D206" i="28"/>
  <c r="C206" i="28"/>
  <c r="B206" i="28"/>
  <c r="D205" i="28"/>
  <c r="C205" i="28"/>
  <c r="B205" i="28"/>
  <c r="D204" i="28"/>
  <c r="C204" i="28"/>
  <c r="B204" i="28"/>
  <c r="D203" i="28"/>
  <c r="C203" i="28"/>
  <c r="B203" i="28"/>
  <c r="D202" i="28"/>
  <c r="C202" i="28"/>
  <c r="B202" i="28"/>
  <c r="D201" i="28"/>
  <c r="C201" i="28"/>
  <c r="B201" i="28"/>
  <c r="D200" i="28"/>
  <c r="C200" i="28"/>
  <c r="B200" i="28"/>
  <c r="D199" i="28"/>
  <c r="C199" i="28"/>
  <c r="B199" i="28"/>
  <c r="D198" i="28"/>
  <c r="C198" i="28"/>
  <c r="B198" i="28"/>
  <c r="D197" i="28"/>
  <c r="C197" i="28"/>
  <c r="B197" i="28"/>
  <c r="D196" i="28"/>
  <c r="C196" i="28"/>
  <c r="B196" i="28"/>
  <c r="D195" i="28"/>
  <c r="C195" i="28"/>
  <c r="B195" i="28"/>
  <c r="D194" i="28"/>
  <c r="C194" i="28"/>
  <c r="B194" i="28"/>
  <c r="D193" i="28"/>
  <c r="C193" i="28"/>
  <c r="B193" i="28"/>
  <c r="D192" i="28"/>
  <c r="C192" i="28"/>
  <c r="B192" i="28"/>
  <c r="D191" i="28"/>
  <c r="C191" i="28"/>
  <c r="B191" i="28"/>
  <c r="D190" i="28"/>
  <c r="C190" i="28"/>
  <c r="B190" i="28"/>
  <c r="D189" i="28"/>
  <c r="C189" i="28"/>
  <c r="B189" i="28"/>
  <c r="D188" i="28"/>
  <c r="C188" i="28"/>
  <c r="B188" i="28"/>
  <c r="D187" i="28"/>
  <c r="C187" i="28"/>
  <c r="B187" i="28"/>
  <c r="D186" i="28"/>
  <c r="C186" i="28"/>
  <c r="B186" i="28"/>
  <c r="D185" i="28"/>
  <c r="C185" i="28"/>
  <c r="B185" i="28"/>
  <c r="D184" i="28"/>
  <c r="C184" i="28"/>
  <c r="B184" i="28"/>
  <c r="D183" i="28"/>
  <c r="C183" i="28"/>
  <c r="B183" i="28"/>
  <c r="D182" i="28"/>
  <c r="C182" i="28"/>
  <c r="B182" i="28"/>
  <c r="D181" i="28"/>
  <c r="C181" i="28"/>
  <c r="B181" i="28"/>
  <c r="D180" i="28"/>
  <c r="C180" i="28"/>
  <c r="B180" i="28"/>
  <c r="D179" i="28"/>
  <c r="C179" i="28"/>
  <c r="B179" i="28"/>
  <c r="D178" i="28"/>
  <c r="C178" i="28"/>
  <c r="B178" i="28"/>
  <c r="D177" i="28"/>
  <c r="C177" i="28"/>
  <c r="B177" i="28"/>
  <c r="D176" i="28"/>
  <c r="C176" i="28"/>
  <c r="B176" i="28"/>
  <c r="D175" i="28"/>
  <c r="C175" i="28"/>
  <c r="B175" i="28"/>
  <c r="D174" i="28"/>
  <c r="C174" i="28"/>
  <c r="B174" i="28"/>
  <c r="D173" i="28"/>
  <c r="C173" i="28"/>
  <c r="B173" i="28"/>
  <c r="D172" i="28"/>
  <c r="C172" i="28"/>
  <c r="B172" i="28"/>
  <c r="D171" i="28"/>
  <c r="C171" i="28"/>
  <c r="B171" i="28"/>
  <c r="D170" i="28"/>
  <c r="C170" i="28"/>
  <c r="B170" i="28"/>
  <c r="D169" i="28"/>
  <c r="C169" i="28"/>
  <c r="B169" i="28"/>
  <c r="D168" i="28"/>
  <c r="C168" i="28"/>
  <c r="B168" i="28"/>
  <c r="D167" i="28"/>
  <c r="C167" i="28"/>
  <c r="B167" i="28"/>
  <c r="D166" i="28"/>
  <c r="C166" i="28"/>
  <c r="B166" i="28"/>
  <c r="D165" i="28"/>
  <c r="C165" i="28"/>
  <c r="B165" i="28"/>
  <c r="D164" i="28"/>
  <c r="C164" i="28"/>
  <c r="B164" i="28"/>
  <c r="D163" i="28"/>
  <c r="C163" i="28"/>
  <c r="B163" i="28"/>
  <c r="D162" i="28"/>
  <c r="C162" i="28"/>
  <c r="B162" i="28"/>
  <c r="D161" i="28"/>
  <c r="C161" i="28"/>
  <c r="B161" i="28"/>
  <c r="D160" i="28"/>
  <c r="C160" i="28"/>
  <c r="B160" i="28"/>
  <c r="D159" i="28"/>
  <c r="C159" i="28"/>
  <c r="B159" i="28"/>
  <c r="D158" i="28"/>
  <c r="C158" i="28"/>
  <c r="B158" i="28"/>
  <c r="D157" i="28"/>
  <c r="C157" i="28"/>
  <c r="B157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D151" i="28"/>
  <c r="C151" i="28"/>
  <c r="B151" i="28"/>
  <c r="D150" i="28"/>
  <c r="C150" i="28"/>
  <c r="B150" i="28"/>
  <c r="D149" i="28"/>
  <c r="C149" i="28"/>
  <c r="B149" i="28"/>
  <c r="D148" i="28"/>
  <c r="C148" i="28"/>
  <c r="B148" i="28"/>
  <c r="D147" i="28"/>
  <c r="C147" i="28"/>
  <c r="B147" i="28"/>
  <c r="D146" i="28"/>
  <c r="C146" i="28"/>
  <c r="B146" i="28"/>
  <c r="D145" i="28"/>
  <c r="C145" i="28"/>
  <c r="B145" i="28"/>
  <c r="D144" i="28"/>
  <c r="C144" i="28"/>
  <c r="B144" i="28"/>
  <c r="D143" i="28"/>
  <c r="C143" i="28"/>
  <c r="B143" i="28"/>
  <c r="D142" i="28"/>
  <c r="C142" i="28"/>
  <c r="B142" i="28"/>
  <c r="D141" i="28"/>
  <c r="C141" i="28"/>
  <c r="B141" i="28"/>
  <c r="D140" i="28"/>
  <c r="C140" i="28"/>
  <c r="B140" i="28"/>
  <c r="D139" i="28"/>
  <c r="C139" i="28"/>
  <c r="B139" i="28"/>
  <c r="D138" i="28"/>
  <c r="C138" i="28"/>
  <c r="B138" i="28"/>
  <c r="D137" i="28"/>
  <c r="C137" i="28"/>
  <c r="B137" i="28"/>
  <c r="D136" i="28"/>
  <c r="C136" i="28"/>
  <c r="B136" i="28"/>
  <c r="D135" i="28"/>
  <c r="C135" i="28"/>
  <c r="B135" i="28"/>
  <c r="D134" i="28"/>
  <c r="C134" i="28"/>
  <c r="B134" i="28"/>
  <c r="D133" i="28"/>
  <c r="C133" i="28"/>
  <c r="B133" i="28"/>
  <c r="D132" i="28"/>
  <c r="C132" i="28"/>
  <c r="B132" i="28"/>
  <c r="D131" i="28"/>
  <c r="C131" i="28"/>
  <c r="B131" i="28"/>
  <c r="D130" i="28"/>
  <c r="C130" i="28"/>
  <c r="B130" i="28"/>
  <c r="D129" i="28"/>
  <c r="C129" i="28"/>
  <c r="B129" i="28"/>
  <c r="D128" i="28"/>
  <c r="C128" i="28"/>
  <c r="B128" i="28"/>
  <c r="D127" i="28"/>
  <c r="C127" i="28"/>
  <c r="B127" i="28"/>
  <c r="D126" i="28"/>
  <c r="C126" i="28"/>
  <c r="B126" i="28"/>
  <c r="D125" i="28"/>
  <c r="C125" i="28"/>
  <c r="B125" i="28"/>
  <c r="D124" i="28"/>
  <c r="C124" i="28"/>
  <c r="B124" i="28"/>
  <c r="D123" i="28"/>
  <c r="C123" i="28"/>
  <c r="B123" i="28"/>
  <c r="D122" i="28"/>
  <c r="C122" i="28"/>
  <c r="B122" i="28"/>
  <c r="D121" i="28"/>
  <c r="C121" i="28"/>
  <c r="B121" i="28"/>
  <c r="D120" i="28"/>
  <c r="C120" i="28"/>
  <c r="B120" i="28"/>
  <c r="D119" i="28"/>
  <c r="C119" i="28"/>
  <c r="B119" i="28"/>
  <c r="D118" i="28"/>
  <c r="C118" i="28"/>
  <c r="B118" i="28"/>
  <c r="D117" i="28"/>
  <c r="C117" i="28"/>
  <c r="B117" i="28"/>
  <c r="D116" i="28"/>
  <c r="C116" i="28"/>
  <c r="B116" i="28"/>
  <c r="D115" i="28"/>
  <c r="C115" i="28"/>
  <c r="B115" i="28"/>
  <c r="D114" i="28"/>
  <c r="C114" i="28"/>
  <c r="B114" i="28"/>
  <c r="D113" i="28"/>
  <c r="C113" i="28"/>
  <c r="B113" i="28"/>
  <c r="D112" i="28"/>
  <c r="C112" i="28"/>
  <c r="B112" i="28"/>
  <c r="D111" i="28"/>
  <c r="C111" i="28"/>
  <c r="B111" i="28"/>
  <c r="D110" i="28"/>
  <c r="C110" i="28"/>
  <c r="B110" i="28"/>
  <c r="D109" i="28"/>
  <c r="C109" i="28"/>
  <c r="B109" i="28"/>
  <c r="D108" i="28"/>
  <c r="C108" i="28"/>
  <c r="B108" i="28"/>
  <c r="D107" i="28"/>
  <c r="C107" i="28"/>
  <c r="B107" i="28"/>
  <c r="D106" i="28"/>
  <c r="C106" i="28"/>
  <c r="B106" i="28"/>
  <c r="D105" i="28"/>
  <c r="C105" i="28"/>
  <c r="B105" i="28"/>
  <c r="D104" i="28"/>
  <c r="C104" i="28"/>
  <c r="B104" i="28"/>
  <c r="D103" i="28"/>
  <c r="C103" i="28"/>
  <c r="B103" i="28"/>
  <c r="D102" i="28"/>
  <c r="C102" i="28"/>
  <c r="B102" i="28"/>
  <c r="D101" i="28"/>
  <c r="C101" i="28"/>
  <c r="B101" i="28"/>
  <c r="D100" i="28"/>
  <c r="C100" i="28"/>
  <c r="B100" i="28"/>
  <c r="D99" i="28"/>
  <c r="C99" i="28"/>
  <c r="B99" i="28"/>
  <c r="D98" i="28"/>
  <c r="C98" i="28"/>
  <c r="B98" i="28"/>
  <c r="D97" i="28"/>
  <c r="C97" i="28"/>
  <c r="B97" i="28"/>
  <c r="D96" i="28"/>
  <c r="C96" i="28"/>
  <c r="B96" i="28"/>
  <c r="D95" i="28"/>
  <c r="C95" i="28"/>
  <c r="B95" i="28"/>
  <c r="D94" i="28"/>
  <c r="C94" i="28"/>
  <c r="B94" i="28"/>
  <c r="D93" i="28"/>
  <c r="C93" i="28"/>
  <c r="B93" i="28"/>
  <c r="D92" i="28"/>
  <c r="C92" i="28"/>
  <c r="B92" i="28"/>
  <c r="D91" i="28"/>
  <c r="C91" i="28"/>
  <c r="B91" i="28"/>
  <c r="D90" i="28"/>
  <c r="C90" i="28"/>
  <c r="B90" i="28"/>
  <c r="D89" i="28"/>
  <c r="C89" i="28"/>
  <c r="B89" i="28"/>
  <c r="D88" i="28"/>
  <c r="C88" i="28"/>
  <c r="B88" i="28"/>
  <c r="D87" i="28"/>
  <c r="C87" i="28"/>
  <c r="B87" i="28"/>
  <c r="D86" i="28"/>
  <c r="C86" i="28"/>
  <c r="B86" i="28"/>
  <c r="D85" i="28"/>
  <c r="C85" i="28"/>
  <c r="B85" i="28"/>
  <c r="D84" i="28"/>
  <c r="C84" i="28"/>
  <c r="B84" i="28"/>
  <c r="D83" i="28"/>
  <c r="C83" i="28"/>
  <c r="B83" i="28"/>
  <c r="D82" i="28"/>
  <c r="C82" i="28"/>
  <c r="B82" i="28"/>
  <c r="D81" i="28"/>
  <c r="C81" i="28"/>
  <c r="B81" i="28"/>
  <c r="D80" i="28"/>
  <c r="C80" i="28"/>
  <c r="B80" i="28"/>
  <c r="D79" i="28"/>
  <c r="C79" i="28"/>
  <c r="B79" i="28"/>
  <c r="D78" i="28"/>
  <c r="C78" i="28"/>
  <c r="B78" i="28"/>
  <c r="D77" i="28"/>
  <c r="C77" i="28"/>
  <c r="B77" i="28"/>
  <c r="D76" i="28"/>
  <c r="C76" i="28"/>
  <c r="B76" i="28"/>
  <c r="D75" i="28"/>
  <c r="C75" i="28"/>
  <c r="B75" i="28"/>
  <c r="D74" i="28"/>
  <c r="C74" i="28"/>
  <c r="B74" i="28"/>
  <c r="D73" i="28"/>
  <c r="C73" i="28"/>
  <c r="B73" i="28"/>
  <c r="D72" i="28"/>
  <c r="C72" i="28"/>
  <c r="B72" i="28"/>
  <c r="D71" i="28"/>
  <c r="C71" i="28"/>
  <c r="B71" i="28"/>
  <c r="D70" i="28"/>
  <c r="C70" i="28"/>
  <c r="B70" i="28"/>
  <c r="D69" i="28"/>
  <c r="C69" i="28"/>
  <c r="B69" i="28"/>
  <c r="D68" i="28"/>
  <c r="C68" i="28"/>
  <c r="B68" i="28"/>
  <c r="D67" i="28"/>
  <c r="C67" i="28"/>
  <c r="B67" i="28"/>
  <c r="D66" i="28"/>
  <c r="C66" i="28"/>
  <c r="B66" i="28"/>
  <c r="D65" i="28"/>
  <c r="C65" i="28"/>
  <c r="B65" i="28"/>
  <c r="D64" i="28"/>
  <c r="C64" i="28"/>
  <c r="B64" i="28"/>
  <c r="D63" i="28"/>
  <c r="C63" i="28"/>
  <c r="B63" i="28"/>
  <c r="D62" i="28"/>
  <c r="C62" i="28"/>
  <c r="B62" i="28"/>
  <c r="D61" i="28"/>
  <c r="C61" i="28"/>
  <c r="B61" i="28"/>
  <c r="D60" i="28"/>
  <c r="C60" i="28"/>
  <c r="B60" i="28"/>
  <c r="D59" i="28"/>
  <c r="C59" i="28"/>
  <c r="B59" i="28"/>
  <c r="D58" i="28"/>
  <c r="C58" i="28"/>
  <c r="B58" i="28"/>
  <c r="D57" i="28"/>
  <c r="C57" i="28"/>
  <c r="B57" i="28"/>
  <c r="D56" i="28"/>
  <c r="C56" i="28"/>
  <c r="B56" i="28"/>
  <c r="D55" i="28"/>
  <c r="C55" i="28"/>
  <c r="B55" i="28"/>
  <c r="D54" i="28"/>
  <c r="C54" i="28"/>
  <c r="B54" i="28"/>
  <c r="D53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D48" i="28"/>
  <c r="C48" i="28"/>
  <c r="B48" i="28"/>
  <c r="D47" i="28"/>
  <c r="C47" i="28"/>
  <c r="B47" i="28"/>
  <c r="D46" i="28"/>
  <c r="C46" i="28"/>
  <c r="B46" i="28"/>
  <c r="D45" i="28"/>
  <c r="C45" i="28"/>
  <c r="B45" i="28"/>
  <c r="D44" i="28"/>
  <c r="C44" i="28"/>
  <c r="B44" i="28"/>
  <c r="D43" i="28"/>
  <c r="C43" i="28"/>
  <c r="B43" i="28"/>
  <c r="D42" i="28"/>
  <c r="C42" i="28"/>
  <c r="B42" i="28"/>
  <c r="D41" i="28"/>
  <c r="C41" i="28"/>
  <c r="B41" i="28"/>
  <c r="D40" i="28"/>
  <c r="C40" i="28"/>
  <c r="B40" i="28"/>
  <c r="D39" i="28"/>
  <c r="C39" i="28"/>
  <c r="B39" i="28"/>
  <c r="D38" i="28"/>
  <c r="C38" i="28"/>
  <c r="B38" i="28"/>
  <c r="D37" i="28"/>
  <c r="C37" i="28"/>
  <c r="B37" i="28"/>
  <c r="D36" i="28"/>
  <c r="C36" i="28"/>
  <c r="B36" i="28"/>
  <c r="D35" i="28"/>
  <c r="C35" i="28"/>
  <c r="B35" i="28"/>
  <c r="D34" i="28"/>
  <c r="C34" i="28"/>
  <c r="B34" i="28"/>
  <c r="D33" i="28"/>
  <c r="C33" i="28"/>
  <c r="B33" i="28"/>
  <c r="D32" i="28"/>
  <c r="C32" i="28"/>
  <c r="B32" i="28"/>
  <c r="D31" i="28"/>
  <c r="C31" i="28"/>
  <c r="B31" i="28"/>
  <c r="D30" i="28"/>
  <c r="C30" i="28"/>
  <c r="B30" i="28"/>
  <c r="D29" i="28"/>
  <c r="C29" i="28"/>
  <c r="B29" i="28"/>
  <c r="D28" i="28"/>
  <c r="C28" i="28"/>
  <c r="B28" i="28"/>
  <c r="D27" i="28"/>
  <c r="C27" i="28"/>
  <c r="B27" i="28"/>
  <c r="D26" i="28"/>
  <c r="C26" i="28"/>
  <c r="B26" i="28"/>
  <c r="D25" i="28"/>
  <c r="C25" i="28"/>
  <c r="B25" i="28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B20" i="28"/>
  <c r="D19" i="28"/>
  <c r="C19" i="28"/>
  <c r="B19" i="28"/>
  <c r="D18" i="28"/>
  <c r="C18" i="28"/>
  <c r="B18" i="28"/>
  <c r="D17" i="28"/>
  <c r="C17" i="28"/>
  <c r="B17" i="28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3" i="28"/>
  <c r="C3" i="28"/>
  <c r="B3" i="28"/>
  <c r="J321" i="28"/>
  <c r="I321" i="28"/>
  <c r="H321" i="28"/>
  <c r="J320" i="28"/>
  <c r="I320" i="28"/>
  <c r="H320" i="28"/>
  <c r="J319" i="28"/>
  <c r="I319" i="28"/>
  <c r="H319" i="28"/>
  <c r="J318" i="28"/>
  <c r="I318" i="28"/>
  <c r="H318" i="28"/>
  <c r="J317" i="28"/>
  <c r="I317" i="28"/>
  <c r="H317" i="28"/>
  <c r="J316" i="28"/>
  <c r="I316" i="28"/>
  <c r="H316" i="28"/>
  <c r="J315" i="28"/>
  <c r="I315" i="28"/>
  <c r="H315" i="28"/>
  <c r="J314" i="28"/>
  <c r="I314" i="28"/>
  <c r="H314" i="28"/>
  <c r="J313" i="28"/>
  <c r="I313" i="28"/>
  <c r="H313" i="28"/>
  <c r="J312" i="28"/>
  <c r="I312" i="28"/>
  <c r="H312" i="28"/>
  <c r="J311" i="28"/>
  <c r="I311" i="28"/>
  <c r="H311" i="28"/>
  <c r="J310" i="28"/>
  <c r="I310" i="28"/>
  <c r="H310" i="28"/>
  <c r="J309" i="28"/>
  <c r="I309" i="28"/>
  <c r="H309" i="28"/>
  <c r="J308" i="28"/>
  <c r="I308" i="28"/>
  <c r="H308" i="28"/>
  <c r="J307" i="28"/>
  <c r="I307" i="28"/>
  <c r="H307" i="28"/>
  <c r="J306" i="28"/>
  <c r="I306" i="28"/>
  <c r="H306" i="28"/>
  <c r="J305" i="28"/>
  <c r="I305" i="28"/>
  <c r="H305" i="28"/>
  <c r="J304" i="28"/>
  <c r="I304" i="28"/>
  <c r="H304" i="28"/>
  <c r="J303" i="28"/>
  <c r="I303" i="28"/>
  <c r="H303" i="28"/>
  <c r="J302" i="28"/>
  <c r="I302" i="28"/>
  <c r="H302" i="28"/>
  <c r="J301" i="28"/>
  <c r="I301" i="28"/>
  <c r="H301" i="28"/>
  <c r="J300" i="28"/>
  <c r="I300" i="28"/>
  <c r="H300" i="28"/>
  <c r="J299" i="28"/>
  <c r="I299" i="28"/>
  <c r="H299" i="28"/>
  <c r="J298" i="28"/>
  <c r="I298" i="28"/>
  <c r="H298" i="28"/>
  <c r="J297" i="28"/>
  <c r="I297" i="28"/>
  <c r="H297" i="28"/>
  <c r="J296" i="28"/>
  <c r="I296" i="28"/>
  <c r="H296" i="28"/>
  <c r="J295" i="28"/>
  <c r="I295" i="28"/>
  <c r="H295" i="28"/>
  <c r="J294" i="28"/>
  <c r="I294" i="28"/>
  <c r="H294" i="28"/>
  <c r="J293" i="28"/>
  <c r="I293" i="28"/>
  <c r="H293" i="28"/>
  <c r="J292" i="28"/>
  <c r="I292" i="28"/>
  <c r="H292" i="28"/>
  <c r="J291" i="28"/>
  <c r="I291" i="28"/>
  <c r="H291" i="28"/>
  <c r="J290" i="28"/>
  <c r="I290" i="28"/>
  <c r="H290" i="28"/>
  <c r="J289" i="28"/>
  <c r="I289" i="28"/>
  <c r="H289" i="28"/>
  <c r="J288" i="28"/>
  <c r="I288" i="28"/>
  <c r="H288" i="28"/>
  <c r="J287" i="28"/>
  <c r="I287" i="28"/>
  <c r="H287" i="28"/>
  <c r="J286" i="28"/>
  <c r="I286" i="28"/>
  <c r="H286" i="28"/>
  <c r="J285" i="28"/>
  <c r="I285" i="28"/>
  <c r="H285" i="28"/>
  <c r="J284" i="28"/>
  <c r="I284" i="28"/>
  <c r="H284" i="28"/>
  <c r="J283" i="28"/>
  <c r="I283" i="28"/>
  <c r="H283" i="28"/>
  <c r="J282" i="28"/>
  <c r="I282" i="28"/>
  <c r="H282" i="28"/>
  <c r="J281" i="28"/>
  <c r="I281" i="28"/>
  <c r="H281" i="28"/>
  <c r="J280" i="28"/>
  <c r="I280" i="28"/>
  <c r="H280" i="28"/>
  <c r="J279" i="28"/>
  <c r="I279" i="28"/>
  <c r="H279" i="28"/>
  <c r="J278" i="28"/>
  <c r="I278" i="28"/>
  <c r="H278" i="28"/>
  <c r="J277" i="28"/>
  <c r="I277" i="28"/>
  <c r="H277" i="28"/>
  <c r="J276" i="28"/>
  <c r="I276" i="28"/>
  <c r="H276" i="28"/>
  <c r="J275" i="28"/>
  <c r="I275" i="28"/>
  <c r="H275" i="28"/>
  <c r="J274" i="28"/>
  <c r="I274" i="28"/>
  <c r="H274" i="28"/>
  <c r="J273" i="28"/>
  <c r="I273" i="28"/>
  <c r="H273" i="28"/>
  <c r="J272" i="28"/>
  <c r="I272" i="28"/>
  <c r="H272" i="28"/>
  <c r="J271" i="28"/>
  <c r="I271" i="28"/>
  <c r="H271" i="28"/>
  <c r="J270" i="28"/>
  <c r="I270" i="28"/>
  <c r="H270" i="28"/>
  <c r="J269" i="28"/>
  <c r="I269" i="28"/>
  <c r="H269" i="28"/>
  <c r="J268" i="28"/>
  <c r="I268" i="28"/>
  <c r="H268" i="28"/>
  <c r="J267" i="28"/>
  <c r="I267" i="28"/>
  <c r="H267" i="28"/>
  <c r="J266" i="28"/>
  <c r="I266" i="28"/>
  <c r="H266" i="28"/>
  <c r="J265" i="28"/>
  <c r="I265" i="28"/>
  <c r="H265" i="28"/>
  <c r="J264" i="28"/>
  <c r="I264" i="28"/>
  <c r="H264" i="28"/>
  <c r="J263" i="28"/>
  <c r="I263" i="28"/>
  <c r="H263" i="28"/>
  <c r="J262" i="28"/>
  <c r="I262" i="28"/>
  <c r="H262" i="28"/>
  <c r="J261" i="28"/>
  <c r="I261" i="28"/>
  <c r="H261" i="28"/>
  <c r="J260" i="28"/>
  <c r="I260" i="28"/>
  <c r="H260" i="28"/>
  <c r="J259" i="28"/>
  <c r="I259" i="28"/>
  <c r="H259" i="28"/>
  <c r="J258" i="28"/>
  <c r="I258" i="28"/>
  <c r="H258" i="28"/>
  <c r="J257" i="28"/>
  <c r="I257" i="28"/>
  <c r="H257" i="28"/>
  <c r="J256" i="28"/>
  <c r="I256" i="28"/>
  <c r="H256" i="28"/>
  <c r="J255" i="28"/>
  <c r="I255" i="28"/>
  <c r="H255" i="28"/>
  <c r="J254" i="28"/>
  <c r="I254" i="28"/>
  <c r="H254" i="28"/>
  <c r="J253" i="28"/>
  <c r="I253" i="28"/>
  <c r="H253" i="28"/>
  <c r="J252" i="28"/>
  <c r="I252" i="28"/>
  <c r="H252" i="28"/>
  <c r="J251" i="28"/>
  <c r="I251" i="28"/>
  <c r="H251" i="28"/>
  <c r="J250" i="28"/>
  <c r="I250" i="28"/>
  <c r="H250" i="28"/>
  <c r="J249" i="28"/>
  <c r="I249" i="28"/>
  <c r="H249" i="28"/>
  <c r="J248" i="28"/>
  <c r="I248" i="28"/>
  <c r="H248" i="28"/>
  <c r="J247" i="28"/>
  <c r="I247" i="28"/>
  <c r="H247" i="28"/>
  <c r="J246" i="28"/>
  <c r="I246" i="28"/>
  <c r="H246" i="28"/>
  <c r="J245" i="28"/>
  <c r="I245" i="28"/>
  <c r="H245" i="28"/>
  <c r="J244" i="28"/>
  <c r="I244" i="28"/>
  <c r="H244" i="28"/>
  <c r="J243" i="28"/>
  <c r="I243" i="28"/>
  <c r="H243" i="28"/>
  <c r="J242" i="28"/>
  <c r="I242" i="28"/>
  <c r="H242" i="28"/>
  <c r="J241" i="28"/>
  <c r="I241" i="28"/>
  <c r="H241" i="28"/>
  <c r="J240" i="28"/>
  <c r="I240" i="28"/>
  <c r="H240" i="28"/>
  <c r="J239" i="28"/>
  <c r="I239" i="28"/>
  <c r="H239" i="28"/>
  <c r="J238" i="28"/>
  <c r="I238" i="28"/>
  <c r="H238" i="28"/>
  <c r="J237" i="28"/>
  <c r="I237" i="28"/>
  <c r="H237" i="28"/>
  <c r="J236" i="28"/>
  <c r="I236" i="28"/>
  <c r="H236" i="28"/>
  <c r="J235" i="28"/>
  <c r="I235" i="28"/>
  <c r="H235" i="28"/>
  <c r="J234" i="28"/>
  <c r="I234" i="28"/>
  <c r="H234" i="28"/>
  <c r="J233" i="28"/>
  <c r="I233" i="28"/>
  <c r="H233" i="28"/>
  <c r="J232" i="28"/>
  <c r="I232" i="28"/>
  <c r="H232" i="28"/>
  <c r="J231" i="28"/>
  <c r="I231" i="28"/>
  <c r="H231" i="28"/>
  <c r="J230" i="28"/>
  <c r="I230" i="28"/>
  <c r="H230" i="28"/>
  <c r="J229" i="28"/>
  <c r="I229" i="28"/>
  <c r="H229" i="28"/>
  <c r="J228" i="28"/>
  <c r="I228" i="28"/>
  <c r="H228" i="28"/>
  <c r="J227" i="28"/>
  <c r="I227" i="28"/>
  <c r="H227" i="28"/>
  <c r="J226" i="28"/>
  <c r="I226" i="28"/>
  <c r="H226" i="28"/>
  <c r="J225" i="28"/>
  <c r="I225" i="28"/>
  <c r="H225" i="28"/>
  <c r="J224" i="28"/>
  <c r="I224" i="28"/>
  <c r="H224" i="28"/>
  <c r="J223" i="28"/>
  <c r="I223" i="28"/>
  <c r="H223" i="28"/>
  <c r="J222" i="28"/>
  <c r="I222" i="28"/>
  <c r="H222" i="28"/>
  <c r="J221" i="28"/>
  <c r="I221" i="28"/>
  <c r="H221" i="28"/>
  <c r="J220" i="28"/>
  <c r="I220" i="28"/>
  <c r="H220" i="28"/>
  <c r="J219" i="28"/>
  <c r="I219" i="28"/>
  <c r="H219" i="28"/>
  <c r="J218" i="28"/>
  <c r="I218" i="28"/>
  <c r="H218" i="28"/>
  <c r="J217" i="28"/>
  <c r="I217" i="28"/>
  <c r="H217" i="28"/>
  <c r="J216" i="28"/>
  <c r="I216" i="28"/>
  <c r="H216" i="28"/>
  <c r="J215" i="28"/>
  <c r="I215" i="28"/>
  <c r="H215" i="28"/>
  <c r="J214" i="28"/>
  <c r="I214" i="28"/>
  <c r="H214" i="28"/>
  <c r="J213" i="28"/>
  <c r="I213" i="28"/>
  <c r="H213" i="28"/>
  <c r="J212" i="28"/>
  <c r="I212" i="28"/>
  <c r="H212" i="28"/>
  <c r="J211" i="28"/>
  <c r="I211" i="28"/>
  <c r="H211" i="28"/>
  <c r="J210" i="28"/>
  <c r="I210" i="28"/>
  <c r="H210" i="28"/>
  <c r="J209" i="28"/>
  <c r="I209" i="28"/>
  <c r="H209" i="28"/>
  <c r="J208" i="28"/>
  <c r="I208" i="28"/>
  <c r="H208" i="28"/>
  <c r="J207" i="28"/>
  <c r="I207" i="28"/>
  <c r="H207" i="28"/>
  <c r="J206" i="28"/>
  <c r="I206" i="28"/>
  <c r="H206" i="28"/>
  <c r="J205" i="28"/>
  <c r="I205" i="28"/>
  <c r="H205" i="28"/>
  <c r="J204" i="28"/>
  <c r="I204" i="28"/>
  <c r="H204" i="28"/>
  <c r="J203" i="28"/>
  <c r="I203" i="28"/>
  <c r="H203" i="28"/>
  <c r="J202" i="28"/>
  <c r="I202" i="28"/>
  <c r="H202" i="28"/>
  <c r="J201" i="28"/>
  <c r="I201" i="28"/>
  <c r="H201" i="28"/>
  <c r="J200" i="28"/>
  <c r="I200" i="28"/>
  <c r="H200" i="28"/>
  <c r="J199" i="28"/>
  <c r="I199" i="28"/>
  <c r="H199" i="28"/>
  <c r="J198" i="28"/>
  <c r="I198" i="28"/>
  <c r="H198" i="28"/>
  <c r="J197" i="28"/>
  <c r="I197" i="28"/>
  <c r="H197" i="28"/>
  <c r="J196" i="28"/>
  <c r="I196" i="28"/>
  <c r="H196" i="28"/>
  <c r="J195" i="28"/>
  <c r="I195" i="28"/>
  <c r="H195" i="28"/>
  <c r="J194" i="28"/>
  <c r="I194" i="28"/>
  <c r="H194" i="28"/>
  <c r="J193" i="28"/>
  <c r="I193" i="28"/>
  <c r="H193" i="28"/>
  <c r="J192" i="28"/>
  <c r="I192" i="28"/>
  <c r="H192" i="28"/>
  <c r="J191" i="28"/>
  <c r="I191" i="28"/>
  <c r="H191" i="28"/>
  <c r="J190" i="28"/>
  <c r="I190" i="28"/>
  <c r="H190" i="28"/>
  <c r="J189" i="28"/>
  <c r="I189" i="28"/>
  <c r="H189" i="28"/>
  <c r="J188" i="28"/>
  <c r="I188" i="28"/>
  <c r="H188" i="28"/>
  <c r="J187" i="28"/>
  <c r="I187" i="28"/>
  <c r="H187" i="28"/>
  <c r="J186" i="28"/>
  <c r="I186" i="28"/>
  <c r="H186" i="28"/>
  <c r="J185" i="28"/>
  <c r="I185" i="28"/>
  <c r="H185" i="28"/>
  <c r="J184" i="28"/>
  <c r="I184" i="28"/>
  <c r="H184" i="28"/>
  <c r="J183" i="28"/>
  <c r="I183" i="28"/>
  <c r="H183" i="28"/>
  <c r="J182" i="28"/>
  <c r="I182" i="28"/>
  <c r="H182" i="28"/>
  <c r="J181" i="28"/>
  <c r="I181" i="28"/>
  <c r="H181" i="28"/>
  <c r="J180" i="28"/>
  <c r="I180" i="28"/>
  <c r="H180" i="28"/>
  <c r="J179" i="28"/>
  <c r="I179" i="28"/>
  <c r="H179" i="28"/>
  <c r="J178" i="28"/>
  <c r="I178" i="28"/>
  <c r="H178" i="28"/>
  <c r="J177" i="28"/>
  <c r="I177" i="28"/>
  <c r="H177" i="28"/>
  <c r="J176" i="28"/>
  <c r="I176" i="28"/>
  <c r="H176" i="28"/>
  <c r="J175" i="28"/>
  <c r="I175" i="28"/>
  <c r="H175" i="28"/>
  <c r="J174" i="28"/>
  <c r="I174" i="28"/>
  <c r="H174" i="28"/>
  <c r="J173" i="28"/>
  <c r="I173" i="28"/>
  <c r="H173" i="28"/>
  <c r="J172" i="28"/>
  <c r="I172" i="28"/>
  <c r="H172" i="28"/>
  <c r="J171" i="28"/>
  <c r="I171" i="28"/>
  <c r="H171" i="28"/>
  <c r="J170" i="28"/>
  <c r="I170" i="28"/>
  <c r="H170" i="28"/>
  <c r="J169" i="28"/>
  <c r="I169" i="28"/>
  <c r="H169" i="28"/>
  <c r="J168" i="28"/>
  <c r="I168" i="28"/>
  <c r="H168" i="28"/>
  <c r="J167" i="28"/>
  <c r="I167" i="28"/>
  <c r="H167" i="28"/>
  <c r="J166" i="28"/>
  <c r="I166" i="28"/>
  <c r="H166" i="28"/>
  <c r="J165" i="28"/>
  <c r="I165" i="28"/>
  <c r="H165" i="28"/>
  <c r="J164" i="28"/>
  <c r="I164" i="28"/>
  <c r="H164" i="28"/>
  <c r="J163" i="28"/>
  <c r="I163" i="28"/>
  <c r="H163" i="28"/>
  <c r="J162" i="28"/>
  <c r="I162" i="28"/>
  <c r="H162" i="28"/>
  <c r="J161" i="28"/>
  <c r="I161" i="28"/>
  <c r="H161" i="28"/>
  <c r="J160" i="28"/>
  <c r="I160" i="28"/>
  <c r="H160" i="28"/>
  <c r="J159" i="28"/>
  <c r="I159" i="28"/>
  <c r="H159" i="28"/>
  <c r="J158" i="28"/>
  <c r="I158" i="28"/>
  <c r="H158" i="28"/>
  <c r="J157" i="28"/>
  <c r="I157" i="28"/>
  <c r="H157" i="28"/>
  <c r="J156" i="28"/>
  <c r="I156" i="28"/>
  <c r="H156" i="28"/>
  <c r="J155" i="28"/>
  <c r="I155" i="28"/>
  <c r="H155" i="28"/>
  <c r="J154" i="28"/>
  <c r="I154" i="28"/>
  <c r="H154" i="28"/>
  <c r="J153" i="28"/>
  <c r="I153" i="28"/>
  <c r="H153" i="28"/>
  <c r="J152" i="28"/>
  <c r="I152" i="28"/>
  <c r="H152" i="28"/>
  <c r="J151" i="28"/>
  <c r="I151" i="28"/>
  <c r="H151" i="28"/>
  <c r="J150" i="28"/>
  <c r="I150" i="28"/>
  <c r="H150" i="28"/>
  <c r="J149" i="28"/>
  <c r="I149" i="28"/>
  <c r="H149" i="28"/>
  <c r="J148" i="28"/>
  <c r="I148" i="28"/>
  <c r="H148" i="28"/>
  <c r="J147" i="28"/>
  <c r="I147" i="28"/>
  <c r="H147" i="28"/>
  <c r="J146" i="28"/>
  <c r="I146" i="28"/>
  <c r="H146" i="28"/>
  <c r="J145" i="28"/>
  <c r="I145" i="28"/>
  <c r="H145" i="28"/>
  <c r="J144" i="28"/>
  <c r="I144" i="28"/>
  <c r="H144" i="28"/>
  <c r="J143" i="28"/>
  <c r="I143" i="28"/>
  <c r="H143" i="28"/>
  <c r="J142" i="28"/>
  <c r="I142" i="28"/>
  <c r="H142" i="28"/>
  <c r="J141" i="28"/>
  <c r="I141" i="28"/>
  <c r="H141" i="28"/>
  <c r="J140" i="28"/>
  <c r="I140" i="28"/>
  <c r="H140" i="28"/>
  <c r="J139" i="28"/>
  <c r="I139" i="28"/>
  <c r="H139" i="28"/>
  <c r="J138" i="28"/>
  <c r="I138" i="28"/>
  <c r="H138" i="28"/>
  <c r="J137" i="28"/>
  <c r="I137" i="28"/>
  <c r="H137" i="28"/>
  <c r="J136" i="28"/>
  <c r="I136" i="28"/>
  <c r="H136" i="28"/>
  <c r="J135" i="28"/>
  <c r="I135" i="28"/>
  <c r="H135" i="28"/>
  <c r="J134" i="28"/>
  <c r="I134" i="28"/>
  <c r="H134" i="28"/>
  <c r="J133" i="28"/>
  <c r="I133" i="28"/>
  <c r="H133" i="28"/>
  <c r="J132" i="28"/>
  <c r="I132" i="28"/>
  <c r="H132" i="28"/>
  <c r="J131" i="28"/>
  <c r="I131" i="28"/>
  <c r="H131" i="28"/>
  <c r="J130" i="28"/>
  <c r="I130" i="28"/>
  <c r="H130" i="28"/>
  <c r="J129" i="28"/>
  <c r="I129" i="28"/>
  <c r="H129" i="28"/>
  <c r="J128" i="28"/>
  <c r="I128" i="28"/>
  <c r="H128" i="28"/>
  <c r="J127" i="28"/>
  <c r="I127" i="28"/>
  <c r="H127" i="28"/>
  <c r="J126" i="28"/>
  <c r="I126" i="28"/>
  <c r="H126" i="28"/>
  <c r="J125" i="28"/>
  <c r="I125" i="28"/>
  <c r="H125" i="28"/>
  <c r="J124" i="28"/>
  <c r="I124" i="28"/>
  <c r="H124" i="28"/>
  <c r="J123" i="28"/>
  <c r="I123" i="28"/>
  <c r="H123" i="28"/>
  <c r="J122" i="28"/>
  <c r="I122" i="28"/>
  <c r="H122" i="28"/>
  <c r="J121" i="28"/>
  <c r="I121" i="28"/>
  <c r="H121" i="28"/>
  <c r="J120" i="28"/>
  <c r="I120" i="28"/>
  <c r="H120" i="28"/>
  <c r="J119" i="28"/>
  <c r="I119" i="28"/>
  <c r="H119" i="28"/>
  <c r="J118" i="28"/>
  <c r="I118" i="28"/>
  <c r="H118" i="28"/>
  <c r="J117" i="28"/>
  <c r="I117" i="28"/>
  <c r="H117" i="28"/>
  <c r="J116" i="28"/>
  <c r="I116" i="28"/>
  <c r="H116" i="28"/>
  <c r="J115" i="28"/>
  <c r="I115" i="28"/>
  <c r="H115" i="28"/>
  <c r="J114" i="28"/>
  <c r="I114" i="28"/>
  <c r="H114" i="28"/>
  <c r="J113" i="28"/>
  <c r="I113" i="28"/>
  <c r="H113" i="28"/>
  <c r="J112" i="28"/>
  <c r="I112" i="28"/>
  <c r="H112" i="28"/>
  <c r="J111" i="28"/>
  <c r="I111" i="28"/>
  <c r="H111" i="28"/>
  <c r="J110" i="28"/>
  <c r="I110" i="28"/>
  <c r="H110" i="28"/>
  <c r="J109" i="28"/>
  <c r="I109" i="28"/>
  <c r="H109" i="28"/>
  <c r="J108" i="28"/>
  <c r="I108" i="28"/>
  <c r="H108" i="28"/>
  <c r="J107" i="28"/>
  <c r="I107" i="28"/>
  <c r="H107" i="28"/>
  <c r="J106" i="28"/>
  <c r="I106" i="28"/>
  <c r="H106" i="28"/>
  <c r="J105" i="28"/>
  <c r="I105" i="28"/>
  <c r="H105" i="28"/>
  <c r="J104" i="28"/>
  <c r="I104" i="28"/>
  <c r="H104" i="28"/>
  <c r="J103" i="28"/>
  <c r="I103" i="28"/>
  <c r="H103" i="28"/>
  <c r="J102" i="28"/>
  <c r="I102" i="28"/>
  <c r="H102" i="28"/>
  <c r="J101" i="28"/>
  <c r="I101" i="28"/>
  <c r="H101" i="28"/>
  <c r="J100" i="28"/>
  <c r="I100" i="28"/>
  <c r="H100" i="28"/>
  <c r="J99" i="28"/>
  <c r="I99" i="28"/>
  <c r="H99" i="28"/>
  <c r="J98" i="28"/>
  <c r="I98" i="28"/>
  <c r="H98" i="28"/>
  <c r="J97" i="28"/>
  <c r="I97" i="28"/>
  <c r="H97" i="28"/>
  <c r="J96" i="28"/>
  <c r="I96" i="28"/>
  <c r="H96" i="28"/>
  <c r="J95" i="28"/>
  <c r="I95" i="28"/>
  <c r="H95" i="28"/>
  <c r="J94" i="28"/>
  <c r="I94" i="28"/>
  <c r="H94" i="28"/>
  <c r="J93" i="28"/>
  <c r="I93" i="28"/>
  <c r="H93" i="28"/>
  <c r="J92" i="28"/>
  <c r="I92" i="28"/>
  <c r="H92" i="28"/>
  <c r="J91" i="28"/>
  <c r="I91" i="28"/>
  <c r="H91" i="28"/>
  <c r="J90" i="28"/>
  <c r="I90" i="28"/>
  <c r="H90" i="28"/>
  <c r="J89" i="28"/>
  <c r="I89" i="28"/>
  <c r="H89" i="28"/>
  <c r="J88" i="28"/>
  <c r="I88" i="28"/>
  <c r="H88" i="28"/>
  <c r="J87" i="28"/>
  <c r="I87" i="28"/>
  <c r="H87" i="28"/>
  <c r="J86" i="28"/>
  <c r="I86" i="28"/>
  <c r="H86" i="28"/>
  <c r="J85" i="28"/>
  <c r="I85" i="28"/>
  <c r="H85" i="28"/>
  <c r="J84" i="28"/>
  <c r="I84" i="28"/>
  <c r="H84" i="28"/>
  <c r="J83" i="28"/>
  <c r="I83" i="28"/>
  <c r="H83" i="28"/>
  <c r="J82" i="28"/>
  <c r="I82" i="28"/>
  <c r="H82" i="28"/>
  <c r="J81" i="28"/>
  <c r="I81" i="28"/>
  <c r="H81" i="28"/>
  <c r="J80" i="28"/>
  <c r="I80" i="28"/>
  <c r="H80" i="28"/>
  <c r="J79" i="28"/>
  <c r="I79" i="28"/>
  <c r="H79" i="28"/>
  <c r="J78" i="28"/>
  <c r="I78" i="28"/>
  <c r="H78" i="28"/>
  <c r="J77" i="28"/>
  <c r="I77" i="28"/>
  <c r="H77" i="28"/>
  <c r="J76" i="28"/>
  <c r="I76" i="28"/>
  <c r="H76" i="28"/>
  <c r="J75" i="28"/>
  <c r="I75" i="28"/>
  <c r="H75" i="28"/>
  <c r="J74" i="28"/>
  <c r="I74" i="28"/>
  <c r="H74" i="28"/>
  <c r="J73" i="28"/>
  <c r="I73" i="28"/>
  <c r="H73" i="28"/>
  <c r="J72" i="28"/>
  <c r="I72" i="28"/>
  <c r="H72" i="28"/>
  <c r="J71" i="28"/>
  <c r="I71" i="28"/>
  <c r="H71" i="28"/>
  <c r="J70" i="28"/>
  <c r="I70" i="28"/>
  <c r="H70" i="28"/>
  <c r="J69" i="28"/>
  <c r="I69" i="28"/>
  <c r="H69" i="28"/>
  <c r="J68" i="28"/>
  <c r="I68" i="28"/>
  <c r="H68" i="28"/>
  <c r="J67" i="28"/>
  <c r="I67" i="28"/>
  <c r="H67" i="28"/>
  <c r="J66" i="28"/>
  <c r="I66" i="28"/>
  <c r="H66" i="28"/>
  <c r="J65" i="28"/>
  <c r="I65" i="28"/>
  <c r="H65" i="28"/>
  <c r="J64" i="28"/>
  <c r="I64" i="28"/>
  <c r="H64" i="28"/>
  <c r="J63" i="28"/>
  <c r="I63" i="28"/>
  <c r="H63" i="28"/>
  <c r="J62" i="28"/>
  <c r="I62" i="28"/>
  <c r="H62" i="28"/>
  <c r="J61" i="28"/>
  <c r="I61" i="28"/>
  <c r="H61" i="28"/>
  <c r="J60" i="28"/>
  <c r="I60" i="28"/>
  <c r="H60" i="28"/>
  <c r="J59" i="28"/>
  <c r="I59" i="28"/>
  <c r="H59" i="28"/>
  <c r="J58" i="28"/>
  <c r="I58" i="28"/>
  <c r="H58" i="28"/>
  <c r="J57" i="28"/>
  <c r="I57" i="28"/>
  <c r="H57" i="28"/>
  <c r="J56" i="28"/>
  <c r="I56" i="28"/>
  <c r="H56" i="28"/>
  <c r="J55" i="28"/>
  <c r="I55" i="28"/>
  <c r="H55" i="28"/>
  <c r="J54" i="28"/>
  <c r="I54" i="28"/>
  <c r="H54" i="28"/>
  <c r="J53" i="28"/>
  <c r="I53" i="28"/>
  <c r="H53" i="28"/>
  <c r="J52" i="28"/>
  <c r="I52" i="28"/>
  <c r="H52" i="28"/>
  <c r="J51" i="28"/>
  <c r="I51" i="28"/>
  <c r="H51" i="28"/>
  <c r="J50" i="28"/>
  <c r="I50" i="28"/>
  <c r="H50" i="28"/>
  <c r="J49" i="28"/>
  <c r="I49" i="28"/>
  <c r="H49" i="28"/>
  <c r="J48" i="28"/>
  <c r="I48" i="28"/>
  <c r="H48" i="28"/>
  <c r="J47" i="28"/>
  <c r="I47" i="28"/>
  <c r="H47" i="28"/>
  <c r="J46" i="28"/>
  <c r="I46" i="28"/>
  <c r="H46" i="28"/>
  <c r="J45" i="28"/>
  <c r="I45" i="28"/>
  <c r="H45" i="28"/>
  <c r="J44" i="28"/>
  <c r="I44" i="28"/>
  <c r="H44" i="28"/>
  <c r="J43" i="28"/>
  <c r="I43" i="28"/>
  <c r="H43" i="28"/>
  <c r="J42" i="28"/>
  <c r="I42" i="28"/>
  <c r="H42" i="28"/>
  <c r="J41" i="28"/>
  <c r="I41" i="28"/>
  <c r="H41" i="28"/>
  <c r="J40" i="28"/>
  <c r="I40" i="28"/>
  <c r="H40" i="28"/>
  <c r="J39" i="28"/>
  <c r="I39" i="28"/>
  <c r="H39" i="28"/>
  <c r="J38" i="28"/>
  <c r="I38" i="28"/>
  <c r="H38" i="28"/>
  <c r="J37" i="28"/>
  <c r="I37" i="28"/>
  <c r="H37" i="28"/>
  <c r="J36" i="28"/>
  <c r="I36" i="28"/>
  <c r="H36" i="28"/>
  <c r="J35" i="28"/>
  <c r="I35" i="28"/>
  <c r="H35" i="28"/>
  <c r="J34" i="28"/>
  <c r="I34" i="28"/>
  <c r="H34" i="28"/>
  <c r="J33" i="28"/>
  <c r="I33" i="28"/>
  <c r="H33" i="28"/>
  <c r="J32" i="28"/>
  <c r="I32" i="28"/>
  <c r="H32" i="28"/>
  <c r="J31" i="28"/>
  <c r="I31" i="28"/>
  <c r="H31" i="28"/>
  <c r="J30" i="28"/>
  <c r="I30" i="28"/>
  <c r="H30" i="28"/>
  <c r="J29" i="28"/>
  <c r="I29" i="28"/>
  <c r="H29" i="28"/>
  <c r="J28" i="28"/>
  <c r="I28" i="28"/>
  <c r="H28" i="28"/>
  <c r="J27" i="28"/>
  <c r="I27" i="28"/>
  <c r="H27" i="28"/>
  <c r="J26" i="28"/>
  <c r="I26" i="28"/>
  <c r="H26" i="28"/>
  <c r="J25" i="28"/>
  <c r="I25" i="28"/>
  <c r="H25" i="28"/>
  <c r="J24" i="28"/>
  <c r="I24" i="28"/>
  <c r="H24" i="28"/>
  <c r="J23" i="28"/>
  <c r="I23" i="28"/>
  <c r="H23" i="28"/>
  <c r="J22" i="28"/>
  <c r="I22" i="28"/>
  <c r="H22" i="28"/>
  <c r="J21" i="28"/>
  <c r="I21" i="28"/>
  <c r="H21" i="28"/>
  <c r="J20" i="28"/>
  <c r="I20" i="28"/>
  <c r="H20" i="28"/>
  <c r="J19" i="28"/>
  <c r="I19" i="28"/>
  <c r="H19" i="28"/>
  <c r="J18" i="28"/>
  <c r="I18" i="28"/>
  <c r="H18" i="28"/>
  <c r="J17" i="28"/>
  <c r="I17" i="28"/>
  <c r="H17" i="28"/>
  <c r="J16" i="28"/>
  <c r="I16" i="28"/>
  <c r="H16" i="28"/>
  <c r="J15" i="28"/>
  <c r="I15" i="28"/>
  <c r="H15" i="28"/>
  <c r="J14" i="28"/>
  <c r="I14" i="28"/>
  <c r="H14" i="28"/>
  <c r="J13" i="28"/>
  <c r="I13" i="28"/>
  <c r="H13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J5" i="28"/>
  <c r="I5" i="28"/>
  <c r="H5" i="28"/>
  <c r="J4" i="28"/>
  <c r="I4" i="28"/>
  <c r="H4" i="28"/>
  <c r="J3" i="28"/>
  <c r="I3" i="28"/>
  <c r="H3" i="28"/>
  <c r="C2" i="28"/>
  <c r="J2" i="28"/>
  <c r="I2" i="28"/>
  <c r="H2" i="28"/>
  <c r="D2" i="28"/>
  <c r="B2" i="28"/>
  <c r="B28" i="5"/>
  <c r="B15" i="5"/>
  <c r="D3" i="23" s="1"/>
  <c r="D5" i="23"/>
  <c r="K69" i="19" l="1"/>
  <c r="K70" i="20"/>
  <c r="K69" i="20" l="1"/>
  <c r="K68" i="19"/>
  <c r="K68" i="20" l="1"/>
  <c r="K67" i="19"/>
  <c r="K66" i="19" l="1"/>
  <c r="K67" i="20"/>
  <c r="K66" i="20" l="1"/>
  <c r="K65" i="19"/>
  <c r="K65" i="20" l="1"/>
  <c r="K64" i="19" l="1"/>
  <c r="K64" i="20" l="1"/>
  <c r="K63" i="19"/>
  <c r="K63" i="20" l="1"/>
  <c r="K62" i="19"/>
  <c r="K62" i="20" l="1"/>
  <c r="K61" i="19"/>
  <c r="K61" i="20" l="1"/>
  <c r="K60" i="19"/>
  <c r="D6" i="23" l="1"/>
  <c r="K60" i="20" l="1"/>
  <c r="K59" i="19"/>
  <c r="K59" i="20" l="1"/>
  <c r="K58" i="19"/>
  <c r="K57" i="19" l="1"/>
  <c r="K58" i="20"/>
  <c r="K57" i="20" l="1"/>
  <c r="K56" i="19"/>
  <c r="K56" i="20" l="1"/>
  <c r="K55" i="19"/>
  <c r="K55" i="20" l="1"/>
  <c r="K54" i="19"/>
  <c r="K54" i="20" l="1"/>
  <c r="K53" i="19"/>
  <c r="F48" i="22" l="1"/>
  <c r="L10" i="10"/>
  <c r="I51" i="20" l="1"/>
  <c r="K51" i="20" s="1"/>
  <c r="I50" i="19"/>
  <c r="K50" i="19" s="1"/>
  <c r="I49" i="20"/>
  <c r="K49" i="20" s="1"/>
  <c r="I50" i="20"/>
  <c r="K50" i="20" s="1"/>
  <c r="I48" i="19"/>
  <c r="K48" i="19" s="1"/>
  <c r="I49" i="19"/>
  <c r="K49" i="19" s="1"/>
  <c r="I48" i="20" l="1"/>
  <c r="K48" i="20" s="1"/>
  <c r="I47" i="19"/>
  <c r="K47" i="19" s="1"/>
  <c r="I47" i="20" l="1"/>
  <c r="K47" i="20" s="1"/>
  <c r="I46" i="19"/>
  <c r="K46" i="19" s="1"/>
  <c r="I46" i="20" l="1"/>
  <c r="K46" i="20" s="1"/>
  <c r="I45" i="19"/>
  <c r="K45" i="19" s="1"/>
  <c r="I45" i="20" l="1"/>
  <c r="K45" i="20" s="1"/>
  <c r="I44" i="19"/>
  <c r="K44" i="19" s="1"/>
  <c r="B9" i="22"/>
  <c r="C9" i="22"/>
  <c r="D9" i="22"/>
  <c r="E9" i="22"/>
  <c r="F9" i="22"/>
  <c r="B10" i="22"/>
  <c r="C10" i="22"/>
  <c r="D10" i="22"/>
  <c r="E10" i="22"/>
  <c r="F10" i="22"/>
  <c r="B11" i="22"/>
  <c r="C11" i="22"/>
  <c r="D11" i="22"/>
  <c r="E11" i="22"/>
  <c r="F11" i="22"/>
  <c r="B12" i="22"/>
  <c r="C12" i="22"/>
  <c r="D12" i="22"/>
  <c r="E12" i="22"/>
  <c r="F12" i="22"/>
  <c r="B13" i="22"/>
  <c r="C13" i="22"/>
  <c r="D13" i="22"/>
  <c r="E13" i="22"/>
  <c r="F13" i="22"/>
  <c r="B14" i="22"/>
  <c r="C14" i="22"/>
  <c r="D14" i="22"/>
  <c r="E14" i="22"/>
  <c r="F14" i="22"/>
  <c r="B15" i="22"/>
  <c r="C15" i="22"/>
  <c r="D15" i="22"/>
  <c r="E15" i="22"/>
  <c r="F15" i="22"/>
  <c r="B16" i="22"/>
  <c r="C16" i="22"/>
  <c r="D16" i="22"/>
  <c r="E16" i="22"/>
  <c r="F16" i="22"/>
  <c r="B17" i="22"/>
  <c r="C17" i="22"/>
  <c r="D17" i="22"/>
  <c r="E17" i="22"/>
  <c r="F17" i="22"/>
  <c r="B18" i="22"/>
  <c r="C18" i="22"/>
  <c r="D18" i="22"/>
  <c r="E18" i="22"/>
  <c r="F18" i="22"/>
  <c r="B23" i="22"/>
  <c r="C23" i="22"/>
  <c r="D23" i="22"/>
  <c r="E23" i="22"/>
  <c r="F23" i="22"/>
  <c r="B24" i="22"/>
  <c r="C24" i="22"/>
  <c r="D24" i="22"/>
  <c r="E24" i="22"/>
  <c r="F24" i="22"/>
  <c r="B25" i="22"/>
  <c r="C25" i="22"/>
  <c r="D25" i="22"/>
  <c r="E25" i="22"/>
  <c r="F25" i="22"/>
  <c r="B26" i="22"/>
  <c r="C26" i="22"/>
  <c r="D26" i="22"/>
  <c r="E26" i="22"/>
  <c r="F26" i="22"/>
  <c r="B27" i="22"/>
  <c r="C27" i="22"/>
  <c r="D27" i="22"/>
  <c r="E27" i="22"/>
  <c r="F27" i="22"/>
  <c r="B28" i="22"/>
  <c r="C28" i="22"/>
  <c r="D28" i="22"/>
  <c r="E28" i="22"/>
  <c r="F28" i="22"/>
  <c r="B29" i="22"/>
  <c r="C29" i="22"/>
  <c r="D29" i="22"/>
  <c r="E29" i="22"/>
  <c r="F29" i="22"/>
  <c r="F36" i="22"/>
  <c r="F39" i="22"/>
  <c r="E19" i="22" l="1"/>
  <c r="C30" i="22"/>
  <c r="C19" i="22"/>
  <c r="E30" i="22"/>
  <c r="F30" i="22"/>
  <c r="D30" i="22"/>
  <c r="B30" i="22"/>
  <c r="F19" i="22"/>
  <c r="D19" i="22"/>
  <c r="B19" i="22"/>
  <c r="I43" i="19" l="1"/>
  <c r="K43" i="19" s="1"/>
  <c r="I44" i="20"/>
  <c r="K44" i="20" s="1"/>
  <c r="D48" i="9" l="1"/>
  <c r="I43" i="20" l="1"/>
  <c r="K43" i="20" s="1"/>
  <c r="I42" i="19"/>
  <c r="K42" i="19" s="1"/>
  <c r="G32" i="1" l="1"/>
  <c r="I42" i="20" l="1"/>
  <c r="K42" i="20" s="1"/>
  <c r="I41" i="19"/>
  <c r="K41" i="19" s="1"/>
  <c r="I9" i="10" l="1"/>
  <c r="L9" i="10" s="1"/>
  <c r="I39" i="19" l="1"/>
  <c r="I40" i="19"/>
  <c r="K40" i="19" s="1"/>
  <c r="I41" i="20"/>
  <c r="K41" i="20" s="1"/>
  <c r="K39" i="19" l="1"/>
  <c r="I40" i="20"/>
  <c r="K40" i="20" s="1"/>
  <c r="I38" i="19"/>
  <c r="G14" i="1" l="1"/>
  <c r="K38" i="19" l="1"/>
  <c r="F37" i="9"/>
  <c r="F38" i="9"/>
  <c r="F39" i="9"/>
  <c r="F40" i="9"/>
  <c r="F41" i="9"/>
  <c r="F42" i="9"/>
  <c r="F23" i="9" l="1"/>
  <c r="F24" i="9"/>
  <c r="F48" i="4" l="1"/>
  <c r="I15" i="10" l="1"/>
  <c r="J15" i="10" s="1"/>
  <c r="I19" i="10"/>
  <c r="I20" i="10"/>
  <c r="J20" i="10" s="1"/>
  <c r="L20" i="10" s="1"/>
  <c r="I21" i="10"/>
  <c r="I22" i="10"/>
  <c r="J22" i="10" s="1"/>
  <c r="L22" i="10" s="1"/>
  <c r="I23" i="10"/>
  <c r="I24" i="10"/>
  <c r="J24" i="10" s="1"/>
  <c r="L24" i="10" s="1"/>
  <c r="I25" i="10"/>
  <c r="I26" i="10"/>
  <c r="J26" i="10" s="1"/>
  <c r="L26" i="10" s="1"/>
  <c r="I27" i="10"/>
  <c r="G29" i="10"/>
  <c r="J21" i="10" l="1"/>
  <c r="L21" i="10" s="1"/>
  <c r="J23" i="10"/>
  <c r="L23" i="10" s="1"/>
  <c r="J25" i="10"/>
  <c r="L25" i="10" s="1"/>
  <c r="J27" i="10"/>
  <c r="L27" i="10" s="1"/>
  <c r="J19" i="10"/>
  <c r="L19" i="10" s="1"/>
  <c r="I12" i="20"/>
  <c r="K12" i="20" s="1"/>
  <c r="I13" i="20"/>
  <c r="K13" i="20" s="1"/>
  <c r="I14" i="20"/>
  <c r="K14" i="20" s="1"/>
  <c r="I15" i="20"/>
  <c r="K15" i="20" s="1"/>
  <c r="I16" i="20"/>
  <c r="K16" i="20" s="1"/>
  <c r="I17" i="20"/>
  <c r="K17" i="20" s="1"/>
  <c r="I18" i="20"/>
  <c r="K18" i="20" s="1"/>
  <c r="I19" i="20"/>
  <c r="K19" i="20" s="1"/>
  <c r="I20" i="20"/>
  <c r="K20" i="20" s="1"/>
  <c r="I21" i="20"/>
  <c r="K21" i="20" s="1"/>
  <c r="I22" i="20"/>
  <c r="K22" i="20" s="1"/>
  <c r="I23" i="20"/>
  <c r="K23" i="20" s="1"/>
  <c r="I24" i="20"/>
  <c r="K24" i="20" s="1"/>
  <c r="I25" i="20"/>
  <c r="K25" i="20" s="1"/>
  <c r="I26" i="20"/>
  <c r="K26" i="20" s="1"/>
  <c r="I27" i="20"/>
  <c r="K27" i="20" s="1"/>
  <c r="I28" i="20"/>
  <c r="K28" i="20" s="1"/>
  <c r="I29" i="20"/>
  <c r="K29" i="20" s="1"/>
  <c r="I30" i="20"/>
  <c r="K30" i="20" s="1"/>
  <c r="I31" i="20"/>
  <c r="K31" i="20" s="1"/>
  <c r="I32" i="20"/>
  <c r="K32" i="20" s="1"/>
  <c r="I33" i="20"/>
  <c r="K33" i="20" s="1"/>
  <c r="I34" i="20"/>
  <c r="K34" i="20" s="1"/>
  <c r="I35" i="20"/>
  <c r="K35" i="20" s="1"/>
  <c r="I36" i="20"/>
  <c r="K36" i="20" s="1"/>
  <c r="I37" i="20"/>
  <c r="K37" i="20" s="1"/>
  <c r="I38" i="20"/>
  <c r="K38" i="20" s="1"/>
  <c r="I39" i="20"/>
  <c r="K39" i="20" s="1"/>
  <c r="I11" i="20"/>
  <c r="K11" i="20" s="1"/>
  <c r="I37" i="19"/>
  <c r="K37" i="19" s="1"/>
  <c r="I36" i="19"/>
  <c r="K36" i="19" s="1"/>
  <c r="I35" i="19"/>
  <c r="K35" i="19" s="1"/>
  <c r="I34" i="19"/>
  <c r="K34" i="19" s="1"/>
  <c r="I33" i="19"/>
  <c r="K33" i="19" s="1"/>
  <c r="I32" i="19"/>
  <c r="K32" i="19" s="1"/>
  <c r="I31" i="19"/>
  <c r="K31" i="19" s="1"/>
  <c r="I30" i="19"/>
  <c r="K30" i="19" s="1"/>
  <c r="I29" i="19"/>
  <c r="K29" i="19" s="1"/>
  <c r="I28" i="19"/>
  <c r="K28" i="19" s="1"/>
  <c r="I27" i="19"/>
  <c r="K27" i="19" s="1"/>
  <c r="I26" i="19"/>
  <c r="K26" i="19" s="1"/>
  <c r="I25" i="19"/>
  <c r="K25" i="19" s="1"/>
  <c r="I24" i="19"/>
  <c r="K24" i="19" s="1"/>
  <c r="I23" i="19"/>
  <c r="K23" i="19" s="1"/>
  <c r="I22" i="19"/>
  <c r="K22" i="19" s="1"/>
  <c r="I21" i="19"/>
  <c r="K21" i="19" s="1"/>
  <c r="I20" i="19"/>
  <c r="K20" i="19" s="1"/>
  <c r="I19" i="19"/>
  <c r="K19" i="19" s="1"/>
  <c r="I18" i="19"/>
  <c r="K18" i="19" s="1"/>
  <c r="I17" i="19"/>
  <c r="K17" i="19" s="1"/>
  <c r="I16" i="19"/>
  <c r="K16" i="19" s="1"/>
  <c r="I15" i="19"/>
  <c r="K15" i="19" s="1"/>
  <c r="I14" i="19"/>
  <c r="K14" i="19" s="1"/>
  <c r="I13" i="19"/>
  <c r="K13" i="19" s="1"/>
  <c r="I12" i="19"/>
  <c r="K12" i="19" s="1"/>
  <c r="I11" i="19"/>
  <c r="K11" i="19" s="1"/>
  <c r="I10" i="19"/>
  <c r="F18" i="9" l="1"/>
  <c r="F19" i="9"/>
  <c r="F20" i="9"/>
  <c r="F21" i="9"/>
  <c r="F22" i="9"/>
  <c r="F25" i="9"/>
  <c r="F26" i="9"/>
  <c r="F27" i="9"/>
  <c r="F28" i="9"/>
  <c r="F29" i="9"/>
  <c r="F30" i="9"/>
  <c r="F31" i="9"/>
  <c r="F32" i="9"/>
  <c r="F33" i="9"/>
  <c r="F34" i="9"/>
  <c r="F35" i="9"/>
  <c r="F36" i="9"/>
  <c r="F43" i="9"/>
  <c r="F46" i="9"/>
  <c r="F47" i="9"/>
  <c r="F17" i="9" l="1"/>
  <c r="F16" i="9"/>
  <c r="F15" i="9"/>
  <c r="F14" i="9"/>
  <c r="L15" i="10" l="1"/>
  <c r="I16" i="10"/>
  <c r="I17" i="10"/>
  <c r="I18" i="10"/>
  <c r="J18" i="10" l="1"/>
  <c r="L18" i="10" s="1"/>
  <c r="J17" i="10"/>
  <c r="L17" i="10" s="1"/>
  <c r="J16" i="10"/>
  <c r="L16" i="10" s="1"/>
  <c r="G34" i="1"/>
  <c r="I14" i="10" l="1"/>
  <c r="J14" i="10" s="1"/>
  <c r="I13" i="10"/>
  <c r="J13" i="10" s="1"/>
  <c r="I12" i="10"/>
  <c r="J12" i="10" s="1"/>
  <c r="I11" i="10"/>
  <c r="J11" i="10" s="1"/>
  <c r="I10" i="10"/>
  <c r="J29" i="10" l="1"/>
  <c r="L14" i="10"/>
  <c r="L13" i="10"/>
  <c r="L11" i="10"/>
  <c r="F9" i="9" l="1"/>
  <c r="F10" i="9"/>
  <c r="F11" i="9"/>
  <c r="F12" i="9"/>
  <c r="F13" i="9"/>
  <c r="F48" i="9"/>
  <c r="F49" i="9" l="1"/>
  <c r="G27" i="1" l="1"/>
  <c r="Q19" i="1" l="1"/>
  <c r="L12" i="10"/>
  <c r="B9" i="4"/>
  <c r="H10" i="18" l="1"/>
  <c r="B16" i="4"/>
  <c r="L28" i="10" l="1"/>
  <c r="L29" i="10" s="1"/>
  <c r="C16" i="4" l="1"/>
  <c r="D16" i="4"/>
  <c r="K13" i="18" l="1"/>
  <c r="H11" i="18"/>
  <c r="H12" i="18"/>
  <c r="H13" i="18" l="1"/>
  <c r="D13" i="18" l="1"/>
  <c r="J12" i="18" l="1"/>
  <c r="J11" i="18"/>
  <c r="I10" i="18" l="1"/>
  <c r="J10" i="18" l="1"/>
  <c r="J13" i="18" s="1"/>
  <c r="I11" i="18"/>
  <c r="I13" i="18" s="1"/>
  <c r="Q13" i="1" l="1"/>
  <c r="L13" i="18" l="1"/>
  <c r="F29" i="4" l="1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18" i="4"/>
  <c r="E18" i="4"/>
  <c r="D18" i="4"/>
  <c r="C18" i="4"/>
  <c r="B18" i="4"/>
  <c r="F17" i="4"/>
  <c r="E17" i="4"/>
  <c r="D17" i="4"/>
  <c r="C17" i="4"/>
  <c r="B17" i="4"/>
  <c r="F16" i="4"/>
  <c r="E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C68" i="22" l="1"/>
  <c r="E49" i="8"/>
  <c r="Q7" i="1"/>
  <c r="G25" i="1" l="1"/>
  <c r="F46" i="22"/>
  <c r="F54" i="22" s="1"/>
  <c r="F56" i="22" s="1"/>
  <c r="E68" i="22"/>
  <c r="G8" i="1"/>
  <c r="C67" i="22"/>
  <c r="F34" i="22"/>
  <c r="F42" i="22" s="1"/>
  <c r="F43" i="22" s="1"/>
  <c r="E67" i="22"/>
  <c r="F59" i="22" l="1"/>
  <c r="Q12" i="1" l="1"/>
  <c r="Q14" i="1" l="1"/>
  <c r="G50" i="1" s="1"/>
  <c r="Q8" i="1"/>
  <c r="D40" i="8"/>
  <c r="D39" i="8"/>
  <c r="E35" i="8"/>
  <c r="E36" i="8" s="1"/>
  <c r="D24" i="8"/>
  <c r="D23" i="8"/>
  <c r="D22" i="8"/>
  <c r="D21" i="8"/>
  <c r="D20" i="8"/>
  <c r="D19" i="8"/>
  <c r="E15" i="8"/>
  <c r="E16" i="8" s="1"/>
  <c r="E25" i="8" l="1"/>
  <c r="E26" i="8" s="1"/>
  <c r="E27" i="8" s="1"/>
  <c r="E41" i="8"/>
  <c r="E42" i="8" s="1"/>
  <c r="E43" i="8" s="1"/>
  <c r="E44" i="8" s="1"/>
  <c r="F52" i="9"/>
  <c r="D62" i="8"/>
  <c r="E30" i="4"/>
  <c r="E65" i="8" l="1"/>
  <c r="Q17" i="1" s="1"/>
  <c r="E28" i="8"/>
  <c r="E70" i="8" s="1"/>
  <c r="F67" i="22"/>
  <c r="D67" i="22"/>
  <c r="E66" i="8" l="1"/>
  <c r="E72" i="8" s="1"/>
  <c r="Q9" i="1"/>
  <c r="G12" i="1" s="1"/>
  <c r="E56" i="8"/>
  <c r="E58" i="8" l="1"/>
  <c r="G11" i="1"/>
  <c r="G15" i="1" s="1"/>
  <c r="D68" i="22"/>
  <c r="F39" i="4"/>
  <c r="F36" i="4"/>
  <c r="D30" i="4"/>
  <c r="G49" i="1" s="1"/>
  <c r="C30" i="4"/>
  <c r="D67" i="4" s="1"/>
  <c r="B30" i="4"/>
  <c r="G9" i="1" s="1"/>
  <c r="G10" i="1" s="1"/>
  <c r="E19" i="4"/>
  <c r="D19" i="4"/>
  <c r="C19" i="4"/>
  <c r="B19" i="4"/>
  <c r="L34" i="3"/>
  <c r="H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M7" i="3"/>
  <c r="I32" i="3" s="1"/>
  <c r="J32" i="3" s="1"/>
  <c r="I7" i="3"/>
  <c r="K7" i="3" s="1"/>
  <c r="I34" i="2"/>
  <c r="H34" i="2"/>
  <c r="R7" i="2"/>
  <c r="O7" i="2"/>
  <c r="J33" i="2" s="1"/>
  <c r="L33" i="2" s="1"/>
  <c r="I7" i="2"/>
  <c r="L7" i="2" s="1"/>
  <c r="G110" i="1"/>
  <c r="G104" i="1"/>
  <c r="G106" i="1" s="1"/>
  <c r="G102" i="1"/>
  <c r="G10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G94" i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G57" i="1"/>
  <c r="B50" i="1"/>
  <c r="B51" i="1" s="1"/>
  <c r="B52" i="1" s="1"/>
  <c r="B53" i="1" s="1"/>
  <c r="B54" i="1" s="1"/>
  <c r="B55" i="1" s="1"/>
  <c r="B56" i="1" s="1"/>
  <c r="B57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16" i="1" l="1"/>
  <c r="G28" i="1" s="1"/>
  <c r="G31" i="1" s="1"/>
  <c r="B58" i="1"/>
  <c r="B59" i="1" s="1"/>
  <c r="B60" i="1" s="1"/>
  <c r="B61" i="1" s="1"/>
  <c r="F34" i="4"/>
  <c r="F42" i="4" s="1"/>
  <c r="F43" i="4" s="1"/>
  <c r="E71" i="8"/>
  <c r="E73" i="8" s="1"/>
  <c r="J31" i="2"/>
  <c r="L31" i="2" s="1"/>
  <c r="K17" i="2"/>
  <c r="Q17" i="2" s="1"/>
  <c r="R17" i="2" s="1"/>
  <c r="F46" i="4"/>
  <c r="C67" i="4"/>
  <c r="F68" i="4"/>
  <c r="F19" i="4"/>
  <c r="F67" i="4"/>
  <c r="K18" i="2"/>
  <c r="Q18" i="2" s="1"/>
  <c r="R18" i="2" s="1"/>
  <c r="I27" i="3"/>
  <c r="J27" i="3" s="1"/>
  <c r="I30" i="3"/>
  <c r="J30" i="3" s="1"/>
  <c r="J22" i="2"/>
  <c r="L22" i="2" s="1"/>
  <c r="J30" i="2"/>
  <c r="L30" i="2" s="1"/>
  <c r="C68" i="4"/>
  <c r="D68" i="4"/>
  <c r="E67" i="4"/>
  <c r="E68" i="4"/>
  <c r="F30" i="4"/>
  <c r="J20" i="2"/>
  <c r="L20" i="2" s="1"/>
  <c r="K33" i="2"/>
  <c r="Q33" i="2" s="1"/>
  <c r="R33" i="2" s="1"/>
  <c r="I19" i="3"/>
  <c r="J19" i="3" s="1"/>
  <c r="J23" i="2"/>
  <c r="L23" i="2" s="1"/>
  <c r="K25" i="2"/>
  <c r="Q25" i="2" s="1"/>
  <c r="R25" i="2" s="1"/>
  <c r="O34" i="3"/>
  <c r="K15" i="2"/>
  <c r="K26" i="2"/>
  <c r="Q26" i="2" s="1"/>
  <c r="R26" i="2" s="1"/>
  <c r="I22" i="3"/>
  <c r="J22" i="3" s="1"/>
  <c r="I25" i="3"/>
  <c r="J25" i="3" s="1"/>
  <c r="I33" i="3"/>
  <c r="J33" i="3" s="1"/>
  <c r="I15" i="3"/>
  <c r="J15" i="3" s="1"/>
  <c r="I23" i="3"/>
  <c r="J23" i="3" s="1"/>
  <c r="I31" i="3"/>
  <c r="J31" i="3" s="1"/>
  <c r="I21" i="3"/>
  <c r="J21" i="3" s="1"/>
  <c r="I29" i="3"/>
  <c r="J29" i="3" s="1"/>
  <c r="I17" i="3"/>
  <c r="J17" i="3" s="1"/>
  <c r="O7" i="3"/>
  <c r="I20" i="3"/>
  <c r="J20" i="3" s="1"/>
  <c r="I28" i="3"/>
  <c r="J28" i="3" s="1"/>
  <c r="I18" i="3"/>
  <c r="J18" i="3" s="1"/>
  <c r="I26" i="3"/>
  <c r="J26" i="3" s="1"/>
  <c r="I16" i="3"/>
  <c r="J16" i="3" s="1"/>
  <c r="I24" i="3"/>
  <c r="J24" i="3" s="1"/>
  <c r="J27" i="2"/>
  <c r="L27" i="2" s="1"/>
  <c r="K30" i="2"/>
  <c r="Q30" i="2" s="1"/>
  <c r="R30" i="2" s="1"/>
  <c r="Q7" i="2"/>
  <c r="J16" i="2"/>
  <c r="L16" i="2" s="1"/>
  <c r="K19" i="2"/>
  <c r="Q19" i="2" s="1"/>
  <c r="R19" i="2" s="1"/>
  <c r="J24" i="2"/>
  <c r="L24" i="2" s="1"/>
  <c r="K27" i="2"/>
  <c r="Q27" i="2" s="1"/>
  <c r="R27" i="2" s="1"/>
  <c r="J32" i="2"/>
  <c r="L32" i="2" s="1"/>
  <c r="K16" i="2"/>
  <c r="Q16" i="2" s="1"/>
  <c r="R16" i="2" s="1"/>
  <c r="J21" i="2"/>
  <c r="L21" i="2" s="1"/>
  <c r="K24" i="2"/>
  <c r="Q24" i="2" s="1"/>
  <c r="R24" i="2" s="1"/>
  <c r="J29" i="2"/>
  <c r="L29" i="2" s="1"/>
  <c r="K32" i="2"/>
  <c r="Q32" i="2" s="1"/>
  <c r="R32" i="2" s="1"/>
  <c r="J19" i="2"/>
  <c r="L19" i="2" s="1"/>
  <c r="K22" i="2"/>
  <c r="Q22" i="2" s="1"/>
  <c r="R22" i="2" s="1"/>
  <c r="J15" i="2"/>
  <c r="J18" i="2"/>
  <c r="L18" i="2" s="1"/>
  <c r="K21" i="2"/>
  <c r="Q21" i="2" s="1"/>
  <c r="R21" i="2" s="1"/>
  <c r="J26" i="2"/>
  <c r="L26" i="2" s="1"/>
  <c r="K29" i="2"/>
  <c r="Q29" i="2" s="1"/>
  <c r="R29" i="2" s="1"/>
  <c r="K23" i="2"/>
  <c r="Q23" i="2" s="1"/>
  <c r="R23" i="2" s="1"/>
  <c r="J28" i="2"/>
  <c r="L28" i="2" s="1"/>
  <c r="K31" i="2"/>
  <c r="Q31" i="2" s="1"/>
  <c r="R31" i="2" s="1"/>
  <c r="J17" i="2"/>
  <c r="L17" i="2" s="1"/>
  <c r="K20" i="2"/>
  <c r="Q20" i="2" s="1"/>
  <c r="R20" i="2" s="1"/>
  <c r="J25" i="2"/>
  <c r="L25" i="2" s="1"/>
  <c r="K28" i="2"/>
  <c r="Q28" i="2" s="1"/>
  <c r="R28" i="2" s="1"/>
  <c r="G109" i="1"/>
  <c r="G108" i="1"/>
  <c r="G111" i="1" s="1"/>
  <c r="G35" i="1" l="1"/>
  <c r="G70" i="1"/>
  <c r="J34" i="3"/>
  <c r="N15" i="2"/>
  <c r="L15" i="2"/>
  <c r="L34" i="2" s="1"/>
  <c r="K34" i="2"/>
  <c r="N34" i="2" l="1"/>
  <c r="Q15" i="2"/>
  <c r="J13" i="12" l="1"/>
  <c r="F54" i="4"/>
  <c r="F56" i="4" s="1"/>
  <c r="F62" i="4" s="1"/>
  <c r="Q34" i="2"/>
  <c r="R15" i="2"/>
  <c r="R34" i="2" s="1"/>
  <c r="F59" i="4" l="1"/>
  <c r="F61" i="4" l="1"/>
  <c r="F60" i="22" l="1"/>
  <c r="F61" i="22" l="1"/>
  <c r="G17" i="1" l="1"/>
  <c r="G53" i="1" s="1"/>
  <c r="G37" i="1"/>
  <c r="G43" i="1"/>
  <c r="G39" i="1" l="1"/>
  <c r="G40" i="1" l="1"/>
  <c r="G42" i="1" s="1"/>
  <c r="G83" i="1"/>
  <c r="G95" i="1" s="1"/>
  <c r="G52" i="1" l="1"/>
  <c r="G59" i="1" l="1"/>
  <c r="G44" i="1"/>
  <c r="G45" i="1" s="1"/>
  <c r="G60" i="1"/>
  <c r="G61" i="1" l="1"/>
  <c r="G55" i="1"/>
  <c r="G56" i="1" l="1"/>
  <c r="G58" i="1" s="1"/>
  <c r="B14" i="5"/>
  <c r="B27" i="5"/>
  <c r="B34" i="5" s="1"/>
  <c r="D4" i="23" l="1"/>
  <c r="B19" i="5"/>
  <c r="B21" i="5" s="1"/>
  <c r="J18" i="12" l="1"/>
  <c r="J19" i="12" s="1"/>
  <c r="B39" i="5"/>
  <c r="D10" i="23"/>
  <c r="B23" i="5"/>
  <c r="B36" i="5" l="1"/>
  <c r="D9" i="23" l="1"/>
  <c r="J16" i="12"/>
  <c r="J30" i="12" s="1"/>
</calcChain>
</file>

<file path=xl/sharedStrings.xml><?xml version="1.0" encoding="utf-8"?>
<sst xmlns="http://schemas.openxmlformats.org/spreadsheetml/2006/main" count="1328" uniqueCount="485">
  <si>
    <t>LIVRO REGISTRO DE APURAÇÃO DO ICMS</t>
  </si>
  <si>
    <t>E N T R A D A S</t>
  </si>
  <si>
    <t>CFOP</t>
  </si>
  <si>
    <t>Codificação</t>
  </si>
  <si>
    <t>Valores Contábeis</t>
  </si>
  <si>
    <t>Base de Cálculo</t>
  </si>
  <si>
    <t>Imposto Creditado</t>
  </si>
  <si>
    <t>Isentas ou N. Tributada</t>
  </si>
  <si>
    <t>Outras</t>
  </si>
  <si>
    <t>SIM</t>
  </si>
  <si>
    <t>NÃO</t>
  </si>
  <si>
    <t>TOTAL</t>
  </si>
  <si>
    <t>-</t>
  </si>
  <si>
    <t>APURAÇÃO INCENTIVADA</t>
  </si>
  <si>
    <t xml:space="preserve"> (+) CREDITOS</t>
  </si>
  <si>
    <t>(-) DEBITOS</t>
  </si>
  <si>
    <t>(-) OUTROS DEBITOS</t>
  </si>
  <si>
    <t>BASE CRÉDITO OUTORGADO</t>
  </si>
  <si>
    <t>% CRÉDITO</t>
  </si>
  <si>
    <t>(=) ICMS APURADO</t>
  </si>
  <si>
    <t>APURAÇÃO NAO INCENTIVADA</t>
  </si>
  <si>
    <t>ICMS A PAGAR</t>
  </si>
  <si>
    <t>Totais</t>
  </si>
  <si>
    <t>S A Í D A S</t>
  </si>
  <si>
    <t>Imposto Deditado</t>
  </si>
  <si>
    <t>D É B I T O</t>
  </si>
  <si>
    <t>DÉBITO DO IMPOSTO</t>
  </si>
  <si>
    <t>VALORES</t>
  </si>
  <si>
    <t>COLUNA AUXILIAR</t>
  </si>
  <si>
    <t>SOMAS</t>
  </si>
  <si>
    <t>001 - Por saídas/prestações com débito do imposto</t>
  </si>
  <si>
    <t>002 - Outros débitos</t>
  </si>
  <si>
    <t>003 - Estorno de créditos</t>
  </si>
  <si>
    <t>004 - Subtotal</t>
  </si>
  <si>
    <t>C R É D I T O</t>
  </si>
  <si>
    <t>CRÉDITO DO IMPOSTO</t>
  </si>
  <si>
    <t>005 - Por entradas/aquisições com crédito do imposto</t>
  </si>
  <si>
    <t xml:space="preserve">006 - Outros créditos </t>
  </si>
  <si>
    <t>Crédito para Operações Não Incentivadas (10)</t>
  </si>
  <si>
    <t>007 - Estorno de débitos</t>
  </si>
  <si>
    <t>008 - Subtotal</t>
  </si>
  <si>
    <t>010 - TOTAL</t>
  </si>
  <si>
    <t>S A L D O</t>
  </si>
  <si>
    <t>APURAÇÃO DO SALDO</t>
  </si>
  <si>
    <t>011 - SALDO DEVEDOR (DÉBITO MENOS CRÉDITO)</t>
  </si>
  <si>
    <t>012 - Deduções</t>
  </si>
  <si>
    <t>013 - Imposto a recolher</t>
  </si>
  <si>
    <t>014 - Saldo Credor (CRÉDITO MENOS DÉBITO)</t>
  </si>
  <si>
    <r>
      <t xml:space="preserve">           </t>
    </r>
    <r>
      <rPr>
        <sz val="8"/>
        <rFont val="Times New Roman"/>
        <family val="1"/>
      </rPr>
      <t>A transportar p/ o período seguinte</t>
    </r>
  </si>
  <si>
    <t xml:space="preserve">TOTAL </t>
  </si>
  <si>
    <t>CODIGO</t>
  </si>
  <si>
    <t>INFORMAÇÃO</t>
  </si>
  <si>
    <t>VALOR</t>
  </si>
  <si>
    <t>GO100001</t>
  </si>
  <si>
    <t>Percentual do Crédito Outorgado PROGOIÁS, previsto na Lei nº 20.787/20</t>
  </si>
  <si>
    <t>GO100002</t>
  </si>
  <si>
    <t>Total do ICMS correspondente às saídas incentivadas cujos CFOP estejam relacionados nos Anexo I, da IN 1478/20 -</t>
  </si>
  <si>
    <t>GO100003</t>
  </si>
  <si>
    <t>Total do ICMS correspondente às entradas cujos CFOP estejam relacionados nos Anexo I, da IN 1478/20 -</t>
  </si>
  <si>
    <t>GO100004</t>
  </si>
  <si>
    <t>Total dos Códigos de Ajustes da Apuração do ICMS  Outros Créditos e Estorno de Débitos</t>
  </si>
  <si>
    <t>GO100005</t>
  </si>
  <si>
    <t>Total do Códigos de Ajustes da Apuração do ICMS  Outros Débitos e Estorno de Crédito</t>
  </si>
  <si>
    <t>GO100006</t>
  </si>
  <si>
    <t>Média, se o estabelecimento beneficiário estiver sujeito à média do ICMS a recolher prevista no art. 10 da Lei nº 20.787/20</t>
  </si>
  <si>
    <t>GO100007</t>
  </si>
  <si>
    <t>Ajuste da base de cálculo do Crédito Outorgado PROGOIÁS período anterior</t>
  </si>
  <si>
    <t>GO100008</t>
  </si>
  <si>
    <t>Ajuste da base de cálculo do Crédito Outorgado PROGOIÁS período a transportar para o período seguinte</t>
  </si>
  <si>
    <t>GO100009</t>
  </si>
  <si>
    <t>Valor do Crédito Outorgado PROGOIÁS</t>
  </si>
  <si>
    <t>W. H. INDÚSTRIA E COMÉRCIO LTDA</t>
  </si>
  <si>
    <t>12-2021</t>
  </si>
  <si>
    <t xml:space="preserve"> </t>
  </si>
  <si>
    <t>005 - Total</t>
  </si>
  <si>
    <t>Saldo Credor do Periodo Anterior</t>
  </si>
  <si>
    <t xml:space="preserve">DEBITO (-) CREDITO </t>
  </si>
  <si>
    <t>(-) CREDITO OUTORGADO PROGOIAS</t>
  </si>
  <si>
    <t>VLR.CONT</t>
  </si>
  <si>
    <t>B.C</t>
  </si>
  <si>
    <t>ICMS TRIB</t>
  </si>
  <si>
    <t xml:space="preserve">TOTAL SAIDAS </t>
  </si>
  <si>
    <t xml:space="preserve">TOTAL ENTRADAS </t>
  </si>
  <si>
    <t xml:space="preserve">MERCADORIAS INDUSTRIALIZADAS EM OUTROS ESTADOS </t>
  </si>
  <si>
    <t>A - APURAÇÃO DO PERCENTUAL DA INDUSTRIALIZAÇÃO EM OUTRO ESTADO</t>
  </si>
  <si>
    <t>Total das Saídas do Período</t>
  </si>
  <si>
    <t>Industrialização  Efetuada em Outros Estados (Retorno)</t>
  </si>
  <si>
    <t>Percentual da Industrialização em Outros Estados                 [(2 / 1) x 100]</t>
  </si>
  <si>
    <t>Percentual Excedente s/ o Total das Saídas (3 - 30%)</t>
  </si>
  <si>
    <t xml:space="preserve">Percentual Excedente s/ Industrialização Efetuada em Outros Estados                       [(1 x 4) / 2] </t>
  </si>
  <si>
    <t>Valor das Mercadorias Excedentes                                  [(2 x 5) / 100]</t>
  </si>
  <si>
    <t>B - APURAÇÃO DO VALOR EXCEDENTE NÃO SUJEITO AO INCENTIVO REFERENTE AO RETORNO DA INDUSTRIALIZAÇÃO EM OUTRO ESTADO</t>
  </si>
  <si>
    <t>DOCUMENTOS FISCAIS DE  RETORNO</t>
  </si>
  <si>
    <t>APURAÇÃO DO  EXCEDENTE DA INDUSTRIALIZAÇÃO</t>
  </si>
  <si>
    <t>Número</t>
  </si>
  <si>
    <t>Data</t>
  </si>
  <si>
    <t>Descrição</t>
  </si>
  <si>
    <t>Unid</t>
  </si>
  <si>
    <t>Quant</t>
  </si>
  <si>
    <t>Vlr Unit</t>
  </si>
  <si>
    <t>Vlr Mercadoria</t>
  </si>
  <si>
    <t>Crédito</t>
  </si>
  <si>
    <t xml:space="preserve">Quant Proporc </t>
  </si>
  <si>
    <t xml:space="preserve">Crédito </t>
  </si>
  <si>
    <t>Valor</t>
  </si>
  <si>
    <t>Valor unit Saída</t>
  </si>
  <si>
    <t>Alíq Média</t>
  </si>
  <si>
    <t>Saldo Devedor</t>
  </si>
  <si>
    <t>ICMS Excedente</t>
  </si>
  <si>
    <t>( 11 X 5)</t>
  </si>
  <si>
    <t>(14 X 5)</t>
  </si>
  <si>
    <t>(15 X 12)</t>
  </si>
  <si>
    <t>(19 X 20) - 16</t>
  </si>
  <si>
    <t>(21 x 22*)</t>
  </si>
  <si>
    <t xml:space="preserve">22* - refere-se ao item 22 (percentagem do financiamento) da planilha "Demonstrativo da Apuração Mensal - Fomentar/Produzir/Microproduzir" </t>
  </si>
  <si>
    <t xml:space="preserve">IMPORTAÇÃO DE PEÇAS E PARTES DE VEÍCULOS AUTOMOTORES </t>
  </si>
  <si>
    <t>A - APURAÇÃO DO PERCENTUAL REFERENTE A IMPORTAÇÃO DE PEÇAS E PARTES DE VEÍCULOS AUTOMOTORES</t>
  </si>
  <si>
    <t>Total das Entradas do Período</t>
  </si>
  <si>
    <t>Valor da Impotação das Peças e Partes de Veículos</t>
  </si>
  <si>
    <t>Percentual da Importação das Peças e Partes de Veículos                                    [(2 / 1) x 100]</t>
  </si>
  <si>
    <t>Percentual Excedente s/ o Total das Entradas                       (3 - 30%)</t>
  </si>
  <si>
    <t xml:space="preserve">Percentual Excedente s/ Valor da Importação das Peças e Partes de Veículos                           [(1 x 4) / 2] </t>
  </si>
  <si>
    <t>Valor das Peças e Partes Excedentes         [(2 x 5) / 100]</t>
  </si>
  <si>
    <t>B - APURAÇÃO DO VALOR EXCEDENTE NÃO SUJEITO AO INCENTIVO REFERENTE A IMPORTAÇÃO DE PEÇAS E PARTES DE VEÍCULOS</t>
  </si>
  <si>
    <t>DOCUMENTOS FISCAIS DE  IMPORTAÇÃO</t>
  </si>
  <si>
    <t>APURAÇÃO DO  EXCEDENTE DA IMPORTAÇÃO</t>
  </si>
  <si>
    <t>(14 X 12)</t>
  </si>
  <si>
    <t>((17 X 18) X 22*)</t>
  </si>
  <si>
    <t xml:space="preserve">22* - refere-se ao item 22(percentagem do financiamento) da planilha "Demonstrativo da Apuração Mensal - Fomentar/Produzir/Microproduzir" </t>
  </si>
  <si>
    <t>CNPJ (MF): 06.272.988/0001-24</t>
  </si>
  <si>
    <t>CCE (GO): 10.373.831-2</t>
  </si>
  <si>
    <t>CRED. ICMS EMPRESAS OPTANTES SIMPLES NACIONAL</t>
  </si>
  <si>
    <t>REF. MÊS JULHO -2021</t>
  </si>
  <si>
    <t>NF</t>
  </si>
  <si>
    <t>FORNECEDOR</t>
  </si>
  <si>
    <t>DT. ENTRADA</t>
  </si>
  <si>
    <t>B. CALCULO</t>
  </si>
  <si>
    <t>ALIQ SIMPLES</t>
  </si>
  <si>
    <t>CRED. SIMPLES</t>
  </si>
  <si>
    <t>COD 1101</t>
  </si>
  <si>
    <t>Registros C195 e C197 - Obs. Lanc. Fiscal</t>
  </si>
  <si>
    <t>GO10009029</t>
  </si>
  <si>
    <t>Demonstrativo de Cálculo de Dif. de Alíquota a Recolher</t>
  </si>
  <si>
    <t>01/07/2021 - 2556- 2551</t>
  </si>
  <si>
    <t>Data Entrada</t>
  </si>
  <si>
    <t>Nº N. F.</t>
  </si>
  <si>
    <t>CNPJ</t>
  </si>
  <si>
    <t>Fornecedor</t>
  </si>
  <si>
    <t>UF</t>
  </si>
  <si>
    <t>Valor N.F.</t>
  </si>
  <si>
    <t>Aliquota Estado - GO</t>
  </si>
  <si>
    <t>Alíq.Efetiva</t>
  </si>
  <si>
    <t>Base Calculo</t>
  </si>
  <si>
    <t>Dif. Alíquota</t>
  </si>
  <si>
    <t xml:space="preserve"> Recolher</t>
  </si>
  <si>
    <t>SP</t>
  </si>
  <si>
    <t>T O T A L</t>
  </si>
  <si>
    <t>Código SPED</t>
  </si>
  <si>
    <t>GO40000029</t>
  </si>
  <si>
    <t>OBS: COMPRA PARA USO E CONSUMO E IMOBLIZADO  CFOP 2556 2551</t>
  </si>
  <si>
    <t>ESTADO DE GOIÁS</t>
  </si>
  <si>
    <t>SECRETARIA DA INDÚSTRIA E COMÉRCIO</t>
  </si>
  <si>
    <t>EMPRESA..........:</t>
  </si>
  <si>
    <t>FATO GERADOR..:</t>
  </si>
  <si>
    <t>Cod.</t>
  </si>
  <si>
    <t>VENCIMENTO...:</t>
  </si>
  <si>
    <t>ICMS APURADO...:</t>
  </si>
  <si>
    <t>CONTRATO...:</t>
  </si>
  <si>
    <t>055/2009</t>
  </si>
  <si>
    <t>Média...:</t>
  </si>
  <si>
    <t>Crédito Outorgado 64%</t>
  </si>
  <si>
    <t> PROGOIAS - DECRETO 9.724 DED 07/10/2020   E LEI 20.787 DE 03/06/2020</t>
  </si>
  <si>
    <t>ICMS PROGOIAS...:</t>
  </si>
  <si>
    <t>http://sistemas.sic.goias.gov.br/empresarialapp/app/autenticar</t>
  </si>
  <si>
    <t>TOTAL GUIAS</t>
  </si>
  <si>
    <r>
      <rPr>
        <sz val="11"/>
        <color rgb="FF333399"/>
        <rFont val="Arial"/>
        <family val="2"/>
      </rPr>
      <t>PARCELAMENTO - SALDO DEVEDOR DO 1º ANO (Setembro/10 a Agosto/11)</t>
    </r>
  </si>
  <si>
    <r>
      <rPr>
        <sz val="9.5"/>
        <color rgb="FF333399"/>
        <rFont val="Arial"/>
        <family val="2"/>
      </rPr>
      <t xml:space="preserve">Empresa: </t>
    </r>
    <r>
      <rPr>
        <b/>
        <sz val="9.5"/>
        <rFont val="Times New Roman"/>
        <family val="1"/>
      </rPr>
      <t>W. H. INDÚSTRIA E COMÉRCIO LTDA             CNPJ Nº  06.272.988/0001-24</t>
    </r>
  </si>
  <si>
    <t>Código:    GF1753/15                              PROCESSO SED    201514304000960 / 201400009000439</t>
  </si>
  <si>
    <r>
      <rPr>
        <vertAlign val="superscript"/>
        <sz val="8"/>
        <color rgb="FF333399"/>
        <rFont val="Arial"/>
        <family val="2"/>
      </rPr>
      <t xml:space="preserve">RESOLUÇÃO Nº 2.814/16-CD/PRODUZIR                                      </t>
    </r>
    <r>
      <rPr>
        <sz val="11"/>
        <color rgb="FF333399"/>
        <rFont val="Arial"/>
        <family val="2"/>
      </rPr>
      <t xml:space="preserve">Status:    Ativo
</t>
    </r>
    <r>
      <rPr>
        <sz val="8"/>
        <rFont val="Arial"/>
        <family val="2"/>
      </rPr>
      <t>Sistema de Amortização Constante</t>
    </r>
  </si>
  <si>
    <t>Renegociado</t>
  </si>
  <si>
    <t>Início</t>
  </si>
  <si>
    <t>Prazo</t>
  </si>
  <si>
    <t>Carência</t>
  </si>
  <si>
    <t>Juros</t>
  </si>
  <si>
    <t>Vencimento para</t>
  </si>
  <si>
    <t>a.a.</t>
  </si>
  <si>
    <t>MÊS</t>
  </si>
  <si>
    <t>SD DEVEDOR</t>
  </si>
  <si>
    <t>VENCIMENTO</t>
  </si>
  <si>
    <t>AMORTIZAÇÃO</t>
  </si>
  <si>
    <t>JUROS 12,00%</t>
  </si>
  <si>
    <t>CORREÇÃO</t>
  </si>
  <si>
    <t>VALOR PARCELA</t>
  </si>
  <si>
    <t>MORA</t>
  </si>
  <si>
    <t>BOLETO</t>
  </si>
  <si>
    <t>DATA PAGAMENTO</t>
  </si>
  <si>
    <t>A PAGAR</t>
  </si>
  <si>
    <t>todo mês tira 3%</t>
  </si>
  <si>
    <r>
      <rPr>
        <sz val="7"/>
        <rFont val="Arial"/>
        <family val="2"/>
      </rPr>
      <t xml:space="preserve">Helenice Schiavon Lisita                                                        Vânia Aparecida da Silveira
</t>
    </r>
    <r>
      <rPr>
        <sz val="7"/>
        <rFont val="Arial"/>
        <family val="2"/>
      </rPr>
      <t>Analista - Produzir                                                                       Coord. CANAT</t>
    </r>
  </si>
  <si>
    <r>
      <rPr>
        <sz val="11"/>
        <color rgb="FF333399"/>
        <rFont val="Arial"/>
        <family val="2"/>
      </rPr>
      <t>PARCELAMENTO - SALDO DEVEDOR DO 2º ANO (Setembro/11 a Agosto/12)</t>
    </r>
  </si>
  <si>
    <t>Empresa: W. H. INDÚSTRIA E COMÉRCIO LTDA       CNPJ Nº   06.272.988/0001-24</t>
  </si>
  <si>
    <t>Código:    GF1203/16       PROCESSO SED                  '201714304001724</t>
  </si>
  <si>
    <t>RESOLUÇÃO Nº 2.971/17-CD/PRODUZIR                                      Status:    Ativo</t>
  </si>
  <si>
    <t>Sistema de Amortização Constante</t>
  </si>
  <si>
    <r>
      <rPr>
        <sz val="7.5"/>
        <rFont val="Arial"/>
        <family val="2"/>
      </rPr>
      <t>Renegociado</t>
    </r>
  </si>
  <si>
    <r>
      <rPr>
        <sz val="7.5"/>
        <rFont val="Arial"/>
        <family val="2"/>
      </rPr>
      <t>Início</t>
    </r>
  </si>
  <si>
    <r>
      <rPr>
        <sz val="7.5"/>
        <rFont val="Arial"/>
        <family val="2"/>
      </rPr>
      <t>Prazo</t>
    </r>
  </si>
  <si>
    <r>
      <rPr>
        <sz val="7.5"/>
        <rFont val="Arial"/>
        <family val="2"/>
      </rPr>
      <t>Carência</t>
    </r>
  </si>
  <si>
    <r>
      <rPr>
        <sz val="7.5"/>
        <rFont val="Arial"/>
        <family val="2"/>
      </rPr>
      <t>Juros</t>
    </r>
  </si>
  <si>
    <r>
      <rPr>
        <sz val="7.5"/>
        <rFont val="Arial"/>
        <family val="2"/>
      </rPr>
      <t>Vencimento para</t>
    </r>
  </si>
  <si>
    <r>
      <rPr>
        <b/>
        <sz val="7"/>
        <rFont val="Arial"/>
        <family val="2"/>
      </rPr>
      <t>a.a.</t>
    </r>
  </si>
  <si>
    <r>
      <rPr>
        <b/>
        <sz val="6"/>
        <rFont val="Arial"/>
        <family val="2"/>
      </rPr>
      <t>MÊS</t>
    </r>
  </si>
  <si>
    <r>
      <rPr>
        <b/>
        <sz val="6"/>
        <rFont val="Arial"/>
        <family val="2"/>
      </rPr>
      <t>SD DEVEDOR</t>
    </r>
  </si>
  <si>
    <r>
      <rPr>
        <b/>
        <sz val="6"/>
        <rFont val="Arial"/>
        <family val="2"/>
      </rPr>
      <t>VENCIMENTO</t>
    </r>
  </si>
  <si>
    <r>
      <rPr>
        <b/>
        <sz val="6"/>
        <rFont val="Arial"/>
        <family val="2"/>
      </rPr>
      <t>AMORTIZAÇÃO</t>
    </r>
  </si>
  <si>
    <r>
      <rPr>
        <b/>
        <sz val="6"/>
        <rFont val="Arial"/>
        <family val="2"/>
      </rPr>
      <t>JUROS 12,00%</t>
    </r>
  </si>
  <si>
    <r>
      <rPr>
        <b/>
        <sz val="6"/>
        <rFont val="Arial"/>
        <family val="2"/>
      </rPr>
      <t>CORREÇÃO</t>
    </r>
  </si>
  <si>
    <r>
      <rPr>
        <b/>
        <sz val="6"/>
        <rFont val="Arial"/>
        <family val="2"/>
      </rPr>
      <t>VALOR PARCELA</t>
    </r>
  </si>
  <si>
    <r>
      <rPr>
        <b/>
        <sz val="6"/>
        <rFont val="Arial"/>
        <family val="2"/>
      </rPr>
      <t>MORA</t>
    </r>
  </si>
  <si>
    <t>DATA DO PAGAMENTO</t>
  </si>
  <si>
    <r>
      <rPr>
        <b/>
        <sz val="6"/>
        <rFont val="Arial"/>
        <family val="2"/>
      </rPr>
      <t>A PAGAR</t>
    </r>
  </si>
  <si>
    <t>Helenice Schiavon Lisita                                                                                         Vânia Aparecida da Silveira                         
Analista - Produzir                                                                                                               Coord. CANAT</t>
  </si>
  <si>
    <t>Demonstrativo de Cálculo ICMS DIFAL - CONVÊNIO 93/2015</t>
  </si>
  <si>
    <t>DATA</t>
  </si>
  <si>
    <t>NUMERO</t>
  </si>
  <si>
    <t>CPF/CNPJ</t>
  </si>
  <si>
    <t>CLIENTE</t>
  </si>
  <si>
    <t>DIFAL</t>
  </si>
  <si>
    <t>ORIGEM 0%</t>
  </si>
  <si>
    <t>DESTINO 100%</t>
  </si>
  <si>
    <t>FUNDO 0%</t>
  </si>
  <si>
    <t>CHAVE</t>
  </si>
  <si>
    <t>GUIA</t>
  </si>
  <si>
    <t>GNRE</t>
  </si>
  <si>
    <t>APURAÇÃO</t>
  </si>
  <si>
    <t>ANTECIPADO</t>
  </si>
  <si>
    <t>NÃO CALCULA</t>
  </si>
  <si>
    <t>DEMONSTRAÇÃO DO CÁLCULO DO PROTEGE CONF IN 639/03-GSF</t>
  </si>
  <si>
    <t>Empresa: W. H. INDÚSTRIA E COMÉRCIO LTDA</t>
  </si>
  <si>
    <t>Período de Apuração: 05-2020</t>
  </si>
  <si>
    <t>CNPJ - 06.272.988/0001-24          I.E. - 10.373.831-2</t>
  </si>
  <si>
    <t>1 - Cálculo reduzindo a base calculo operação interna para aliquota de 10%</t>
  </si>
  <si>
    <t xml:space="preserve">CFOP </t>
  </si>
  <si>
    <t>Saídas ( Vendas e Bonificações para comercialização ou incdustrialização )</t>
  </si>
  <si>
    <t>Valor Contabil</t>
  </si>
  <si>
    <t>Cálculo</t>
  </si>
  <si>
    <t>Venda de produção do estabelecimento</t>
  </si>
  <si>
    <t xml:space="preserve">Venda merc. Adq. recebida terceiros </t>
  </si>
  <si>
    <t>Venda merc. Adq. recebida terceiros efetuada fora estabelecimento.</t>
  </si>
  <si>
    <t>Industrialização efetuada p/ outra empresa</t>
  </si>
  <si>
    <t xml:space="preserve">Remessa em bonificação </t>
  </si>
  <si>
    <t>Calculo a alíquota de 17%</t>
  </si>
  <si>
    <t>Saídas ( Vendas e Bonificações para comercialização ou industrialização )</t>
  </si>
  <si>
    <t>Venda de produção do estabeleci</t>
  </si>
  <si>
    <t>Venda merc. Adq. recebida terceiros efetuada fora estab.</t>
  </si>
  <si>
    <t>Calculo a alíquota de 17% ( Reduzida a Base para 58,82% art. 9, VIII, anexo IX RCTE )</t>
  </si>
  <si>
    <t>Benefício Obtido</t>
  </si>
  <si>
    <t>Calculo da contribuição p/o Protege 15%</t>
  </si>
  <si>
    <t>2 - Cálculo na devolução de venda reduzindo a base calculo operação interna para aliquota de 10%</t>
  </si>
  <si>
    <t>3 - Crédito Outorgado de 2% sobre as Saídas Interestaduais (Base de Cálculo)</t>
  </si>
  <si>
    <t>Saidas (Vendas, Transferências e Bonificações p/ comercialização ou industrialização)</t>
  </si>
  <si>
    <t>Calculo do credito outorgado de 3% (art. 11, III, Anexo IX Decreto 4.852/97)</t>
  </si>
  <si>
    <t>Transferencia de produção do estabelecimento</t>
  </si>
  <si>
    <t>Transferencia de mercadoria adquirida terceiros</t>
  </si>
  <si>
    <t xml:space="preserve">Credito Outorgado de 2% não tem mais e </t>
  </si>
  <si>
    <t>Venda merc. Adq. recebida terceiros c/ Subst. Trib.</t>
  </si>
  <si>
    <t xml:space="preserve">não pode fazer o aproveitamento </t>
  </si>
  <si>
    <t>Bonificação, Doação ou Brinde</t>
  </si>
  <si>
    <t>pagar o protege sobre a redução da Base de Calculo</t>
  </si>
  <si>
    <t>Calculo do credito outorgado de 2% (art. 11, III, Anexo IX Decreto 4.852/97)</t>
  </si>
  <si>
    <t>GO020021</t>
  </si>
  <si>
    <t>Calculo da contribuiçao para o Protege 15%</t>
  </si>
  <si>
    <t>4 - Estorno do Crédito Outorgado de 2% sobre as Devoluções Interestaduais (Base de Cálculo)</t>
  </si>
  <si>
    <t>Devolução de venda de produção do estabelecimento</t>
  </si>
  <si>
    <t>Devolução de venda de mercadoria adquirida ou recebida de terceiros</t>
  </si>
  <si>
    <t>GO010055</t>
  </si>
  <si>
    <t>4. PROTEGE A RECOLHER</t>
  </si>
  <si>
    <t>1 - Débito s/base de calculo reduzida na operaçao interna para 58,8235%</t>
  </si>
  <si>
    <t>2 - Débito s/crédito outorgado de 2% sobre as saídas interestaduais</t>
  </si>
  <si>
    <t>3 - Crédito ref. as devoluções a serem estornadas do Protege</t>
  </si>
  <si>
    <t>(=) PROTEGE 15% A RECOLHER</t>
  </si>
  <si>
    <t>Documento Suporte:</t>
  </si>
  <si>
    <t>Livro Registro de Apuração do ICMS</t>
  </si>
  <si>
    <t>Vencimento:</t>
  </si>
  <si>
    <t>Até dia 20 do mês subsequente ao período de apuração</t>
  </si>
  <si>
    <t>Código da Receita (DARE):</t>
  </si>
  <si>
    <t>401-4 - Doações e Transferências ao PROTEGE.</t>
  </si>
  <si>
    <t>DEMONSTRATIVO DA APURAÇÃO MENSAL - FOMENTAR/PRODUZIR/MICROPRODUZIR                   CCE (GO): 10.373.831-2 - MÊS: MARÇO - 2021</t>
  </si>
  <si>
    <t>A -  PROPORÇÃO DOS CRÉDITOS APROPRIADOS</t>
  </si>
  <si>
    <t>**OUTROS CREDITOS**</t>
  </si>
  <si>
    <t>R$</t>
  </si>
  <si>
    <t>Item</t>
  </si>
  <si>
    <t>CRED. OURTOGADO REF. SAIDAS INTER.</t>
  </si>
  <si>
    <t xml:space="preserve">Saídas das Operações Incentivadas </t>
  </si>
  <si>
    <t xml:space="preserve">CRED. REF SIMPLES NACIONAL </t>
  </si>
  <si>
    <t>Total das Saídas</t>
  </si>
  <si>
    <t>=</t>
  </si>
  <si>
    <t xml:space="preserve"> Percentual das Saídas das Operações Incentivadas [(1/2)x100]</t>
  </si>
  <si>
    <t>+</t>
  </si>
  <si>
    <t xml:space="preserve">Créditos por Entradas </t>
  </si>
  <si>
    <t>**OUTROS DEBITOS**</t>
  </si>
  <si>
    <r>
      <t xml:space="preserve">Outros Créditos  </t>
    </r>
    <r>
      <rPr>
        <sz val="8"/>
        <color rgb="FFFF0000"/>
        <rFont val="Arial"/>
        <family val="2"/>
      </rPr>
      <t>(exceto o crédito</t>
    </r>
    <r>
      <rPr>
        <b/>
        <sz val="8"/>
        <color rgb="FFFF0000"/>
        <rFont val="Arial"/>
        <family val="2"/>
      </rPr>
      <t xml:space="preserve"> </t>
    </r>
    <r>
      <rPr>
        <sz val="8"/>
        <color rgb="FFFF0000"/>
        <rFont val="Arial"/>
        <family val="2"/>
      </rPr>
      <t>do item 10.1)</t>
    </r>
  </si>
  <si>
    <t>DIF. DE ALIQUOTA</t>
  </si>
  <si>
    <t xml:space="preserve">Estorno de Débitos </t>
  </si>
  <si>
    <t>ICMS DIFAL CONVENIO ICMS 93/15</t>
  </si>
  <si>
    <t xml:space="preserve">Saldo Credor do Período Anterior </t>
  </si>
  <si>
    <t xml:space="preserve">Total dos Créditos do Período (4+5+6+7) </t>
  </si>
  <si>
    <t xml:space="preserve"> Crédito para Operações Incentivadas  [(3x8)/100]</t>
  </si>
  <si>
    <t>**ESTORNO DE CRÉDITO**</t>
  </si>
  <si>
    <t xml:space="preserve"> Crédito para Operações Não Incentivadas (8-9) </t>
  </si>
  <si>
    <t>DEVOLUÇÃO DE VENDA DE PRODUÇÃO INTER.</t>
  </si>
  <si>
    <t xml:space="preserve">A .1 -   CRÉDITOS NÃO SUBMETIDOS À PROPORÇÃO </t>
  </si>
  <si>
    <t>CREDITO DE ICMS DE NF DE IMPORTAÇAO</t>
  </si>
  <si>
    <t>10.1</t>
  </si>
  <si>
    <t>Outros Créditos Correspondente à Primeira   Parcela de ICMS FOMENTAR/PRODUZIR- Art. 4° da IN 1.269/2016-GSF</t>
  </si>
  <si>
    <t>B -  APURAÇÃO DOS SALDOS DAS OPERAÇÕES INCENTIVADAS</t>
  </si>
  <si>
    <t>Débito do ICMS das Operações Incentivadas</t>
  </si>
  <si>
    <t>Outros Débitos das Operações Incentivadas</t>
  </si>
  <si>
    <t>Estorno de Créditos das Operações Incentivadas</t>
  </si>
  <si>
    <r>
      <t>Crédito para Operações Incentivadas</t>
    </r>
    <r>
      <rPr>
        <b/>
        <sz val="8"/>
        <color rgb="FFFF0000"/>
        <rFont val="Arial"/>
        <family val="2"/>
      </rPr>
      <t xml:space="preserve"> (9+10.1)</t>
    </r>
  </si>
  <si>
    <t>Deduções das Operações Incentivadas (Linha 14 do Quadro da Apuração dos Saldos - LRA)</t>
  </si>
  <si>
    <t>GO000027</t>
  </si>
  <si>
    <t xml:space="preserve">Crédito Referente a Saldo Credor do Período das Operações Não Incentivadas (43) </t>
  </si>
  <si>
    <t>Saldo Devedor do ICMS das Operações Incentivadas [(11+12+13)-(14+15+16)]</t>
  </si>
  <si>
    <t xml:space="preserve">ICMS por Média </t>
  </si>
  <si>
    <t xml:space="preserve">MEDIA SED </t>
  </si>
  <si>
    <t xml:space="preserve"> ( verificar no site sed.go.gov.br -  declaraçoes - novo - media atualizada )</t>
  </si>
  <si>
    <t>Deduções/Compensações (64)</t>
  </si>
  <si>
    <t>Saldo do ICMS a Pagar por Média  (18-19)</t>
  </si>
  <si>
    <t>ICMS Base para Fomentar/Produzir (17-18)</t>
  </si>
  <si>
    <t>Percentagem do Financiamento 64%</t>
  </si>
  <si>
    <t>ICMS Sujeito a Financiamento [(21x22)/100]</t>
  </si>
  <si>
    <t>GO010004</t>
  </si>
  <si>
    <t>ESTORNO CREDITO DEVOL.</t>
  </si>
  <si>
    <t>ICMS Excedente Não Sujeito ao Incentivo</t>
  </si>
  <si>
    <t>ICMS Financiado  (23-24)</t>
  </si>
  <si>
    <t>GO020005</t>
  </si>
  <si>
    <t>SIMPLES</t>
  </si>
  <si>
    <t>Saldo do ICMS da Parcela Não Financiada (21-23)</t>
  </si>
  <si>
    <t>Deduções/Compensações (65)</t>
  </si>
  <si>
    <t>Saldo do ICMS a Pagar da Parcela Não Financiada (26-27)</t>
  </si>
  <si>
    <t xml:space="preserve"> Saldo Credor do Período [(14+15)-(11+12+13)]</t>
  </si>
  <si>
    <t>Saldo Credor do Período Utilizado nas Operações Não Incentivadas</t>
  </si>
  <si>
    <t>Saldo Credor a Transportar para o Período Seguinte (29-30)</t>
  </si>
  <si>
    <t xml:space="preserve">C -  APURAÇÃO DOS SALDOS DAS OPERAÇÕES NÃO INCENTIVADAS </t>
  </si>
  <si>
    <t>GO040011</t>
  </si>
  <si>
    <t>GO040027</t>
  </si>
  <si>
    <t>Débito do ICMS das Operações Não Incentivadas</t>
  </si>
  <si>
    <t>GO040007</t>
  </si>
  <si>
    <t>Outros Débitos das Operações Não Incentivadas</t>
  </si>
  <si>
    <t>Estorno de Créditos das Operações Não Incentivadas</t>
  </si>
  <si>
    <t xml:space="preserve">ICMS Excedente Não Sujeito ao Incentivo </t>
  </si>
  <si>
    <t>Deduções das Operações Não Incentivadas (Linha 14 do Quadro Apuração dos Saldos - LRA)</t>
  </si>
  <si>
    <t xml:space="preserve">Crédito Referente a Saldo Credor do Período das Operações Incentivadas (30) </t>
  </si>
  <si>
    <t>Saldo Devedor do ICMS das Operações Não Incentivadas [(32+33+34+35)-(36+37+38)]</t>
  </si>
  <si>
    <t>Deduções/Compensações (63)</t>
  </si>
  <si>
    <t>Saldo do ICMS a Pagar das Operações Não Incentivadas (39-40)</t>
  </si>
  <si>
    <t xml:space="preserve">Saldo Credor do Período [(36+37)-(32+33+34+35)] </t>
  </si>
  <si>
    <t xml:space="preserve">Saldo Credor do Período Utilizado nas Operações Incentivadas </t>
  </si>
  <si>
    <t>Saldo Credor a Transp para o Período Seguinte (42-43)</t>
  </si>
  <si>
    <t>D - DEMONSTRATIVO E UTILIZAÇÃO DOS CRÉDITOS ESCRITURADOS NA LINHA OBSERVAÇÕES DO LRA</t>
  </si>
  <si>
    <t>Demonstrativo dos Créditos</t>
  </si>
  <si>
    <t xml:space="preserve">Saldo Credor da Linha Observações do Período Anterior </t>
  </si>
  <si>
    <t>Cheque Moradia</t>
  </si>
  <si>
    <t>Protege Goiás 4%</t>
  </si>
  <si>
    <t>Protege Goiás 15%</t>
  </si>
  <si>
    <t>1ª Parcela de ICMS FOMENTAR/PRODUZIR- Art. 3°, alinea II, da IN 1269/2016-GSF</t>
  </si>
  <si>
    <t>Pagamento Antecipado 13%</t>
  </si>
  <si>
    <t>ICMS Recebido em Transferência</t>
  </si>
  <si>
    <t>Crédito do Fabricante de Papel e Embalagem com  Reciclado</t>
  </si>
  <si>
    <t>Crédito Relativo ao Adicional de 2% na Alíquota do ICMS</t>
  </si>
  <si>
    <t>Ajuste de Valor Pago por Força de Legislação em Relação a % ICMS Apurado em Período Anterior</t>
  </si>
  <si>
    <t>Crédito Especial para Investimento</t>
  </si>
  <si>
    <t>Crédito do Industrial na Produção Interna do Biodiesel</t>
  </si>
  <si>
    <t xml:space="preserve">Crédito na Produção de Álcool Anidro </t>
  </si>
  <si>
    <t>Crédito do ICMS Pago em DARE Distinto para Regularizar Operações Fora do Período de Apuração</t>
  </si>
  <si>
    <t>Crédito Outorgado para Industrial de Veículo Automotor - Art. 11, XXXVIII, Anexo IX</t>
  </si>
  <si>
    <t>Outros Créditos Autorizados pela Legislação Tributária</t>
  </si>
  <si>
    <t>Total dos Créditos (45 a 60)</t>
  </si>
  <si>
    <t>Utilização dos Créditos</t>
  </si>
  <si>
    <t xml:space="preserve">ICMS  Retido via DARE, ou de Substituto Tributário </t>
  </si>
  <si>
    <t>ICMS sobre Operações Não Incentivadas</t>
  </si>
  <si>
    <t xml:space="preserve">ICMS  por  Média  </t>
  </si>
  <si>
    <t>ICMS  da Parcela Não Financiada</t>
  </si>
  <si>
    <t>Transferência para Terceiros e/ou para sua(s) Filial (ais)</t>
  </si>
  <si>
    <t>Restituição de Crédito (em Moeda)</t>
  </si>
  <si>
    <t>Quitação de  Auto de Infração</t>
  </si>
  <si>
    <t>Estorno de Crédito Apropriado Indevidamente</t>
  </si>
  <si>
    <t>Outras Deduções/ Compensações</t>
  </si>
  <si>
    <t>Total das Deduções/Compensações (62 a 70)</t>
  </si>
  <si>
    <t>Saldo Credor do ICMS da Linha Observações a Transportar para Período Seguinte (61- 71)</t>
  </si>
  <si>
    <t>E - DEMONSTRATIVO DE DÉBITOS REFERENTES À MERCADORIA IMPORTADA PARA COMERCIALIZAÇÃO</t>
  </si>
  <si>
    <t>Total das Mercadorias Importadas</t>
  </si>
  <si>
    <t>Outros Acréscimos sobre Importação</t>
  </si>
  <si>
    <t>Total das Operações de Importação (73+74)</t>
  </si>
  <si>
    <t xml:space="preserve">Total das Entradas do Período </t>
  </si>
  <si>
    <t>Percentual das Operações de Importação [(75/76)x100]</t>
  </si>
  <si>
    <t>ICMS sobre Importação</t>
  </si>
  <si>
    <t>Mercadorias Importadas  Excedentes {[76x(77 - 30%)]/100}</t>
  </si>
  <si>
    <t>ICMS sobre Importação Excedente [78x(79/75)]</t>
  </si>
  <si>
    <t>ICMS sobre Importação Excedente Não Sujeito a Incentivo [(80x22)/100]</t>
  </si>
  <si>
    <t>ICMS sobre Importação Sujeito ao Incentivo (78-80)</t>
  </si>
  <si>
    <t>ICMS sobre Importação da Parcela Não Financiada {[78x( 100%- 22)]/100}</t>
  </si>
  <si>
    <t>Saldo do ICMS sobre Importação a Pagar (81+83)</t>
  </si>
  <si>
    <t>03-2021</t>
  </si>
  <si>
    <t>Est De Credito Outorgado 2% S/ Devoluções de Vendas Interestaduais</t>
  </si>
  <si>
    <t>ISENTAS</t>
  </si>
  <si>
    <t>II - Para os demais estabelecimentos, de acordo com o tempo de fruição no PROGOIÁS:</t>
  </si>
  <si>
    <t>a) 64% (sessenta e quatro por cento), até o 12º (décimo segundo) mês;</t>
  </si>
  <si>
    <t>b) 65% (sessenta e cinco por cento), a partir do 13º (décimo terceiro) até o 24º (vigésimo quarto) mês; e</t>
  </si>
  <si>
    <t>c) 66% (sessenta e seis por cento), a partir do 25º (vigésimo quinto) mês.</t>
  </si>
  <si>
    <r>
      <t xml:space="preserve">Art. 10. A utilização do crédito outorgado previsto no </t>
    </r>
    <r>
      <rPr>
        <b/>
        <u/>
        <sz val="12"/>
        <color rgb="FF0000FF"/>
        <rFont val="Arial Narrow"/>
        <family val="2"/>
      </rPr>
      <t xml:space="preserve">art. 4º </t>
    </r>
    <r>
      <rPr>
        <b/>
        <u/>
        <sz val="12"/>
        <color rgb="FF000000"/>
        <rFont val="Arial Narrow"/>
        <family val="2"/>
      </rPr>
      <t>é condicionada</t>
    </r>
    <r>
      <rPr>
        <sz val="12"/>
        <color rgb="FF000000"/>
        <rFont val="Arial Narrow"/>
        <family val="2"/>
      </rPr>
      <t>:</t>
    </r>
  </si>
  <si>
    <r>
      <t xml:space="preserve">I - à contribuição para o Fundo PROTEGE GOIÁS, instituído pela </t>
    </r>
    <r>
      <rPr>
        <sz val="12"/>
        <color rgb="FF0000FF"/>
        <rFont val="Arial Narrow"/>
        <family val="2"/>
      </rPr>
      <t>Lei nº 14.469</t>
    </r>
    <r>
      <rPr>
        <sz val="12"/>
        <color rgb="FF000000"/>
        <rFont val="Arial Narrow"/>
        <family val="2"/>
      </rPr>
      <t>, de 16 de julho de 2003, nos seguintes percentuais, aplicados sobre o valor do benefício efetivamente usufruído em cada período de apuração, de acordo com o tempo de fruição no PROGOIÁS:</t>
    </r>
  </si>
  <si>
    <t>a) 10% (dez por cento), até o 12º (décimo segundo) mês;</t>
  </si>
  <si>
    <t>b) 8% (oito por cento), a partir do 13º (décimo terceiro) até o 24º (vigésimo quarto) mês; e</t>
  </si>
  <si>
    <t>c) 6% (seis por cento), a partir do 25º (vigésimo quinto) mês;</t>
  </si>
  <si>
    <t>VALOR CONTABIL</t>
  </si>
  <si>
    <t>B C</t>
  </si>
  <si>
    <t>ICMS</t>
  </si>
  <si>
    <t>L I V R O   R E G I S T R O   D E   A P U R A Ç Ã O   D O   I C M S   -   R A I C M S   -   M O D E L O   P 9</t>
  </si>
  <si>
    <t>R E G I S T R O   D E   A P U R A C A O   D O   I C M S</t>
  </si>
  <si>
    <t>EMPRESA  :</t>
  </si>
  <si>
    <t>INSC.EST.:</t>
  </si>
  <si>
    <t>CNPJ:</t>
  </si>
  <si>
    <t>FOLHA    :</t>
  </si>
  <si>
    <t>LIVRO:</t>
  </si>
  <si>
    <t>MES OU PERÍODO/ANO:</t>
  </si>
  <si>
    <t>a</t>
  </si>
  <si>
    <t>CODIFICAÇÃO</t>
  </si>
  <si>
    <t>ICMS VALORES FISCAIS</t>
  </si>
  <si>
    <t>OPERAÇÕES COM CREDITO DO IMPOSTO</t>
  </si>
  <si>
    <t>OPERAÇÕES SEM CREDITO DO IMPOSTO</t>
  </si>
  <si>
    <t>CONTABEIS</t>
  </si>
  <si>
    <t>CONTABIL</t>
  </si>
  <si>
    <t>FISCAL</t>
  </si>
  <si>
    <t>ISENTAS OU NÃO</t>
  </si>
  <si>
    <t>BASE DE CALCULO</t>
  </si>
  <si>
    <t>IMPOSTO</t>
  </si>
  <si>
    <t>CREDITADO</t>
  </si>
  <si>
    <t>OUTRAS</t>
  </si>
  <si>
    <t>TRIBUTADAS</t>
  </si>
  <si>
    <t>SUBTOTAIS ENTRADAS</t>
  </si>
  <si>
    <t>1.00</t>
  </si>
  <si>
    <t>DO ESTADO</t>
  </si>
  <si>
    <t>2.00</t>
  </si>
  <si>
    <t>DE OUTROS ESTADOS</t>
  </si>
  <si>
    <t>3.00</t>
  </si>
  <si>
    <t>DO EXTERIOR</t>
  </si>
  <si>
    <t>TOTAIS</t>
  </si>
  <si>
    <t>SUBTOTAIS SAÍDAS</t>
  </si>
  <si>
    <t>5.00</t>
  </si>
  <si>
    <t>PARA O ESTADO</t>
  </si>
  <si>
    <t>6.00</t>
  </si>
  <si>
    <t>PARA OUTROS ESTADOS</t>
  </si>
  <si>
    <t>7.00</t>
  </si>
  <si>
    <t>PARA O EXTERIOR</t>
  </si>
  <si>
    <t>Valores</t>
  </si>
  <si>
    <t>Soma de VALOR CONTABIL</t>
  </si>
  <si>
    <t>Soma de ICMS</t>
  </si>
  <si>
    <t>Soma de B C</t>
  </si>
  <si>
    <t>Total Geral</t>
  </si>
  <si>
    <t xml:space="preserve"> INCENTIVADO</t>
  </si>
  <si>
    <t>CFOP ENTRADAS</t>
  </si>
  <si>
    <t>CFOP SAIDAS</t>
  </si>
  <si>
    <t>(+) CREDITO OUTORGADO PROGOIAS</t>
  </si>
  <si>
    <t>(+) OUTROS CREDITOS (CIAP)</t>
  </si>
  <si>
    <t>(+) OUTROS CREDITOS (CRED OUT. 1%)</t>
  </si>
  <si>
    <t>% PROTEGE PROGOIAS DE 10/2021 A 09/2022</t>
  </si>
  <si>
    <t>PROTEGE PROGOIAS</t>
  </si>
  <si>
    <t>(+) OUTROS CREDITOS (SALDO CREDOR PER. ANTERIOR)</t>
  </si>
  <si>
    <t>(+) OUTROS CREDITOS (CRED OUT 3%)</t>
  </si>
  <si>
    <t>(-) OUTROS DEBITOS (DIFAL)</t>
  </si>
  <si>
    <t>COMPETÊNCIA</t>
  </si>
  <si>
    <t>(-) OUTROS DEBITOS (ESTORNOS)</t>
  </si>
  <si>
    <t>PROTEGE 15% ...:</t>
  </si>
  <si>
    <t>ST FRETE...:</t>
  </si>
  <si>
    <t>JUROS FINANCIAMENTO PRODUZIR...:</t>
  </si>
  <si>
    <t>ANTECIPAÇÃO JUROS FINANCIAMENTO PRODUZIR...:</t>
  </si>
  <si>
    <t>CRÉDITO OUTORGADO PROGOIAS 64%</t>
  </si>
  <si>
    <t>PROTEGE PROGOIAS 10% ...:</t>
  </si>
  <si>
    <t>ICMS / PRO GOIAS /  PARTE INCENTIVADA - 64%</t>
  </si>
  <si>
    <t>AVIZ ALIMENTOS LTDA</t>
  </si>
  <si>
    <t/>
  </si>
  <si>
    <t>24544420000105</t>
  </si>
  <si>
    <t>AVIZ ALIMENTOS LTDA - CCE (GO): 10.469.009-7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</si>
</sst>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\ * #,##0.00_);_(&quot;R$&quot;\ * \(#,##0.00\);_(&quot;R$&quot;\ 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d/m/yy"/>
    <numFmt numFmtId="168" formatCode="_(* #,##0.00_);_(* \(#,##0.00\);_(* \-??_);_(@_)"/>
    <numFmt numFmtId="169" formatCode="_(&quot;R$ &quot;* #,##0.00_);_(&quot;R$ &quot;* \(#,##0.00\);_(&quot;R$ &quot;* &quot;-&quot;??_);_(@_)"/>
    <numFmt numFmtId="170" formatCode="&quot;R$ &quot;#,##0.00_);&quot;(R$ &quot;#,##0.00\)"/>
    <numFmt numFmtId="171" formatCode="&quot;R$ &quot;#,##0.00"/>
    <numFmt numFmtId="172" formatCode="[$R$-416]\ #,##0.00;[Red]\-[$R$-416]\ #,##0.00"/>
    <numFmt numFmtId="173" formatCode="dd/mm/yy"/>
    <numFmt numFmtId="174" formatCode="_(&quot;R$&quot;* #,##0.00_);_(&quot;R$&quot;* \(#,##0.00\);_(&quot;R$&quot;* \-??_);_(@_)"/>
    <numFmt numFmtId="175" formatCode="mmmm/yyyy"/>
    <numFmt numFmtId="176" formatCode="0.000000"/>
    <numFmt numFmtId="177" formatCode="mm/dd/yy;@"/>
    <numFmt numFmtId="178" formatCode="mm/dd/yyyy;@"/>
    <numFmt numFmtId="179" formatCode="##000"/>
    <numFmt numFmtId="180" formatCode="0\-000"/>
    <numFmt numFmtId="181" formatCode="###0"/>
    <numFmt numFmtId="182" formatCode="[$-416]mmmm\-yy;@"/>
  </numFmts>
  <fonts count="15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.5"/>
      <name val="Arial"/>
      <family val="2"/>
    </font>
    <font>
      <b/>
      <sz val="7.5"/>
      <name val="Arial"/>
      <family val="2"/>
    </font>
    <font>
      <sz val="8"/>
      <color indexed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6"/>
      <color indexed="8"/>
      <name val="Times New Roman"/>
      <family val="1"/>
    </font>
    <font>
      <sz val="6"/>
      <name val="Arial"/>
      <family val="2"/>
    </font>
    <font>
      <sz val="8"/>
      <color indexed="8"/>
      <name val="Times New Roman"/>
      <family val="1"/>
    </font>
    <font>
      <b/>
      <sz val="6"/>
      <name val="Arial"/>
      <family val="2"/>
    </font>
    <font>
      <b/>
      <sz val="6"/>
      <color indexed="8"/>
      <name val="Times New Roman"/>
      <family val="1"/>
    </font>
    <font>
      <b/>
      <sz val="7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i/>
      <sz val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  <charset val="1"/>
    </font>
    <font>
      <sz val="8"/>
      <name val="Arial Unicode MS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name val="Calibri"/>
      <family val="2"/>
      <scheme val="minor"/>
    </font>
    <font>
      <b/>
      <i/>
      <u/>
      <sz val="8"/>
      <name val="Calibri"/>
      <family val="2"/>
      <scheme val="minor"/>
    </font>
    <font>
      <b/>
      <u/>
      <sz val="8"/>
      <name val="Calibri"/>
      <family val="2"/>
      <scheme val="minor"/>
    </font>
    <font>
      <u/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i/>
      <u/>
      <sz val="16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7.5"/>
      <color rgb="FFFF0000"/>
      <name val="Arial"/>
      <family val="2"/>
    </font>
    <font>
      <sz val="9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i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333399"/>
      <name val="Arial"/>
      <family val="2"/>
    </font>
    <font>
      <sz val="9.5"/>
      <color rgb="FF000000"/>
      <name val="Times New Roman"/>
      <family val="1"/>
    </font>
    <font>
      <sz val="9.5"/>
      <color rgb="FF333399"/>
      <name val="Arial"/>
      <family val="2"/>
    </font>
    <font>
      <b/>
      <sz val="9.5"/>
      <name val="Times New Roman"/>
      <family val="1"/>
    </font>
    <font>
      <sz val="10"/>
      <color rgb="FF000000"/>
      <name val="Arial"/>
      <family val="2"/>
    </font>
    <font>
      <vertAlign val="superscript"/>
      <sz val="8"/>
      <color rgb="FF333399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7"/>
      <color rgb="FF00000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rgb="FF00000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Arial"/>
      <family val="2"/>
    </font>
    <font>
      <b/>
      <u/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2"/>
      <color rgb="FF000000"/>
      <name val="Arial Narrow"/>
      <family val="2"/>
    </font>
    <font>
      <i/>
      <sz val="12"/>
      <name val="Arial Narrow"/>
      <family val="2"/>
    </font>
    <font>
      <sz val="12"/>
      <name val="Arial Narrow"/>
      <family val="2"/>
    </font>
    <font>
      <b/>
      <u/>
      <sz val="12"/>
      <color rgb="FF0000FF"/>
      <name val="Arial Narrow"/>
      <family val="2"/>
    </font>
    <font>
      <sz val="12"/>
      <color rgb="FF000000"/>
      <name val="Arial Narrow"/>
      <family val="2"/>
    </font>
    <font>
      <sz val="12"/>
      <color rgb="FF0000FF"/>
      <name val="Arial Narrow"/>
      <family val="2"/>
    </font>
    <font>
      <i/>
      <sz val="12"/>
      <color rgb="FFFF0000"/>
      <name val="Arial Narrow"/>
      <family val="2"/>
    </font>
    <font>
      <sz val="11"/>
      <color indexed="8"/>
      <name val="Courier New"/>
      <family val="1"/>
    </font>
    <font>
      <sz val="10"/>
      <name val="Calibri"/>
      <family val="2"/>
    </font>
    <font>
      <sz val="18"/>
      <name val="Times New Roman"/>
      <family val="1"/>
    </font>
    <font>
      <sz val="18"/>
      <name val="Arial"/>
      <family val="2"/>
    </font>
    <font>
      <b/>
      <sz val="18"/>
      <color theme="0"/>
      <name val="Calibri"/>
      <family val="2"/>
      <scheme val="minor"/>
    </font>
    <font>
      <sz val="18"/>
      <color theme="0"/>
      <name val="Arial"/>
      <family val="2"/>
    </font>
    <font>
      <b/>
      <sz val="18"/>
      <name val="Times New Roman"/>
      <family val="1"/>
    </font>
    <font>
      <b/>
      <sz val="18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FF0000"/>
      <name val="Arial"/>
      <family val="2"/>
    </font>
    <font>
      <b/>
      <sz val="18"/>
      <color theme="0"/>
      <name val="Arial"/>
      <family val="2"/>
    </font>
    <font>
      <b/>
      <sz val="18"/>
      <name val="Calibri"/>
      <family val="2"/>
      <scheme val="minor"/>
    </font>
    <font>
      <b/>
      <sz val="16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44"/>
        <bgColor indexed="8"/>
      </patternFill>
    </fill>
    <fill>
      <patternFill patternType="darkGray">
        <fgColor indexed="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4" tint="0.39997558519241921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499984740745262"/>
        <bgColor indexed="64"/>
      </patternFill>
    </fill>
  </fills>
  <borders count="17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8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/>
      <bottom style="thin">
        <color theme="0" tint="-0.34998626667073579"/>
      </bottom>
      <diagonal/>
    </border>
    <border>
      <left style="thin">
        <color indexed="8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8"/>
      </right>
      <top/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hair">
        <color indexed="8"/>
      </right>
      <top/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thin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theme="0" tint="-0.249977111117893"/>
      </top>
      <bottom style="double">
        <color indexed="64"/>
      </bottom>
      <diagonal/>
    </border>
    <border>
      <left/>
      <right/>
      <top style="thin">
        <color theme="0" tint="-0.249977111117893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393">
    <xf numFmtId="0" fontId="0" fillId="0" borderId="0"/>
    <xf numFmtId="0" fontId="28" fillId="0" borderId="0"/>
    <xf numFmtId="0" fontId="32" fillId="0" borderId="0"/>
    <xf numFmtId="0" fontId="53" fillId="0" borderId="0"/>
    <xf numFmtId="168" fontId="52" fillId="0" borderId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84" applyNumberFormat="0" applyFill="0" applyAlignment="0" applyProtection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61" fillId="0" borderId="0"/>
    <xf numFmtId="174" fontId="52" fillId="0" borderId="0" applyFill="0" applyBorder="0" applyAlignment="0" applyProtection="0"/>
    <xf numFmtId="168" fontId="52" fillId="0" borderId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100" applyNumberFormat="0" applyFill="0" applyAlignment="0" applyProtection="0"/>
    <xf numFmtId="0" fontId="85" fillId="0" borderId="101" applyNumberFormat="0" applyFill="0" applyAlignment="0" applyProtection="0"/>
    <xf numFmtId="0" fontId="86" fillId="0" borderId="102" applyNumberFormat="0" applyFill="0" applyAlignment="0" applyProtection="0"/>
    <xf numFmtId="0" fontId="86" fillId="0" borderId="0" applyNumberFormat="0" applyFill="0" applyBorder="0" applyAlignment="0" applyProtection="0"/>
    <xf numFmtId="0" fontId="87" fillId="11" borderId="0" applyNumberFormat="0" applyBorder="0" applyAlignment="0" applyProtection="0"/>
    <xf numFmtId="0" fontId="88" fillId="12" borderId="0" applyNumberFormat="0" applyBorder="0" applyAlignment="0" applyProtection="0"/>
    <xf numFmtId="0" fontId="89" fillId="13" borderId="0" applyNumberFormat="0" applyBorder="0" applyAlignment="0" applyProtection="0"/>
    <xf numFmtId="0" fontId="90" fillId="14" borderId="103" applyNumberFormat="0" applyAlignment="0" applyProtection="0"/>
    <xf numFmtId="0" fontId="91" fillId="15" borderId="104" applyNumberFormat="0" applyAlignment="0" applyProtection="0"/>
    <xf numFmtId="0" fontId="92" fillId="15" borderId="103" applyNumberFormat="0" applyAlignment="0" applyProtection="0"/>
    <xf numFmtId="0" fontId="93" fillId="0" borderId="105" applyNumberFormat="0" applyFill="0" applyAlignment="0" applyProtection="0"/>
    <xf numFmtId="0" fontId="94" fillId="16" borderId="106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1" fillId="0" borderId="108" applyNumberFormat="0" applyFill="0" applyAlignment="0" applyProtection="0"/>
    <xf numFmtId="0" fontId="9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97" fillId="21" borderId="0" applyNumberFormat="0" applyBorder="0" applyAlignment="0" applyProtection="0"/>
    <xf numFmtId="0" fontId="9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97" fillId="25" borderId="0" applyNumberFormat="0" applyBorder="0" applyAlignment="0" applyProtection="0"/>
    <xf numFmtId="0" fontId="9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97" fillId="29" borderId="0" applyNumberFormat="0" applyBorder="0" applyAlignment="0" applyProtection="0"/>
    <xf numFmtId="0" fontId="9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97" fillId="33" borderId="0" applyNumberFormat="0" applyBorder="0" applyAlignment="0" applyProtection="0"/>
    <xf numFmtId="0" fontId="9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97" fillId="37" borderId="0" applyNumberFormat="0" applyBorder="0" applyAlignment="0" applyProtection="0"/>
    <xf numFmtId="0" fontId="9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97" fillId="41" borderId="0" applyNumberFormat="0" applyBorder="0" applyAlignment="0" applyProtection="0"/>
    <xf numFmtId="0" fontId="98" fillId="0" borderId="0" applyNumberFormat="0" applyFill="0" applyBorder="0" applyAlignment="0" applyProtection="0"/>
    <xf numFmtId="0" fontId="27" fillId="17" borderId="107" applyNumberFormat="0" applyFont="0" applyAlignment="0" applyProtection="0"/>
    <xf numFmtId="0" fontId="98" fillId="0" borderId="0" applyNumberFormat="0" applyFill="0" applyBorder="0" applyAlignment="0" applyProtection="0"/>
    <xf numFmtId="0" fontId="27" fillId="17" borderId="107" applyNumberFormat="0" applyFont="0" applyAlignment="0" applyProtection="0"/>
    <xf numFmtId="9" fontId="52" fillId="0" borderId="0" applyFont="0" applyFill="0" applyBorder="0" applyAlignment="0" applyProtection="0"/>
    <xf numFmtId="0" fontId="26" fillId="0" borderId="0"/>
    <xf numFmtId="0" fontId="26" fillId="17" borderId="107" applyNumberFormat="0" applyFont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52" fillId="0" borderId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2" fillId="0" borderId="0"/>
    <xf numFmtId="0" fontId="26" fillId="17" borderId="107" applyNumberFormat="0" applyFont="0" applyAlignment="0" applyProtection="0"/>
    <xf numFmtId="0" fontId="26" fillId="17" borderId="107" applyNumberFormat="0" applyFont="0" applyAlignment="0" applyProtection="0"/>
    <xf numFmtId="9" fontId="52" fillId="0" borderId="0" applyFont="0" applyFill="0" applyBorder="0" applyAlignment="0" applyProtection="0"/>
    <xf numFmtId="0" fontId="26" fillId="0" borderId="0"/>
    <xf numFmtId="0" fontId="26" fillId="17" borderId="107" applyNumberFormat="0" applyFont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52" fillId="0" borderId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2" fillId="0" borderId="0"/>
    <xf numFmtId="0" fontId="26" fillId="17" borderId="107" applyNumberFormat="0" applyFont="0" applyAlignment="0" applyProtection="0"/>
    <xf numFmtId="0" fontId="26" fillId="17" borderId="107" applyNumberFormat="0" applyFont="0" applyAlignment="0" applyProtection="0"/>
    <xf numFmtId="9" fontId="52" fillId="0" borderId="0" applyFont="0" applyFill="0" applyBorder="0" applyAlignment="0" applyProtection="0"/>
    <xf numFmtId="0" fontId="25" fillId="0" borderId="0"/>
    <xf numFmtId="0" fontId="25" fillId="17" borderId="107" applyNumberFormat="0" applyFont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5" fillId="17" borderId="107" applyNumberFormat="0" applyFont="0" applyAlignment="0" applyProtection="0"/>
    <xf numFmtId="0" fontId="25" fillId="17" borderId="107" applyNumberFormat="0" applyFont="0" applyAlignment="0" applyProtection="0"/>
    <xf numFmtId="9" fontId="52" fillId="0" borderId="0" applyFont="0" applyFill="0" applyBorder="0" applyAlignment="0" applyProtection="0"/>
    <xf numFmtId="0" fontId="25" fillId="0" borderId="0"/>
    <xf numFmtId="0" fontId="25" fillId="17" borderId="107" applyNumberFormat="0" applyFont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107" applyNumberFormat="0" applyFont="0" applyAlignment="0" applyProtection="0"/>
    <xf numFmtId="0" fontId="25" fillId="17" borderId="107" applyNumberFormat="0" applyFont="0" applyAlignment="0" applyProtection="0"/>
    <xf numFmtId="0" fontId="25" fillId="0" borderId="0"/>
    <xf numFmtId="0" fontId="25" fillId="17" borderId="107" applyNumberFormat="0" applyFont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107" applyNumberFormat="0" applyFont="0" applyAlignment="0" applyProtection="0"/>
    <xf numFmtId="0" fontId="25" fillId="17" borderId="107" applyNumberFormat="0" applyFont="0" applyAlignment="0" applyProtection="0"/>
    <xf numFmtId="0" fontId="24" fillId="0" borderId="0"/>
    <xf numFmtId="0" fontId="24" fillId="17" borderId="107" applyNumberFormat="0" applyFont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17" borderId="107" applyNumberFormat="0" applyFont="0" applyAlignment="0" applyProtection="0"/>
    <xf numFmtId="0" fontId="24" fillId="17" borderId="107" applyNumberFormat="0" applyFont="0" applyAlignment="0" applyProtection="0"/>
    <xf numFmtId="0" fontId="24" fillId="0" borderId="0"/>
    <xf numFmtId="0" fontId="24" fillId="17" borderId="107" applyNumberFormat="0" applyFont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17" borderId="107" applyNumberFormat="0" applyFont="0" applyAlignment="0" applyProtection="0"/>
    <xf numFmtId="0" fontId="24" fillId="17" borderId="107" applyNumberFormat="0" applyFont="0" applyAlignment="0" applyProtection="0"/>
    <xf numFmtId="0" fontId="24" fillId="0" borderId="0"/>
    <xf numFmtId="0" fontId="24" fillId="17" borderId="107" applyNumberFormat="0" applyFont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17" borderId="107" applyNumberFormat="0" applyFont="0" applyAlignment="0" applyProtection="0"/>
    <xf numFmtId="0" fontId="24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9" fontId="52" fillId="0" borderId="0" applyFont="0" applyFill="0" applyBorder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3" fillId="0" borderId="0"/>
    <xf numFmtId="0" fontId="23" fillId="17" borderId="107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17" borderId="107" applyNumberFormat="0" applyFont="0" applyAlignment="0" applyProtection="0"/>
    <xf numFmtId="0" fontId="23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9" fontId="52" fillId="0" borderId="0" applyFont="0" applyFill="0" applyBorder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2" fillId="0" borderId="0"/>
    <xf numFmtId="0" fontId="22" fillId="17" borderId="107" applyNumberFormat="0" applyFont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17" borderId="107" applyNumberFormat="0" applyFont="0" applyAlignment="0" applyProtection="0"/>
    <xf numFmtId="0" fontId="22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9" fontId="52" fillId="0" borderId="0" applyFont="0" applyFill="0" applyBorder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1" fillId="0" borderId="0"/>
    <xf numFmtId="0" fontId="21" fillId="17" borderId="107" applyNumberFormat="0" applyFont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17" borderId="107" applyNumberFormat="0" applyFont="0" applyAlignment="0" applyProtection="0"/>
    <xf numFmtId="0" fontId="21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52" fillId="0" borderId="0"/>
    <xf numFmtId="43" fontId="52" fillId="0" borderId="0" applyFont="0" applyFill="0" applyBorder="0" applyAlignment="0" applyProtection="0"/>
    <xf numFmtId="0" fontId="52" fillId="0" borderId="0"/>
    <xf numFmtId="174" fontId="52" fillId="0" borderId="0" applyFill="0" applyBorder="0" applyAlignment="0" applyProtection="0"/>
    <xf numFmtId="168" fontId="52" fillId="0" borderId="0" applyFill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9" fontId="52" fillId="0" borderId="0" applyFont="0" applyFill="0" applyBorder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20" fillId="0" borderId="0"/>
    <xf numFmtId="0" fontId="20" fillId="17" borderId="107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107" applyNumberFormat="0" applyFont="0" applyAlignment="0" applyProtection="0"/>
    <xf numFmtId="0" fontId="20" fillId="17" borderId="107" applyNumberFormat="0" applyFont="0" applyAlignment="0" applyProtection="0"/>
    <xf numFmtId="0" fontId="19" fillId="0" borderId="0"/>
    <xf numFmtId="0" fontId="19" fillId="0" borderId="0"/>
    <xf numFmtId="0" fontId="19" fillId="27" borderId="0" applyNumberFormat="0" applyBorder="0" applyAlignment="0" applyProtection="0"/>
    <xf numFmtId="0" fontId="19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0" borderId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107" applyNumberFormat="0" applyFont="0" applyAlignment="0" applyProtection="0"/>
    <xf numFmtId="0" fontId="19" fillId="27" borderId="0" applyNumberFormat="0" applyBorder="0" applyAlignment="0" applyProtection="0"/>
    <xf numFmtId="0" fontId="19" fillId="0" borderId="0"/>
    <xf numFmtId="0" fontId="19" fillId="0" borderId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17" borderId="107" applyNumberFormat="0" applyFont="0" applyAlignment="0" applyProtection="0"/>
    <xf numFmtId="0" fontId="19" fillId="17" borderId="107" applyNumberFormat="0" applyFont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0" borderId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0" borderId="0"/>
    <xf numFmtId="0" fontId="19" fillId="28" borderId="0" applyNumberFormat="0" applyBorder="0" applyAlignment="0" applyProtection="0"/>
    <xf numFmtId="0" fontId="19" fillId="0" borderId="0"/>
    <xf numFmtId="0" fontId="19" fillId="2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2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8" borderId="0" applyNumberFormat="0" applyBorder="0" applyAlignment="0" applyProtection="0"/>
    <xf numFmtId="0" fontId="19" fillId="23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27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17" borderId="107" applyNumberFormat="0" applyFont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19" borderId="0" applyNumberFormat="0" applyBorder="0" applyAlignment="0" applyProtection="0"/>
    <xf numFmtId="0" fontId="19" fillId="28" borderId="0" applyNumberFormat="0" applyBorder="0" applyAlignment="0" applyProtection="0"/>
    <xf numFmtId="0" fontId="19" fillId="27" borderId="0" applyNumberFormat="0" applyBorder="0" applyAlignment="0" applyProtection="0"/>
    <xf numFmtId="0" fontId="19" fillId="2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7" borderId="0" applyNumberFormat="0" applyBorder="0" applyAlignment="0" applyProtection="0"/>
    <xf numFmtId="0" fontId="19" fillId="20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107" applyNumberFormat="0" applyFont="0" applyAlignment="0" applyProtection="0"/>
    <xf numFmtId="0" fontId="19" fillId="17" borderId="107" applyNumberFormat="0" applyFont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0" borderId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0" borderId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0" borderId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8" borderId="0" applyNumberFormat="0" applyBorder="0" applyAlignment="0" applyProtection="0"/>
    <xf numFmtId="0" fontId="19" fillId="17" borderId="107" applyNumberFormat="0" applyFont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8" fillId="0" borderId="0"/>
    <xf numFmtId="0" fontId="18" fillId="0" borderId="0"/>
    <xf numFmtId="0" fontId="18" fillId="27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0" borderId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107" applyNumberFormat="0" applyFont="0" applyAlignment="0" applyProtection="0"/>
    <xf numFmtId="0" fontId="18" fillId="27" borderId="0" applyNumberFormat="0" applyBorder="0" applyAlignment="0" applyProtection="0"/>
    <xf numFmtId="0" fontId="18" fillId="0" borderId="0"/>
    <xf numFmtId="0" fontId="18" fillId="0" borderId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107" applyNumberFormat="0" applyFont="0" applyAlignment="0" applyProtection="0"/>
    <xf numFmtId="0" fontId="18" fillId="17" borderId="107" applyNumberFormat="0" applyFont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107" applyNumberFormat="0" applyFont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107" applyNumberFormat="0" applyFont="0" applyAlignment="0" applyProtection="0"/>
    <xf numFmtId="0" fontId="18" fillId="2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17" borderId="107" applyNumberFormat="0" applyFont="0" applyAlignment="0" applyProtection="0"/>
    <xf numFmtId="0" fontId="18" fillId="28" borderId="0" applyNumberFormat="0" applyBorder="0" applyAlignment="0" applyProtection="0"/>
    <xf numFmtId="0" fontId="18" fillId="17" borderId="107" applyNumberFormat="0" applyFont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0" borderId="0" applyNumberFormat="0" applyBorder="0" applyAlignment="0" applyProtection="0"/>
    <xf numFmtId="0" fontId="18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107" applyNumberFormat="0" applyFont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0" borderId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17" borderId="107" applyNumberFormat="0" applyFont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0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107" applyNumberFormat="0" applyFont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8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8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28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7" fillId="0" borderId="0"/>
    <xf numFmtId="0" fontId="17" fillId="0" borderId="0"/>
    <xf numFmtId="0" fontId="17" fillId="27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0" borderId="0"/>
    <xf numFmtId="0" fontId="17" fillId="20" borderId="0" applyNumberFormat="0" applyBorder="0" applyAlignment="0" applyProtection="0"/>
    <xf numFmtId="0" fontId="17" fillId="0" borderId="0"/>
    <xf numFmtId="0" fontId="17" fillId="19" borderId="0" applyNumberFormat="0" applyBorder="0" applyAlignment="0" applyProtection="0"/>
    <xf numFmtId="0" fontId="17" fillId="17" borderId="107" applyNumberFormat="0" applyFont="0" applyAlignment="0" applyProtection="0"/>
    <xf numFmtId="0" fontId="17" fillId="27" borderId="0" applyNumberFormat="0" applyBorder="0" applyAlignment="0" applyProtection="0"/>
    <xf numFmtId="0" fontId="17" fillId="0" borderId="0"/>
    <xf numFmtId="0" fontId="17" fillId="0" borderId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7" borderId="0" applyNumberFormat="0" applyBorder="0" applyAlignment="0" applyProtection="0"/>
    <xf numFmtId="0" fontId="17" fillId="17" borderId="107" applyNumberFormat="0" applyFont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107" applyNumberFormat="0" applyFont="0" applyAlignment="0" applyProtection="0"/>
    <xf numFmtId="0" fontId="17" fillId="17" borderId="107" applyNumberFormat="0" applyFont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17" borderId="107" applyNumberFormat="0" applyFont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2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17" borderId="107" applyNumberFormat="0" applyFont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0" borderId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8" borderId="0" applyNumberFormat="0" applyBorder="0" applyAlignment="0" applyProtection="0"/>
    <xf numFmtId="0" fontId="17" fillId="23" borderId="0" applyNumberFormat="0" applyBorder="0" applyAlignment="0" applyProtection="0"/>
    <xf numFmtId="0" fontId="17" fillId="0" borderId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0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7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107" applyNumberFormat="0" applyFont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17" borderId="107" applyNumberFormat="0" applyFont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8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8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28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6" fillId="0" borderId="0"/>
    <xf numFmtId="0" fontId="16" fillId="2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0" borderId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107" applyNumberFormat="0" applyFont="0" applyAlignment="0" applyProtection="0"/>
    <xf numFmtId="0" fontId="16" fillId="27" borderId="0" applyNumberFormat="0" applyBorder="0" applyAlignment="0" applyProtection="0"/>
    <xf numFmtId="0" fontId="16" fillId="0" borderId="0"/>
    <xf numFmtId="0" fontId="16" fillId="0" borderId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107" applyNumberFormat="0" applyFont="0" applyAlignment="0" applyProtection="0"/>
    <xf numFmtId="0" fontId="16" fillId="17" borderId="107" applyNumberFormat="0" applyFont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2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0" borderId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2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0" borderId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0" borderId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0" borderId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0" borderId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8" borderId="0" applyNumberFormat="0" applyBorder="0" applyAlignment="0" applyProtection="0"/>
    <xf numFmtId="0" fontId="16" fillId="17" borderId="107" applyNumberFormat="0" applyFont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8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8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3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28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5" fillId="0" borderId="0"/>
    <xf numFmtId="0" fontId="15" fillId="17" borderId="107" applyNumberFormat="0" applyFont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4" fillId="0" borderId="0"/>
    <xf numFmtId="0" fontId="14" fillId="17" borderId="107" applyNumberFormat="0" applyFont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0" borderId="0"/>
    <xf numFmtId="0" fontId="13" fillId="19" borderId="0" applyNumberFormat="0" applyBorder="0" applyAlignment="0" applyProtection="0"/>
    <xf numFmtId="0" fontId="13" fillId="17" borderId="107" applyNumberFormat="0" applyFont="0" applyAlignment="0" applyProtection="0"/>
    <xf numFmtId="0" fontId="13" fillId="27" borderId="0" applyNumberFormat="0" applyBorder="0" applyAlignment="0" applyProtection="0"/>
    <xf numFmtId="0" fontId="13" fillId="0" borderId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7" borderId="107" applyNumberFormat="0" applyFont="0" applyAlignment="0" applyProtection="0"/>
    <xf numFmtId="0" fontId="13" fillId="17" borderId="107" applyNumberFormat="0" applyFont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17" borderId="107" applyNumberFormat="0" applyFont="0" applyAlignment="0" applyProtection="0"/>
    <xf numFmtId="0" fontId="13" fillId="28" borderId="0" applyNumberFormat="0" applyBorder="0" applyAlignment="0" applyProtection="0"/>
    <xf numFmtId="0" fontId="13" fillId="2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8" borderId="0" applyNumberFormat="0" applyBorder="0" applyAlignment="0" applyProtection="0"/>
    <xf numFmtId="0" fontId="13" fillId="2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0" borderId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0" borderId="0" applyNumberFormat="0" applyBorder="0" applyAlignment="0" applyProtection="0"/>
    <xf numFmtId="0" fontId="13" fillId="2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0" borderId="0"/>
    <xf numFmtId="0" fontId="13" fillId="20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7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7" borderId="107" applyNumberFormat="0" applyFont="0" applyAlignment="0" applyProtection="0"/>
    <xf numFmtId="0" fontId="13" fillId="17" borderId="107" applyNumberFormat="0" applyFont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2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0" borderId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2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0" borderId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0" borderId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0" borderId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8" borderId="0" applyNumberFormat="0" applyBorder="0" applyAlignment="0" applyProtection="0"/>
    <xf numFmtId="0" fontId="13" fillId="17" borderId="107" applyNumberFormat="0" applyFon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23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2" fillId="0" borderId="0"/>
    <xf numFmtId="0" fontId="12" fillId="17" borderId="107" applyNumberFormat="0" applyFont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1" fillId="0" borderId="0"/>
    <xf numFmtId="0" fontId="11" fillId="17" borderId="107" applyNumberFormat="0" applyFont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09" fillId="0" borderId="0"/>
    <xf numFmtId="0" fontId="10" fillId="0" borderId="0"/>
    <xf numFmtId="0" fontId="10" fillId="17" borderId="107" applyNumberFormat="0" applyFon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9" fillId="0" borderId="0"/>
    <xf numFmtId="0" fontId="9" fillId="17" borderId="107" applyNumberFormat="0" applyFont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52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9" fontId="52" fillId="0" borderId="0" applyFont="0" applyFill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0" borderId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20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23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107" applyNumberFormat="0" applyFont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9" borderId="0" applyNumberFormat="0" applyBorder="0" applyAlignment="0" applyProtection="0"/>
    <xf numFmtId="0" fontId="8" fillId="28" borderId="0" applyNumberFormat="0" applyBorder="0" applyAlignment="0" applyProtection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9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0" borderId="0" applyNumberFormat="0" applyBorder="0" applyAlignment="0" applyProtection="0"/>
    <xf numFmtId="0" fontId="8" fillId="28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0" borderId="0"/>
    <xf numFmtId="0" fontId="8" fillId="20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17" borderId="107" applyNumberFormat="0" applyFont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9" borderId="0" applyNumberFormat="0" applyBorder="0" applyAlignment="0" applyProtection="0"/>
    <xf numFmtId="0" fontId="8" fillId="2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107" applyNumberFormat="0" applyFont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0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17" borderId="107" applyNumberFormat="0" applyFont="0" applyAlignment="0" applyProtection="0"/>
    <xf numFmtId="0" fontId="8" fillId="28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20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0" borderId="0" applyNumberFormat="0" applyBorder="0" applyAlignment="0" applyProtection="0"/>
    <xf numFmtId="0" fontId="8" fillId="2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20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7" borderId="107" applyNumberFormat="0" applyFont="0" applyAlignment="0" applyProtection="0"/>
    <xf numFmtId="0" fontId="8" fillId="17" borderId="107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17" borderId="107" applyNumberFormat="0" applyFont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2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17" borderId="107" applyNumberFormat="0" applyFon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13" fillId="0" borderId="0"/>
    <xf numFmtId="165" fontId="11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0" fontId="129" fillId="0" borderId="0" applyNumberFormat="0" applyFill="0" applyBorder="0" applyAlignment="0" applyProtection="0"/>
    <xf numFmtId="0" fontId="6" fillId="17" borderId="107" applyNumberFormat="0" applyFont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133" fillId="0" borderId="0" applyNumberFormat="0" applyFill="0" applyBorder="0" applyAlignment="0" applyProtection="0"/>
    <xf numFmtId="0" fontId="5" fillId="0" borderId="0"/>
    <xf numFmtId="0" fontId="5" fillId="17" borderId="107" applyNumberFormat="0" applyFont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4" fillId="0" borderId="0"/>
    <xf numFmtId="0" fontId="4" fillId="17" borderId="107" applyNumberFormat="0" applyFont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3" fillId="0" borderId="0"/>
    <xf numFmtId="0" fontId="3" fillId="17" borderId="107" applyNumberFormat="0" applyFont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048">
    <xf numFmtId="0" fontId="0" fillId="0" borderId="0" xfId="0"/>
    <xf numFmtId="0" fontId="29" fillId="0" borderId="0" xfId="1" applyFont="1" applyProtection="1">
      <protection locked="0"/>
    </xf>
    <xf numFmtId="0" fontId="0" fillId="0" borderId="0" xfId="0" applyProtection="1">
      <protection locked="0"/>
    </xf>
    <xf numFmtId="0" fontId="33" fillId="0" borderId="0" xfId="0" applyFont="1" applyProtection="1">
      <protection locked="0"/>
    </xf>
    <xf numFmtId="0" fontId="28" fillId="0" borderId="12" xfId="0" applyFont="1" applyBorder="1" applyAlignment="1">
      <alignment horizontal="center"/>
    </xf>
    <xf numFmtId="49" fontId="28" fillId="0" borderId="13" xfId="0" applyNumberFormat="1" applyFont="1" applyBorder="1" applyAlignment="1">
      <alignment horizontal="center"/>
    </xf>
    <xf numFmtId="4" fontId="30" fillId="0" borderId="15" xfId="1" applyNumberFormat="1" applyFont="1" applyBorder="1" applyAlignment="1" applyProtection="1">
      <alignment horizontal="right" vertical="justify"/>
      <protection locked="0"/>
    </xf>
    <xf numFmtId="0" fontId="28" fillId="0" borderId="16" xfId="0" applyFont="1" applyBorder="1" applyAlignment="1">
      <alignment horizontal="center"/>
    </xf>
    <xf numFmtId="49" fontId="28" fillId="0" borderId="17" xfId="0" applyNumberFormat="1" applyFont="1" applyBorder="1" applyAlignment="1">
      <alignment horizontal="center"/>
    </xf>
    <xf numFmtId="4" fontId="30" fillId="0" borderId="20" xfId="2" applyNumberFormat="1" applyFont="1" applyBorder="1" applyAlignment="1" applyProtection="1">
      <alignment horizontal="right" vertical="justify"/>
      <protection locked="0"/>
    </xf>
    <xf numFmtId="4" fontId="29" fillId="0" borderId="0" xfId="1" applyNumberFormat="1" applyFont="1" applyProtection="1">
      <protection locked="0"/>
    </xf>
    <xf numFmtId="4" fontId="30" fillId="0" borderId="20" xfId="2" applyNumberFormat="1" applyFont="1" applyBorder="1" applyAlignment="1">
      <alignment horizontal="right" vertical="justify"/>
    </xf>
    <xf numFmtId="4" fontId="30" fillId="0" borderId="22" xfId="2" applyNumberFormat="1" applyFont="1" applyBorder="1" applyAlignment="1" applyProtection="1">
      <alignment horizontal="right" vertical="justify"/>
      <protection locked="0"/>
    </xf>
    <xf numFmtId="0" fontId="28" fillId="0" borderId="23" xfId="0" applyFont="1" applyBorder="1" applyAlignment="1">
      <alignment horizontal="center" vertical="center"/>
    </xf>
    <xf numFmtId="49" fontId="28" fillId="0" borderId="19" xfId="0" applyNumberFormat="1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49" fontId="37" fillId="0" borderId="19" xfId="0" applyNumberFormat="1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49" fontId="37" fillId="0" borderId="17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49" fontId="37" fillId="0" borderId="25" xfId="0" applyNumberFormat="1" applyFont="1" applyBorder="1" applyAlignment="1">
      <alignment horizontal="center" vertical="center" wrapText="1"/>
    </xf>
    <xf numFmtId="0" fontId="28" fillId="0" borderId="16" xfId="2" applyFont="1" applyBorder="1" applyAlignment="1">
      <alignment horizontal="center"/>
    </xf>
    <xf numFmtId="49" fontId="28" fillId="0" borderId="17" xfId="2" applyNumberFormat="1" applyFont="1" applyBorder="1" applyAlignment="1">
      <alignment horizontal="center"/>
    </xf>
    <xf numFmtId="0" fontId="28" fillId="0" borderId="30" xfId="2" applyFont="1" applyBorder="1"/>
    <xf numFmtId="0" fontId="28" fillId="0" borderId="30" xfId="1" applyBorder="1"/>
    <xf numFmtId="4" fontId="30" fillId="0" borderId="31" xfId="1" applyNumberFormat="1" applyFont="1" applyBorder="1" applyAlignment="1" applyProtection="1">
      <alignment horizontal="right" vertical="justify"/>
      <protection locked="0"/>
    </xf>
    <xf numFmtId="0" fontId="28" fillId="0" borderId="23" xfId="2" applyFont="1" applyBorder="1" applyAlignment="1">
      <alignment horizontal="center"/>
    </xf>
    <xf numFmtId="49" fontId="28" fillId="0" borderId="19" xfId="2" applyNumberFormat="1" applyFont="1" applyBorder="1" applyAlignment="1">
      <alignment horizontal="center"/>
    </xf>
    <xf numFmtId="0" fontId="28" fillId="0" borderId="32" xfId="2" applyFont="1" applyBorder="1"/>
    <xf numFmtId="0" fontId="28" fillId="0" borderId="32" xfId="1" applyBorder="1"/>
    <xf numFmtId="4" fontId="30" fillId="0" borderId="22" xfId="1" applyNumberFormat="1" applyFont="1" applyBorder="1" applyAlignment="1" applyProtection="1">
      <alignment horizontal="right" vertical="justify"/>
      <protection locked="0"/>
    </xf>
    <xf numFmtId="0" fontId="28" fillId="0" borderId="23" xfId="1" applyBorder="1" applyAlignment="1">
      <alignment horizontal="center"/>
    </xf>
    <xf numFmtId="49" fontId="28" fillId="0" borderId="19" xfId="1" applyNumberFormat="1" applyBorder="1" applyAlignment="1">
      <alignment horizontal="center"/>
    </xf>
    <xf numFmtId="0" fontId="37" fillId="0" borderId="32" xfId="1" applyFont="1" applyBorder="1"/>
    <xf numFmtId="4" fontId="30" fillId="0" borderId="22" xfId="1" applyNumberFormat="1" applyFont="1" applyBorder="1" applyAlignment="1">
      <alignment horizontal="right" vertical="justify"/>
    </xf>
    <xf numFmtId="0" fontId="37" fillId="0" borderId="23" xfId="2" applyFont="1" applyBorder="1" applyAlignment="1">
      <alignment horizontal="center"/>
    </xf>
    <xf numFmtId="49" fontId="37" fillId="0" borderId="19" xfId="2" applyNumberFormat="1" applyFont="1" applyBorder="1" applyAlignment="1">
      <alignment horizontal="center"/>
    </xf>
    <xf numFmtId="0" fontId="37" fillId="0" borderId="32" xfId="2" applyFont="1" applyBorder="1"/>
    <xf numFmtId="0" fontId="28" fillId="0" borderId="33" xfId="1" applyBorder="1"/>
    <xf numFmtId="0" fontId="37" fillId="0" borderId="30" xfId="1" applyFont="1" applyBorder="1"/>
    <xf numFmtId="0" fontId="28" fillId="0" borderId="32" xfId="1" applyBorder="1" applyAlignment="1">
      <alignment horizontal="right"/>
    </xf>
    <xf numFmtId="49" fontId="37" fillId="0" borderId="34" xfId="2" applyNumberFormat="1" applyFont="1" applyBorder="1" applyAlignment="1">
      <alignment horizontal="center"/>
    </xf>
    <xf numFmtId="0" fontId="37" fillId="0" borderId="33" xfId="2" applyFont="1" applyBorder="1"/>
    <xf numFmtId="0" fontId="37" fillId="0" borderId="33" xfId="1" applyFont="1" applyBorder="1"/>
    <xf numFmtId="4" fontId="30" fillId="0" borderId="35" xfId="1" applyNumberFormat="1" applyFont="1" applyBorder="1" applyAlignment="1">
      <alignment horizontal="right" vertical="justify"/>
    </xf>
    <xf numFmtId="49" fontId="37" fillId="0" borderId="34" xfId="1" applyNumberFormat="1" applyFont="1" applyBorder="1" applyAlignment="1">
      <alignment horizontal="center"/>
    </xf>
    <xf numFmtId="0" fontId="28" fillId="0" borderId="16" xfId="1" applyBorder="1" applyAlignment="1">
      <alignment horizontal="center"/>
    </xf>
    <xf numFmtId="49" fontId="28" fillId="0" borderId="13" xfId="1" applyNumberFormat="1" applyBorder="1" applyAlignment="1">
      <alignment horizontal="center"/>
    </xf>
    <xf numFmtId="0" fontId="38" fillId="0" borderId="0" xfId="0" applyFont="1" applyProtection="1">
      <protection locked="0"/>
    </xf>
    <xf numFmtId="4" fontId="38" fillId="0" borderId="0" xfId="1" applyNumberFormat="1" applyFont="1" applyProtection="1">
      <protection locked="0"/>
    </xf>
    <xf numFmtId="0" fontId="38" fillId="0" borderId="0" xfId="1" applyFont="1" applyProtection="1">
      <protection locked="0"/>
    </xf>
    <xf numFmtId="49" fontId="37" fillId="0" borderId="19" xfId="1" applyNumberFormat="1" applyFont="1" applyBorder="1" applyAlignment="1">
      <alignment horizontal="center"/>
    </xf>
    <xf numFmtId="0" fontId="28" fillId="0" borderId="37" xfId="1" applyBorder="1"/>
    <xf numFmtId="0" fontId="37" fillId="0" borderId="24" xfId="2" applyFont="1" applyBorder="1" applyAlignment="1">
      <alignment horizontal="center"/>
    </xf>
    <xf numFmtId="49" fontId="37" fillId="0" borderId="25" xfId="2" applyNumberFormat="1" applyFont="1" applyBorder="1" applyAlignment="1">
      <alignment horizontal="center"/>
    </xf>
    <xf numFmtId="0" fontId="37" fillId="0" borderId="25" xfId="2" applyFont="1" applyBorder="1"/>
    <xf numFmtId="0" fontId="37" fillId="0" borderId="38" xfId="1" applyFont="1" applyBorder="1"/>
    <xf numFmtId="0" fontId="37" fillId="0" borderId="26" xfId="1" applyFont="1" applyBorder="1"/>
    <xf numFmtId="49" fontId="28" fillId="0" borderId="0" xfId="2" applyNumberFormat="1" applyFont="1" applyAlignment="1">
      <alignment horizontal="center"/>
    </xf>
    <xf numFmtId="4" fontId="30" fillId="0" borderId="0" xfId="1" applyNumberFormat="1" applyFont="1" applyAlignment="1">
      <alignment horizontal="right" vertical="justify"/>
    </xf>
    <xf numFmtId="0" fontId="39" fillId="0" borderId="0" xfId="0" applyFont="1" applyProtection="1">
      <protection locked="0"/>
    </xf>
    <xf numFmtId="0" fontId="28" fillId="0" borderId="39" xfId="2" applyFont="1" applyBorder="1" applyAlignment="1">
      <alignment horizontal="center"/>
    </xf>
    <xf numFmtId="49" fontId="28" fillId="0" borderId="30" xfId="2" applyNumberFormat="1" applyFont="1" applyBorder="1" applyAlignment="1">
      <alignment horizontal="center"/>
    </xf>
    <xf numFmtId="4" fontId="30" fillId="0" borderId="42" xfId="1" applyNumberFormat="1" applyFont="1" applyBorder="1" applyAlignment="1" applyProtection="1">
      <alignment horizontal="right" vertical="justify"/>
      <protection locked="0"/>
    </xf>
    <xf numFmtId="4" fontId="30" fillId="0" borderId="20" xfId="1" applyNumberFormat="1" applyFont="1" applyBorder="1" applyAlignment="1" applyProtection="1">
      <alignment horizontal="right" vertical="justify"/>
      <protection locked="0"/>
    </xf>
    <xf numFmtId="49" fontId="28" fillId="0" borderId="18" xfId="2" applyNumberFormat="1" applyFont="1" applyBorder="1" applyAlignment="1">
      <alignment horizontal="center"/>
    </xf>
    <xf numFmtId="49" fontId="28" fillId="0" borderId="33" xfId="2" applyNumberFormat="1" applyFont="1" applyBorder="1" applyAlignment="1">
      <alignment horizontal="center"/>
    </xf>
    <xf numFmtId="0" fontId="28" fillId="0" borderId="43" xfId="2" applyFont="1" applyBorder="1" applyAlignment="1">
      <alignment horizontal="left"/>
    </xf>
    <xf numFmtId="0" fontId="28" fillId="0" borderId="33" xfId="2" applyFont="1" applyBorder="1" applyAlignment="1">
      <alignment horizontal="left"/>
    </xf>
    <xf numFmtId="0" fontId="28" fillId="0" borderId="37" xfId="2" applyFont="1" applyBorder="1" applyAlignment="1">
      <alignment horizontal="left"/>
    </xf>
    <xf numFmtId="0" fontId="37" fillId="0" borderId="43" xfId="2" applyFont="1" applyBorder="1" applyAlignment="1">
      <alignment horizontal="left"/>
    </xf>
    <xf numFmtId="0" fontId="37" fillId="0" borderId="33" xfId="2" applyFont="1" applyBorder="1" applyAlignment="1">
      <alignment horizontal="left"/>
    </xf>
    <xf numFmtId="0" fontId="37" fillId="0" borderId="37" xfId="2" applyFont="1" applyBorder="1" applyAlignment="1">
      <alignment horizontal="left"/>
    </xf>
    <xf numFmtId="0" fontId="28" fillId="0" borderId="45" xfId="2" applyFont="1" applyBorder="1" applyAlignment="1">
      <alignment horizontal="center"/>
    </xf>
    <xf numFmtId="0" fontId="28" fillId="0" borderId="46" xfId="2" applyFont="1" applyBorder="1" applyAlignment="1">
      <alignment horizontal="left"/>
    </xf>
    <xf numFmtId="0" fontId="28" fillId="0" borderId="0" xfId="2" applyFont="1" applyAlignment="1">
      <alignment horizontal="left"/>
    </xf>
    <xf numFmtId="0" fontId="28" fillId="0" borderId="47" xfId="2" applyFont="1" applyBorder="1" applyAlignment="1">
      <alignment horizontal="left"/>
    </xf>
    <xf numFmtId="0" fontId="28" fillId="0" borderId="48" xfId="2" applyFont="1" applyBorder="1" applyAlignment="1">
      <alignment horizontal="center"/>
    </xf>
    <xf numFmtId="0" fontId="37" fillId="0" borderId="48" xfId="2" applyFont="1" applyBorder="1" applyAlignment="1">
      <alignment horizontal="center"/>
    </xf>
    <xf numFmtId="49" fontId="37" fillId="0" borderId="33" xfId="2" applyNumberFormat="1" applyFont="1" applyBorder="1" applyAlignment="1">
      <alignment horizontal="center"/>
    </xf>
    <xf numFmtId="4" fontId="30" fillId="0" borderId="20" xfId="1" applyNumberFormat="1" applyFont="1" applyBorder="1" applyAlignment="1">
      <alignment horizontal="right" vertical="justify"/>
    </xf>
    <xf numFmtId="0" fontId="37" fillId="0" borderId="49" xfId="2" applyFont="1" applyBorder="1" applyAlignment="1">
      <alignment horizontal="center"/>
    </xf>
    <xf numFmtId="49" fontId="37" fillId="0" borderId="50" xfId="2" applyNumberFormat="1" applyFont="1" applyBorder="1" applyAlignment="1">
      <alignment horizontal="center"/>
    </xf>
    <xf numFmtId="0" fontId="37" fillId="0" borderId="0" xfId="2" applyFont="1" applyAlignment="1">
      <alignment horizontal="center"/>
    </xf>
    <xf numFmtId="49" fontId="37" fillId="0" borderId="0" xfId="2" applyNumberFormat="1" applyFont="1" applyAlignment="1">
      <alignment horizontal="center"/>
    </xf>
    <xf numFmtId="0" fontId="40" fillId="0" borderId="0" xfId="2" applyFont="1" applyAlignment="1">
      <alignment horizontal="left"/>
    </xf>
    <xf numFmtId="0" fontId="34" fillId="2" borderId="51" xfId="2" applyFont="1" applyFill="1" applyBorder="1" applyAlignment="1">
      <alignment horizontal="center" vertical="center"/>
    </xf>
    <xf numFmtId="4" fontId="34" fillId="2" borderId="51" xfId="2" applyNumberFormat="1" applyFont="1" applyFill="1" applyBorder="1" applyAlignment="1">
      <alignment horizontal="center" vertical="justify"/>
    </xf>
    <xf numFmtId="0" fontId="28" fillId="0" borderId="52" xfId="0" applyFont="1" applyBorder="1" applyAlignment="1">
      <alignment horizontal="center"/>
    </xf>
    <xf numFmtId="3" fontId="28" fillId="0" borderId="53" xfId="0" applyNumberFormat="1" applyFont="1" applyBorder="1" applyAlignment="1">
      <alignment horizontal="right"/>
    </xf>
    <xf numFmtId="3" fontId="28" fillId="0" borderId="54" xfId="0" applyNumberFormat="1" applyFont="1" applyBorder="1" applyAlignment="1">
      <alignment horizontal="right"/>
    </xf>
    <xf numFmtId="4" fontId="28" fillId="0" borderId="54" xfId="0" applyNumberFormat="1" applyFont="1" applyBorder="1" applyAlignment="1">
      <alignment horizontal="right"/>
    </xf>
    <xf numFmtId="4" fontId="30" fillId="0" borderId="55" xfId="0" applyNumberFormat="1" applyFont="1" applyBorder="1" applyProtection="1">
      <protection locked="0"/>
    </xf>
    <xf numFmtId="0" fontId="28" fillId="0" borderId="56" xfId="0" applyFont="1" applyBorder="1" applyAlignment="1">
      <alignment horizontal="center"/>
    </xf>
    <xf numFmtId="3" fontId="28" fillId="0" borderId="21" xfId="0" applyNumberFormat="1" applyFont="1" applyBorder="1" applyAlignment="1">
      <alignment horizontal="right"/>
    </xf>
    <xf numFmtId="3" fontId="28" fillId="0" borderId="32" xfId="0" applyNumberFormat="1" applyFont="1" applyBorder="1" applyAlignment="1">
      <alignment horizontal="right"/>
    </xf>
    <xf numFmtId="4" fontId="28" fillId="0" borderId="32" xfId="0" applyNumberFormat="1" applyFont="1" applyBorder="1" applyAlignment="1">
      <alignment horizontal="right"/>
    </xf>
    <xf numFmtId="4" fontId="30" fillId="0" borderId="22" xfId="0" applyNumberFormat="1" applyFont="1" applyBorder="1" applyProtection="1">
      <protection locked="0"/>
    </xf>
    <xf numFmtId="4" fontId="30" fillId="0" borderId="22" xfId="0" applyNumberFormat="1" applyFont="1" applyBorder="1"/>
    <xf numFmtId="3" fontId="41" fillId="0" borderId="32" xfId="0" applyNumberFormat="1" applyFont="1" applyBorder="1" applyAlignment="1">
      <alignment horizontal="right"/>
    </xf>
    <xf numFmtId="4" fontId="41" fillId="0" borderId="32" xfId="0" applyNumberFormat="1" applyFont="1" applyBorder="1" applyAlignment="1">
      <alignment horizontal="right"/>
    </xf>
    <xf numFmtId="0" fontId="37" fillId="0" borderId="56" xfId="0" applyFont="1" applyBorder="1" applyAlignment="1">
      <alignment horizontal="center"/>
    </xf>
    <xf numFmtId="0" fontId="37" fillId="0" borderId="19" xfId="0" applyFont="1" applyBorder="1" applyAlignment="1">
      <alignment horizontal="left"/>
    </xf>
    <xf numFmtId="3" fontId="37" fillId="0" borderId="21" xfId="0" applyNumberFormat="1" applyFont="1" applyBorder="1" applyAlignment="1">
      <alignment horizontal="right"/>
    </xf>
    <xf numFmtId="3" fontId="37" fillId="0" borderId="32" xfId="0" applyNumberFormat="1" applyFont="1" applyBorder="1" applyAlignment="1">
      <alignment horizontal="right"/>
    </xf>
    <xf numFmtId="4" fontId="37" fillId="0" borderId="32" xfId="0" applyNumberFormat="1" applyFont="1" applyBorder="1" applyAlignment="1">
      <alignment horizontal="right"/>
    </xf>
    <xf numFmtId="0" fontId="37" fillId="0" borderId="25" xfId="0" applyFont="1" applyBorder="1" applyAlignment="1">
      <alignment horizontal="left"/>
    </xf>
    <xf numFmtId="0" fontId="37" fillId="0" borderId="38" xfId="0" applyFont="1" applyBorder="1" applyAlignment="1">
      <alignment horizontal="left"/>
    </xf>
    <xf numFmtId="0" fontId="37" fillId="0" borderId="50" xfId="0" applyFont="1" applyBorder="1" applyAlignment="1">
      <alignment horizontal="left"/>
    </xf>
    <xf numFmtId="4" fontId="37" fillId="0" borderId="50" xfId="0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167" fontId="0" fillId="0" borderId="3" xfId="0" applyNumberFormat="1" applyBorder="1"/>
    <xf numFmtId="4" fontId="0" fillId="0" borderId="3" xfId="0" applyNumberFormat="1" applyBorder="1"/>
    <xf numFmtId="3" fontId="0" fillId="0" borderId="3" xfId="0" applyNumberFormat="1" applyBorder="1"/>
    <xf numFmtId="4" fontId="0" fillId="0" borderId="3" xfId="0" applyNumberFormat="1" applyBorder="1" applyAlignment="1">
      <alignment horizontal="right"/>
    </xf>
    <xf numFmtId="0" fontId="0" fillId="0" borderId="4" xfId="0" applyBorder="1"/>
    <xf numFmtId="0" fontId="0" fillId="0" borderId="58" xfId="0" applyBorder="1"/>
    <xf numFmtId="0" fontId="0" fillId="0" borderId="5" xfId="0" applyBorder="1"/>
    <xf numFmtId="0" fontId="43" fillId="0" borderId="0" xfId="0" applyFont="1" applyAlignment="1">
      <alignment horizontal="center" vertical="center" wrapText="1"/>
    </xf>
    <xf numFmtId="167" fontId="4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0" fillId="0" borderId="6" xfId="0" applyBorder="1"/>
    <xf numFmtId="0" fontId="43" fillId="0" borderId="58" xfId="0" applyFont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4" fillId="0" borderId="0" xfId="0" applyFont="1" applyAlignment="1">
      <alignment horizontal="center"/>
    </xf>
    <xf numFmtId="0" fontId="33" fillId="0" borderId="58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45" fillId="0" borderId="63" xfId="0" applyFont="1" applyBorder="1" applyAlignment="1">
      <alignment horizontal="center" vertical="center"/>
    </xf>
    <xf numFmtId="1" fontId="45" fillId="0" borderId="63" xfId="0" applyNumberFormat="1" applyFont="1" applyBorder="1" applyAlignment="1">
      <alignment horizontal="center" vertical="center"/>
    </xf>
    <xf numFmtId="1" fontId="45" fillId="0" borderId="7" xfId="0" applyNumberFormat="1" applyFont="1" applyBorder="1" applyAlignment="1">
      <alignment horizontal="center" vertical="center"/>
    </xf>
    <xf numFmtId="1" fontId="45" fillId="0" borderId="63" xfId="0" applyNumberFormat="1" applyFont="1" applyBorder="1" applyAlignment="1">
      <alignment horizontal="center" vertical="center" wrapText="1"/>
    </xf>
    <xf numFmtId="1" fontId="45" fillId="0" borderId="7" xfId="0" applyNumberFormat="1" applyFont="1" applyBorder="1" applyAlignment="1">
      <alignment horizontal="center" vertical="center" wrapText="1"/>
    </xf>
    <xf numFmtId="1" fontId="45" fillId="0" borderId="64" xfId="0" applyNumberFormat="1" applyFont="1" applyBorder="1" applyAlignment="1">
      <alignment horizontal="center" vertical="center" wrapText="1"/>
    </xf>
    <xf numFmtId="0" fontId="37" fillId="4" borderId="51" xfId="0" applyFont="1" applyFill="1" applyBorder="1" applyAlignment="1">
      <alignment horizontal="center" vertical="center" wrapText="1"/>
    </xf>
    <xf numFmtId="167" fontId="37" fillId="4" borderId="63" xfId="0" applyNumberFormat="1" applyFont="1" applyFill="1" applyBorder="1" applyAlignment="1">
      <alignment horizontal="center" vertical="center" wrapText="1"/>
    </xf>
    <xf numFmtId="0" fontId="37" fillId="4" borderId="63" xfId="0" applyFont="1" applyFill="1" applyBorder="1" applyAlignment="1">
      <alignment horizontal="center" vertical="center"/>
    </xf>
    <xf numFmtId="3" fontId="37" fillId="4" borderId="63" xfId="0" applyNumberFormat="1" applyFont="1" applyFill="1" applyBorder="1" applyAlignment="1">
      <alignment horizontal="center" vertical="center"/>
    </xf>
    <xf numFmtId="4" fontId="37" fillId="4" borderId="63" xfId="0" applyNumberFormat="1" applyFont="1" applyFill="1" applyBorder="1" applyAlignment="1">
      <alignment horizontal="center" vertical="center" wrapText="1"/>
    </xf>
    <xf numFmtId="4" fontId="37" fillId="4" borderId="7" xfId="0" applyNumberFormat="1" applyFont="1" applyFill="1" applyBorder="1" applyAlignment="1">
      <alignment horizontal="center" vertical="center"/>
    </xf>
    <xf numFmtId="0" fontId="37" fillId="2" borderId="63" xfId="0" applyFont="1" applyFill="1" applyBorder="1" applyAlignment="1">
      <alignment horizontal="center" vertical="center" wrapText="1"/>
    </xf>
    <xf numFmtId="4" fontId="37" fillId="2" borderId="7" xfId="0" applyNumberFormat="1" applyFont="1" applyFill="1" applyBorder="1" applyAlignment="1">
      <alignment horizontal="center" vertical="center" wrapText="1"/>
    </xf>
    <xf numFmtId="4" fontId="37" fillId="2" borderId="65" xfId="0" applyNumberFormat="1" applyFont="1" applyFill="1" applyBorder="1" applyAlignment="1">
      <alignment horizontal="center" vertical="center" wrapText="1"/>
    </xf>
    <xf numFmtId="0" fontId="37" fillId="0" borderId="6" xfId="0" applyFont="1" applyBorder="1"/>
    <xf numFmtId="0" fontId="46" fillId="0" borderId="52" xfId="0" applyFont="1" applyBorder="1" applyAlignment="1" applyProtection="1">
      <alignment horizontal="left"/>
      <protection locked="0"/>
    </xf>
    <xf numFmtId="167" fontId="46" fillId="0" borderId="14" xfId="0" applyNumberFormat="1" applyFont="1" applyBorder="1" applyAlignment="1" applyProtection="1">
      <alignment horizontal="center"/>
      <protection locked="0"/>
    </xf>
    <xf numFmtId="0" fontId="46" fillId="0" borderId="13" xfId="0" applyFont="1" applyBorder="1" applyAlignment="1" applyProtection="1">
      <alignment horizontal="left"/>
      <protection locked="0"/>
    </xf>
    <xf numFmtId="3" fontId="46" fillId="0" borderId="13" xfId="0" applyNumberFormat="1" applyFont="1" applyBorder="1" applyAlignment="1" applyProtection="1">
      <alignment horizontal="right"/>
      <protection locked="0"/>
    </xf>
    <xf numFmtId="4" fontId="46" fillId="0" borderId="13" xfId="0" applyNumberFormat="1" applyFont="1" applyBorder="1" applyAlignment="1" applyProtection="1">
      <alignment horizontal="right"/>
      <protection locked="0"/>
    </xf>
    <xf numFmtId="4" fontId="46" fillId="0" borderId="53" xfId="0" applyNumberFormat="1" applyFont="1" applyBorder="1" applyAlignment="1" applyProtection="1">
      <alignment horizontal="right"/>
      <protection locked="0"/>
    </xf>
    <xf numFmtId="4" fontId="47" fillId="0" borderId="52" xfId="0" applyNumberFormat="1" applyFont="1" applyBorder="1"/>
    <xf numFmtId="4" fontId="47" fillId="0" borderId="13" xfId="0" applyNumberFormat="1" applyFont="1" applyBorder="1"/>
    <xf numFmtId="10" fontId="47" fillId="0" borderId="13" xfId="0" applyNumberFormat="1" applyFont="1" applyBorder="1" applyAlignment="1" applyProtection="1">
      <alignment horizontal="right"/>
      <protection locked="0"/>
    </xf>
    <xf numFmtId="4" fontId="47" fillId="0" borderId="13" xfId="0" applyNumberFormat="1" applyFont="1" applyBorder="1" applyAlignment="1">
      <alignment horizontal="right"/>
    </xf>
    <xf numFmtId="4" fontId="47" fillId="0" borderId="31" xfId="0" applyNumberFormat="1" applyFont="1" applyBorder="1" applyAlignment="1">
      <alignment horizontal="right"/>
    </xf>
    <xf numFmtId="0" fontId="0" fillId="0" borderId="6" xfId="0" applyBorder="1" applyAlignment="1">
      <alignment horizontal="left"/>
    </xf>
    <xf numFmtId="0" fontId="46" fillId="0" borderId="39" xfId="0" applyFont="1" applyBorder="1" applyAlignment="1" applyProtection="1">
      <alignment horizontal="left"/>
      <protection locked="0"/>
    </xf>
    <xf numFmtId="167" fontId="46" fillId="0" borderId="41" xfId="0" applyNumberFormat="1" applyFont="1" applyBorder="1" applyAlignment="1" applyProtection="1">
      <alignment horizontal="center"/>
      <protection locked="0"/>
    </xf>
    <xf numFmtId="0" fontId="46" fillId="0" borderId="17" xfId="0" applyFont="1" applyBorder="1" applyAlignment="1" applyProtection="1">
      <alignment horizontal="left"/>
      <protection locked="0"/>
    </xf>
    <xf numFmtId="3" fontId="46" fillId="0" borderId="17" xfId="0" applyNumberFormat="1" applyFont="1" applyBorder="1" applyAlignment="1" applyProtection="1">
      <alignment horizontal="right"/>
      <protection locked="0"/>
    </xf>
    <xf numFmtId="4" fontId="46" fillId="0" borderId="17" xfId="0" applyNumberFormat="1" applyFont="1" applyBorder="1" applyAlignment="1" applyProtection="1">
      <alignment horizontal="right"/>
      <protection locked="0"/>
    </xf>
    <xf numFmtId="4" fontId="46" fillId="0" borderId="40" xfId="0" applyNumberFormat="1" applyFont="1" applyBorder="1" applyAlignment="1" applyProtection="1">
      <alignment horizontal="right"/>
      <protection locked="0"/>
    </xf>
    <xf numFmtId="4" fontId="47" fillId="0" borderId="56" xfId="0" applyNumberFormat="1" applyFont="1" applyBorder="1"/>
    <xf numFmtId="4" fontId="47" fillId="0" borderId="19" xfId="0" applyNumberFormat="1" applyFont="1" applyBorder="1"/>
    <xf numFmtId="4" fontId="46" fillId="0" borderId="19" xfId="0" applyNumberFormat="1" applyFont="1" applyBorder="1" applyAlignment="1" applyProtection="1">
      <alignment horizontal="right"/>
      <protection locked="0"/>
    </xf>
    <xf numFmtId="10" fontId="47" fillId="0" borderId="19" xfId="0" applyNumberFormat="1" applyFont="1" applyBorder="1" applyAlignment="1" applyProtection="1">
      <alignment horizontal="right"/>
      <protection locked="0"/>
    </xf>
    <xf numFmtId="4" fontId="47" fillId="0" borderId="19" xfId="0" applyNumberFormat="1" applyFont="1" applyBorder="1" applyAlignment="1">
      <alignment horizontal="right"/>
    </xf>
    <xf numFmtId="4" fontId="47" fillId="0" borderId="22" xfId="0" applyNumberFormat="1" applyFont="1" applyBorder="1" applyAlignment="1">
      <alignment horizontal="right"/>
    </xf>
    <xf numFmtId="0" fontId="46" fillId="0" borderId="56" xfId="0" applyFont="1" applyBorder="1" applyAlignment="1" applyProtection="1">
      <alignment horizontal="left"/>
      <protection locked="0"/>
    </xf>
    <xf numFmtId="167" fontId="46" fillId="0" borderId="18" xfId="0" applyNumberFormat="1" applyFont="1" applyBorder="1" applyAlignment="1" applyProtection="1">
      <alignment horizontal="left"/>
      <protection locked="0"/>
    </xf>
    <xf numFmtId="0" fontId="46" fillId="0" borderId="19" xfId="0" applyFont="1" applyBorder="1" applyAlignment="1" applyProtection="1">
      <alignment horizontal="left"/>
      <protection locked="0"/>
    </xf>
    <xf numFmtId="3" fontId="46" fillId="0" borderId="19" xfId="0" applyNumberFormat="1" applyFont="1" applyBorder="1" applyAlignment="1" applyProtection="1">
      <alignment horizontal="right"/>
      <protection locked="0"/>
    </xf>
    <xf numFmtId="4" fontId="46" fillId="0" borderId="21" xfId="0" applyNumberFormat="1" applyFont="1" applyBorder="1" applyAlignment="1" applyProtection="1">
      <alignment horizontal="right"/>
      <protection locked="0"/>
    </xf>
    <xf numFmtId="4" fontId="48" fillId="0" borderId="6" xfId="0" applyNumberFormat="1" applyFont="1" applyBorder="1" applyAlignment="1">
      <alignment horizontal="right"/>
    </xf>
    <xf numFmtId="0" fontId="46" fillId="0" borderId="49" xfId="0" applyFont="1" applyBorder="1" applyAlignment="1" applyProtection="1">
      <alignment horizontal="left"/>
      <protection locked="0"/>
    </xf>
    <xf numFmtId="167" fontId="46" fillId="0" borderId="26" xfId="0" applyNumberFormat="1" applyFont="1" applyBorder="1" applyAlignment="1" applyProtection="1">
      <alignment horizontal="left"/>
      <protection locked="0"/>
    </xf>
    <xf numFmtId="0" fontId="46" fillId="0" borderId="25" xfId="0" applyFont="1" applyBorder="1" applyAlignment="1" applyProtection="1">
      <alignment horizontal="left"/>
      <protection locked="0"/>
    </xf>
    <xf numFmtId="3" fontId="46" fillId="0" borderId="25" xfId="0" applyNumberFormat="1" applyFont="1" applyBorder="1" applyAlignment="1" applyProtection="1">
      <alignment horizontal="right"/>
      <protection locked="0"/>
    </xf>
    <xf numFmtId="4" fontId="46" fillId="0" borderId="25" xfId="0" applyNumberFormat="1" applyFont="1" applyBorder="1" applyAlignment="1" applyProtection="1">
      <alignment horizontal="right"/>
      <protection locked="0"/>
    </xf>
    <xf numFmtId="4" fontId="46" fillId="0" borderId="38" xfId="0" applyNumberFormat="1" applyFont="1" applyBorder="1" applyAlignment="1" applyProtection="1">
      <alignment horizontal="right"/>
      <protection locked="0"/>
    </xf>
    <xf numFmtId="4" fontId="47" fillId="0" borderId="49" xfId="0" applyNumberFormat="1" applyFont="1" applyBorder="1"/>
    <xf numFmtId="4" fontId="47" fillId="0" borderId="25" xfId="0" applyNumberFormat="1" applyFont="1" applyBorder="1"/>
    <xf numFmtId="10" fontId="47" fillId="0" borderId="25" xfId="0" applyNumberFormat="1" applyFont="1" applyBorder="1" applyAlignment="1" applyProtection="1">
      <alignment horizontal="right"/>
      <protection locked="0"/>
    </xf>
    <xf numFmtId="4" fontId="47" fillId="0" borderId="25" xfId="0" applyNumberFormat="1" applyFont="1" applyBorder="1" applyAlignment="1">
      <alignment horizontal="right"/>
    </xf>
    <xf numFmtId="4" fontId="47" fillId="0" borderId="36" xfId="0" applyNumberFormat="1" applyFont="1" applyBorder="1" applyAlignment="1">
      <alignment horizontal="right"/>
    </xf>
    <xf numFmtId="4" fontId="50" fillId="5" borderId="63" xfId="0" applyNumberFormat="1" applyFont="1" applyFill="1" applyBorder="1" applyAlignment="1">
      <alignment horizontal="right"/>
    </xf>
    <xf numFmtId="4" fontId="49" fillId="0" borderId="63" xfId="0" applyNumberFormat="1" applyFont="1" applyBorder="1" applyAlignment="1">
      <alignment horizontal="right"/>
    </xf>
    <xf numFmtId="4" fontId="50" fillId="0" borderId="63" xfId="0" applyNumberFormat="1" applyFont="1" applyBorder="1" applyAlignment="1">
      <alignment horizontal="right"/>
    </xf>
    <xf numFmtId="4" fontId="50" fillId="5" borderId="7" xfId="0" applyNumberFormat="1" applyFont="1" applyFill="1" applyBorder="1" applyAlignment="1">
      <alignment horizontal="right"/>
    </xf>
    <xf numFmtId="4" fontId="50" fillId="5" borderId="8" xfId="0" applyNumberFormat="1" applyFont="1" applyFill="1" applyBorder="1" applyAlignment="1">
      <alignment horizontal="right"/>
    </xf>
    <xf numFmtId="4" fontId="50" fillId="0" borderId="1" xfId="0" applyNumberFormat="1" applyFont="1" applyBorder="1" applyAlignment="1">
      <alignment horizontal="right"/>
    </xf>
    <xf numFmtId="4" fontId="50" fillId="0" borderId="64" xfId="0" applyNumberFormat="1" applyFont="1" applyBorder="1" applyAlignment="1">
      <alignment horizontal="right"/>
    </xf>
    <xf numFmtId="0" fontId="0" fillId="0" borderId="7" xfId="0" applyBorder="1"/>
    <xf numFmtId="0" fontId="45" fillId="0" borderId="1" xfId="0" applyFont="1" applyBorder="1" applyAlignment="1">
      <alignment horizontal="left"/>
    </xf>
    <xf numFmtId="167" fontId="45" fillId="0" borderId="1" xfId="0" applyNumberFormat="1" applyFont="1" applyBorder="1" applyAlignment="1">
      <alignment horizontal="left"/>
    </xf>
    <xf numFmtId="4" fontId="45" fillId="0" borderId="1" xfId="0" applyNumberFormat="1" applyFont="1" applyBorder="1" applyAlignment="1">
      <alignment horizontal="right"/>
    </xf>
    <xf numFmtId="4" fontId="51" fillId="0" borderId="1" xfId="0" applyNumberFormat="1" applyFont="1" applyBorder="1" applyAlignment="1">
      <alignment horizontal="right"/>
    </xf>
    <xf numFmtId="0" fontId="51" fillId="0" borderId="1" xfId="0" applyFont="1" applyBorder="1" applyAlignment="1">
      <alignment horizontal="left"/>
    </xf>
    <xf numFmtId="4" fontId="51" fillId="0" borderId="1" xfId="0" applyNumberFormat="1" applyFont="1" applyBorder="1" applyAlignment="1">
      <alignment horizontal="center"/>
    </xf>
    <xf numFmtId="4" fontId="48" fillId="0" borderId="8" xfId="0" applyNumberFormat="1" applyFont="1" applyBorder="1" applyAlignment="1">
      <alignment horizontal="right"/>
    </xf>
    <xf numFmtId="167" fontId="0" fillId="0" borderId="0" xfId="0" applyNumberFormat="1" applyProtection="1">
      <protection locked="0"/>
    </xf>
    <xf numFmtId="167" fontId="0" fillId="0" borderId="0" xfId="0" applyNumberFormat="1"/>
    <xf numFmtId="0" fontId="43" fillId="0" borderId="3" xfId="0" applyFont="1" applyBorder="1" applyAlignment="1">
      <alignment horizontal="center" vertical="center" wrapText="1"/>
    </xf>
    <xf numFmtId="167" fontId="43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/>
    </xf>
    <xf numFmtId="0" fontId="37" fillId="0" borderId="51" xfId="0" applyFont="1" applyBorder="1" applyAlignment="1">
      <alignment horizontal="center"/>
    </xf>
    <xf numFmtId="0" fontId="44" fillId="0" borderId="9" xfId="0" applyFont="1" applyBorder="1" applyAlignment="1">
      <alignment horizontal="center"/>
    </xf>
    <xf numFmtId="4" fontId="37" fillId="4" borderId="7" xfId="0" applyNumberFormat="1" applyFont="1" applyFill="1" applyBorder="1" applyAlignment="1">
      <alignment horizontal="center" vertical="center" wrapText="1"/>
    </xf>
    <xf numFmtId="4" fontId="37" fillId="4" borderId="51" xfId="0" applyNumberFormat="1" applyFont="1" applyFill="1" applyBorder="1" applyAlignment="1">
      <alignment horizontal="center" vertical="center" wrapText="1"/>
    </xf>
    <xf numFmtId="1" fontId="45" fillId="0" borderId="63" xfId="0" applyNumberFormat="1" applyFont="1" applyBorder="1" applyAlignment="1" applyProtection="1">
      <alignment horizontal="center" vertical="center" wrapText="1"/>
      <protection locked="0"/>
    </xf>
    <xf numFmtId="1" fontId="45" fillId="0" borderId="63" xfId="0" applyNumberFormat="1" applyFont="1" applyBorder="1" applyAlignment="1" applyProtection="1">
      <alignment horizontal="center" vertical="center"/>
      <protection locked="0"/>
    </xf>
    <xf numFmtId="0" fontId="46" fillId="0" borderId="19" xfId="0" applyFont="1" applyBorder="1" applyAlignment="1" applyProtection="1">
      <alignment horizontal="right"/>
      <protection locked="0"/>
    </xf>
    <xf numFmtId="0" fontId="54" fillId="0" borderId="0" xfId="3" applyFont="1"/>
    <xf numFmtId="4" fontId="55" fillId="0" borderId="0" xfId="3" applyNumberFormat="1" applyFont="1"/>
    <xf numFmtId="168" fontId="28" fillId="0" borderId="0" xfId="4" applyFont="1" applyFill="1" applyBorder="1" applyAlignment="1" applyProtection="1"/>
    <xf numFmtId="168" fontId="28" fillId="0" borderId="0" xfId="4" applyFont="1" applyFill="1" applyBorder="1" applyAlignment="1" applyProtection="1">
      <alignment horizontal="right"/>
    </xf>
    <xf numFmtId="0" fontId="28" fillId="0" borderId="0" xfId="3" applyFont="1"/>
    <xf numFmtId="168" fontId="54" fillId="0" borderId="0" xfId="4" applyFont="1" applyFill="1" applyBorder="1" applyAlignment="1" applyProtection="1"/>
    <xf numFmtId="49" fontId="56" fillId="0" borderId="0" xfId="3" applyNumberFormat="1" applyFont="1" applyAlignment="1">
      <alignment horizontal="center"/>
    </xf>
    <xf numFmtId="0" fontId="55" fillId="0" borderId="0" xfId="3" applyFont="1"/>
    <xf numFmtId="3" fontId="56" fillId="0" borderId="0" xfId="3" applyNumberFormat="1" applyFont="1" applyAlignment="1">
      <alignment horizontal="center"/>
    </xf>
    <xf numFmtId="170" fontId="56" fillId="0" borderId="0" xfId="3" applyNumberFormat="1" applyFont="1" applyAlignment="1">
      <alignment horizontal="right"/>
    </xf>
    <xf numFmtId="169" fontId="55" fillId="0" borderId="68" xfId="3" applyNumberFormat="1" applyFont="1" applyBorder="1" applyAlignment="1">
      <alignment horizontal="right"/>
    </xf>
    <xf numFmtId="0" fontId="55" fillId="0" borderId="0" xfId="3" applyFont="1" applyAlignment="1">
      <alignment horizontal="center"/>
    </xf>
    <xf numFmtId="170" fontId="48" fillId="0" borderId="0" xfId="3" applyNumberFormat="1" applyFont="1"/>
    <xf numFmtId="171" fontId="55" fillId="0" borderId="69" xfId="3" applyNumberFormat="1" applyFont="1" applyBorder="1" applyAlignment="1">
      <alignment horizontal="center"/>
    </xf>
    <xf numFmtId="169" fontId="56" fillId="0" borderId="69" xfId="3" applyNumberFormat="1" applyFont="1" applyBorder="1" applyAlignment="1">
      <alignment horizontal="right"/>
    </xf>
    <xf numFmtId="171" fontId="55" fillId="0" borderId="73" xfId="3" applyNumberFormat="1" applyFont="1" applyBorder="1" applyAlignment="1">
      <alignment horizontal="center"/>
    </xf>
    <xf numFmtId="169" fontId="56" fillId="0" borderId="73" xfId="3" applyNumberFormat="1" applyFont="1" applyBorder="1" applyAlignment="1">
      <alignment horizontal="right"/>
    </xf>
    <xf numFmtId="169" fontId="55" fillId="0" borderId="73" xfId="3" applyNumberFormat="1" applyFont="1" applyBorder="1" applyAlignment="1">
      <alignment horizontal="right"/>
    </xf>
    <xf numFmtId="169" fontId="55" fillId="0" borderId="73" xfId="3" applyNumberFormat="1" applyFont="1" applyBorder="1" applyAlignment="1">
      <alignment horizontal="center"/>
    </xf>
    <xf numFmtId="171" fontId="55" fillId="0" borderId="73" xfId="3" applyNumberFormat="1" applyFont="1" applyBorder="1" applyAlignment="1">
      <alignment horizontal="right"/>
    </xf>
    <xf numFmtId="2" fontId="55" fillId="0" borderId="73" xfId="3" applyNumberFormat="1" applyFont="1" applyBorder="1" applyAlignment="1">
      <alignment horizontal="right"/>
    </xf>
    <xf numFmtId="170" fontId="55" fillId="0" borderId="74" xfId="3" applyNumberFormat="1" applyFont="1" applyBorder="1"/>
    <xf numFmtId="171" fontId="48" fillId="0" borderId="73" xfId="3" applyNumberFormat="1" applyFont="1" applyBorder="1" applyAlignment="1">
      <alignment horizontal="center"/>
    </xf>
    <xf numFmtId="171" fontId="55" fillId="0" borderId="75" xfId="3" applyNumberFormat="1" applyFont="1" applyBorder="1" applyAlignment="1">
      <alignment horizontal="center"/>
    </xf>
    <xf numFmtId="169" fontId="55" fillId="0" borderId="75" xfId="3" applyNumberFormat="1" applyFont="1" applyBorder="1" applyAlignment="1">
      <alignment horizontal="right"/>
    </xf>
    <xf numFmtId="170" fontId="55" fillId="0" borderId="7" xfId="3" applyNumberFormat="1" applyFont="1" applyBorder="1"/>
    <xf numFmtId="170" fontId="55" fillId="0" borderId="1" xfId="3" applyNumberFormat="1" applyFont="1" applyBorder="1"/>
    <xf numFmtId="171" fontId="55" fillId="0" borderId="76" xfId="3" applyNumberFormat="1" applyFont="1" applyBorder="1" applyAlignment="1">
      <alignment horizontal="center"/>
    </xf>
    <xf numFmtId="169" fontId="56" fillId="0" borderId="77" xfId="3" applyNumberFormat="1" applyFont="1" applyBorder="1" applyAlignment="1">
      <alignment horizontal="right"/>
    </xf>
    <xf numFmtId="3" fontId="56" fillId="0" borderId="0" xfId="3" applyNumberFormat="1" applyFont="1" applyAlignment="1" applyProtection="1">
      <alignment horizontal="center" vertical="center" textRotation="90" wrapText="1"/>
      <protection locked="0"/>
    </xf>
    <xf numFmtId="170" fontId="55" fillId="0" borderId="0" xfId="3" applyNumberFormat="1" applyFont="1"/>
    <xf numFmtId="171" fontId="55" fillId="0" borderId="0" xfId="3" applyNumberFormat="1" applyFont="1" applyAlignment="1">
      <alignment horizontal="center"/>
    </xf>
    <xf numFmtId="171" fontId="55" fillId="0" borderId="0" xfId="3" applyNumberFormat="1" applyFont="1" applyAlignment="1">
      <alignment horizontal="right"/>
    </xf>
    <xf numFmtId="171" fontId="56" fillId="0" borderId="78" xfId="3" applyNumberFormat="1" applyFont="1" applyBorder="1"/>
    <xf numFmtId="171" fontId="56" fillId="0" borderId="79" xfId="3" applyNumberFormat="1" applyFont="1" applyBorder="1"/>
    <xf numFmtId="169" fontId="55" fillId="0" borderId="79" xfId="3" applyNumberFormat="1" applyFont="1" applyBorder="1"/>
    <xf numFmtId="40" fontId="55" fillId="0" borderId="0" xfId="3" applyNumberFormat="1" applyFont="1"/>
    <xf numFmtId="0" fontId="28" fillId="0" borderId="74" xfId="3" applyFont="1" applyBorder="1"/>
    <xf numFmtId="169" fontId="57" fillId="0" borderId="73" xfId="3" applyNumberFormat="1" applyFont="1" applyBorder="1" applyAlignment="1">
      <alignment horizontal="center"/>
    </xf>
    <xf numFmtId="172" fontId="57" fillId="0" borderId="79" xfId="3" applyNumberFormat="1" applyFont="1" applyBorder="1" applyAlignment="1">
      <alignment horizontal="right"/>
    </xf>
    <xf numFmtId="172" fontId="57" fillId="0" borderId="73" xfId="3" applyNumberFormat="1" applyFont="1" applyBorder="1" applyAlignment="1">
      <alignment horizontal="center"/>
    </xf>
    <xf numFmtId="171" fontId="55" fillId="0" borderId="79" xfId="3" applyNumberFormat="1" applyFont="1" applyBorder="1"/>
    <xf numFmtId="169" fontId="55" fillId="0" borderId="73" xfId="3" applyNumberFormat="1" applyFont="1" applyBorder="1"/>
    <xf numFmtId="169" fontId="28" fillId="0" borderId="73" xfId="3" applyNumberFormat="1" applyFont="1" applyBorder="1"/>
    <xf numFmtId="0" fontId="28" fillId="0" borderId="73" xfId="3" applyFont="1" applyBorder="1"/>
    <xf numFmtId="171" fontId="55" fillId="0" borderId="73" xfId="3" applyNumberFormat="1" applyFont="1" applyBorder="1"/>
    <xf numFmtId="170" fontId="55" fillId="0" borderId="80" xfId="3" applyNumberFormat="1" applyFont="1" applyBorder="1"/>
    <xf numFmtId="170" fontId="55" fillId="0" borderId="81" xfId="3" applyNumberFormat="1" applyFont="1" applyBorder="1"/>
    <xf numFmtId="169" fontId="55" fillId="0" borderId="68" xfId="3" applyNumberFormat="1" applyFont="1" applyBorder="1" applyAlignment="1">
      <alignment horizontal="center"/>
    </xf>
    <xf numFmtId="169" fontId="56" fillId="0" borderId="68" xfId="3" applyNumberFormat="1" applyFont="1" applyBorder="1"/>
    <xf numFmtId="3" fontId="56" fillId="0" borderId="82" xfId="3" applyNumberFormat="1" applyFont="1" applyBorder="1" applyAlignment="1">
      <alignment horizontal="center"/>
    </xf>
    <xf numFmtId="170" fontId="56" fillId="0" borderId="0" xfId="3" applyNumberFormat="1" applyFont="1"/>
    <xf numFmtId="171" fontId="56" fillId="0" borderId="68" xfId="3" applyNumberFormat="1" applyFont="1" applyBorder="1"/>
    <xf numFmtId="171" fontId="56" fillId="0" borderId="83" xfId="3" applyNumberFormat="1" applyFont="1" applyBorder="1"/>
    <xf numFmtId="0" fontId="55" fillId="0" borderId="82" xfId="3" applyFont="1" applyBorder="1"/>
    <xf numFmtId="169" fontId="55" fillId="0" borderId="75" xfId="3" applyNumberFormat="1" applyFont="1" applyBorder="1" applyAlignment="1">
      <alignment horizontal="center"/>
    </xf>
    <xf numFmtId="0" fontId="28" fillId="7" borderId="89" xfId="3" applyFont="1" applyFill="1" applyBorder="1"/>
    <xf numFmtId="0" fontId="28" fillId="7" borderId="87" xfId="3" applyFont="1" applyFill="1" applyBorder="1"/>
    <xf numFmtId="0" fontId="28" fillId="7" borderId="86" xfId="3" applyFont="1" applyFill="1" applyBorder="1"/>
    <xf numFmtId="0" fontId="0" fillId="0" borderId="0" xfId="0" applyAlignment="1">
      <alignment horizontal="center"/>
    </xf>
    <xf numFmtId="43" fontId="0" fillId="0" borderId="0" xfId="8" applyFont="1" applyProtection="1">
      <protection locked="0"/>
    </xf>
    <xf numFmtId="43" fontId="28" fillId="0" borderId="0" xfId="3" applyNumberFormat="1" applyFont="1"/>
    <xf numFmtId="4" fontId="62" fillId="0" borderId="0" xfId="9" applyNumberFormat="1" applyFont="1"/>
    <xf numFmtId="0" fontId="62" fillId="0" borderId="0" xfId="9" applyFont="1"/>
    <xf numFmtId="0" fontId="63" fillId="0" borderId="0" xfId="9" applyFont="1"/>
    <xf numFmtId="0" fontId="63" fillId="0" borderId="68" xfId="9" applyFont="1" applyBorder="1"/>
    <xf numFmtId="0" fontId="62" fillId="0" borderId="68" xfId="9" applyFont="1" applyBorder="1"/>
    <xf numFmtId="174" fontId="63" fillId="0" borderId="68" xfId="10" applyFont="1" applyFill="1" applyBorder="1" applyAlignment="1" applyProtection="1"/>
    <xf numFmtId="0" fontId="63" fillId="0" borderId="70" xfId="9" applyFont="1" applyBorder="1"/>
    <xf numFmtId="0" fontId="63" fillId="0" borderId="68" xfId="9" applyFont="1" applyBorder="1" applyAlignment="1">
      <alignment horizontal="center"/>
    </xf>
    <xf numFmtId="174" fontId="63" fillId="0" borderId="68" xfId="10" applyFont="1" applyFill="1" applyBorder="1" applyAlignment="1" applyProtection="1">
      <alignment horizontal="center"/>
    </xf>
    <xf numFmtId="174" fontId="62" fillId="0" borderId="75" xfId="10" applyFont="1" applyFill="1" applyBorder="1" applyAlignment="1" applyProtection="1"/>
    <xf numFmtId="174" fontId="62" fillId="0" borderId="68" xfId="10" applyFont="1" applyFill="1" applyBorder="1" applyAlignment="1" applyProtection="1"/>
    <xf numFmtId="0" fontId="62" fillId="0" borderId="70" xfId="9" applyFont="1" applyBorder="1"/>
    <xf numFmtId="168" fontId="62" fillId="0" borderId="68" xfId="11" applyFont="1" applyFill="1" applyBorder="1" applyAlignment="1" applyProtection="1"/>
    <xf numFmtId="174" fontId="62" fillId="0" borderId="72" xfId="10" applyFont="1" applyFill="1" applyBorder="1" applyAlignment="1" applyProtection="1">
      <alignment horizontal="right"/>
    </xf>
    <xf numFmtId="0" fontId="62" fillId="0" borderId="69" xfId="9" applyFont="1" applyBorder="1"/>
    <xf numFmtId="174" fontId="63" fillId="0" borderId="72" xfId="10" applyFont="1" applyFill="1" applyBorder="1" applyAlignment="1" applyProtection="1"/>
    <xf numFmtId="0" fontId="63" fillId="0" borderId="80" xfId="9" applyFont="1" applyBorder="1"/>
    <xf numFmtId="174" fontId="62" fillId="0" borderId="72" xfId="10" applyFont="1" applyFill="1" applyBorder="1" applyAlignment="1" applyProtection="1"/>
    <xf numFmtId="0" fontId="62" fillId="0" borderId="75" xfId="9" applyFont="1" applyBorder="1"/>
    <xf numFmtId="0" fontId="63" fillId="0" borderId="73" xfId="9" applyFont="1" applyBorder="1"/>
    <xf numFmtId="0" fontId="64" fillId="0" borderId="69" xfId="9" applyFont="1" applyBorder="1"/>
    <xf numFmtId="174" fontId="65" fillId="0" borderId="68" xfId="10" applyFont="1" applyFill="1" applyBorder="1" applyAlignment="1" applyProtection="1"/>
    <xf numFmtId="174" fontId="64" fillId="0" borderId="68" xfId="10" applyFont="1" applyFill="1" applyBorder="1" applyAlignment="1" applyProtection="1"/>
    <xf numFmtId="0" fontId="63" fillId="0" borderId="78" xfId="9" applyFont="1" applyBorder="1"/>
    <xf numFmtId="0" fontId="63" fillId="0" borderId="75" xfId="9" applyFont="1" applyBorder="1"/>
    <xf numFmtId="44" fontId="61" fillId="0" borderId="0" xfId="9" applyNumberFormat="1"/>
    <xf numFmtId="174" fontId="62" fillId="0" borderId="69" xfId="10" applyFont="1" applyFill="1" applyBorder="1" applyAlignment="1" applyProtection="1"/>
    <xf numFmtId="0" fontId="62" fillId="0" borderId="73" xfId="9" applyFont="1" applyBorder="1"/>
    <xf numFmtId="174" fontId="63" fillId="0" borderId="73" xfId="10" applyFont="1" applyFill="1" applyBorder="1" applyAlignment="1" applyProtection="1"/>
    <xf numFmtId="174" fontId="63" fillId="8" borderId="69" xfId="10" applyFont="1" applyFill="1" applyBorder="1" applyAlignment="1" applyProtection="1"/>
    <xf numFmtId="4" fontId="66" fillId="8" borderId="0" xfId="9" applyNumberFormat="1" applyFont="1" applyFill="1"/>
    <xf numFmtId="0" fontId="62" fillId="0" borderId="51" xfId="9" applyFont="1" applyBorder="1"/>
    <xf numFmtId="0" fontId="64" fillId="0" borderId="51" xfId="9" applyFont="1" applyBorder="1"/>
    <xf numFmtId="174" fontId="65" fillId="0" borderId="51" xfId="10" applyFont="1" applyFill="1" applyBorder="1" applyAlignment="1" applyProtection="1"/>
    <xf numFmtId="174" fontId="64" fillId="0" borderId="51" xfId="10" applyFont="1" applyFill="1" applyBorder="1" applyAlignment="1" applyProtection="1"/>
    <xf numFmtId="0" fontId="63" fillId="0" borderId="51" xfId="9" applyFont="1" applyBorder="1"/>
    <xf numFmtId="44" fontId="62" fillId="0" borderId="51" xfId="9" applyNumberFormat="1" applyFont="1" applyBorder="1"/>
    <xf numFmtId="174" fontId="63" fillId="0" borderId="51" xfId="10" applyFont="1" applyFill="1" applyBorder="1" applyAlignment="1" applyProtection="1"/>
    <xf numFmtId="4" fontId="66" fillId="0" borderId="0" xfId="9" applyNumberFormat="1" applyFont="1"/>
    <xf numFmtId="0" fontId="67" fillId="0" borderId="0" xfId="9" applyFont="1"/>
    <xf numFmtId="3" fontId="62" fillId="0" borderId="0" xfId="9" applyNumberFormat="1" applyFont="1"/>
    <xf numFmtId="44" fontId="63" fillId="0" borderId="68" xfId="9" applyNumberFormat="1" applyFont="1" applyBorder="1"/>
    <xf numFmtId="0" fontId="67" fillId="0" borderId="68" xfId="9" applyFont="1" applyBorder="1"/>
    <xf numFmtId="174" fontId="63" fillId="0" borderId="68" xfId="9" applyNumberFormat="1" applyFont="1" applyBorder="1"/>
    <xf numFmtId="0" fontId="63" fillId="9" borderId="68" xfId="9" applyFont="1" applyFill="1" applyBorder="1"/>
    <xf numFmtId="44" fontId="63" fillId="9" borderId="68" xfId="9" applyNumberFormat="1" applyFont="1" applyFill="1" applyBorder="1"/>
    <xf numFmtId="14" fontId="68" fillId="0" borderId="69" xfId="9" applyNumberFormat="1" applyFont="1" applyBorder="1"/>
    <xf numFmtId="14" fontId="68" fillId="0" borderId="0" xfId="9" applyNumberFormat="1" applyFont="1"/>
    <xf numFmtId="174" fontId="62" fillId="0" borderId="73" xfId="10" applyFont="1" applyFill="1" applyBorder="1" applyAlignment="1" applyProtection="1"/>
    <xf numFmtId="174" fontId="62" fillId="0" borderId="0" xfId="10" applyFont="1" applyFill="1" applyBorder="1" applyAlignment="1" applyProtection="1"/>
    <xf numFmtId="49" fontId="62" fillId="0" borderId="0" xfId="9" applyNumberFormat="1" applyFont="1" applyAlignment="1">
      <alignment horizontal="right"/>
    </xf>
    <xf numFmtId="49" fontId="62" fillId="0" borderId="0" xfId="9" applyNumberFormat="1" applyFont="1"/>
    <xf numFmtId="4" fontId="62" fillId="0" borderId="0" xfId="9" applyNumberFormat="1" applyFont="1" applyAlignment="1">
      <alignment horizontal="right"/>
    </xf>
    <xf numFmtId="14" fontId="68" fillId="0" borderId="73" xfId="9" applyNumberFormat="1" applyFont="1" applyBorder="1"/>
    <xf numFmtId="14" fontId="62" fillId="0" borderId="73" xfId="9" applyNumberFormat="1" applyFont="1" applyBorder="1"/>
    <xf numFmtId="14" fontId="62" fillId="0" borderId="0" xfId="9" applyNumberFormat="1" applyFont="1"/>
    <xf numFmtId="0" fontId="69" fillId="0" borderId="0" xfId="9" applyFont="1"/>
    <xf numFmtId="4" fontId="69" fillId="0" borderId="0" xfId="9" applyNumberFormat="1" applyFont="1"/>
    <xf numFmtId="4" fontId="34" fillId="0" borderId="27" xfId="1" applyNumberFormat="1" applyFont="1" applyBorder="1" applyAlignment="1">
      <alignment horizontal="right" vertical="justify"/>
    </xf>
    <xf numFmtId="4" fontId="34" fillId="0" borderId="44" xfId="1" applyNumberFormat="1" applyFont="1" applyBorder="1" applyAlignment="1">
      <alignment horizontal="right" vertical="justify"/>
    </xf>
    <xf numFmtId="37" fontId="55" fillId="0" borderId="68" xfId="0" applyNumberFormat="1" applyFont="1" applyBorder="1" applyAlignment="1">
      <alignment horizontal="center"/>
    </xf>
    <xf numFmtId="3" fontId="55" fillId="0" borderId="68" xfId="0" applyNumberFormat="1" applyFont="1" applyBorder="1" applyAlignment="1">
      <alignment horizontal="center"/>
    </xf>
    <xf numFmtId="37" fontId="28" fillId="0" borderId="0" xfId="3" applyNumberFormat="1" applyFont="1"/>
    <xf numFmtId="43" fontId="33" fillId="0" borderId="0" xfId="8" applyFont="1" applyBorder="1" applyProtection="1">
      <protection locked="0"/>
    </xf>
    <xf numFmtId="0" fontId="55" fillId="0" borderId="2" xfId="3" applyFont="1" applyBorder="1" applyAlignment="1">
      <alignment horizontal="left"/>
    </xf>
    <xf numFmtId="0" fontId="56" fillId="0" borderId="3" xfId="3" applyFont="1" applyBorder="1" applyAlignment="1">
      <alignment horizontal="center"/>
    </xf>
    <xf numFmtId="171" fontId="56" fillId="0" borderId="93" xfId="3" applyNumberFormat="1" applyFont="1" applyBorder="1" applyAlignment="1">
      <alignment horizontal="center" wrapText="1"/>
    </xf>
    <xf numFmtId="169" fontId="56" fillId="0" borderId="94" xfId="3" applyNumberFormat="1" applyFont="1" applyBorder="1" applyAlignment="1">
      <alignment horizontal="center"/>
    </xf>
    <xf numFmtId="170" fontId="55" fillId="0" borderId="5" xfId="3" applyNumberFormat="1" applyFont="1" applyBorder="1"/>
    <xf numFmtId="169" fontId="55" fillId="0" borderId="95" xfId="3" applyNumberFormat="1" applyFont="1" applyBorder="1"/>
    <xf numFmtId="170" fontId="58" fillId="0" borderId="7" xfId="3" applyNumberFormat="1" applyFont="1" applyBorder="1"/>
    <xf numFmtId="171" fontId="55" fillId="0" borderId="90" xfId="3" applyNumberFormat="1" applyFont="1" applyBorder="1"/>
    <xf numFmtId="171" fontId="56" fillId="6" borderId="97" xfId="3" applyNumberFormat="1" applyFont="1" applyFill="1" applyBorder="1"/>
    <xf numFmtId="0" fontId="33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73" fillId="0" borderId="0" xfId="0" applyFont="1"/>
    <xf numFmtId="0" fontId="74" fillId="0" borderId="0" xfId="0" applyFont="1"/>
    <xf numFmtId="0" fontId="73" fillId="0" borderId="0" xfId="0" applyFont="1" applyAlignment="1">
      <alignment horizontal="center" vertical="center"/>
    </xf>
    <xf numFmtId="168" fontId="74" fillId="0" borderId="0" xfId="11" applyFont="1" applyFill="1" applyBorder="1" applyAlignment="1" applyProtection="1"/>
    <xf numFmtId="9" fontId="73" fillId="0" borderId="0" xfId="0" applyNumberFormat="1" applyFont="1" applyAlignment="1">
      <alignment horizontal="center"/>
    </xf>
    <xf numFmtId="0" fontId="79" fillId="0" borderId="0" xfId="0" applyFont="1"/>
    <xf numFmtId="0" fontId="78" fillId="0" borderId="0" xfId="0" applyFont="1" applyAlignment="1">
      <alignment horizontal="center"/>
    </xf>
    <xf numFmtId="165" fontId="79" fillId="0" borderId="0" xfId="8" applyNumberFormat="1" applyFont="1"/>
    <xf numFmtId="0" fontId="81" fillId="0" borderId="0" xfId="0" applyFont="1"/>
    <xf numFmtId="10" fontId="81" fillId="0" borderId="0" xfId="0" applyNumberFormat="1" applyFont="1"/>
    <xf numFmtId="0" fontId="80" fillId="10" borderId="51" xfId="0" applyFont="1" applyFill="1" applyBorder="1" applyAlignment="1">
      <alignment horizontal="center"/>
    </xf>
    <xf numFmtId="43" fontId="0" fillId="0" borderId="0" xfId="8" applyFont="1"/>
    <xf numFmtId="44" fontId="52" fillId="0" borderId="0" xfId="7"/>
    <xf numFmtId="0" fontId="38" fillId="0" borderId="0" xfId="0" applyFont="1"/>
    <xf numFmtId="0" fontId="38" fillId="0" borderId="98" xfId="0" applyFont="1" applyBorder="1"/>
    <xf numFmtId="0" fontId="33" fillId="0" borderId="0" xfId="0" applyFont="1"/>
    <xf numFmtId="165" fontId="29" fillId="0" borderId="0" xfId="1" applyNumberFormat="1" applyFont="1" applyProtection="1">
      <protection locked="0"/>
    </xf>
    <xf numFmtId="169" fontId="56" fillId="0" borderId="79" xfId="3" applyNumberFormat="1" applyFont="1" applyBorder="1"/>
    <xf numFmtId="43" fontId="28" fillId="0" borderId="0" xfId="8" applyFont="1"/>
    <xf numFmtId="0" fontId="0" fillId="0" borderId="5" xfId="0" applyBorder="1" applyAlignment="1">
      <alignment wrapText="1"/>
    </xf>
    <xf numFmtId="43" fontId="62" fillId="0" borderId="0" xfId="8" applyFont="1"/>
    <xf numFmtId="44" fontId="0" fillId="0" borderId="0" xfId="0" applyNumberFormat="1"/>
    <xf numFmtId="169" fontId="28" fillId="0" borderId="0" xfId="3" applyNumberFormat="1" applyFont="1"/>
    <xf numFmtId="0" fontId="63" fillId="0" borderId="76" xfId="9" applyFont="1" applyBorder="1"/>
    <xf numFmtId="0" fontId="64" fillId="0" borderId="91" xfId="9" applyFont="1" applyBorder="1"/>
    <xf numFmtId="0" fontId="63" fillId="0" borderId="81" xfId="9" applyFont="1" applyBorder="1"/>
    <xf numFmtId="4" fontId="0" fillId="0" borderId="0" xfId="0" applyNumberFormat="1" applyProtection="1">
      <protection locked="0"/>
    </xf>
    <xf numFmtId="165" fontId="73" fillId="0" borderId="0" xfId="0" applyNumberFormat="1" applyFont="1"/>
    <xf numFmtId="0" fontId="62" fillId="0" borderId="68" xfId="9" applyFont="1" applyBorder="1" applyAlignment="1">
      <alignment horizontal="center"/>
    </xf>
    <xf numFmtId="0" fontId="62" fillId="0" borderId="69" xfId="9" applyFont="1" applyBorder="1" applyAlignment="1">
      <alignment horizontal="center"/>
    </xf>
    <xf numFmtId="0" fontId="62" fillId="0" borderId="51" xfId="9" applyFont="1" applyBorder="1" applyAlignment="1">
      <alignment horizontal="center"/>
    </xf>
    <xf numFmtId="165" fontId="0" fillId="0" borderId="0" xfId="0" applyNumberFormat="1"/>
    <xf numFmtId="43" fontId="52" fillId="0" borderId="51" xfId="7" applyNumberFormat="1" applyFont="1" applyBorder="1"/>
    <xf numFmtId="43" fontId="33" fillId="0" borderId="0" xfId="7" applyNumberFormat="1" applyFont="1"/>
    <xf numFmtId="43" fontId="0" fillId="0" borderId="0" xfId="7" applyNumberFormat="1" applyFont="1"/>
    <xf numFmtId="43" fontId="0" fillId="0" borderId="51" xfId="8" applyFont="1" applyBorder="1" applyAlignment="1">
      <alignment horizontal="center"/>
    </xf>
    <xf numFmtId="43" fontId="33" fillId="0" borderId="0" xfId="0" applyNumberFormat="1" applyFont="1"/>
    <xf numFmtId="4" fontId="34" fillId="0" borderId="22" xfId="1" applyNumberFormat="1" applyFont="1" applyBorder="1" applyAlignment="1">
      <alignment horizontal="right" vertical="justify"/>
    </xf>
    <xf numFmtId="4" fontId="34" fillId="0" borderId="35" xfId="1" applyNumberFormat="1" applyFont="1" applyBorder="1" applyAlignment="1">
      <alignment horizontal="right" vertical="justify"/>
    </xf>
    <xf numFmtId="4" fontId="34" fillId="0" borderId="36" xfId="1" applyNumberFormat="1" applyFont="1" applyBorder="1" applyAlignment="1">
      <alignment horizontal="right" vertical="justify"/>
    </xf>
    <xf numFmtId="4" fontId="34" fillId="0" borderId="20" xfId="2" applyNumberFormat="1" applyFont="1" applyBorder="1" applyAlignment="1">
      <alignment horizontal="right" vertical="justify"/>
    </xf>
    <xf numFmtId="4" fontId="34" fillId="0" borderId="27" xfId="2" applyNumberFormat="1" applyFont="1" applyBorder="1" applyAlignment="1">
      <alignment horizontal="right" vertical="justify"/>
    </xf>
    <xf numFmtId="10" fontId="29" fillId="0" borderId="0" xfId="1" applyNumberFormat="1" applyFont="1" applyProtection="1">
      <protection locked="0"/>
    </xf>
    <xf numFmtId="10" fontId="0" fillId="0" borderId="0" xfId="56" applyNumberFormat="1" applyFont="1"/>
    <xf numFmtId="9" fontId="0" fillId="0" borderId="0" xfId="0" applyNumberFormat="1" applyProtection="1">
      <protection locked="0"/>
    </xf>
    <xf numFmtId="4" fontId="38" fillId="0" borderId="0" xfId="0" applyNumberFormat="1" applyFont="1" applyProtection="1">
      <protection locked="0"/>
    </xf>
    <xf numFmtId="44" fontId="73" fillId="0" borderId="0" xfId="0" applyNumberFormat="1" applyFont="1" applyAlignment="1">
      <alignment horizontal="center"/>
    </xf>
    <xf numFmtId="176" fontId="73" fillId="0" borderId="0" xfId="0" applyNumberFormat="1" applyFont="1"/>
    <xf numFmtId="43" fontId="0" fillId="0" borderId="0" xfId="0" applyNumberFormat="1"/>
    <xf numFmtId="0" fontId="36" fillId="0" borderId="28" xfId="0" applyFont="1" applyBorder="1" applyAlignment="1">
      <alignment horizontal="center" vertical="center" wrapText="1"/>
    </xf>
    <xf numFmtId="49" fontId="35" fillId="0" borderId="57" xfId="0" applyNumberFormat="1" applyFont="1" applyBorder="1" applyAlignment="1">
      <alignment horizontal="left" vertical="center" wrapText="1"/>
    </xf>
    <xf numFmtId="0" fontId="102" fillId="0" borderId="0" xfId="0" applyFont="1" applyProtection="1">
      <protection locked="0"/>
    </xf>
    <xf numFmtId="0" fontId="102" fillId="0" borderId="0" xfId="0" applyFont="1"/>
    <xf numFmtId="0" fontId="106" fillId="0" borderId="0" xfId="0" applyFont="1"/>
    <xf numFmtId="169" fontId="35" fillId="7" borderId="85" xfId="3" applyNumberFormat="1" applyFont="1" applyFill="1" applyBorder="1"/>
    <xf numFmtId="170" fontId="28" fillId="0" borderId="0" xfId="3" applyNumberFormat="1" applyFont="1"/>
    <xf numFmtId="0" fontId="103" fillId="0" borderId="0" xfId="0" applyFon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0" applyNumberFormat="1"/>
    <xf numFmtId="43" fontId="0" fillId="0" borderId="0" xfId="8" applyFont="1" applyAlignment="1">
      <alignment horizontal="center"/>
    </xf>
    <xf numFmtId="43" fontId="0" fillId="0" borderId="0" xfId="0" applyNumberFormat="1" applyProtection="1">
      <protection locked="0"/>
    </xf>
    <xf numFmtId="0" fontId="0" fillId="42" borderId="0" xfId="0" applyFill="1"/>
    <xf numFmtId="14" fontId="80" fillId="10" borderId="51" xfId="0" applyNumberFormat="1" applyFont="1" applyFill="1" applyBorder="1" applyAlignment="1">
      <alignment horizontal="center"/>
    </xf>
    <xf numFmtId="0" fontId="33" fillId="0" borderId="51" xfId="0" applyFont="1" applyBorder="1" applyAlignment="1">
      <alignment horizontal="center"/>
    </xf>
    <xf numFmtId="14" fontId="33" fillId="0" borderId="51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43" fontId="52" fillId="0" borderId="51" xfId="8" applyFont="1" applyFill="1" applyBorder="1" applyAlignment="1">
      <alignment horizontal="center"/>
    </xf>
    <xf numFmtId="166" fontId="0" fillId="0" borderId="0" xfId="0" applyNumberFormat="1"/>
    <xf numFmtId="174" fontId="62" fillId="0" borderId="0" xfId="9" applyNumberFormat="1" applyFont="1"/>
    <xf numFmtId="175" fontId="43" fillId="0" borderId="0" xfId="0" applyNumberFormat="1" applyFont="1"/>
    <xf numFmtId="0" fontId="108" fillId="0" borderId="0" xfId="9" applyFont="1" applyAlignment="1">
      <alignment horizontal="left"/>
    </xf>
    <xf numFmtId="9" fontId="103" fillId="0" borderId="0" xfId="0" applyNumberFormat="1" applyFont="1" applyProtection="1">
      <protection locked="0"/>
    </xf>
    <xf numFmtId="43" fontId="29" fillId="0" borderId="0" xfId="8" applyFont="1" applyProtection="1">
      <protection locked="0"/>
    </xf>
    <xf numFmtId="0" fontId="73" fillId="42" borderId="0" xfId="0" applyFont="1" applyFill="1"/>
    <xf numFmtId="43" fontId="73" fillId="0" borderId="0" xfId="0" applyNumberFormat="1" applyFont="1"/>
    <xf numFmtId="0" fontId="80" fillId="43" borderId="51" xfId="0" applyFont="1" applyFill="1" applyBorder="1" applyAlignment="1">
      <alignment horizontal="center"/>
    </xf>
    <xf numFmtId="14" fontId="80" fillId="43" borderId="51" xfId="0" applyNumberFormat="1" applyFont="1" applyFill="1" applyBorder="1" applyAlignment="1">
      <alignment horizontal="center"/>
    </xf>
    <xf numFmtId="2" fontId="80" fillId="43" borderId="51" xfId="8" applyNumberFormat="1" applyFont="1" applyFill="1" applyBorder="1" applyAlignment="1">
      <alignment horizontal="center"/>
    </xf>
    <xf numFmtId="0" fontId="79" fillId="43" borderId="0" xfId="0" applyFont="1" applyFill="1"/>
    <xf numFmtId="165" fontId="100" fillId="42" borderId="85" xfId="8" applyNumberFormat="1" applyFont="1" applyFill="1" applyBorder="1"/>
    <xf numFmtId="43" fontId="110" fillId="42" borderId="51" xfId="8" applyFont="1" applyFill="1" applyBorder="1" applyAlignment="1">
      <alignment horizontal="center"/>
    </xf>
    <xf numFmtId="0" fontId="73" fillId="43" borderId="0" xfId="0" applyFont="1" applyFill="1"/>
    <xf numFmtId="168" fontId="74" fillId="0" borderId="109" xfId="11" applyFont="1" applyFill="1" applyBorder="1" applyAlignment="1" applyProtection="1"/>
    <xf numFmtId="4" fontId="74" fillId="0" borderId="109" xfId="0" applyNumberFormat="1" applyFont="1" applyBorder="1"/>
    <xf numFmtId="9" fontId="73" fillId="0" borderId="109" xfId="0" applyNumberFormat="1" applyFont="1" applyBorder="1" applyAlignment="1">
      <alignment horizontal="center"/>
    </xf>
    <xf numFmtId="0" fontId="73" fillId="0" borderId="111" xfId="0" applyFont="1" applyBorder="1"/>
    <xf numFmtId="0" fontId="73" fillId="0" borderId="112" xfId="0" applyFont="1" applyBorder="1"/>
    <xf numFmtId="0" fontId="106" fillId="0" borderId="110" xfId="0" applyFont="1" applyBorder="1" applyAlignment="1">
      <alignment vertical="center"/>
    </xf>
    <xf numFmtId="0" fontId="80" fillId="42" borderId="51" xfId="0" applyFont="1" applyFill="1" applyBorder="1" applyAlignment="1">
      <alignment horizontal="center"/>
    </xf>
    <xf numFmtId="14" fontId="80" fillId="42" borderId="51" xfId="0" applyNumberFormat="1" applyFont="1" applyFill="1" applyBorder="1" applyAlignment="1">
      <alignment horizontal="center"/>
    </xf>
    <xf numFmtId="165" fontId="80" fillId="42" borderId="51" xfId="0" applyNumberFormat="1" applyFont="1" applyFill="1" applyBorder="1" applyAlignment="1">
      <alignment horizontal="center"/>
    </xf>
    <xf numFmtId="10" fontId="80" fillId="42" borderId="51" xfId="0" applyNumberFormat="1" applyFont="1" applyFill="1" applyBorder="1" applyAlignment="1">
      <alignment horizontal="center"/>
    </xf>
    <xf numFmtId="2" fontId="80" fillId="42" borderId="51" xfId="8" applyNumberFormat="1" applyFont="1" applyFill="1" applyBorder="1" applyAlignment="1">
      <alignment horizontal="center"/>
    </xf>
    <xf numFmtId="0" fontId="79" fillId="42" borderId="51" xfId="0" applyFont="1" applyFill="1" applyBorder="1" applyAlignment="1">
      <alignment horizontal="center"/>
    </xf>
    <xf numFmtId="43" fontId="80" fillId="42" borderId="51" xfId="8" applyFont="1" applyFill="1" applyBorder="1" applyAlignment="1">
      <alignment horizontal="center"/>
    </xf>
    <xf numFmtId="43" fontId="105" fillId="42" borderId="65" xfId="8" applyFont="1" applyFill="1" applyBorder="1" applyAlignment="1" applyProtection="1">
      <alignment horizontal="right" vertical="center"/>
      <protection locked="0"/>
    </xf>
    <xf numFmtId="43" fontId="112" fillId="0" borderId="0" xfId="8" applyFont="1"/>
    <xf numFmtId="10" fontId="112" fillId="0" borderId="0" xfId="0" applyNumberFormat="1" applyFont="1"/>
    <xf numFmtId="0" fontId="112" fillId="0" borderId="0" xfId="0" applyFont="1"/>
    <xf numFmtId="0" fontId="114" fillId="42" borderId="0" xfId="6328" applyFont="1" applyFill="1" applyAlignment="1">
      <alignment horizontal="left" vertical="top" wrapText="1" indent="7"/>
    </xf>
    <xf numFmtId="0" fontId="113" fillId="42" borderId="0" xfId="6328" applyFill="1" applyAlignment="1">
      <alignment horizontal="left" vertical="top"/>
    </xf>
    <xf numFmtId="0" fontId="113" fillId="0" borderId="0" xfId="6328" applyAlignment="1">
      <alignment horizontal="left" vertical="top"/>
    </xf>
    <xf numFmtId="0" fontId="116" fillId="42" borderId="0" xfId="6328" applyFont="1" applyFill="1" applyAlignment="1">
      <alignment horizontal="left" vertical="top" wrapText="1" indent="4"/>
    </xf>
    <xf numFmtId="0" fontId="122" fillId="0" borderId="116" xfId="6328" applyFont="1" applyBorder="1" applyAlignment="1">
      <alignment horizontal="left" wrapText="1"/>
    </xf>
    <xf numFmtId="4" fontId="124" fillId="0" borderId="116" xfId="6328" applyNumberFormat="1" applyFont="1" applyBorder="1" applyAlignment="1">
      <alignment horizontal="center" vertical="top" shrinkToFit="1"/>
    </xf>
    <xf numFmtId="177" fontId="124" fillId="0" borderId="116" xfId="6328" applyNumberFormat="1" applyFont="1" applyBorder="1" applyAlignment="1">
      <alignment horizontal="center" vertical="top" shrinkToFit="1"/>
    </xf>
    <xf numFmtId="1" fontId="124" fillId="0" borderId="116" xfId="6328" applyNumberFormat="1" applyFont="1" applyBorder="1" applyAlignment="1">
      <alignment horizontal="center" vertical="top" shrinkToFit="1"/>
    </xf>
    <xf numFmtId="10" fontId="124" fillId="0" borderId="116" xfId="6328" applyNumberFormat="1" applyFont="1" applyBorder="1" applyAlignment="1">
      <alignment horizontal="right" vertical="top" indent="1" shrinkToFit="1"/>
    </xf>
    <xf numFmtId="0" fontId="34" fillId="0" borderId="116" xfId="6328" applyFont="1" applyBorder="1" applyAlignment="1">
      <alignment horizontal="left" vertical="top" wrapText="1"/>
    </xf>
    <xf numFmtId="0" fontId="37" fillId="0" borderId="116" xfId="6328" applyFont="1" applyBorder="1" applyAlignment="1">
      <alignment horizontal="center" vertical="top" wrapText="1"/>
    </xf>
    <xf numFmtId="0" fontId="37" fillId="0" borderId="116" xfId="6328" applyFont="1" applyBorder="1" applyAlignment="1">
      <alignment horizontal="right" vertical="top" wrapText="1" indent="1"/>
    </xf>
    <xf numFmtId="0" fontId="37" fillId="0" borderId="116" xfId="6328" applyFont="1" applyBorder="1" applyAlignment="1">
      <alignment horizontal="left" vertical="top" wrapText="1"/>
    </xf>
    <xf numFmtId="0" fontId="37" fillId="0" borderId="116" xfId="6328" applyFont="1" applyBorder="1" applyAlignment="1">
      <alignment horizontal="left" vertical="top" wrapText="1" indent="1"/>
    </xf>
    <xf numFmtId="4" fontId="125" fillId="44" borderId="114" xfId="6328" applyNumberFormat="1" applyFont="1" applyFill="1" applyBorder="1" applyAlignment="1">
      <alignment horizontal="center" vertical="top" shrinkToFit="1"/>
    </xf>
    <xf numFmtId="1" fontId="121" fillId="0" borderId="116" xfId="6328" applyNumberFormat="1" applyFont="1" applyBorder="1" applyAlignment="1">
      <alignment horizontal="center" vertical="top" shrinkToFit="1"/>
    </xf>
    <xf numFmtId="4" fontId="121" fillId="0" borderId="116" xfId="6328" applyNumberFormat="1" applyFont="1" applyBorder="1" applyAlignment="1">
      <alignment horizontal="center" vertical="top" shrinkToFit="1"/>
    </xf>
    <xf numFmtId="177" fontId="125" fillId="44" borderId="116" xfId="6328" applyNumberFormat="1" applyFont="1" applyFill="1" applyBorder="1" applyAlignment="1">
      <alignment horizontal="center" vertical="top" shrinkToFit="1"/>
    </xf>
    <xf numFmtId="0" fontId="121" fillId="0" borderId="116" xfId="6328" applyFont="1" applyBorder="1" applyAlignment="1">
      <alignment horizontal="left" wrapText="1"/>
    </xf>
    <xf numFmtId="4" fontId="125" fillId="44" borderId="116" xfId="6328" applyNumberFormat="1" applyFont="1" applyFill="1" applyBorder="1" applyAlignment="1">
      <alignment horizontal="center" vertical="top" shrinkToFit="1"/>
    </xf>
    <xf numFmtId="2" fontId="121" fillId="0" borderId="116" xfId="6328" applyNumberFormat="1" applyFont="1" applyBorder="1" applyAlignment="1">
      <alignment horizontal="right" vertical="top" indent="1" shrinkToFit="1"/>
    </xf>
    <xf numFmtId="165" fontId="121" fillId="7" borderId="116" xfId="6329" applyFont="1" applyFill="1" applyBorder="1" applyAlignment="1">
      <alignment horizontal="left" wrapText="1"/>
    </xf>
    <xf numFmtId="4" fontId="121" fillId="0" borderId="116" xfId="6328" applyNumberFormat="1" applyFont="1" applyBorder="1" applyAlignment="1">
      <alignment horizontal="left" vertical="top" indent="1" shrinkToFit="1"/>
    </xf>
    <xf numFmtId="177" fontId="121" fillId="0" borderId="116" xfId="6328" applyNumberFormat="1" applyFont="1" applyBorder="1" applyAlignment="1">
      <alignment horizontal="center" vertical="top" shrinkToFit="1"/>
    </xf>
    <xf numFmtId="165" fontId="121" fillId="0" borderId="116" xfId="6328" applyNumberFormat="1" applyFont="1" applyBorder="1" applyAlignment="1">
      <alignment horizontal="left" wrapText="1"/>
    </xf>
    <xf numFmtId="2" fontId="121" fillId="0" borderId="116" xfId="6328" applyNumberFormat="1" applyFont="1" applyBorder="1" applyAlignment="1">
      <alignment horizontal="center" vertical="top" shrinkToFit="1"/>
    </xf>
    <xf numFmtId="14" fontId="121" fillId="0" borderId="116" xfId="6328" applyNumberFormat="1" applyFont="1" applyBorder="1" applyAlignment="1">
      <alignment horizontal="left" wrapText="1"/>
    </xf>
    <xf numFmtId="165" fontId="121" fillId="42" borderId="116" xfId="6329" applyFont="1" applyFill="1" applyBorder="1" applyAlignment="1">
      <alignment horizontal="left" wrapText="1"/>
    </xf>
    <xf numFmtId="165" fontId="121" fillId="0" borderId="116" xfId="6329" applyFont="1" applyFill="1" applyBorder="1" applyAlignment="1">
      <alignment horizontal="left" wrapText="1"/>
    </xf>
    <xf numFmtId="0" fontId="43" fillId="0" borderId="116" xfId="6328" applyFont="1" applyBorder="1" applyAlignment="1">
      <alignment horizontal="center" vertical="top" wrapText="1"/>
    </xf>
    <xf numFmtId="4" fontId="125" fillId="0" borderId="116" xfId="6328" applyNumberFormat="1" applyFont="1" applyBorder="1" applyAlignment="1">
      <alignment horizontal="center" vertical="top" shrinkToFit="1"/>
    </xf>
    <xf numFmtId="2" fontId="125" fillId="0" borderId="116" xfId="6328" applyNumberFormat="1" applyFont="1" applyBorder="1" applyAlignment="1">
      <alignment horizontal="right" vertical="top" indent="1" shrinkToFit="1"/>
    </xf>
    <xf numFmtId="4" fontId="125" fillId="44" borderId="116" xfId="6328" applyNumberFormat="1" applyFont="1" applyFill="1" applyBorder="1" applyAlignment="1">
      <alignment horizontal="left" vertical="top" indent="1" shrinkToFit="1"/>
    </xf>
    <xf numFmtId="0" fontId="113" fillId="0" borderId="116" xfId="6328" applyBorder="1" applyAlignment="1">
      <alignment horizontal="left" wrapText="1"/>
    </xf>
    <xf numFmtId="4" fontId="126" fillId="0" borderId="116" xfId="6328" applyNumberFormat="1" applyFont="1" applyBorder="1" applyAlignment="1">
      <alignment horizontal="center" vertical="top" shrinkToFit="1"/>
    </xf>
    <xf numFmtId="177" fontId="126" fillId="0" borderId="116" xfId="6328" applyNumberFormat="1" applyFont="1" applyBorder="1" applyAlignment="1">
      <alignment horizontal="center" vertical="top" shrinkToFit="1"/>
    </xf>
    <xf numFmtId="1" fontId="126" fillId="0" borderId="116" xfId="6328" applyNumberFormat="1" applyFont="1" applyBorder="1" applyAlignment="1">
      <alignment horizontal="center" vertical="top" shrinkToFit="1"/>
    </xf>
    <xf numFmtId="10" fontId="126" fillId="0" borderId="116" xfId="6328" applyNumberFormat="1" applyFont="1" applyBorder="1" applyAlignment="1">
      <alignment horizontal="right" vertical="top" indent="1" shrinkToFit="1"/>
    </xf>
    <xf numFmtId="43" fontId="121" fillId="0" borderId="116" xfId="8" applyFont="1" applyFill="1" applyBorder="1" applyAlignment="1">
      <alignment horizontal="left" wrapText="1"/>
    </xf>
    <xf numFmtId="0" fontId="49" fillId="0" borderId="116" xfId="6328" applyFont="1" applyBorder="1" applyAlignment="1">
      <alignment horizontal="left" vertical="top" wrapText="1"/>
    </xf>
    <xf numFmtId="1" fontId="121" fillId="7" borderId="116" xfId="6328" applyNumberFormat="1" applyFont="1" applyFill="1" applyBorder="1" applyAlignment="1">
      <alignment horizontal="center" vertical="top" shrinkToFit="1"/>
    </xf>
    <xf numFmtId="4" fontId="121" fillId="7" borderId="116" xfId="6328" applyNumberFormat="1" applyFont="1" applyFill="1" applyBorder="1" applyAlignment="1">
      <alignment horizontal="center" vertical="top" shrinkToFit="1"/>
    </xf>
    <xf numFmtId="2" fontId="121" fillId="7" borderId="116" xfId="6328" applyNumberFormat="1" applyFont="1" applyFill="1" applyBorder="1" applyAlignment="1">
      <alignment horizontal="center" vertical="top" shrinkToFit="1"/>
    </xf>
    <xf numFmtId="0" fontId="121" fillId="7" borderId="116" xfId="6328" applyFont="1" applyFill="1" applyBorder="1" applyAlignment="1">
      <alignment horizontal="left" wrapText="1"/>
    </xf>
    <xf numFmtId="2" fontId="121" fillId="7" borderId="116" xfId="6328" applyNumberFormat="1" applyFont="1" applyFill="1" applyBorder="1" applyAlignment="1">
      <alignment horizontal="right" vertical="top" indent="1" shrinkToFit="1"/>
    </xf>
    <xf numFmtId="165" fontId="121" fillId="7" borderId="116" xfId="6328" applyNumberFormat="1" applyFont="1" applyFill="1" applyBorder="1" applyAlignment="1">
      <alignment horizontal="left" wrapText="1"/>
    </xf>
    <xf numFmtId="43" fontId="121" fillId="7" borderId="116" xfId="8" applyFont="1" applyFill="1" applyBorder="1" applyAlignment="1">
      <alignment horizontal="left" wrapText="1"/>
    </xf>
    <xf numFmtId="4" fontId="121" fillId="7" borderId="116" xfId="6328" applyNumberFormat="1" applyFont="1" applyFill="1" applyBorder="1" applyAlignment="1">
      <alignment horizontal="left" vertical="top" indent="1" shrinkToFit="1"/>
    </xf>
    <xf numFmtId="0" fontId="127" fillId="0" borderId="0" xfId="6330" applyFont="1"/>
    <xf numFmtId="0" fontId="128" fillId="0" borderId="0" xfId="6330" applyFont="1"/>
    <xf numFmtId="10" fontId="127" fillId="0" borderId="0" xfId="0" applyNumberFormat="1" applyFont="1"/>
    <xf numFmtId="170" fontId="28" fillId="10" borderId="85" xfId="3" applyNumberFormat="1" applyFont="1" applyFill="1" applyBorder="1"/>
    <xf numFmtId="169" fontId="28" fillId="10" borderId="88" xfId="3" applyNumberFormat="1" applyFont="1" applyFill="1" applyBorder="1"/>
    <xf numFmtId="169" fontId="28" fillId="10" borderId="85" xfId="3" applyNumberFormat="1" applyFont="1" applyFill="1" applyBorder="1"/>
    <xf numFmtId="1" fontId="121" fillId="42" borderId="116" xfId="6328" applyNumberFormat="1" applyFont="1" applyFill="1" applyBorder="1" applyAlignment="1">
      <alignment horizontal="center" vertical="top" shrinkToFit="1"/>
    </xf>
    <xf numFmtId="4" fontId="121" fillId="42" borderId="116" xfId="6328" applyNumberFormat="1" applyFont="1" applyFill="1" applyBorder="1" applyAlignment="1">
      <alignment horizontal="center" vertical="top" shrinkToFit="1"/>
    </xf>
    <xf numFmtId="177" fontId="121" fillId="42" borderId="116" xfId="6328" applyNumberFormat="1" applyFont="1" applyFill="1" applyBorder="1" applyAlignment="1">
      <alignment horizontal="center" vertical="top" shrinkToFit="1"/>
    </xf>
    <xf numFmtId="2" fontId="121" fillId="42" borderId="116" xfId="6328" applyNumberFormat="1" applyFont="1" applyFill="1" applyBorder="1" applyAlignment="1">
      <alignment horizontal="center" vertical="top" shrinkToFit="1"/>
    </xf>
    <xf numFmtId="0" fontId="121" fillId="42" borderId="116" xfId="6328" applyFont="1" applyFill="1" applyBorder="1" applyAlignment="1">
      <alignment horizontal="left" wrapText="1"/>
    </xf>
    <xf numFmtId="2" fontId="121" fillId="42" borderId="116" xfId="6328" applyNumberFormat="1" applyFont="1" applyFill="1" applyBorder="1" applyAlignment="1">
      <alignment horizontal="right" vertical="top" indent="1" shrinkToFit="1"/>
    </xf>
    <xf numFmtId="14" fontId="121" fillId="42" borderId="116" xfId="6328" applyNumberFormat="1" applyFont="1" applyFill="1" applyBorder="1" applyAlignment="1">
      <alignment horizontal="left" wrapText="1"/>
    </xf>
    <xf numFmtId="165" fontId="121" fillId="42" borderId="116" xfId="6328" applyNumberFormat="1" applyFont="1" applyFill="1" applyBorder="1" applyAlignment="1">
      <alignment horizontal="left" wrapText="1"/>
    </xf>
    <xf numFmtId="43" fontId="121" fillId="42" borderId="116" xfId="8" applyFont="1" applyFill="1" applyBorder="1" applyAlignment="1">
      <alignment horizontal="left" wrapText="1"/>
    </xf>
    <xf numFmtId="4" fontId="121" fillId="42" borderId="116" xfId="6328" applyNumberFormat="1" applyFont="1" applyFill="1" applyBorder="1" applyAlignment="1">
      <alignment horizontal="left" vertical="top" indent="1" shrinkToFit="1"/>
    </xf>
    <xf numFmtId="43" fontId="127" fillId="0" borderId="0" xfId="8" applyFont="1"/>
    <xf numFmtId="0" fontId="111" fillId="46" borderId="51" xfId="0" applyFont="1" applyFill="1" applyBorder="1" applyAlignment="1">
      <alignment horizontal="center"/>
    </xf>
    <xf numFmtId="165" fontId="111" fillId="46" borderId="51" xfId="0" applyNumberFormat="1" applyFont="1" applyFill="1" applyBorder="1" applyAlignment="1">
      <alignment horizontal="center"/>
    </xf>
    <xf numFmtId="10" fontId="111" fillId="46" borderId="51" xfId="0" applyNumberFormat="1" applyFont="1" applyFill="1" applyBorder="1" applyAlignment="1">
      <alignment horizontal="center"/>
    </xf>
    <xf numFmtId="165" fontId="111" fillId="46" borderId="51" xfId="8" applyNumberFormat="1" applyFont="1" applyFill="1" applyBorder="1" applyAlignment="1">
      <alignment horizontal="center"/>
    </xf>
    <xf numFmtId="43" fontId="127" fillId="42" borderId="0" xfId="8" applyFont="1" applyFill="1"/>
    <xf numFmtId="10" fontId="127" fillId="42" borderId="0" xfId="0" applyNumberFormat="1" applyFont="1" applyFill="1"/>
    <xf numFmtId="3" fontId="56" fillId="47" borderId="68" xfId="3" applyNumberFormat="1" applyFont="1" applyFill="1" applyBorder="1" applyAlignment="1">
      <alignment horizontal="center"/>
    </xf>
    <xf numFmtId="170" fontId="56" fillId="47" borderId="68" xfId="3" applyNumberFormat="1" applyFont="1" applyFill="1" applyBorder="1" applyAlignment="1">
      <alignment horizontal="right"/>
    </xf>
    <xf numFmtId="170" fontId="56" fillId="48" borderId="68" xfId="3" applyNumberFormat="1" applyFont="1" applyFill="1" applyBorder="1" applyAlignment="1">
      <alignment horizontal="right"/>
    </xf>
    <xf numFmtId="170" fontId="56" fillId="47" borderId="70" xfId="3" applyNumberFormat="1" applyFont="1" applyFill="1" applyBorder="1" applyAlignment="1">
      <alignment horizontal="center"/>
    </xf>
    <xf numFmtId="170" fontId="56" fillId="47" borderId="72" xfId="3" applyNumberFormat="1" applyFont="1" applyFill="1" applyBorder="1" applyAlignment="1">
      <alignment horizontal="center"/>
    </xf>
    <xf numFmtId="0" fontId="56" fillId="47" borderId="68" xfId="3" applyFont="1" applyFill="1" applyBorder="1" applyAlignment="1">
      <alignment horizontal="center"/>
    </xf>
    <xf numFmtId="0" fontId="56" fillId="47" borderId="68" xfId="3" applyFont="1" applyFill="1" applyBorder="1" applyAlignment="1">
      <alignment horizontal="center" wrapText="1"/>
    </xf>
    <xf numFmtId="169" fontId="56" fillId="47" borderId="68" xfId="3" applyNumberFormat="1" applyFont="1" applyFill="1" applyBorder="1" applyAlignment="1">
      <alignment horizontal="center"/>
    </xf>
    <xf numFmtId="169" fontId="56" fillId="47" borderId="68" xfId="3" applyNumberFormat="1" applyFont="1" applyFill="1" applyBorder="1" applyAlignment="1">
      <alignment horizontal="right"/>
    </xf>
    <xf numFmtId="170" fontId="55" fillId="47" borderId="71" xfId="3" applyNumberFormat="1" applyFont="1" applyFill="1" applyBorder="1"/>
    <xf numFmtId="170" fontId="55" fillId="47" borderId="72" xfId="3" applyNumberFormat="1" applyFont="1" applyFill="1" applyBorder="1"/>
    <xf numFmtId="3" fontId="56" fillId="47" borderId="63" xfId="3" applyNumberFormat="1" applyFont="1" applyFill="1" applyBorder="1" applyAlignment="1" applyProtection="1">
      <alignment horizontal="center" vertical="center" textRotation="90" wrapText="1"/>
      <protection locked="0"/>
    </xf>
    <xf numFmtId="171" fontId="55" fillId="46" borderId="67" xfId="3" applyNumberFormat="1" applyFont="1" applyFill="1" applyBorder="1"/>
    <xf numFmtId="171" fontId="55" fillId="46" borderId="69" xfId="3" applyNumberFormat="1" applyFont="1" applyFill="1" applyBorder="1"/>
    <xf numFmtId="169" fontId="56" fillId="47" borderId="96" xfId="3" applyNumberFormat="1" applyFont="1" applyFill="1" applyBorder="1"/>
    <xf numFmtId="12" fontId="0" fillId="42" borderId="51" xfId="8" applyNumberFormat="1" applyFont="1" applyFill="1" applyBorder="1" applyAlignment="1">
      <alignment horizontal="center"/>
    </xf>
    <xf numFmtId="0" fontId="76" fillId="42" borderId="51" xfId="94" applyFont="1" applyFill="1" applyBorder="1" applyAlignment="1">
      <alignment horizontal="left"/>
    </xf>
    <xf numFmtId="10" fontId="73" fillId="42" borderId="51" xfId="0" applyNumberFormat="1" applyFont="1" applyFill="1" applyBorder="1" applyAlignment="1">
      <alignment horizontal="center"/>
    </xf>
    <xf numFmtId="10" fontId="73" fillId="42" borderId="51" xfId="56" applyNumberFormat="1" applyFont="1" applyFill="1" applyBorder="1" applyAlignment="1">
      <alignment horizontal="center"/>
    </xf>
    <xf numFmtId="169" fontId="73" fillId="42" borderId="51" xfId="11" applyNumberFormat="1" applyFont="1" applyFill="1" applyBorder="1" applyAlignment="1" applyProtection="1">
      <alignment horizontal="center"/>
    </xf>
    <xf numFmtId="43" fontId="0" fillId="42" borderId="51" xfId="8" applyFont="1" applyFill="1" applyBorder="1" applyAlignment="1">
      <alignment horizontal="center"/>
    </xf>
    <xf numFmtId="14" fontId="0" fillId="42" borderId="51" xfId="0" applyNumberFormat="1" applyFill="1" applyBorder="1"/>
    <xf numFmtId="14" fontId="33" fillId="42" borderId="51" xfId="0" applyNumberFormat="1" applyFont="1" applyFill="1" applyBorder="1" applyAlignment="1">
      <alignment horizontal="center"/>
    </xf>
    <xf numFmtId="0" fontId="0" fillId="42" borderId="51" xfId="0" applyFill="1" applyBorder="1" applyAlignment="1">
      <alignment horizontal="center"/>
    </xf>
    <xf numFmtId="2" fontId="73" fillId="42" borderId="51" xfId="0" applyNumberFormat="1" applyFont="1" applyFill="1" applyBorder="1" applyAlignment="1">
      <alignment horizontal="center"/>
    </xf>
    <xf numFmtId="43" fontId="52" fillId="42" borderId="51" xfId="8" applyFont="1" applyFill="1" applyBorder="1" applyAlignment="1">
      <alignment horizontal="center"/>
    </xf>
    <xf numFmtId="43" fontId="73" fillId="42" borderId="51" xfId="8" applyFont="1" applyFill="1" applyBorder="1" applyAlignment="1">
      <alignment horizontal="center"/>
    </xf>
    <xf numFmtId="0" fontId="75" fillId="46" borderId="118" xfId="0" applyFont="1" applyFill="1" applyBorder="1" applyAlignment="1">
      <alignment horizontal="center" vertical="center" wrapText="1"/>
    </xf>
    <xf numFmtId="0" fontId="75" fillId="46" borderId="118" xfId="0" applyFont="1" applyFill="1" applyBorder="1" applyAlignment="1">
      <alignment horizontal="center" vertical="center"/>
    </xf>
    <xf numFmtId="0" fontId="73" fillId="42" borderId="51" xfId="0" applyFont="1" applyFill="1" applyBorder="1"/>
    <xf numFmtId="0" fontId="0" fillId="42" borderId="51" xfId="0" applyFill="1" applyBorder="1"/>
    <xf numFmtId="43" fontId="0" fillId="42" borderId="51" xfId="8" applyFont="1" applyFill="1" applyBorder="1"/>
    <xf numFmtId="0" fontId="6" fillId="42" borderId="51" xfId="6333" applyFill="1" applyBorder="1"/>
    <xf numFmtId="169" fontId="77" fillId="46" borderId="63" xfId="11" applyNumberFormat="1" applyFont="1" applyFill="1" applyBorder="1" applyAlignment="1" applyProtection="1"/>
    <xf numFmtId="0" fontId="38" fillId="42" borderId="99" xfId="0" applyFont="1" applyFill="1" applyBorder="1"/>
    <xf numFmtId="0" fontId="38" fillId="42" borderId="99" xfId="0" applyFont="1" applyFill="1" applyBorder="1" applyAlignment="1">
      <alignment horizontal="center"/>
    </xf>
    <xf numFmtId="0" fontId="130" fillId="42" borderId="99" xfId="0" applyFont="1" applyFill="1" applyBorder="1"/>
    <xf numFmtId="0" fontId="33" fillId="46" borderId="51" xfId="0" applyFont="1" applyFill="1" applyBorder="1" applyAlignment="1">
      <alignment horizontal="center"/>
    </xf>
    <xf numFmtId="43" fontId="33" fillId="46" borderId="51" xfId="7" applyNumberFormat="1" applyFont="1" applyFill="1" applyBorder="1" applyAlignment="1">
      <alignment horizontal="center"/>
    </xf>
    <xf numFmtId="0" fontId="38" fillId="42" borderId="121" xfId="0" applyFont="1" applyFill="1" applyBorder="1" applyAlignment="1">
      <alignment horizontal="center"/>
    </xf>
    <xf numFmtId="0" fontId="0" fillId="42" borderId="0" xfId="0" applyFill="1" applyProtection="1">
      <protection locked="0"/>
    </xf>
    <xf numFmtId="0" fontId="28" fillId="45" borderId="23" xfId="2" applyFont="1" applyFill="1" applyBorder="1" applyAlignment="1">
      <alignment horizontal="center"/>
    </xf>
    <xf numFmtId="49" fontId="28" fillId="45" borderId="19" xfId="2" applyNumberFormat="1" applyFont="1" applyFill="1" applyBorder="1" applyAlignment="1">
      <alignment horizontal="center"/>
    </xf>
    <xf numFmtId="0" fontId="28" fillId="45" borderId="32" xfId="2" applyFont="1" applyFill="1" applyBorder="1"/>
    <xf numFmtId="0" fontId="28" fillId="45" borderId="32" xfId="1" applyFill="1" applyBorder="1"/>
    <xf numFmtId="4" fontId="105" fillId="45" borderId="22" xfId="1" applyNumberFormat="1" applyFont="1" applyFill="1" applyBorder="1" applyAlignment="1" applyProtection="1">
      <alignment horizontal="right" vertical="justify"/>
      <protection locked="0"/>
    </xf>
    <xf numFmtId="43" fontId="102" fillId="45" borderId="0" xfId="8" applyFont="1" applyFill="1" applyProtection="1">
      <protection locked="0"/>
    </xf>
    <xf numFmtId="4" fontId="103" fillId="45" borderId="0" xfId="0" applyNumberFormat="1" applyFont="1" applyFill="1" applyProtection="1">
      <protection locked="0"/>
    </xf>
    <xf numFmtId="0" fontId="103" fillId="45" borderId="0" xfId="0" applyFont="1" applyFill="1" applyProtection="1">
      <protection locked="0"/>
    </xf>
    <xf numFmtId="0" fontId="0" fillId="45" borderId="0" xfId="0" applyFill="1" applyProtection="1">
      <protection locked="0"/>
    </xf>
    <xf numFmtId="0" fontId="28" fillId="42" borderId="23" xfId="2" applyFont="1" applyFill="1" applyBorder="1" applyAlignment="1">
      <alignment horizontal="center"/>
    </xf>
    <xf numFmtId="49" fontId="28" fillId="42" borderId="19" xfId="1" applyNumberFormat="1" applyFill="1" applyBorder="1" applyAlignment="1">
      <alignment horizontal="center"/>
    </xf>
    <xf numFmtId="0" fontId="28" fillId="42" borderId="32" xfId="1" applyFill="1" applyBorder="1"/>
    <xf numFmtId="0" fontId="37" fillId="42" borderId="32" xfId="1" applyFont="1" applyFill="1" applyBorder="1"/>
    <xf numFmtId="0" fontId="109" fillId="42" borderId="0" xfId="6328" applyFont="1" applyFill="1" applyAlignment="1">
      <alignment horizontal="left" vertical="top"/>
    </xf>
    <xf numFmtId="0" fontId="29" fillId="10" borderId="6" xfId="1" applyFont="1" applyFill="1" applyBorder="1" applyProtection="1">
      <protection locked="0"/>
    </xf>
    <xf numFmtId="0" fontId="34" fillId="10" borderId="6" xfId="2" applyFont="1" applyFill="1" applyBorder="1" applyAlignment="1" applyProtection="1">
      <alignment horizontal="center" vertical="center"/>
      <protection locked="0"/>
    </xf>
    <xf numFmtId="0" fontId="104" fillId="10" borderId="0" xfId="1" applyFont="1" applyFill="1" applyProtection="1">
      <protection locked="0"/>
    </xf>
    <xf numFmtId="0" fontId="29" fillId="10" borderId="6" xfId="1" applyFont="1" applyFill="1" applyBorder="1" applyAlignment="1" applyProtection="1">
      <alignment vertical="center"/>
      <protection locked="0"/>
    </xf>
    <xf numFmtId="4" fontId="28" fillId="10" borderId="6" xfId="1" applyNumberFormat="1" applyFill="1" applyBorder="1" applyProtection="1">
      <protection locked="0"/>
    </xf>
    <xf numFmtId="0" fontId="29" fillId="10" borderId="8" xfId="1" applyFont="1" applyFill="1" applyBorder="1" applyProtection="1">
      <protection locked="0"/>
    </xf>
    <xf numFmtId="0" fontId="37" fillId="10" borderId="6" xfId="1" applyFont="1" applyFill="1" applyBorder="1" applyAlignment="1" applyProtection="1">
      <alignment horizontal="center" vertical="center"/>
      <protection locked="0"/>
    </xf>
    <xf numFmtId="0" fontId="29" fillId="10" borderId="5" xfId="1" applyFont="1" applyFill="1" applyBorder="1"/>
    <xf numFmtId="0" fontId="104" fillId="10" borderId="5" xfId="1" applyFont="1" applyFill="1" applyBorder="1"/>
    <xf numFmtId="0" fontId="29" fillId="10" borderId="5" xfId="1" applyFont="1" applyFill="1" applyBorder="1" applyAlignment="1">
      <alignment vertical="center"/>
    </xf>
    <xf numFmtId="0" fontId="29" fillId="10" borderId="7" xfId="1" applyFont="1" applyFill="1" applyBorder="1"/>
    <xf numFmtId="0" fontId="29" fillId="10" borderId="3" xfId="1" applyFont="1" applyFill="1" applyBorder="1"/>
    <xf numFmtId="0" fontId="30" fillId="10" borderId="5" xfId="0" applyFont="1" applyFill="1" applyBorder="1"/>
    <xf numFmtId="0" fontId="0" fillId="10" borderId="7" xfId="0" applyFill="1" applyBorder="1" applyProtection="1">
      <protection locked="0"/>
    </xf>
    <xf numFmtId="0" fontId="0" fillId="10" borderId="9" xfId="0" applyFill="1" applyBorder="1" applyProtection="1">
      <protection locked="0"/>
    </xf>
    <xf numFmtId="0" fontId="0" fillId="10" borderId="1" xfId="0" applyFill="1" applyBorder="1" applyProtection="1">
      <protection locked="0"/>
    </xf>
    <xf numFmtId="4" fontId="0" fillId="10" borderId="1" xfId="0" applyNumberFormat="1" applyFill="1" applyBorder="1" applyProtection="1">
      <protection locked="0"/>
    </xf>
    <xf numFmtId="0" fontId="37" fillId="10" borderId="1" xfId="2" applyFont="1" applyFill="1" applyBorder="1" applyAlignment="1">
      <alignment horizontal="center"/>
    </xf>
    <xf numFmtId="49" fontId="37" fillId="10" borderId="1" xfId="2" applyNumberFormat="1" applyFont="1" applyFill="1" applyBorder="1" applyAlignment="1">
      <alignment horizontal="center"/>
    </xf>
    <xf numFmtId="0" fontId="37" fillId="10" borderId="1" xfId="2" applyFont="1" applyFill="1" applyBorder="1"/>
    <xf numFmtId="0" fontId="37" fillId="10" borderId="1" xfId="1" applyFont="1" applyFill="1" applyBorder="1"/>
    <xf numFmtId="4" fontId="30" fillId="10" borderId="1" xfId="1" applyNumberFormat="1" applyFont="1" applyFill="1" applyBorder="1" applyAlignment="1">
      <alignment horizontal="right" vertical="justify"/>
    </xf>
    <xf numFmtId="0" fontId="28" fillId="10" borderId="0" xfId="2" applyFont="1" applyFill="1" applyAlignment="1">
      <alignment horizontal="center"/>
    </xf>
    <xf numFmtId="49" fontId="28" fillId="10" borderId="0" xfId="2" applyNumberFormat="1" applyFont="1" applyFill="1" applyAlignment="1">
      <alignment horizontal="center"/>
    </xf>
    <xf numFmtId="0" fontId="29" fillId="10" borderId="0" xfId="2" applyFont="1" applyFill="1"/>
    <xf numFmtId="0" fontId="28" fillId="10" borderId="0" xfId="1" applyFill="1"/>
    <xf numFmtId="0" fontId="29" fillId="10" borderId="0" xfId="1" applyFont="1" applyFill="1"/>
    <xf numFmtId="4" fontId="30" fillId="10" borderId="0" xfId="1" applyNumberFormat="1" applyFont="1" applyFill="1" applyAlignment="1">
      <alignment horizontal="right" vertical="justify"/>
    </xf>
    <xf numFmtId="0" fontId="28" fillId="10" borderId="9" xfId="1" applyFill="1" applyBorder="1" applyAlignment="1">
      <alignment horizontal="center"/>
    </xf>
    <xf numFmtId="49" fontId="28" fillId="10" borderId="9" xfId="1" applyNumberFormat="1" applyFill="1" applyBorder="1" applyAlignment="1">
      <alignment horizontal="center"/>
    </xf>
    <xf numFmtId="0" fontId="29" fillId="10" borderId="9" xfId="2" applyFont="1" applyFill="1" applyBorder="1"/>
    <xf numFmtId="0" fontId="28" fillId="10" borderId="9" xfId="1" applyFill="1" applyBorder="1"/>
    <xf numFmtId="0" fontId="29" fillId="10" borderId="9" xfId="1" applyFont="1" applyFill="1" applyBorder="1"/>
    <xf numFmtId="4" fontId="30" fillId="10" borderId="9" xfId="1" applyNumberFormat="1" applyFont="1" applyFill="1" applyBorder="1" applyAlignment="1">
      <alignment horizontal="right" vertical="justify"/>
    </xf>
    <xf numFmtId="0" fontId="0" fillId="10" borderId="0" xfId="0" applyFill="1" applyProtection="1">
      <protection locked="0"/>
    </xf>
    <xf numFmtId="0" fontId="37" fillId="10" borderId="1" xfId="0" applyFont="1" applyFill="1" applyBorder="1" applyAlignment="1">
      <alignment horizontal="center" vertical="center" wrapText="1"/>
    </xf>
    <xf numFmtId="49" fontId="37" fillId="10" borderId="1" xfId="0" applyNumberFormat="1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left" vertical="center" wrapText="1"/>
    </xf>
    <xf numFmtId="0" fontId="37" fillId="10" borderId="3" xfId="0" applyFont="1" applyFill="1" applyBorder="1" applyAlignment="1">
      <alignment horizontal="center" vertical="center" wrapText="1"/>
    </xf>
    <xf numFmtId="49" fontId="37" fillId="10" borderId="3" xfId="0" applyNumberFormat="1" applyFont="1" applyFill="1" applyBorder="1" applyAlignment="1">
      <alignment horizontal="center" vertical="center" wrapText="1"/>
    </xf>
    <xf numFmtId="0" fontId="37" fillId="10" borderId="3" xfId="0" applyFont="1" applyFill="1" applyBorder="1" applyAlignment="1">
      <alignment horizontal="left" vertical="center" wrapText="1"/>
    </xf>
    <xf numFmtId="4" fontId="30" fillId="10" borderId="3" xfId="2" applyNumberFormat="1" applyFont="1" applyFill="1" applyBorder="1" applyAlignment="1">
      <alignment horizontal="right" vertical="justify"/>
    </xf>
    <xf numFmtId="0" fontId="29" fillId="10" borderId="9" xfId="1" applyFont="1" applyFill="1" applyBorder="1" applyAlignment="1">
      <alignment vertical="center"/>
    </xf>
    <xf numFmtId="49" fontId="29" fillId="10" borderId="9" xfId="1" applyNumberFormat="1" applyFont="1" applyFill="1" applyBorder="1" applyAlignment="1">
      <alignment vertical="center"/>
    </xf>
    <xf numFmtId="0" fontId="29" fillId="10" borderId="2" xfId="1" applyFont="1" applyFill="1" applyBorder="1"/>
    <xf numFmtId="49" fontId="29" fillId="10" borderId="3" xfId="1" applyNumberFormat="1" applyFont="1" applyFill="1" applyBorder="1"/>
    <xf numFmtId="4" fontId="30" fillId="10" borderId="3" xfId="1" applyNumberFormat="1" applyFont="1" applyFill="1" applyBorder="1" applyAlignment="1">
      <alignment horizontal="right" vertical="justify"/>
    </xf>
    <xf numFmtId="0" fontId="29" fillId="10" borderId="4" xfId="1" applyFont="1" applyFill="1" applyBorder="1" applyProtection="1">
      <protection locked="0"/>
    </xf>
    <xf numFmtId="0" fontId="37" fillId="10" borderId="1" xfId="2" applyFont="1" applyFill="1" applyBorder="1" applyAlignment="1">
      <alignment horizontal="left" vertical="center"/>
    </xf>
    <xf numFmtId="4" fontId="37" fillId="10" borderId="1" xfId="2" applyNumberFormat="1" applyFont="1" applyFill="1" applyBorder="1" applyAlignment="1">
      <alignment horizontal="right" vertical="center"/>
    </xf>
    <xf numFmtId="0" fontId="38" fillId="10" borderId="124" xfId="0" applyFont="1" applyFill="1" applyBorder="1"/>
    <xf numFmtId="0" fontId="0" fillId="42" borderId="119" xfId="0" applyFill="1" applyBorder="1" applyAlignment="1">
      <alignment horizontal="center"/>
    </xf>
    <xf numFmtId="49" fontId="38" fillId="42" borderId="119" xfId="0" applyNumberFormat="1" applyFont="1" applyFill="1" applyBorder="1" applyAlignment="1">
      <alignment horizontal="center"/>
    </xf>
    <xf numFmtId="0" fontId="38" fillId="42" borderId="119" xfId="0" applyFont="1" applyFill="1" applyBorder="1" applyAlignment="1">
      <alignment horizontal="center"/>
    </xf>
    <xf numFmtId="0" fontId="38" fillId="42" borderId="119" xfId="0" applyFont="1" applyFill="1" applyBorder="1"/>
    <xf numFmtId="175" fontId="131" fillId="42" borderId="127" xfId="0" applyNumberFormat="1" applyFont="1" applyFill="1" applyBorder="1" applyAlignment="1">
      <alignment horizontal="center"/>
    </xf>
    <xf numFmtId="0" fontId="38" fillId="0" borderId="127" xfId="0" applyFont="1" applyBorder="1"/>
    <xf numFmtId="4" fontId="30" fillId="43" borderId="22" xfId="1" applyNumberFormat="1" applyFont="1" applyFill="1" applyBorder="1" applyAlignment="1" applyProtection="1">
      <alignment horizontal="right" vertical="justify"/>
      <protection locked="0"/>
    </xf>
    <xf numFmtId="0" fontId="28" fillId="43" borderId="40" xfId="2" applyFont="1" applyFill="1" applyBorder="1" applyAlignment="1">
      <alignment horizontal="left"/>
    </xf>
    <xf numFmtId="0" fontId="28" fillId="43" borderId="30" xfId="2" applyFont="1" applyFill="1" applyBorder="1" applyAlignment="1">
      <alignment horizontal="left"/>
    </xf>
    <xf numFmtId="0" fontId="28" fillId="43" borderId="41" xfId="2" applyFont="1" applyFill="1" applyBorder="1" applyAlignment="1">
      <alignment horizontal="left"/>
    </xf>
    <xf numFmtId="4" fontId="30" fillId="43" borderId="20" xfId="1" applyNumberFormat="1" applyFont="1" applyFill="1" applyBorder="1" applyAlignment="1" applyProtection="1">
      <alignment horizontal="right" vertical="justify"/>
      <protection locked="0"/>
    </xf>
    <xf numFmtId="0" fontId="38" fillId="43" borderId="125" xfId="0" applyFont="1" applyFill="1" applyBorder="1"/>
    <xf numFmtId="0" fontId="43" fillId="43" borderId="126" xfId="0" applyFont="1" applyFill="1" applyBorder="1" applyAlignment="1">
      <alignment horizontal="center"/>
    </xf>
    <xf numFmtId="169" fontId="35" fillId="10" borderId="85" xfId="3" applyNumberFormat="1" applyFont="1" applyFill="1" applyBorder="1"/>
    <xf numFmtId="3" fontId="55" fillId="7" borderId="68" xfId="0" applyNumberFormat="1" applyFont="1" applyFill="1" applyBorder="1" applyAlignment="1">
      <alignment horizontal="center"/>
    </xf>
    <xf numFmtId="169" fontId="55" fillId="7" borderId="68" xfId="3" applyNumberFormat="1" applyFont="1" applyFill="1" applyBorder="1" applyAlignment="1">
      <alignment horizontal="right"/>
    </xf>
    <xf numFmtId="37" fontId="55" fillId="7" borderId="68" xfId="0" applyNumberFormat="1" applyFont="1" applyFill="1" applyBorder="1" applyAlignment="1">
      <alignment horizontal="center"/>
    </xf>
    <xf numFmtId="0" fontId="56" fillId="0" borderId="128" xfId="3" applyFont="1" applyBorder="1" applyAlignment="1">
      <alignment horizontal="center"/>
    </xf>
    <xf numFmtId="171" fontId="56" fillId="0" borderId="129" xfId="3" applyNumberFormat="1" applyFont="1" applyBorder="1" applyAlignment="1">
      <alignment horizontal="center" wrapText="1"/>
    </xf>
    <xf numFmtId="169" fontId="55" fillId="0" borderId="130" xfId="3" applyNumberFormat="1" applyFont="1" applyBorder="1" applyAlignment="1">
      <alignment horizontal="center"/>
    </xf>
    <xf numFmtId="0" fontId="55" fillId="0" borderId="131" xfId="3" applyFont="1" applyBorder="1" applyAlignment="1">
      <alignment horizontal="left"/>
    </xf>
    <xf numFmtId="170" fontId="55" fillId="0" borderId="132" xfId="3" applyNumberFormat="1" applyFont="1" applyBorder="1"/>
    <xf numFmtId="170" fontId="55" fillId="0" borderId="133" xfId="3" applyNumberFormat="1" applyFont="1" applyBorder="1"/>
    <xf numFmtId="171" fontId="55" fillId="0" borderId="134" xfId="3" applyNumberFormat="1" applyFont="1" applyBorder="1"/>
    <xf numFmtId="169" fontId="55" fillId="0" borderId="135" xfId="3" applyNumberFormat="1" applyFont="1" applyBorder="1"/>
    <xf numFmtId="170" fontId="55" fillId="10" borderId="132" xfId="3" applyNumberFormat="1" applyFont="1" applyFill="1" applyBorder="1"/>
    <xf numFmtId="170" fontId="55" fillId="10" borderId="133" xfId="3" applyNumberFormat="1" applyFont="1" applyFill="1" applyBorder="1"/>
    <xf numFmtId="0" fontId="55" fillId="10" borderId="136" xfId="3" applyFont="1" applyFill="1" applyBorder="1"/>
    <xf numFmtId="169" fontId="56" fillId="47" borderId="137" xfId="3" applyNumberFormat="1" applyFont="1" applyFill="1" applyBorder="1"/>
    <xf numFmtId="0" fontId="28" fillId="0" borderId="133" xfId="3" applyFont="1" applyBorder="1"/>
    <xf numFmtId="170" fontId="55" fillId="0" borderId="139" xfId="3" applyNumberFormat="1" applyFont="1" applyBorder="1"/>
    <xf numFmtId="170" fontId="55" fillId="0" borderId="140" xfId="3" applyNumberFormat="1" applyFont="1" applyBorder="1"/>
    <xf numFmtId="171" fontId="55" fillId="0" borderId="138" xfId="3" applyNumberFormat="1" applyFont="1" applyBorder="1" applyAlignment="1">
      <alignment horizontal="center"/>
    </xf>
    <xf numFmtId="169" fontId="56" fillId="0" borderId="141" xfId="3" applyNumberFormat="1" applyFont="1" applyBorder="1"/>
    <xf numFmtId="171" fontId="55" fillId="0" borderId="142" xfId="3" applyNumberFormat="1" applyFont="1" applyBorder="1" applyAlignment="1">
      <alignment horizontal="center"/>
    </xf>
    <xf numFmtId="169" fontId="56" fillId="0" borderId="97" xfId="3" applyNumberFormat="1" applyFont="1" applyBorder="1" applyAlignment="1">
      <alignment horizontal="right"/>
    </xf>
    <xf numFmtId="170" fontId="55" fillId="0" borderId="143" xfId="3" applyNumberFormat="1" applyFont="1" applyBorder="1"/>
    <xf numFmtId="169" fontId="55" fillId="0" borderId="138" xfId="3" applyNumberFormat="1" applyFont="1" applyBorder="1" applyAlignment="1">
      <alignment horizontal="right"/>
    </xf>
    <xf numFmtId="170" fontId="55" fillId="0" borderId="136" xfId="3" applyNumberFormat="1" applyFont="1" applyBorder="1"/>
    <xf numFmtId="171" fontId="55" fillId="0" borderId="134" xfId="3" applyNumberFormat="1" applyFont="1" applyBorder="1" applyAlignment="1">
      <alignment horizontal="center"/>
    </xf>
    <xf numFmtId="169" fontId="56" fillId="0" borderId="144" xfId="3" applyNumberFormat="1" applyFont="1" applyBorder="1"/>
    <xf numFmtId="43" fontId="133" fillId="0" borderId="0" xfId="6348" applyNumberFormat="1"/>
    <xf numFmtId="44" fontId="33" fillId="0" borderId="0" xfId="7" applyFont="1" applyFill="1"/>
    <xf numFmtId="164" fontId="0" fillId="0" borderId="0" xfId="0" applyNumberFormat="1" applyAlignment="1">
      <alignment horizontal="center"/>
    </xf>
    <xf numFmtId="43" fontId="0" fillId="0" borderId="0" xfId="8" applyFont="1" applyFill="1"/>
    <xf numFmtId="44" fontId="0" fillId="0" borderId="0" xfId="0" applyNumberFormat="1" applyAlignment="1">
      <alignment horizontal="center"/>
    </xf>
    <xf numFmtId="0" fontId="134" fillId="0" borderId="0" xfId="0" applyFont="1" applyAlignment="1">
      <alignment horizontal="center"/>
    </xf>
    <xf numFmtId="0" fontId="103" fillId="0" borderId="0" xfId="0" applyFont="1"/>
    <xf numFmtId="44" fontId="103" fillId="0" borderId="0" xfId="0" applyNumberFormat="1" applyFont="1"/>
    <xf numFmtId="165" fontId="0" fillId="0" borderId="0" xfId="0" applyNumberFormat="1" applyAlignment="1" applyProtection="1">
      <alignment horizontal="center"/>
      <protection locked="0"/>
    </xf>
    <xf numFmtId="9" fontId="103" fillId="0" borderId="0" xfId="0" applyNumberFormat="1" applyFont="1"/>
    <xf numFmtId="10" fontId="0" fillId="0" borderId="0" xfId="0" applyNumberFormat="1" applyAlignment="1">
      <alignment horizontal="center"/>
    </xf>
    <xf numFmtId="0" fontId="71" fillId="0" borderId="0" xfId="0" applyFont="1" applyAlignment="1">
      <alignment horizontal="center"/>
    </xf>
    <xf numFmtId="0" fontId="71" fillId="0" borderId="51" xfId="0" applyFont="1" applyBorder="1" applyAlignment="1">
      <alignment horizontal="center"/>
    </xf>
    <xf numFmtId="0" fontId="0" fillId="0" borderId="51" xfId="0" applyBorder="1"/>
    <xf numFmtId="9" fontId="0" fillId="0" borderId="51" xfId="0" applyNumberFormat="1" applyBorder="1" applyAlignment="1">
      <alignment horizontal="center"/>
    </xf>
    <xf numFmtId="43" fontId="0" fillId="0" borderId="51" xfId="0" applyNumberFormat="1" applyBorder="1" applyAlignment="1">
      <alignment horizontal="center"/>
    </xf>
    <xf numFmtId="0" fontId="38" fillId="42" borderId="98" xfId="0" applyFont="1" applyFill="1" applyBorder="1"/>
    <xf numFmtId="0" fontId="38" fillId="42" borderId="120" xfId="0" applyFont="1" applyFill="1" applyBorder="1"/>
    <xf numFmtId="0" fontId="43" fillId="49" borderId="145" xfId="0" applyFont="1" applyFill="1" applyBorder="1" applyAlignment="1">
      <alignment horizontal="center"/>
    </xf>
    <xf numFmtId="0" fontId="43" fillId="43" borderId="147" xfId="0" applyFont="1" applyFill="1" applyBorder="1" applyAlignment="1">
      <alignment horizontal="center"/>
    </xf>
    <xf numFmtId="0" fontId="137" fillId="0" borderId="0" xfId="0" applyFont="1" applyAlignment="1">
      <alignment horizontal="justify" vertical="center"/>
    </xf>
    <xf numFmtId="0" fontId="143" fillId="0" borderId="0" xfId="0" applyFont="1" applyAlignment="1">
      <alignment horizontal="justify" vertical="center"/>
    </xf>
    <xf numFmtId="0" fontId="141" fillId="0" borderId="0" xfId="0" applyFont="1" applyAlignment="1">
      <alignment horizontal="justify" vertical="center"/>
    </xf>
    <xf numFmtId="177" fontId="121" fillId="7" borderId="116" xfId="6328" applyNumberFormat="1" applyFont="1" applyFill="1" applyBorder="1" applyAlignment="1">
      <alignment horizontal="center" vertical="top" shrinkToFit="1"/>
    </xf>
    <xf numFmtId="14" fontId="73" fillId="0" borderId="0" xfId="8" applyNumberFormat="1" applyFont="1" applyFill="1"/>
    <xf numFmtId="4" fontId="121" fillId="0" borderId="116" xfId="6328" applyNumberFormat="1" applyFont="1" applyBorder="1" applyAlignment="1">
      <alignment horizontal="left" vertical="top" wrapText="1" indent="1" shrinkToFit="1"/>
    </xf>
    <xf numFmtId="4" fontId="121" fillId="42" borderId="116" xfId="6328" applyNumberFormat="1" applyFont="1" applyFill="1" applyBorder="1" applyAlignment="1">
      <alignment horizontal="left" vertical="top" wrapText="1" indent="1" shrinkToFit="1"/>
    </xf>
    <xf numFmtId="0" fontId="139" fillId="42" borderId="0" xfId="0" applyFont="1" applyFill="1" applyAlignment="1">
      <alignment horizontal="justify" vertical="center"/>
    </xf>
    <xf numFmtId="14" fontId="73" fillId="0" borderId="0" xfId="7" applyNumberFormat="1" applyFont="1" applyFill="1"/>
    <xf numFmtId="170" fontId="56" fillId="47" borderId="70" xfId="3" applyNumberFormat="1" applyFont="1" applyFill="1" applyBorder="1"/>
    <xf numFmtId="170" fontId="56" fillId="47" borderId="68" xfId="3" applyNumberFormat="1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2" borderId="51" xfId="0" applyFont="1" applyFill="1" applyBorder="1" applyAlignment="1">
      <alignment horizontal="center" vertical="center" wrapText="1"/>
    </xf>
    <xf numFmtId="0" fontId="119" fillId="42" borderId="0" xfId="6328" applyFont="1" applyFill="1" applyAlignment="1">
      <alignment horizontal="center" vertical="top" wrapText="1"/>
    </xf>
    <xf numFmtId="0" fontId="121" fillId="0" borderId="113" xfId="6328" applyFont="1" applyBorder="1" applyAlignment="1">
      <alignment horizontal="left" wrapText="1"/>
    </xf>
    <xf numFmtId="43" fontId="33" fillId="0" borderId="0" xfId="7" applyNumberFormat="1" applyFont="1" applyAlignment="1">
      <alignment horizontal="center"/>
    </xf>
    <xf numFmtId="4" fontId="108" fillId="0" borderId="0" xfId="9" applyNumberFormat="1" applyFont="1" applyAlignment="1">
      <alignment horizontal="left"/>
    </xf>
    <xf numFmtId="0" fontId="34" fillId="3" borderId="10" xfId="2" applyFont="1" applyFill="1" applyBorder="1" applyAlignment="1">
      <alignment horizontal="center" vertical="center"/>
    </xf>
    <xf numFmtId="0" fontId="34" fillId="3" borderId="11" xfId="2" applyFont="1" applyFill="1" applyBorder="1" applyAlignment="1">
      <alignment horizontal="center" vertical="center"/>
    </xf>
    <xf numFmtId="0" fontId="28" fillId="0" borderId="40" xfId="2" applyFont="1" applyBorder="1" applyAlignment="1">
      <alignment horizontal="left"/>
    </xf>
    <xf numFmtId="0" fontId="28" fillId="0" borderId="30" xfId="2" applyFont="1" applyBorder="1" applyAlignment="1">
      <alignment horizontal="left"/>
    </xf>
    <xf numFmtId="0" fontId="28" fillId="0" borderId="41" xfId="2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28" fillId="0" borderId="13" xfId="0" applyFont="1" applyBorder="1" applyAlignment="1">
      <alignment horizontal="left"/>
    </xf>
    <xf numFmtId="0" fontId="140" fillId="0" borderId="0" xfId="0" applyFont="1" applyAlignment="1">
      <alignment horizontal="justify" vertical="center"/>
    </xf>
    <xf numFmtId="0" fontId="138" fillId="0" borderId="0" xfId="0" applyFont="1" applyAlignment="1">
      <alignment horizontal="justify" vertical="center"/>
    </xf>
    <xf numFmtId="0" fontId="145" fillId="0" borderId="0" xfId="0" applyFont="1" applyAlignment="1">
      <alignment horizontal="justify" vertical="center"/>
    </xf>
    <xf numFmtId="0" fontId="102" fillId="42" borderId="0" xfId="0" applyFont="1" applyFill="1"/>
    <xf numFmtId="43" fontId="3" fillId="42" borderId="51" xfId="8" applyFont="1" applyFill="1" applyBorder="1"/>
    <xf numFmtId="0" fontId="114" fillId="0" borderId="116" xfId="6328" applyFont="1" applyBorder="1" applyAlignment="1">
      <alignment horizontal="center" vertical="top" wrapText="1"/>
    </xf>
    <xf numFmtId="0" fontId="114" fillId="0" borderId="116" xfId="6328" applyFont="1" applyBorder="1" applyAlignment="1">
      <alignment horizontal="left" vertical="top" wrapText="1"/>
    </xf>
    <xf numFmtId="0" fontId="29" fillId="0" borderId="116" xfId="6328" applyFont="1" applyBorder="1" applyAlignment="1">
      <alignment horizontal="center" vertical="top" wrapText="1"/>
    </xf>
    <xf numFmtId="0" fontId="29" fillId="0" borderId="116" xfId="6328" applyFont="1" applyBorder="1" applyAlignment="1">
      <alignment horizontal="left" vertical="top" wrapText="1"/>
    </xf>
    <xf numFmtId="0" fontId="45" fillId="0" borderId="116" xfId="6328" applyFont="1" applyBorder="1" applyAlignment="1">
      <alignment horizontal="left" vertical="top" wrapText="1"/>
    </xf>
    <xf numFmtId="0" fontId="49" fillId="0" borderId="116" xfId="6328" applyFont="1" applyBorder="1" applyAlignment="1">
      <alignment horizontal="center" vertical="top" wrapText="1"/>
    </xf>
    <xf numFmtId="0" fontId="49" fillId="0" borderId="116" xfId="6328" applyFont="1" applyBorder="1" applyAlignment="1">
      <alignment horizontal="right" vertical="top" wrapText="1" indent="1"/>
    </xf>
    <xf numFmtId="0" fontId="49" fillId="0" borderId="116" xfId="6328" applyFont="1" applyBorder="1" applyAlignment="1">
      <alignment horizontal="left" vertical="top" wrapText="1" indent="1"/>
    </xf>
    <xf numFmtId="0" fontId="94" fillId="50" borderId="51" xfId="6391" applyFont="1" applyFill="1" applyBorder="1" applyAlignment="1">
      <alignment horizontal="center"/>
    </xf>
    <xf numFmtId="44" fontId="97" fillId="50" borderId="51" xfId="6392" applyFont="1" applyFill="1" applyBorder="1"/>
    <xf numFmtId="0" fontId="2" fillId="0" borderId="0" xfId="6391"/>
    <xf numFmtId="0" fontId="2" fillId="0" borderId="51" xfId="6391" applyBorder="1"/>
    <xf numFmtId="44" fontId="0" fillId="0" borderId="51" xfId="6392" applyFont="1" applyBorder="1"/>
    <xf numFmtId="0" fontId="97" fillId="0" borderId="0" xfId="6391" applyFont="1"/>
    <xf numFmtId="181" fontId="147" fillId="0" borderId="51" xfId="0" applyNumberFormat="1" applyFont="1" applyBorder="1" applyAlignment="1">
      <alignment horizontal="center" vertical="center"/>
    </xf>
    <xf numFmtId="0" fontId="1" fillId="0" borderId="51" xfId="6391" applyFont="1" applyBorder="1"/>
    <xf numFmtId="0" fontId="149" fillId="0" borderId="0" xfId="3" applyFont="1" applyAlignment="1">
      <alignment vertical="center"/>
    </xf>
    <xf numFmtId="0" fontId="136" fillId="0" borderId="0" xfId="3" applyFont="1" applyAlignment="1">
      <alignment horizontal="center" vertical="center"/>
    </xf>
    <xf numFmtId="0" fontId="149" fillId="0" borderId="0" xfId="0" applyFont="1" applyAlignment="1">
      <alignment vertical="center"/>
    </xf>
    <xf numFmtId="4" fontId="136" fillId="0" borderId="0" xfId="3" applyNumberFormat="1" applyFont="1" applyAlignment="1">
      <alignment vertical="center"/>
    </xf>
    <xf numFmtId="43" fontId="149" fillId="0" borderId="0" xfId="8" applyFont="1" applyAlignment="1">
      <alignment vertical="center"/>
    </xf>
    <xf numFmtId="43" fontId="153" fillId="0" borderId="0" xfId="8" applyFont="1" applyBorder="1" applyAlignment="1">
      <alignment vertical="center"/>
    </xf>
    <xf numFmtId="43" fontId="153" fillId="42" borderId="0" xfId="8" applyFont="1" applyFill="1" applyBorder="1" applyAlignment="1">
      <alignment vertical="center"/>
    </xf>
    <xf numFmtId="0" fontId="149" fillId="42" borderId="0" xfId="3" applyFont="1" applyFill="1" applyAlignment="1">
      <alignment vertical="center"/>
    </xf>
    <xf numFmtId="43" fontId="149" fillId="42" borderId="0" xfId="8" applyFont="1" applyFill="1" applyAlignment="1">
      <alignment vertical="center"/>
    </xf>
    <xf numFmtId="43" fontId="149" fillId="0" borderId="0" xfId="8" applyFont="1" applyBorder="1" applyAlignment="1">
      <alignment vertical="center"/>
    </xf>
    <xf numFmtId="43" fontId="149" fillId="0" borderId="0" xfId="8" applyFont="1" applyFill="1" applyAlignment="1">
      <alignment vertical="center"/>
    </xf>
    <xf numFmtId="43" fontId="149" fillId="0" borderId="0" xfId="3" applyNumberFormat="1" applyFont="1" applyAlignment="1">
      <alignment vertical="center"/>
    </xf>
    <xf numFmtId="169" fontId="149" fillId="0" borderId="0" xfId="3" applyNumberFormat="1" applyFont="1" applyAlignment="1">
      <alignment vertical="center"/>
    </xf>
    <xf numFmtId="0" fontId="151" fillId="42" borderId="0" xfId="3" applyFont="1" applyFill="1" applyAlignment="1">
      <alignment vertical="center"/>
    </xf>
    <xf numFmtId="0" fontId="151" fillId="0" borderId="0" xfId="3" applyFont="1" applyAlignment="1">
      <alignment vertical="center"/>
    </xf>
    <xf numFmtId="43" fontId="151" fillId="0" borderId="0" xfId="8" applyFont="1" applyAlignment="1">
      <alignment vertical="center"/>
    </xf>
    <xf numFmtId="0" fontId="151" fillId="50" borderId="51" xfId="0" applyFont="1" applyFill="1" applyBorder="1" applyAlignment="1">
      <alignment vertical="center"/>
    </xf>
    <xf numFmtId="0" fontId="149" fillId="0" borderId="51" xfId="0" applyFont="1" applyBorder="1" applyAlignment="1">
      <alignment vertical="center"/>
    </xf>
    <xf numFmtId="4" fontId="149" fillId="0" borderId="51" xfId="0" applyNumberFormat="1" applyFont="1" applyBorder="1" applyAlignment="1">
      <alignment vertical="center"/>
    </xf>
    <xf numFmtId="4" fontId="151" fillId="50" borderId="51" xfId="0" applyNumberFormat="1" applyFont="1" applyFill="1" applyBorder="1" applyAlignment="1">
      <alignment vertical="center"/>
    </xf>
    <xf numFmtId="0" fontId="150" fillId="50" borderId="51" xfId="0" applyFont="1" applyFill="1" applyBorder="1" applyAlignment="1">
      <alignment horizontal="center" vertical="center"/>
    </xf>
    <xf numFmtId="0" fontId="156" fillId="50" borderId="51" xfId="0" applyFont="1" applyFill="1" applyBorder="1" applyAlignment="1">
      <alignment horizontal="center" vertical="center"/>
    </xf>
    <xf numFmtId="0" fontId="149" fillId="0" borderId="51" xfId="0" applyFont="1" applyBorder="1" applyAlignment="1">
      <alignment horizontal="center" vertical="center"/>
    </xf>
    <xf numFmtId="44" fontId="149" fillId="0" borderId="51" xfId="7" applyFont="1" applyBorder="1" applyAlignment="1">
      <alignment horizontal="center" vertical="center"/>
    </xf>
    <xf numFmtId="44" fontId="149" fillId="0" borderId="51" xfId="7" applyFont="1" applyFill="1" applyBorder="1" applyAlignment="1">
      <alignment horizontal="center" vertical="center"/>
    </xf>
    <xf numFmtId="44" fontId="149" fillId="0" borderId="51" xfId="7" applyFont="1" applyFill="1" applyBorder="1" applyAlignment="1">
      <alignment vertical="center"/>
    </xf>
    <xf numFmtId="44" fontId="154" fillId="0" borderId="51" xfId="7" applyFont="1" applyBorder="1" applyAlignment="1">
      <alignment horizontal="center" vertical="center"/>
    </xf>
    <xf numFmtId="44" fontId="136" fillId="0" borderId="51" xfId="7" applyFont="1" applyFill="1" applyBorder="1" applyAlignment="1">
      <alignment horizontal="center" vertical="center"/>
    </xf>
    <xf numFmtId="44" fontId="149" fillId="0" borderId="0" xfId="7" applyFont="1" applyBorder="1" applyAlignment="1">
      <alignment vertical="center"/>
    </xf>
    <xf numFmtId="44" fontId="157" fillId="0" borderId="51" xfId="7" applyFont="1" applyFill="1" applyBorder="1" applyAlignment="1">
      <alignment horizontal="center" vertical="center"/>
    </xf>
    <xf numFmtId="44" fontId="149" fillId="0" borderId="0" xfId="7" applyFont="1" applyAlignment="1">
      <alignment vertical="center"/>
    </xf>
    <xf numFmtId="0" fontId="150" fillId="52" borderId="51" xfId="0" applyFont="1" applyFill="1" applyBorder="1" applyAlignment="1">
      <alignment horizontal="center" vertical="center"/>
    </xf>
    <xf numFmtId="0" fontId="149" fillId="0" borderId="0" xfId="3" applyFont="1" applyAlignment="1">
      <alignment horizontal="center" vertical="center"/>
    </xf>
    <xf numFmtId="0" fontId="156" fillId="50" borderId="51" xfId="3" applyFont="1" applyFill="1" applyBorder="1" applyAlignment="1">
      <alignment horizontal="center" vertical="center"/>
    </xf>
    <xf numFmtId="0" fontId="156" fillId="52" borderId="51" xfId="3" applyFont="1" applyFill="1" applyBorder="1" applyAlignment="1">
      <alignment horizontal="center" vertical="center"/>
    </xf>
    <xf numFmtId="43" fontId="149" fillId="0" borderId="0" xfId="8" applyFont="1" applyAlignment="1">
      <alignment horizontal="center" vertical="center"/>
    </xf>
    <xf numFmtId="43" fontId="148" fillId="0" borderId="0" xfId="8" applyFont="1" applyAlignment="1">
      <alignment horizontal="center" vertical="center"/>
    </xf>
    <xf numFmtId="43" fontId="149" fillId="0" borderId="0" xfId="3" applyNumberFormat="1" applyFont="1" applyAlignment="1">
      <alignment horizontal="center" vertical="center"/>
    </xf>
    <xf numFmtId="43" fontId="152" fillId="0" borderId="0" xfId="8" applyFont="1" applyAlignment="1">
      <alignment horizontal="center" vertical="center"/>
    </xf>
    <xf numFmtId="169" fontId="149" fillId="0" borderId="0" xfId="3" applyNumberFormat="1" applyFont="1" applyAlignment="1">
      <alignment horizontal="center" vertical="center"/>
    </xf>
    <xf numFmtId="169" fontId="155" fillId="42" borderId="0" xfId="3" applyNumberFormat="1" applyFont="1" applyFill="1" applyAlignment="1">
      <alignment horizontal="center" vertical="center"/>
    </xf>
    <xf numFmtId="0" fontId="155" fillId="42" borderId="0" xfId="3" applyFont="1" applyFill="1" applyAlignment="1">
      <alignment horizontal="center" vertical="center"/>
    </xf>
    <xf numFmtId="9" fontId="155" fillId="42" borderId="0" xfId="56" applyFont="1" applyFill="1" applyAlignment="1">
      <alignment horizontal="center" vertical="center"/>
    </xf>
    <xf numFmtId="165" fontId="155" fillId="42" borderId="0" xfId="3" applyNumberFormat="1" applyFont="1" applyFill="1" applyAlignment="1">
      <alignment horizontal="center" vertical="center"/>
    </xf>
    <xf numFmtId="0" fontId="149" fillId="42" borderId="0" xfId="3" applyFont="1" applyFill="1" applyAlignment="1">
      <alignment horizontal="center" vertical="center"/>
    </xf>
    <xf numFmtId="43" fontId="149" fillId="42" borderId="0" xfId="8" applyFont="1" applyFill="1" applyAlignment="1">
      <alignment horizontal="center" vertical="center"/>
    </xf>
    <xf numFmtId="44" fontId="136" fillId="0" borderId="0" xfId="7" applyFont="1" applyAlignment="1">
      <alignment horizontal="center" vertical="center"/>
    </xf>
    <xf numFmtId="44" fontId="149" fillId="0" borderId="0" xfId="7" applyFont="1" applyFill="1" applyAlignment="1">
      <alignment vertical="center"/>
    </xf>
    <xf numFmtId="44" fontId="149" fillId="0" borderId="51" xfId="7" applyFont="1" applyBorder="1" applyAlignment="1">
      <alignment vertical="center"/>
    </xf>
    <xf numFmtId="44" fontId="136" fillId="0" borderId="51" xfId="7" applyFont="1" applyFill="1" applyBorder="1" applyAlignment="1">
      <alignment vertical="center"/>
    </xf>
    <xf numFmtId="44" fontId="148" fillId="0" borderId="0" xfId="7" applyFont="1" applyAlignment="1">
      <alignment vertical="center"/>
    </xf>
    <xf numFmtId="44" fontId="149" fillId="42" borderId="0" xfId="7" applyFont="1" applyFill="1" applyAlignment="1">
      <alignment vertical="center"/>
    </xf>
    <xf numFmtId="44" fontId="151" fillId="42" borderId="0" xfId="7" applyFont="1" applyFill="1" applyAlignment="1">
      <alignment vertical="center"/>
    </xf>
    <xf numFmtId="9" fontId="149" fillId="0" borderId="51" xfId="56" applyFont="1" applyBorder="1" applyAlignment="1">
      <alignment vertical="center"/>
    </xf>
    <xf numFmtId="0" fontId="136" fillId="0" borderId="1" xfId="3" applyFont="1" applyBorder="1" applyAlignment="1">
      <alignment horizontal="right" vertical="center"/>
    </xf>
    <xf numFmtId="182" fontId="136" fillId="0" borderId="1" xfId="7" applyNumberFormat="1" applyFont="1" applyBorder="1" applyAlignment="1">
      <alignment horizontal="center" vertical="center"/>
    </xf>
    <xf numFmtId="49" fontId="146" fillId="51" borderId="0" xfId="0" applyNumberFormat="1" applyFont="1" applyFill="1" applyAlignment="1">
      <alignment horizontal="left" vertical="top" wrapText="1"/>
    </xf>
    <xf numFmtId="0" fontId="43" fillId="49" borderId="98" xfId="0" applyFont="1" applyFill="1" applyBorder="1" applyAlignment="1">
      <alignment horizontal="right"/>
    </xf>
    <xf numFmtId="9" fontId="154" fillId="0" borderId="51" xfId="56" applyFont="1" applyBorder="1" applyAlignment="1">
      <alignment horizontal="center" vertical="center"/>
    </xf>
    <xf numFmtId="0" fontId="38" fillId="42" borderId="0" xfId="0" applyFont="1" applyFill="1"/>
    <xf numFmtId="0" fontId="43" fillId="49" borderId="149" xfId="0" applyFont="1" applyFill="1" applyBorder="1" applyAlignment="1">
      <alignment horizontal="center"/>
    </xf>
    <xf numFmtId="0" fontId="43" fillId="49" borderId="146" xfId="0" applyFont="1" applyFill="1" applyBorder="1" applyAlignment="1">
      <alignment horizontal="right"/>
    </xf>
    <xf numFmtId="0" fontId="43" fillId="42" borderId="0" xfId="0" applyFont="1" applyFill="1" applyAlignment="1">
      <alignment horizontal="center"/>
    </xf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3" xfId="0" applyFill="1" applyBorder="1"/>
    <xf numFmtId="0" fontId="0" fillId="10" borderId="154" xfId="0" applyFill="1" applyBorder="1"/>
    <xf numFmtId="0" fontId="0" fillId="42" borderId="0" xfId="0" applyFill="1" applyAlignment="1">
      <alignment horizontal="center"/>
    </xf>
    <xf numFmtId="0" fontId="0" fillId="0" borderId="0" xfId="0" applyAlignment="1">
      <alignment horizontal="right"/>
    </xf>
    <xf numFmtId="0" fontId="38" fillId="0" borderId="0" xfId="0" applyFont="1" applyAlignment="1">
      <alignment horizontal="right"/>
    </xf>
    <xf numFmtId="49" fontId="38" fillId="42" borderId="0" xfId="0" applyNumberFormat="1" applyFont="1" applyFill="1" applyAlignment="1">
      <alignment horizontal="center"/>
    </xf>
    <xf numFmtId="0" fontId="38" fillId="42" borderId="0" xfId="0" applyFont="1" applyFill="1" applyAlignment="1">
      <alignment horizontal="center"/>
    </xf>
    <xf numFmtId="0" fontId="0" fillId="10" borderId="155" xfId="0" applyFill="1" applyBorder="1"/>
    <xf numFmtId="0" fontId="0" fillId="10" borderId="156" xfId="0" applyFill="1" applyBorder="1"/>
    <xf numFmtId="0" fontId="0" fillId="10" borderId="157" xfId="0" applyFill="1" applyBorder="1"/>
    <xf numFmtId="0" fontId="38" fillId="10" borderId="160" xfId="0" applyFont="1" applyFill="1" applyBorder="1"/>
    <xf numFmtId="0" fontId="38" fillId="10" borderId="161" xfId="0" applyFont="1" applyFill="1" applyBorder="1"/>
    <xf numFmtId="0" fontId="38" fillId="0" borderId="153" xfId="0" applyFont="1" applyBorder="1"/>
    <xf numFmtId="0" fontId="38" fillId="0" borderId="154" xfId="0" applyFont="1" applyBorder="1"/>
    <xf numFmtId="0" fontId="38" fillId="0" borderId="162" xfId="0" applyFont="1" applyBorder="1"/>
    <xf numFmtId="0" fontId="38" fillId="0" borderId="163" xfId="0" applyFont="1" applyBorder="1"/>
    <xf numFmtId="0" fontId="38" fillId="42" borderId="164" xfId="0" applyFont="1" applyFill="1" applyBorder="1"/>
    <xf numFmtId="0" fontId="130" fillId="42" borderId="165" xfId="0" applyFont="1" applyFill="1" applyBorder="1"/>
    <xf numFmtId="175" fontId="131" fillId="42" borderId="154" xfId="0" applyNumberFormat="1" applyFont="1" applyFill="1" applyBorder="1" applyAlignment="1">
      <alignment horizontal="center"/>
    </xf>
    <xf numFmtId="0" fontId="38" fillId="42" borderId="153" xfId="0" applyFont="1" applyFill="1" applyBorder="1"/>
    <xf numFmtId="0" fontId="43" fillId="0" borderId="154" xfId="0" applyFont="1" applyBorder="1"/>
    <xf numFmtId="0" fontId="43" fillId="42" borderId="153" xfId="0" applyFont="1" applyFill="1" applyBorder="1"/>
    <xf numFmtId="44" fontId="135" fillId="0" borderId="166" xfId="7" applyFont="1" applyFill="1" applyBorder="1"/>
    <xf numFmtId="44" fontId="135" fillId="0" borderId="167" xfId="7" applyFont="1" applyFill="1" applyBorder="1"/>
    <xf numFmtId="44" fontId="135" fillId="0" borderId="168" xfId="7" applyFont="1" applyFill="1" applyBorder="1"/>
    <xf numFmtId="0" fontId="132" fillId="42" borderId="153" xfId="0" applyFont="1" applyFill="1" applyBorder="1"/>
    <xf numFmtId="44" fontId="107" fillId="49" borderId="163" xfId="7" applyFont="1" applyFill="1" applyBorder="1"/>
    <xf numFmtId="44" fontId="43" fillId="49" borderId="163" xfId="7" applyFont="1" applyFill="1" applyBorder="1"/>
    <xf numFmtId="44" fontId="107" fillId="49" borderId="169" xfId="7" applyFont="1" applyFill="1" applyBorder="1"/>
    <xf numFmtId="44" fontId="43" fillId="49" borderId="169" xfId="7" applyFont="1" applyFill="1" applyBorder="1"/>
    <xf numFmtId="0" fontId="38" fillId="42" borderId="162" xfId="0" applyFont="1" applyFill="1" applyBorder="1"/>
    <xf numFmtId="44" fontId="107" fillId="42" borderId="154" xfId="7" applyFont="1" applyFill="1" applyBorder="1" applyAlignment="1">
      <alignment horizontal="center"/>
    </xf>
    <xf numFmtId="0" fontId="38" fillId="0" borderId="171" xfId="0" applyFont="1" applyBorder="1"/>
    <xf numFmtId="0" fontId="38" fillId="0" borderId="172" xfId="0" applyFont="1" applyBorder="1"/>
    <xf numFmtId="44" fontId="158" fillId="0" borderId="174" xfId="97" applyNumberFormat="1" applyFont="1" applyBorder="1" applyAlignment="1">
      <alignment horizontal="left" vertical="center"/>
    </xf>
    <xf numFmtId="49" fontId="146" fillId="51" borderId="0" xfId="0" applyNumberFormat="1" applyFont="1" applyFill="1" applyAlignment="1">
      <alignment horizontal="left" vertical="top" wrapText="1"/>
    </xf>
    <xf numFmtId="4" fontId="146" fillId="51" borderId="0" xfId="0" applyNumberFormat="1" applyFont="1" applyFill="1" applyAlignment="1">
      <alignment horizontal="right" vertical="top"/>
    </xf>
    <xf numFmtId="0" fontId="146" fillId="51" borderId="0" xfId="0" applyFont="1" applyFill="1" applyAlignment="1">
      <alignment horizontal="left" vertical="top" wrapText="1"/>
    </xf>
    <xf numFmtId="180" fontId="146" fillId="51" borderId="0" xfId="0" applyNumberFormat="1" applyFont="1" applyFill="1" applyAlignment="1">
      <alignment horizontal="center" vertical="top"/>
    </xf>
    <xf numFmtId="179" fontId="146" fillId="0" borderId="0" xfId="0" applyNumberFormat="1" applyFont="1" applyAlignment="1">
      <alignment horizontal="left" vertical="top"/>
    </xf>
    <xf numFmtId="14" fontId="146" fillId="0" borderId="0" xfId="0" applyNumberFormat="1" applyFont="1" applyAlignment="1">
      <alignment horizontal="left" vertical="top"/>
    </xf>
    <xf numFmtId="49" fontId="146" fillId="51" borderId="0" xfId="0" applyNumberFormat="1" applyFont="1" applyFill="1" applyAlignment="1">
      <alignment horizontal="center" vertical="top" wrapText="1"/>
    </xf>
    <xf numFmtId="0" fontId="146" fillId="0" borderId="0" xfId="0" applyFont="1" applyAlignment="1">
      <alignment horizontal="left" vertical="top" wrapText="1"/>
    </xf>
    <xf numFmtId="0" fontId="146" fillId="51" borderId="0" xfId="0" applyFont="1" applyFill="1" applyAlignment="1">
      <alignment horizontal="center" vertical="top" wrapText="1"/>
    </xf>
    <xf numFmtId="179" fontId="146" fillId="51" borderId="0" xfId="0" applyNumberFormat="1" applyFont="1" applyFill="1" applyAlignment="1">
      <alignment horizontal="right" vertical="top"/>
    </xf>
    <xf numFmtId="0" fontId="150" fillId="50" borderId="10" xfId="0" applyFont="1" applyFill="1" applyBorder="1" applyAlignment="1">
      <alignment horizontal="center" vertical="center"/>
    </xf>
    <xf numFmtId="0" fontId="150" fillId="50" borderId="11" xfId="0" applyFont="1" applyFill="1" applyBorder="1" applyAlignment="1">
      <alignment horizontal="center" vertical="center"/>
    </xf>
    <xf numFmtId="0" fontId="136" fillId="0" borderId="0" xfId="3" applyFont="1" applyAlignment="1">
      <alignment horizontal="center" vertical="center"/>
    </xf>
    <xf numFmtId="0" fontId="150" fillId="50" borderId="51" xfId="0" applyFont="1" applyFill="1" applyBorder="1" applyAlignment="1">
      <alignment horizontal="center" vertical="center"/>
    </xf>
    <xf numFmtId="0" fontId="37" fillId="47" borderId="68" xfId="3" applyFont="1" applyFill="1" applyBorder="1" applyAlignment="1">
      <alignment horizontal="center"/>
    </xf>
    <xf numFmtId="0" fontId="70" fillId="0" borderId="0" xfId="3" applyFont="1" applyAlignment="1">
      <alignment horizontal="center"/>
    </xf>
    <xf numFmtId="49" fontId="70" fillId="0" borderId="0" xfId="3" applyNumberFormat="1" applyFont="1" applyAlignment="1">
      <alignment horizontal="center"/>
    </xf>
    <xf numFmtId="0" fontId="37" fillId="47" borderId="67" xfId="3" applyFont="1" applyFill="1" applyBorder="1" applyAlignment="1">
      <alignment horizontal="center"/>
    </xf>
    <xf numFmtId="0" fontId="28" fillId="10" borderId="86" xfId="3" applyFont="1" applyFill="1" applyBorder="1" applyAlignment="1">
      <alignment horizontal="center"/>
    </xf>
    <xf numFmtId="0" fontId="28" fillId="10" borderId="87" xfId="3" applyFont="1" applyFill="1" applyBorder="1" applyAlignment="1">
      <alignment horizontal="center"/>
    </xf>
    <xf numFmtId="3" fontId="56" fillId="47" borderId="69" xfId="3" applyNumberFormat="1" applyFont="1" applyFill="1" applyBorder="1" applyAlignment="1" applyProtection="1">
      <alignment horizontal="center" vertical="center" textRotation="90" wrapText="1"/>
      <protection locked="0"/>
    </xf>
    <xf numFmtId="3" fontId="56" fillId="47" borderId="73" xfId="3" applyNumberFormat="1" applyFont="1" applyFill="1" applyBorder="1" applyAlignment="1" applyProtection="1">
      <alignment horizontal="center" vertical="center" textRotation="90" wrapText="1"/>
      <protection locked="0"/>
    </xf>
    <xf numFmtId="3" fontId="56" fillId="47" borderId="68" xfId="3" applyNumberFormat="1" applyFont="1" applyFill="1" applyBorder="1" applyAlignment="1">
      <alignment horizontal="center" vertical="center" textRotation="90"/>
    </xf>
    <xf numFmtId="170" fontId="56" fillId="47" borderId="67" xfId="3" applyNumberFormat="1" applyFont="1" applyFill="1" applyBorder="1"/>
    <xf numFmtId="3" fontId="56" fillId="47" borderId="70" xfId="3" applyNumberFormat="1" applyFont="1" applyFill="1" applyBorder="1" applyAlignment="1">
      <alignment horizontal="center" vertical="center" textRotation="90"/>
    </xf>
    <xf numFmtId="4" fontId="56" fillId="47" borderId="92" xfId="3" applyNumberFormat="1" applyFont="1" applyFill="1" applyBorder="1"/>
    <xf numFmtId="4" fontId="47" fillId="0" borderId="25" xfId="0" applyNumberFormat="1" applyFont="1" applyBorder="1" applyAlignment="1" applyProtection="1">
      <alignment horizontal="center"/>
      <protection locked="0"/>
    </xf>
    <xf numFmtId="0" fontId="49" fillId="0" borderId="10" xfId="0" applyFont="1" applyBorder="1" applyAlignment="1">
      <alignment horizontal="left"/>
    </xf>
    <xf numFmtId="0" fontId="49" fillId="0" borderId="9" xfId="0" applyFont="1" applyBorder="1" applyAlignment="1">
      <alignment horizontal="left"/>
    </xf>
    <xf numFmtId="0" fontId="49" fillId="0" borderId="11" xfId="0" applyFont="1" applyBorder="1" applyAlignment="1">
      <alignment horizontal="left"/>
    </xf>
    <xf numFmtId="4" fontId="47" fillId="0" borderId="62" xfId="0" applyNumberFormat="1" applyFont="1" applyBorder="1" applyAlignment="1">
      <alignment horizontal="right"/>
    </xf>
    <xf numFmtId="4" fontId="47" fillId="0" borderId="61" xfId="0" applyNumberFormat="1" applyFont="1" applyBorder="1" applyAlignment="1">
      <alignment horizontal="right"/>
    </xf>
    <xf numFmtId="4" fontId="47" fillId="0" borderId="19" xfId="0" applyNumberFormat="1" applyFont="1" applyBorder="1" applyAlignment="1" applyProtection="1">
      <alignment horizontal="center"/>
      <protection locked="0"/>
    </xf>
    <xf numFmtId="4" fontId="47" fillId="0" borderId="13" xfId="0" applyNumberFormat="1" applyFont="1" applyBorder="1" applyAlignment="1" applyProtection="1">
      <alignment horizontal="right"/>
      <protection locked="0"/>
    </xf>
    <xf numFmtId="1" fontId="45" fillId="0" borderId="10" xfId="0" applyNumberFormat="1" applyFont="1" applyBorder="1" applyAlignment="1">
      <alignment horizontal="center" vertical="center" wrapText="1"/>
    </xf>
    <xf numFmtId="1" fontId="45" fillId="0" borderId="11" xfId="0" applyNumberFormat="1" applyFont="1" applyBorder="1" applyAlignment="1">
      <alignment horizontal="center" vertical="center" wrapText="1"/>
    </xf>
    <xf numFmtId="4" fontId="37" fillId="0" borderId="2" xfId="0" applyNumberFormat="1" applyFont="1" applyBorder="1" applyAlignment="1" applyProtection="1">
      <alignment horizontal="right" vertical="center"/>
      <protection locked="0"/>
    </xf>
    <xf numFmtId="4" fontId="37" fillId="0" borderId="3" xfId="0" applyNumberFormat="1" applyFont="1" applyBorder="1" applyAlignment="1" applyProtection="1">
      <alignment horizontal="right" vertical="center"/>
      <protection locked="0"/>
    </xf>
    <xf numFmtId="4" fontId="37" fillId="0" borderId="59" xfId="0" applyNumberFormat="1" applyFont="1" applyBorder="1" applyAlignment="1" applyProtection="1">
      <alignment horizontal="right" vertical="center"/>
      <protection locked="0"/>
    </xf>
    <xf numFmtId="4" fontId="37" fillId="0" borderId="7" xfId="0" applyNumberFormat="1" applyFont="1" applyBorder="1" applyAlignment="1" applyProtection="1">
      <alignment horizontal="right" vertical="center"/>
      <protection locked="0"/>
    </xf>
    <xf numFmtId="4" fontId="37" fillId="0" borderId="1" xfId="0" applyNumberFormat="1" applyFont="1" applyBorder="1" applyAlignment="1" applyProtection="1">
      <alignment horizontal="right" vertical="center"/>
      <protection locked="0"/>
    </xf>
    <xf numFmtId="4" fontId="37" fillId="0" borderId="61" xfId="0" applyNumberFormat="1" applyFont="1" applyBorder="1" applyAlignment="1" applyProtection="1">
      <alignment horizontal="right" vertical="center"/>
      <protection locked="0"/>
    </xf>
    <xf numFmtId="4" fontId="37" fillId="0" borderId="60" xfId="0" applyNumberFormat="1" applyFont="1" applyBorder="1" applyAlignment="1" applyProtection="1">
      <alignment horizontal="right" vertical="center"/>
      <protection locked="0"/>
    </xf>
    <xf numFmtId="4" fontId="37" fillId="0" borderId="62" xfId="0" applyNumberFormat="1" applyFont="1" applyBorder="1" applyAlignment="1" applyProtection="1">
      <alignment horizontal="right" vertical="center"/>
      <protection locked="0"/>
    </xf>
    <xf numFmtId="4" fontId="37" fillId="0" borderId="60" xfId="0" applyNumberFormat="1" applyFont="1" applyBorder="1" applyAlignment="1">
      <alignment horizontal="right" vertical="center"/>
    </xf>
    <xf numFmtId="4" fontId="37" fillId="0" borderId="3" xfId="0" applyNumberFormat="1" applyFont="1" applyBorder="1" applyAlignment="1">
      <alignment horizontal="right" vertical="center"/>
    </xf>
    <xf numFmtId="4" fontId="37" fillId="0" borderId="59" xfId="0" applyNumberFormat="1" applyFont="1" applyBorder="1" applyAlignment="1">
      <alignment horizontal="right" vertical="center"/>
    </xf>
    <xf numFmtId="4" fontId="37" fillId="0" borderId="62" xfId="0" applyNumberFormat="1" applyFont="1" applyBorder="1" applyAlignment="1">
      <alignment horizontal="right" vertical="center"/>
    </xf>
    <xf numFmtId="4" fontId="37" fillId="0" borderId="1" xfId="0" applyNumberFormat="1" applyFont="1" applyBorder="1" applyAlignment="1">
      <alignment horizontal="right" vertical="center"/>
    </xf>
    <xf numFmtId="4" fontId="37" fillId="0" borderId="61" xfId="0" applyNumberFormat="1" applyFont="1" applyBorder="1" applyAlignment="1">
      <alignment horizontal="right" vertical="center"/>
    </xf>
    <xf numFmtId="10" fontId="37" fillId="0" borderId="60" xfId="0" applyNumberFormat="1" applyFont="1" applyBorder="1" applyAlignment="1">
      <alignment horizontal="right" vertical="center"/>
    </xf>
    <xf numFmtId="10" fontId="37" fillId="0" borderId="3" xfId="0" applyNumberFormat="1" applyFont="1" applyBorder="1" applyAlignment="1">
      <alignment horizontal="right" vertical="center"/>
    </xf>
    <xf numFmtId="10" fontId="37" fillId="0" borderId="59" xfId="0" applyNumberFormat="1" applyFont="1" applyBorder="1" applyAlignment="1">
      <alignment horizontal="right" vertical="center"/>
    </xf>
    <xf numFmtId="10" fontId="37" fillId="0" borderId="62" xfId="0" applyNumberFormat="1" applyFont="1" applyBorder="1" applyAlignment="1">
      <alignment horizontal="right" vertical="center"/>
    </xf>
    <xf numFmtId="10" fontId="37" fillId="0" borderId="1" xfId="0" applyNumberFormat="1" applyFont="1" applyBorder="1" applyAlignment="1">
      <alignment horizontal="right" vertical="center"/>
    </xf>
    <xf numFmtId="10" fontId="37" fillId="0" borderId="61" xfId="0" applyNumberFormat="1" applyFont="1" applyBorder="1" applyAlignment="1">
      <alignment horizontal="right" vertical="center"/>
    </xf>
    <xf numFmtId="0" fontId="33" fillId="0" borderId="10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 wrapText="1"/>
    </xf>
    <xf numFmtId="4" fontId="37" fillId="0" borderId="4" xfId="0" applyNumberFormat="1" applyFont="1" applyBorder="1" applyAlignment="1">
      <alignment horizontal="right" vertical="center"/>
    </xf>
    <xf numFmtId="4" fontId="37" fillId="0" borderId="8" xfId="0" applyNumberFormat="1" applyFont="1" applyBorder="1" applyAlignment="1">
      <alignment horizontal="right" vertical="center"/>
    </xf>
    <xf numFmtId="0" fontId="42" fillId="0" borderId="10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2" borderId="51" xfId="0" applyFont="1" applyFill="1" applyBorder="1" applyAlignment="1">
      <alignment horizontal="center" vertical="center" wrapText="1"/>
    </xf>
    <xf numFmtId="4" fontId="37" fillId="2" borderId="10" xfId="0" applyNumberFormat="1" applyFont="1" applyFill="1" applyBorder="1" applyAlignment="1">
      <alignment horizontal="center" vertical="center" wrapText="1"/>
    </xf>
    <xf numFmtId="4" fontId="37" fillId="2" borderId="9" xfId="0" applyNumberFormat="1" applyFont="1" applyFill="1" applyBorder="1" applyAlignment="1">
      <alignment horizontal="center" vertical="center" wrapText="1"/>
    </xf>
    <xf numFmtId="4" fontId="37" fillId="2" borderId="11" xfId="0" applyNumberFormat="1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4" fontId="50" fillId="0" borderId="7" xfId="0" applyNumberFormat="1" applyFont="1" applyBorder="1" applyAlignment="1">
      <alignment horizontal="right"/>
    </xf>
    <xf numFmtId="4" fontId="50" fillId="0" borderId="8" xfId="0" applyNumberFormat="1" applyFont="1" applyBorder="1" applyAlignment="1">
      <alignment horizontal="right"/>
    </xf>
    <xf numFmtId="1" fontId="45" fillId="0" borderId="10" xfId="0" applyNumberFormat="1" applyFont="1" applyBorder="1" applyAlignment="1" applyProtection="1">
      <alignment horizontal="center" vertical="center" wrapText="1"/>
      <protection locked="0"/>
    </xf>
    <xf numFmtId="1" fontId="45" fillId="0" borderId="11" xfId="0" applyNumberFormat="1" applyFont="1" applyBorder="1" applyAlignment="1" applyProtection="1">
      <alignment horizontal="center" vertical="center" wrapText="1"/>
      <protection locked="0"/>
    </xf>
    <xf numFmtId="4" fontId="37" fillId="0" borderId="66" xfId="0" applyNumberFormat="1" applyFont="1" applyBorder="1" applyAlignment="1">
      <alignment horizontal="right" vertical="center"/>
    </xf>
    <xf numFmtId="4" fontId="37" fillId="0" borderId="64" xfId="0" applyNumberFormat="1" applyFont="1" applyBorder="1" applyAlignment="1">
      <alignment horizontal="right" vertical="center"/>
    </xf>
    <xf numFmtId="0" fontId="82" fillId="46" borderId="0" xfId="0" applyFont="1" applyFill="1" applyAlignment="1">
      <alignment horizontal="center"/>
    </xf>
    <xf numFmtId="0" fontId="82" fillId="0" borderId="0" xfId="0" applyFont="1" applyAlignment="1">
      <alignment horizontal="center"/>
    </xf>
    <xf numFmtId="0" fontId="78" fillId="10" borderId="51" xfId="0" applyFont="1" applyFill="1" applyBorder="1" applyAlignment="1">
      <alignment horizontal="center"/>
    </xf>
    <xf numFmtId="0" fontId="72" fillId="46" borderId="0" xfId="0" applyFont="1" applyFill="1" applyAlignment="1">
      <alignment horizontal="center" vertical="center"/>
    </xf>
    <xf numFmtId="0" fontId="101" fillId="0" borderId="0" xfId="0" applyFont="1" applyAlignment="1">
      <alignment horizontal="center"/>
    </xf>
    <xf numFmtId="0" fontId="75" fillId="46" borderId="7" xfId="0" applyFont="1" applyFill="1" applyBorder="1" applyAlignment="1">
      <alignment horizontal="center"/>
    </xf>
    <xf numFmtId="0" fontId="75" fillId="46" borderId="1" xfId="0" applyFont="1" applyFill="1" applyBorder="1" applyAlignment="1">
      <alignment horizontal="center"/>
    </xf>
    <xf numFmtId="0" fontId="75" fillId="46" borderId="8" xfId="0" applyFont="1" applyFill="1" applyBorder="1" applyAlignment="1">
      <alignment horizontal="center"/>
    </xf>
    <xf numFmtId="175" fontId="101" fillId="0" borderId="0" xfId="0" applyNumberFormat="1" applyFont="1" applyAlignment="1">
      <alignment horizontal="center"/>
    </xf>
    <xf numFmtId="0" fontId="43" fillId="49" borderId="146" xfId="0" applyFont="1" applyFill="1" applyBorder="1" applyAlignment="1">
      <alignment horizontal="right"/>
    </xf>
    <xf numFmtId="0" fontId="43" fillId="42" borderId="146" xfId="0" applyFont="1" applyFill="1" applyBorder="1" applyAlignment="1">
      <alignment horizontal="center"/>
    </xf>
    <xf numFmtId="0" fontId="135" fillId="0" borderId="148" xfId="0" applyFont="1" applyBorder="1" applyAlignment="1">
      <alignment horizontal="right"/>
    </xf>
    <xf numFmtId="0" fontId="43" fillId="49" borderId="98" xfId="0" applyFont="1" applyFill="1" applyBorder="1" applyAlignment="1">
      <alignment horizontal="right"/>
    </xf>
    <xf numFmtId="0" fontId="43" fillId="42" borderId="170" xfId="0" applyFont="1" applyFill="1" applyBorder="1" applyAlignment="1">
      <alignment horizontal="center"/>
    </xf>
    <xf numFmtId="0" fontId="43" fillId="42" borderId="169" xfId="0" applyFont="1" applyFill="1" applyBorder="1" applyAlignment="1">
      <alignment horizontal="center"/>
    </xf>
    <xf numFmtId="0" fontId="158" fillId="42" borderId="172" xfId="0" applyFont="1" applyFill="1" applyBorder="1" applyAlignment="1">
      <alignment horizontal="center"/>
    </xf>
    <xf numFmtId="0" fontId="158" fillId="42" borderId="173" xfId="0" applyFont="1" applyFill="1" applyBorder="1" applyAlignment="1">
      <alignment horizontal="center"/>
    </xf>
    <xf numFmtId="0" fontId="43" fillId="46" borderId="150" xfId="0" applyFont="1" applyFill="1" applyBorder="1" applyAlignment="1">
      <alignment horizontal="center"/>
    </xf>
    <xf numFmtId="0" fontId="43" fillId="46" borderId="151" xfId="0" applyFont="1" applyFill="1" applyBorder="1" applyAlignment="1">
      <alignment horizontal="center"/>
    </xf>
    <xf numFmtId="0" fontId="43" fillId="46" borderId="152" xfId="0" applyFont="1" applyFill="1" applyBorder="1" applyAlignment="1">
      <alignment horizontal="center"/>
    </xf>
    <xf numFmtId="0" fontId="43" fillId="46" borderId="153" xfId="0" applyFont="1" applyFill="1" applyBorder="1" applyAlignment="1">
      <alignment horizontal="center"/>
    </xf>
    <xf numFmtId="0" fontId="43" fillId="46" borderId="0" xfId="0" applyFont="1" applyFill="1" applyAlignment="1">
      <alignment horizontal="center"/>
    </xf>
    <xf numFmtId="0" fontId="43" fillId="46" borderId="154" xfId="0" applyFont="1" applyFill="1" applyBorder="1" applyAlignment="1">
      <alignment horizontal="center"/>
    </xf>
    <xf numFmtId="0" fontId="43" fillId="46" borderId="158" xfId="0" applyFont="1" applyFill="1" applyBorder="1" applyAlignment="1">
      <alignment horizontal="center"/>
    </xf>
    <xf numFmtId="0" fontId="43" fillId="46" borderId="122" xfId="0" applyFont="1" applyFill="1" applyBorder="1" applyAlignment="1">
      <alignment horizontal="center"/>
    </xf>
    <xf numFmtId="0" fontId="43" fillId="46" borderId="159" xfId="0" applyFont="1" applyFill="1" applyBorder="1" applyAlignment="1">
      <alignment horizontal="center"/>
    </xf>
    <xf numFmtId="0" fontId="43" fillId="42" borderId="153" xfId="0" applyFont="1" applyFill="1" applyBorder="1" applyAlignment="1">
      <alignment horizontal="left"/>
    </xf>
    <xf numFmtId="0" fontId="43" fillId="42" borderId="0" xfId="0" applyFont="1" applyFill="1" applyAlignment="1">
      <alignment horizontal="left"/>
    </xf>
    <xf numFmtId="173" fontId="43" fillId="42" borderId="0" xfId="0" applyNumberFormat="1" applyFont="1" applyFill="1" applyAlignment="1">
      <alignment horizontal="center"/>
    </xf>
    <xf numFmtId="173" fontId="43" fillId="42" borderId="119" xfId="0" applyNumberFormat="1" applyFont="1" applyFill="1" applyBorder="1" applyAlignment="1">
      <alignment horizontal="center"/>
    </xf>
    <xf numFmtId="0" fontId="135" fillId="0" borderId="126" xfId="0" applyFont="1" applyBorder="1" applyAlignment="1">
      <alignment horizontal="right"/>
    </xf>
    <xf numFmtId="0" fontId="43" fillId="42" borderId="153" xfId="0" applyFont="1" applyFill="1" applyBorder="1" applyAlignment="1">
      <alignment horizontal="center"/>
    </xf>
    <xf numFmtId="0" fontId="43" fillId="42" borderId="0" xfId="0" applyFont="1" applyFill="1" applyAlignment="1">
      <alignment horizontal="center"/>
    </xf>
    <xf numFmtId="0" fontId="43" fillId="0" borderId="0" xfId="0" applyFont="1" applyAlignment="1">
      <alignment vertical="center"/>
    </xf>
    <xf numFmtId="0" fontId="43" fillId="0" borderId="123" xfId="0" applyFont="1" applyBorder="1" applyAlignment="1">
      <alignment vertical="center"/>
    </xf>
    <xf numFmtId="0" fontId="131" fillId="42" borderId="0" xfId="0" applyFont="1" applyFill="1" applyAlignment="1">
      <alignment horizontal="right"/>
    </xf>
    <xf numFmtId="0" fontId="135" fillId="0" borderId="125" xfId="0" applyFont="1" applyBorder="1" applyAlignment="1">
      <alignment horizontal="right"/>
    </xf>
    <xf numFmtId="175" fontId="43" fillId="42" borderId="0" xfId="0" applyNumberFormat="1" applyFont="1" applyFill="1" applyAlignment="1">
      <alignment horizontal="center"/>
    </xf>
    <xf numFmtId="175" fontId="43" fillId="42" borderId="119" xfId="0" applyNumberFormat="1" applyFont="1" applyFill="1" applyBorder="1" applyAlignment="1">
      <alignment horizontal="center"/>
    </xf>
    <xf numFmtId="0" fontId="43" fillId="42" borderId="153" xfId="0" applyFont="1" applyFill="1" applyBorder="1" applyAlignment="1">
      <alignment horizontal="right"/>
    </xf>
    <xf numFmtId="0" fontId="43" fillId="42" borderId="0" xfId="0" applyFont="1" applyFill="1" applyAlignment="1">
      <alignment horizontal="right"/>
    </xf>
    <xf numFmtId="0" fontId="123" fillId="0" borderId="113" xfId="6328" applyFont="1" applyBorder="1" applyAlignment="1">
      <alignment horizontal="left" wrapText="1"/>
    </xf>
    <xf numFmtId="0" fontId="123" fillId="0" borderId="114" xfId="6328" applyFont="1" applyBorder="1" applyAlignment="1">
      <alignment horizontal="left" wrapText="1"/>
    </xf>
    <xf numFmtId="0" fontId="123" fillId="0" borderId="115" xfId="6328" applyFont="1" applyBorder="1" applyAlignment="1">
      <alignment horizontal="left" wrapText="1"/>
    </xf>
    <xf numFmtId="178" fontId="124" fillId="0" borderId="113" xfId="6328" applyNumberFormat="1" applyFont="1" applyBorder="1" applyAlignment="1">
      <alignment horizontal="left" vertical="top" indent="4" shrinkToFit="1"/>
    </xf>
    <xf numFmtId="178" fontId="124" fillId="0" borderId="115" xfId="6328" applyNumberFormat="1" applyFont="1" applyBorder="1" applyAlignment="1">
      <alignment horizontal="left" vertical="top" indent="4" shrinkToFit="1"/>
    </xf>
    <xf numFmtId="0" fontId="121" fillId="0" borderId="114" xfId="6328" applyFont="1" applyBorder="1" applyAlignment="1">
      <alignment horizontal="left" wrapText="1"/>
    </xf>
    <xf numFmtId="0" fontId="121" fillId="0" borderId="115" xfId="6328" applyFont="1" applyBorder="1" applyAlignment="1">
      <alignment horizontal="left" wrapText="1"/>
    </xf>
    <xf numFmtId="0" fontId="32" fillId="42" borderId="0" xfId="6328" applyFont="1" applyFill="1" applyAlignment="1">
      <alignment horizontal="center" vertical="top" wrapText="1"/>
    </xf>
    <xf numFmtId="0" fontId="113" fillId="42" borderId="0" xfId="6328" applyFill="1" applyAlignment="1">
      <alignment horizontal="center" vertical="top"/>
    </xf>
    <xf numFmtId="0" fontId="114" fillId="42" borderId="0" xfId="6328" applyFont="1" applyFill="1" applyAlignment="1">
      <alignment horizontal="center" vertical="top"/>
    </xf>
    <xf numFmtId="0" fontId="116" fillId="42" borderId="0" xfId="6328" applyFont="1" applyFill="1" applyAlignment="1">
      <alignment horizontal="center" vertical="top" wrapText="1"/>
    </xf>
    <xf numFmtId="0" fontId="119" fillId="42" borderId="0" xfId="6328" applyFont="1" applyFill="1" applyAlignment="1">
      <alignment horizontal="center" vertical="top" wrapText="1"/>
    </xf>
    <xf numFmtId="0" fontId="121" fillId="0" borderId="113" xfId="6328" applyFont="1" applyBorder="1" applyAlignment="1">
      <alignment horizontal="left" wrapText="1"/>
    </xf>
    <xf numFmtId="0" fontId="114" fillId="0" borderId="113" xfId="6328" applyFont="1" applyBorder="1" applyAlignment="1">
      <alignment horizontal="left" vertical="top" wrapText="1" indent="2"/>
    </xf>
    <xf numFmtId="0" fontId="114" fillId="0" borderId="115" xfId="6328" applyFont="1" applyBorder="1" applyAlignment="1">
      <alignment horizontal="left" vertical="top" wrapText="1" indent="2"/>
    </xf>
    <xf numFmtId="0" fontId="113" fillId="0" borderId="113" xfId="6328" applyBorder="1" applyAlignment="1">
      <alignment horizontal="left" wrapText="1"/>
    </xf>
    <xf numFmtId="0" fontId="113" fillId="0" borderId="114" xfId="6328" applyBorder="1" applyAlignment="1">
      <alignment horizontal="left" wrapText="1"/>
    </xf>
    <xf numFmtId="0" fontId="113" fillId="0" borderId="115" xfId="6328" applyBorder="1" applyAlignment="1">
      <alignment horizontal="left" wrapText="1"/>
    </xf>
    <xf numFmtId="178" fontId="126" fillId="0" borderId="113" xfId="6328" applyNumberFormat="1" applyFont="1" applyBorder="1" applyAlignment="1">
      <alignment horizontal="left" vertical="top" indent="4" shrinkToFit="1"/>
    </xf>
    <xf numFmtId="178" fontId="126" fillId="0" borderId="115" xfId="6328" applyNumberFormat="1" applyFont="1" applyBorder="1" applyAlignment="1">
      <alignment horizontal="left" vertical="top" indent="4" shrinkToFit="1"/>
    </xf>
    <xf numFmtId="0" fontId="114" fillId="42" borderId="0" xfId="6328" applyFont="1" applyFill="1" applyAlignment="1">
      <alignment horizontal="center" vertical="top" wrapText="1"/>
    </xf>
    <xf numFmtId="0" fontId="113" fillId="42" borderId="117" xfId="6328" applyFill="1" applyBorder="1" applyAlignment="1">
      <alignment horizontal="center" vertical="top"/>
    </xf>
    <xf numFmtId="0" fontId="29" fillId="0" borderId="113" xfId="6328" applyFont="1" applyBorder="1" applyAlignment="1">
      <alignment horizontal="left" vertical="top" wrapText="1" indent="2"/>
    </xf>
    <xf numFmtId="0" fontId="29" fillId="0" borderId="115" xfId="6328" applyFont="1" applyBorder="1" applyAlignment="1">
      <alignment horizontal="left" vertical="top" wrapText="1" indent="2"/>
    </xf>
    <xf numFmtId="0" fontId="33" fillId="46" borderId="0" xfId="0" applyFont="1" applyFill="1" applyAlignment="1">
      <alignment horizontal="center" vertical="center"/>
    </xf>
    <xf numFmtId="43" fontId="33" fillId="0" borderId="0" xfId="7" applyNumberFormat="1" applyFont="1" applyAlignment="1">
      <alignment horizontal="center"/>
    </xf>
    <xf numFmtId="4" fontId="108" fillId="0" borderId="82" xfId="9" applyNumberFormat="1" applyFont="1" applyBorder="1" applyAlignment="1">
      <alignment horizontal="left"/>
    </xf>
    <xf numFmtId="4" fontId="108" fillId="0" borderId="0" xfId="9" applyNumberFormat="1" applyFont="1" applyAlignment="1">
      <alignment horizontal="left"/>
    </xf>
    <xf numFmtId="0" fontId="99" fillId="0" borderId="0" xfId="9" applyFont="1" applyAlignment="1">
      <alignment horizontal="center"/>
    </xf>
    <xf numFmtId="0" fontId="63" fillId="0" borderId="68" xfId="9" applyFont="1" applyBorder="1" applyAlignment="1">
      <alignment horizontal="left"/>
    </xf>
    <xf numFmtId="0" fontId="63" fillId="0" borderId="70" xfId="9" applyFont="1" applyBorder="1" applyAlignment="1">
      <alignment horizontal="center"/>
    </xf>
    <xf numFmtId="0" fontId="63" fillId="0" borderId="71" xfId="9" applyFont="1" applyBorder="1" applyAlignment="1">
      <alignment horizontal="center"/>
    </xf>
    <xf numFmtId="0" fontId="63" fillId="0" borderId="72" xfId="9" applyFont="1" applyBorder="1" applyAlignment="1">
      <alignment horizontal="center"/>
    </xf>
    <xf numFmtId="0" fontId="63" fillId="0" borderId="51" xfId="9" applyFont="1" applyBorder="1" applyAlignment="1">
      <alignment horizontal="left"/>
    </xf>
    <xf numFmtId="0" fontId="63" fillId="0" borderId="10" xfId="9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63" fillId="0" borderId="0" xfId="9" applyFont="1" applyAlignment="1">
      <alignment horizontal="left"/>
    </xf>
    <xf numFmtId="0" fontId="0" fillId="0" borderId="71" xfId="0" applyBorder="1"/>
    <xf numFmtId="0" fontId="0" fillId="0" borderId="72" xfId="0" applyBorder="1"/>
    <xf numFmtId="0" fontId="28" fillId="0" borderId="19" xfId="2" applyFont="1" applyBorder="1" applyAlignment="1">
      <alignment horizontal="left"/>
    </xf>
    <xf numFmtId="0" fontId="34" fillId="3" borderId="10" xfId="2" applyFont="1" applyFill="1" applyBorder="1" applyAlignment="1">
      <alignment horizontal="center" vertical="center"/>
    </xf>
    <xf numFmtId="0" fontId="34" fillId="3" borderId="9" xfId="2" applyFont="1" applyFill="1" applyBorder="1" applyAlignment="1">
      <alignment horizontal="center" vertical="center"/>
    </xf>
    <xf numFmtId="0" fontId="34" fillId="3" borderId="11" xfId="2" applyFont="1" applyFill="1" applyBorder="1" applyAlignment="1">
      <alignment horizontal="center" vertical="center"/>
    </xf>
    <xf numFmtId="0" fontId="37" fillId="0" borderId="38" xfId="2" applyFont="1" applyBorder="1" applyAlignment="1">
      <alignment horizontal="left" wrapText="1"/>
    </xf>
    <xf numFmtId="0" fontId="28" fillId="0" borderId="50" xfId="0" applyFont="1" applyBorder="1" applyAlignment="1">
      <alignment horizontal="left" wrapText="1"/>
    </xf>
    <xf numFmtId="0" fontId="28" fillId="0" borderId="26" xfId="0" applyFont="1" applyBorder="1" applyAlignment="1">
      <alignment horizontal="left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28" fillId="0" borderId="40" xfId="2" applyFont="1" applyBorder="1" applyAlignment="1">
      <alignment horizontal="left"/>
    </xf>
    <xf numFmtId="0" fontId="28" fillId="0" borderId="30" xfId="2" applyFont="1" applyBorder="1" applyAlignment="1">
      <alignment horizontal="left"/>
    </xf>
    <xf numFmtId="0" fontId="28" fillId="0" borderId="41" xfId="2" applyFont="1" applyBorder="1" applyAlignment="1">
      <alignment horizontal="left"/>
    </xf>
    <xf numFmtId="0" fontId="33" fillId="2" borderId="10" xfId="2" applyFont="1" applyFill="1" applyBorder="1" applyAlignment="1">
      <alignment horizontal="center" vertical="center" wrapText="1"/>
    </xf>
    <xf numFmtId="0" fontId="33" fillId="2" borderId="9" xfId="2" applyFont="1" applyFill="1" applyBorder="1" applyAlignment="1">
      <alignment horizontal="center" vertical="center" wrapText="1"/>
    </xf>
    <xf numFmtId="0" fontId="33" fillId="2" borderId="11" xfId="2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0" fontId="33" fillId="2" borderId="10" xfId="2" applyFont="1" applyFill="1" applyBorder="1" applyAlignment="1">
      <alignment horizontal="center" vertical="center"/>
    </xf>
    <xf numFmtId="0" fontId="33" fillId="2" borderId="9" xfId="2" applyFont="1" applyFill="1" applyBorder="1" applyAlignment="1">
      <alignment horizontal="center" vertical="center"/>
    </xf>
    <xf numFmtId="0" fontId="33" fillId="2" borderId="11" xfId="2" applyFont="1" applyFill="1" applyBorder="1" applyAlignment="1">
      <alignment horizontal="center" vertical="center"/>
    </xf>
    <xf numFmtId="0" fontId="28" fillId="0" borderId="18" xfId="0" applyFont="1" applyBorder="1" applyAlignment="1">
      <alignment horizontal="left" vertical="center"/>
    </xf>
    <xf numFmtId="0" fontId="28" fillId="0" borderId="19" xfId="0" applyFont="1" applyBorder="1" applyAlignment="1">
      <alignment horizontal="left" vertical="center"/>
    </xf>
    <xf numFmtId="0" fontId="37" fillId="0" borderId="18" xfId="0" applyFont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/>
    </xf>
    <xf numFmtId="0" fontId="33" fillId="3" borderId="10" xfId="2" applyFont="1" applyFill="1" applyBorder="1" applyAlignment="1">
      <alignment horizontal="center" vertical="center"/>
    </xf>
    <xf numFmtId="0" fontId="33" fillId="3" borderId="9" xfId="2" applyFont="1" applyFill="1" applyBorder="1" applyAlignment="1">
      <alignment horizontal="center" vertical="center"/>
    </xf>
    <xf numFmtId="0" fontId="33" fillId="3" borderId="11" xfId="2" applyFont="1" applyFill="1" applyBorder="1" applyAlignment="1">
      <alignment horizontal="center" vertical="center"/>
    </xf>
    <xf numFmtId="49" fontId="35" fillId="0" borderId="9" xfId="0" applyNumberFormat="1" applyFont="1" applyBorder="1" applyAlignment="1">
      <alignment horizontal="left" vertical="center" wrapText="1"/>
    </xf>
    <xf numFmtId="49" fontId="35" fillId="0" borderId="29" xfId="0" applyNumberFormat="1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/>
    </xf>
    <xf numFmtId="0" fontId="28" fillId="0" borderId="13" xfId="0" applyFont="1" applyBorder="1" applyAlignment="1">
      <alignment horizontal="left"/>
    </xf>
    <xf numFmtId="0" fontId="31" fillId="0" borderId="2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6393">
    <cellStyle name="20% - Ênfase1" xfId="29" builtinId="30" customBuiltin="1"/>
    <cellStyle name="20% - Ênfase1 10" xfId="2394" xr:uid="{00000000-0005-0000-0000-000001000000}"/>
    <cellStyle name="20% - Ênfase1 10 2" xfId="5523" xr:uid="{00000000-0005-0000-0000-000002000000}"/>
    <cellStyle name="20% - Ênfase1 11" xfId="2388" xr:uid="{00000000-0005-0000-0000-000003000000}"/>
    <cellStyle name="20% - Ênfase1 11 2" xfId="5517" xr:uid="{00000000-0005-0000-0000-000004000000}"/>
    <cellStyle name="20% - Ênfase1 12" xfId="2409" xr:uid="{00000000-0005-0000-0000-000005000000}"/>
    <cellStyle name="20% - Ênfase1 12 2" xfId="5538" xr:uid="{00000000-0005-0000-0000-000006000000}"/>
    <cellStyle name="20% - Ênfase1 13" xfId="2422" xr:uid="{00000000-0005-0000-0000-000007000000}"/>
    <cellStyle name="20% - Ênfase1 13 2" xfId="5551" xr:uid="{00000000-0005-0000-0000-000008000000}"/>
    <cellStyle name="20% - Ênfase1 14" xfId="2435" xr:uid="{00000000-0005-0000-0000-000009000000}"/>
    <cellStyle name="20% - Ênfase1 14 2" xfId="5564" xr:uid="{00000000-0005-0000-0000-00000A000000}"/>
    <cellStyle name="20% - Ênfase1 15" xfId="2468" xr:uid="{00000000-0005-0000-0000-00000B000000}"/>
    <cellStyle name="20% - Ênfase1 15 2" xfId="5597" xr:uid="{00000000-0005-0000-0000-00000C000000}"/>
    <cellStyle name="20% - Ênfase1 16" xfId="2454" xr:uid="{00000000-0005-0000-0000-00000D000000}"/>
    <cellStyle name="20% - Ênfase1 16 2" xfId="5583" xr:uid="{00000000-0005-0000-0000-00000E000000}"/>
    <cellStyle name="20% - Ênfase1 17" xfId="2477" xr:uid="{00000000-0005-0000-0000-00000F000000}"/>
    <cellStyle name="20% - Ênfase1 17 2" xfId="5606" xr:uid="{00000000-0005-0000-0000-000010000000}"/>
    <cellStyle name="20% - Ênfase1 18" xfId="2490" xr:uid="{00000000-0005-0000-0000-000011000000}"/>
    <cellStyle name="20% - Ênfase1 18 2" xfId="5619" xr:uid="{00000000-0005-0000-0000-000012000000}"/>
    <cellStyle name="20% - Ênfase1 19" xfId="2503" xr:uid="{00000000-0005-0000-0000-000013000000}"/>
    <cellStyle name="20% - Ênfase1 19 2" xfId="5632" xr:uid="{00000000-0005-0000-0000-000014000000}"/>
    <cellStyle name="20% - Ênfase1 2" xfId="81" xr:uid="{00000000-0005-0000-0000-000015000000}"/>
    <cellStyle name="20% - Ênfase1 2 2" xfId="139" xr:uid="{00000000-0005-0000-0000-000016000000}"/>
    <cellStyle name="20% - Ênfase1 2 2 2" xfId="287" xr:uid="{00000000-0005-0000-0000-000017000000}"/>
    <cellStyle name="20% - Ênfase1 2 2 2 2" xfId="579" xr:uid="{00000000-0005-0000-0000-000018000000}"/>
    <cellStyle name="20% - Ênfase1 2 2 2 2 2" xfId="1159" xr:uid="{00000000-0005-0000-0000-000019000000}"/>
    <cellStyle name="20% - Ênfase1 2 2 2 2 2 2" xfId="2317" xr:uid="{00000000-0005-0000-0000-00001A000000}"/>
    <cellStyle name="20% - Ênfase1 2 2 2 2 2 2 2" xfId="5446" xr:uid="{00000000-0005-0000-0000-00001B000000}"/>
    <cellStyle name="20% - Ênfase1 2 2 2 2 2 3" xfId="4294" xr:uid="{00000000-0005-0000-0000-00001C000000}"/>
    <cellStyle name="20% - Ênfase1 2 2 2 2 3" xfId="1741" xr:uid="{00000000-0005-0000-0000-00001D000000}"/>
    <cellStyle name="20% - Ênfase1 2 2 2 2 3 2" xfId="4870" xr:uid="{00000000-0005-0000-0000-00001E000000}"/>
    <cellStyle name="20% - Ênfase1 2 2 2 2 4" xfId="3718" xr:uid="{00000000-0005-0000-0000-00001F000000}"/>
    <cellStyle name="20% - Ênfase1 2 2 2 3" xfId="871" xr:uid="{00000000-0005-0000-0000-000020000000}"/>
    <cellStyle name="20% - Ênfase1 2 2 2 3 2" xfId="2029" xr:uid="{00000000-0005-0000-0000-000021000000}"/>
    <cellStyle name="20% - Ênfase1 2 2 2 3 2 2" xfId="5158" xr:uid="{00000000-0005-0000-0000-000022000000}"/>
    <cellStyle name="20% - Ênfase1 2 2 2 3 3" xfId="4006" xr:uid="{00000000-0005-0000-0000-000023000000}"/>
    <cellStyle name="20% - Ênfase1 2 2 2 4" xfId="1453" xr:uid="{00000000-0005-0000-0000-000024000000}"/>
    <cellStyle name="20% - Ênfase1 2 2 2 4 2" xfId="4582" xr:uid="{00000000-0005-0000-0000-000025000000}"/>
    <cellStyle name="20% - Ênfase1 2 2 2 5" xfId="3430" xr:uid="{00000000-0005-0000-0000-000026000000}"/>
    <cellStyle name="20% - Ênfase1 2 2 3" xfId="435" xr:uid="{00000000-0005-0000-0000-000027000000}"/>
    <cellStyle name="20% - Ênfase1 2 2 3 2" xfId="1015" xr:uid="{00000000-0005-0000-0000-000028000000}"/>
    <cellStyle name="20% - Ênfase1 2 2 3 2 2" xfId="2173" xr:uid="{00000000-0005-0000-0000-000029000000}"/>
    <cellStyle name="20% - Ênfase1 2 2 3 2 2 2" xfId="5302" xr:uid="{00000000-0005-0000-0000-00002A000000}"/>
    <cellStyle name="20% - Ênfase1 2 2 3 2 3" xfId="4150" xr:uid="{00000000-0005-0000-0000-00002B000000}"/>
    <cellStyle name="20% - Ênfase1 2 2 3 3" xfId="1597" xr:uid="{00000000-0005-0000-0000-00002C000000}"/>
    <cellStyle name="20% - Ênfase1 2 2 3 3 2" xfId="4726" xr:uid="{00000000-0005-0000-0000-00002D000000}"/>
    <cellStyle name="20% - Ênfase1 2 2 3 4" xfId="3574" xr:uid="{00000000-0005-0000-0000-00002E000000}"/>
    <cellStyle name="20% - Ênfase1 2 2 4" xfId="727" xr:uid="{00000000-0005-0000-0000-00002F000000}"/>
    <cellStyle name="20% - Ênfase1 2 2 4 2" xfId="1885" xr:uid="{00000000-0005-0000-0000-000030000000}"/>
    <cellStyle name="20% - Ênfase1 2 2 4 2 2" xfId="5014" xr:uid="{00000000-0005-0000-0000-000031000000}"/>
    <cellStyle name="20% - Ênfase1 2 2 4 3" xfId="3862" xr:uid="{00000000-0005-0000-0000-000032000000}"/>
    <cellStyle name="20% - Ênfase1 2 2 5" xfId="1309" xr:uid="{00000000-0005-0000-0000-000033000000}"/>
    <cellStyle name="20% - Ênfase1 2 2 5 2" xfId="4438" xr:uid="{00000000-0005-0000-0000-000034000000}"/>
    <cellStyle name="20% - Ênfase1 2 2 6" xfId="3286" xr:uid="{00000000-0005-0000-0000-000035000000}"/>
    <cellStyle name="20% - Ênfase1 2 3" xfId="187" xr:uid="{00000000-0005-0000-0000-000036000000}"/>
    <cellStyle name="20% - Ênfase1 2 3 2" xfId="335" xr:uid="{00000000-0005-0000-0000-000037000000}"/>
    <cellStyle name="20% - Ênfase1 2 3 2 2" xfId="627" xr:uid="{00000000-0005-0000-0000-000038000000}"/>
    <cellStyle name="20% - Ênfase1 2 3 2 2 2" xfId="1207" xr:uid="{00000000-0005-0000-0000-000039000000}"/>
    <cellStyle name="20% - Ênfase1 2 3 2 2 2 2" xfId="2365" xr:uid="{00000000-0005-0000-0000-00003A000000}"/>
    <cellStyle name="20% - Ênfase1 2 3 2 2 2 2 2" xfId="5494" xr:uid="{00000000-0005-0000-0000-00003B000000}"/>
    <cellStyle name="20% - Ênfase1 2 3 2 2 2 3" xfId="4342" xr:uid="{00000000-0005-0000-0000-00003C000000}"/>
    <cellStyle name="20% - Ênfase1 2 3 2 2 3" xfId="1789" xr:uid="{00000000-0005-0000-0000-00003D000000}"/>
    <cellStyle name="20% - Ênfase1 2 3 2 2 3 2" xfId="4918" xr:uid="{00000000-0005-0000-0000-00003E000000}"/>
    <cellStyle name="20% - Ênfase1 2 3 2 2 4" xfId="3766" xr:uid="{00000000-0005-0000-0000-00003F000000}"/>
    <cellStyle name="20% - Ênfase1 2 3 2 3" xfId="919" xr:uid="{00000000-0005-0000-0000-000040000000}"/>
    <cellStyle name="20% - Ênfase1 2 3 2 3 2" xfId="2077" xr:uid="{00000000-0005-0000-0000-000041000000}"/>
    <cellStyle name="20% - Ênfase1 2 3 2 3 2 2" xfId="5206" xr:uid="{00000000-0005-0000-0000-000042000000}"/>
    <cellStyle name="20% - Ênfase1 2 3 2 3 3" xfId="4054" xr:uid="{00000000-0005-0000-0000-000043000000}"/>
    <cellStyle name="20% - Ênfase1 2 3 2 4" xfId="1501" xr:uid="{00000000-0005-0000-0000-000044000000}"/>
    <cellStyle name="20% - Ênfase1 2 3 2 4 2" xfId="4630" xr:uid="{00000000-0005-0000-0000-000045000000}"/>
    <cellStyle name="20% - Ênfase1 2 3 2 5" xfId="3478" xr:uid="{00000000-0005-0000-0000-000046000000}"/>
    <cellStyle name="20% - Ênfase1 2 3 3" xfId="483" xr:uid="{00000000-0005-0000-0000-000047000000}"/>
    <cellStyle name="20% - Ênfase1 2 3 3 2" xfId="1063" xr:uid="{00000000-0005-0000-0000-000048000000}"/>
    <cellStyle name="20% - Ênfase1 2 3 3 2 2" xfId="2221" xr:uid="{00000000-0005-0000-0000-000049000000}"/>
    <cellStyle name="20% - Ênfase1 2 3 3 2 2 2" xfId="5350" xr:uid="{00000000-0005-0000-0000-00004A000000}"/>
    <cellStyle name="20% - Ênfase1 2 3 3 2 3" xfId="4198" xr:uid="{00000000-0005-0000-0000-00004B000000}"/>
    <cellStyle name="20% - Ênfase1 2 3 3 3" xfId="1645" xr:uid="{00000000-0005-0000-0000-00004C000000}"/>
    <cellStyle name="20% - Ênfase1 2 3 3 3 2" xfId="4774" xr:uid="{00000000-0005-0000-0000-00004D000000}"/>
    <cellStyle name="20% - Ênfase1 2 3 3 4" xfId="3622" xr:uid="{00000000-0005-0000-0000-00004E000000}"/>
    <cellStyle name="20% - Ênfase1 2 3 4" xfId="775" xr:uid="{00000000-0005-0000-0000-00004F000000}"/>
    <cellStyle name="20% - Ênfase1 2 3 4 2" xfId="1933" xr:uid="{00000000-0005-0000-0000-000050000000}"/>
    <cellStyle name="20% - Ênfase1 2 3 4 2 2" xfId="5062" xr:uid="{00000000-0005-0000-0000-000051000000}"/>
    <cellStyle name="20% - Ênfase1 2 3 4 3" xfId="3910" xr:uid="{00000000-0005-0000-0000-000052000000}"/>
    <cellStyle name="20% - Ênfase1 2 3 5" xfId="1357" xr:uid="{00000000-0005-0000-0000-000053000000}"/>
    <cellStyle name="20% - Ênfase1 2 3 5 2" xfId="4486" xr:uid="{00000000-0005-0000-0000-000054000000}"/>
    <cellStyle name="20% - Ênfase1 2 3 6" xfId="3334" xr:uid="{00000000-0005-0000-0000-000055000000}"/>
    <cellStyle name="20% - Ênfase1 2 4" xfId="239" xr:uid="{00000000-0005-0000-0000-000056000000}"/>
    <cellStyle name="20% - Ênfase1 2 4 2" xfId="531" xr:uid="{00000000-0005-0000-0000-000057000000}"/>
    <cellStyle name="20% - Ênfase1 2 4 2 2" xfId="1111" xr:uid="{00000000-0005-0000-0000-000058000000}"/>
    <cellStyle name="20% - Ênfase1 2 4 2 2 2" xfId="2269" xr:uid="{00000000-0005-0000-0000-000059000000}"/>
    <cellStyle name="20% - Ênfase1 2 4 2 2 2 2" xfId="5398" xr:uid="{00000000-0005-0000-0000-00005A000000}"/>
    <cellStyle name="20% - Ênfase1 2 4 2 2 3" xfId="4246" xr:uid="{00000000-0005-0000-0000-00005B000000}"/>
    <cellStyle name="20% - Ênfase1 2 4 2 3" xfId="1693" xr:uid="{00000000-0005-0000-0000-00005C000000}"/>
    <cellStyle name="20% - Ênfase1 2 4 2 3 2" xfId="4822" xr:uid="{00000000-0005-0000-0000-00005D000000}"/>
    <cellStyle name="20% - Ênfase1 2 4 2 4" xfId="3670" xr:uid="{00000000-0005-0000-0000-00005E000000}"/>
    <cellStyle name="20% - Ênfase1 2 4 3" xfId="823" xr:uid="{00000000-0005-0000-0000-00005F000000}"/>
    <cellStyle name="20% - Ênfase1 2 4 3 2" xfId="1981" xr:uid="{00000000-0005-0000-0000-000060000000}"/>
    <cellStyle name="20% - Ênfase1 2 4 3 2 2" xfId="5110" xr:uid="{00000000-0005-0000-0000-000061000000}"/>
    <cellStyle name="20% - Ênfase1 2 4 3 3" xfId="3958" xr:uid="{00000000-0005-0000-0000-000062000000}"/>
    <cellStyle name="20% - Ênfase1 2 4 4" xfId="1405" xr:uid="{00000000-0005-0000-0000-000063000000}"/>
    <cellStyle name="20% - Ênfase1 2 4 4 2" xfId="4534" xr:uid="{00000000-0005-0000-0000-000064000000}"/>
    <cellStyle name="20% - Ênfase1 2 4 5" xfId="3382" xr:uid="{00000000-0005-0000-0000-000065000000}"/>
    <cellStyle name="20% - Ênfase1 2 5" xfId="387" xr:uid="{00000000-0005-0000-0000-000066000000}"/>
    <cellStyle name="20% - Ênfase1 2 5 2" xfId="967" xr:uid="{00000000-0005-0000-0000-000067000000}"/>
    <cellStyle name="20% - Ênfase1 2 5 2 2" xfId="2125" xr:uid="{00000000-0005-0000-0000-000068000000}"/>
    <cellStyle name="20% - Ênfase1 2 5 2 2 2" xfId="5254" xr:uid="{00000000-0005-0000-0000-000069000000}"/>
    <cellStyle name="20% - Ênfase1 2 5 2 3" xfId="4102" xr:uid="{00000000-0005-0000-0000-00006A000000}"/>
    <cellStyle name="20% - Ênfase1 2 5 3" xfId="1549" xr:uid="{00000000-0005-0000-0000-00006B000000}"/>
    <cellStyle name="20% - Ênfase1 2 5 3 2" xfId="4678" xr:uid="{00000000-0005-0000-0000-00006C000000}"/>
    <cellStyle name="20% - Ênfase1 2 5 4" xfId="3526" xr:uid="{00000000-0005-0000-0000-00006D000000}"/>
    <cellStyle name="20% - Ênfase1 2 6" xfId="679" xr:uid="{00000000-0005-0000-0000-00006E000000}"/>
    <cellStyle name="20% - Ênfase1 2 6 2" xfId="1837" xr:uid="{00000000-0005-0000-0000-00006F000000}"/>
    <cellStyle name="20% - Ênfase1 2 6 2 2" xfId="4966" xr:uid="{00000000-0005-0000-0000-000070000000}"/>
    <cellStyle name="20% - Ênfase1 2 6 3" xfId="3814" xr:uid="{00000000-0005-0000-0000-000071000000}"/>
    <cellStyle name="20% - Ênfase1 2 7" xfId="1260" xr:uid="{00000000-0005-0000-0000-000072000000}"/>
    <cellStyle name="20% - Ênfase1 2 7 2" xfId="4390" xr:uid="{00000000-0005-0000-0000-000073000000}"/>
    <cellStyle name="20% - Ênfase1 2 8" xfId="3238" xr:uid="{00000000-0005-0000-0000-000074000000}"/>
    <cellStyle name="20% - Ênfase1 20" xfId="2515" xr:uid="{00000000-0005-0000-0000-000075000000}"/>
    <cellStyle name="20% - Ênfase1 20 2" xfId="5644" xr:uid="{00000000-0005-0000-0000-000076000000}"/>
    <cellStyle name="20% - Ênfase1 21" xfId="2525" xr:uid="{00000000-0005-0000-0000-000077000000}"/>
    <cellStyle name="20% - Ênfase1 21 2" xfId="5654" xr:uid="{00000000-0005-0000-0000-000078000000}"/>
    <cellStyle name="20% - Ênfase1 22" xfId="2562" xr:uid="{00000000-0005-0000-0000-000079000000}"/>
    <cellStyle name="20% - Ênfase1 22 2" xfId="5691" xr:uid="{00000000-0005-0000-0000-00007A000000}"/>
    <cellStyle name="20% - Ênfase1 23" xfId="2556" xr:uid="{00000000-0005-0000-0000-00007B000000}"/>
    <cellStyle name="20% - Ênfase1 23 2" xfId="5685" xr:uid="{00000000-0005-0000-0000-00007C000000}"/>
    <cellStyle name="20% - Ênfase1 24" xfId="2576" xr:uid="{00000000-0005-0000-0000-00007D000000}"/>
    <cellStyle name="20% - Ênfase1 24 2" xfId="5705" xr:uid="{00000000-0005-0000-0000-00007E000000}"/>
    <cellStyle name="20% - Ênfase1 25" xfId="2590" xr:uid="{00000000-0005-0000-0000-00007F000000}"/>
    <cellStyle name="20% - Ênfase1 25 2" xfId="5719" xr:uid="{00000000-0005-0000-0000-000080000000}"/>
    <cellStyle name="20% - Ênfase1 26" xfId="2603" xr:uid="{00000000-0005-0000-0000-000081000000}"/>
    <cellStyle name="20% - Ênfase1 26 2" xfId="5732" xr:uid="{00000000-0005-0000-0000-000082000000}"/>
    <cellStyle name="20% - Ênfase1 27" xfId="2615" xr:uid="{00000000-0005-0000-0000-000083000000}"/>
    <cellStyle name="20% - Ênfase1 27 2" xfId="5744" xr:uid="{00000000-0005-0000-0000-000084000000}"/>
    <cellStyle name="20% - Ênfase1 28" xfId="2557" xr:uid="{00000000-0005-0000-0000-000085000000}"/>
    <cellStyle name="20% - Ênfase1 28 2" xfId="5686" xr:uid="{00000000-0005-0000-0000-000086000000}"/>
    <cellStyle name="20% - Ênfase1 29" xfId="2638" xr:uid="{00000000-0005-0000-0000-000087000000}"/>
    <cellStyle name="20% - Ênfase1 29 2" xfId="5767" xr:uid="{00000000-0005-0000-0000-000088000000}"/>
    <cellStyle name="20% - Ênfase1 3" xfId="59" xr:uid="{00000000-0005-0000-0000-000089000000}"/>
    <cellStyle name="20% - Ênfase1 3 2" xfId="123" xr:uid="{00000000-0005-0000-0000-00008A000000}"/>
    <cellStyle name="20% - Ênfase1 3 2 2" xfId="271" xr:uid="{00000000-0005-0000-0000-00008B000000}"/>
    <cellStyle name="20% - Ênfase1 3 2 2 2" xfId="563" xr:uid="{00000000-0005-0000-0000-00008C000000}"/>
    <cellStyle name="20% - Ênfase1 3 2 2 2 2" xfId="1143" xr:uid="{00000000-0005-0000-0000-00008D000000}"/>
    <cellStyle name="20% - Ênfase1 3 2 2 2 2 2" xfId="2301" xr:uid="{00000000-0005-0000-0000-00008E000000}"/>
    <cellStyle name="20% - Ênfase1 3 2 2 2 2 2 2" xfId="5430" xr:uid="{00000000-0005-0000-0000-00008F000000}"/>
    <cellStyle name="20% - Ênfase1 3 2 2 2 2 3" xfId="4278" xr:uid="{00000000-0005-0000-0000-000090000000}"/>
    <cellStyle name="20% - Ênfase1 3 2 2 2 3" xfId="1725" xr:uid="{00000000-0005-0000-0000-000091000000}"/>
    <cellStyle name="20% - Ênfase1 3 2 2 2 3 2" xfId="4854" xr:uid="{00000000-0005-0000-0000-000092000000}"/>
    <cellStyle name="20% - Ênfase1 3 2 2 2 4" xfId="3702" xr:uid="{00000000-0005-0000-0000-000093000000}"/>
    <cellStyle name="20% - Ênfase1 3 2 2 3" xfId="855" xr:uid="{00000000-0005-0000-0000-000094000000}"/>
    <cellStyle name="20% - Ênfase1 3 2 2 3 2" xfId="2013" xr:uid="{00000000-0005-0000-0000-000095000000}"/>
    <cellStyle name="20% - Ênfase1 3 2 2 3 2 2" xfId="5142" xr:uid="{00000000-0005-0000-0000-000096000000}"/>
    <cellStyle name="20% - Ênfase1 3 2 2 3 3" xfId="3990" xr:uid="{00000000-0005-0000-0000-000097000000}"/>
    <cellStyle name="20% - Ênfase1 3 2 2 4" xfId="1437" xr:uid="{00000000-0005-0000-0000-000098000000}"/>
    <cellStyle name="20% - Ênfase1 3 2 2 4 2" xfId="4566" xr:uid="{00000000-0005-0000-0000-000099000000}"/>
    <cellStyle name="20% - Ênfase1 3 2 2 5" xfId="3414" xr:uid="{00000000-0005-0000-0000-00009A000000}"/>
    <cellStyle name="20% - Ênfase1 3 2 3" xfId="419" xr:uid="{00000000-0005-0000-0000-00009B000000}"/>
    <cellStyle name="20% - Ênfase1 3 2 3 2" xfId="999" xr:uid="{00000000-0005-0000-0000-00009C000000}"/>
    <cellStyle name="20% - Ênfase1 3 2 3 2 2" xfId="2157" xr:uid="{00000000-0005-0000-0000-00009D000000}"/>
    <cellStyle name="20% - Ênfase1 3 2 3 2 2 2" xfId="5286" xr:uid="{00000000-0005-0000-0000-00009E000000}"/>
    <cellStyle name="20% - Ênfase1 3 2 3 2 3" xfId="4134" xr:uid="{00000000-0005-0000-0000-00009F000000}"/>
    <cellStyle name="20% - Ênfase1 3 2 3 3" xfId="1581" xr:uid="{00000000-0005-0000-0000-0000A0000000}"/>
    <cellStyle name="20% - Ênfase1 3 2 3 3 2" xfId="4710" xr:uid="{00000000-0005-0000-0000-0000A1000000}"/>
    <cellStyle name="20% - Ênfase1 3 2 3 4" xfId="3558" xr:uid="{00000000-0005-0000-0000-0000A2000000}"/>
    <cellStyle name="20% - Ênfase1 3 2 4" xfId="711" xr:uid="{00000000-0005-0000-0000-0000A3000000}"/>
    <cellStyle name="20% - Ênfase1 3 2 4 2" xfId="1869" xr:uid="{00000000-0005-0000-0000-0000A4000000}"/>
    <cellStyle name="20% - Ênfase1 3 2 4 2 2" xfId="4998" xr:uid="{00000000-0005-0000-0000-0000A5000000}"/>
    <cellStyle name="20% - Ênfase1 3 2 4 3" xfId="3846" xr:uid="{00000000-0005-0000-0000-0000A6000000}"/>
    <cellStyle name="20% - Ênfase1 3 2 5" xfId="1293" xr:uid="{00000000-0005-0000-0000-0000A7000000}"/>
    <cellStyle name="20% - Ênfase1 3 2 5 2" xfId="4422" xr:uid="{00000000-0005-0000-0000-0000A8000000}"/>
    <cellStyle name="20% - Ênfase1 3 2 6" xfId="3270" xr:uid="{00000000-0005-0000-0000-0000A9000000}"/>
    <cellStyle name="20% - Ênfase1 3 3" xfId="171" xr:uid="{00000000-0005-0000-0000-0000AA000000}"/>
    <cellStyle name="20% - Ênfase1 3 3 2" xfId="319" xr:uid="{00000000-0005-0000-0000-0000AB000000}"/>
    <cellStyle name="20% - Ênfase1 3 3 2 2" xfId="611" xr:uid="{00000000-0005-0000-0000-0000AC000000}"/>
    <cellStyle name="20% - Ênfase1 3 3 2 2 2" xfId="1191" xr:uid="{00000000-0005-0000-0000-0000AD000000}"/>
    <cellStyle name="20% - Ênfase1 3 3 2 2 2 2" xfId="2349" xr:uid="{00000000-0005-0000-0000-0000AE000000}"/>
    <cellStyle name="20% - Ênfase1 3 3 2 2 2 2 2" xfId="5478" xr:uid="{00000000-0005-0000-0000-0000AF000000}"/>
    <cellStyle name="20% - Ênfase1 3 3 2 2 2 3" xfId="4326" xr:uid="{00000000-0005-0000-0000-0000B0000000}"/>
    <cellStyle name="20% - Ênfase1 3 3 2 2 3" xfId="1773" xr:uid="{00000000-0005-0000-0000-0000B1000000}"/>
    <cellStyle name="20% - Ênfase1 3 3 2 2 3 2" xfId="4902" xr:uid="{00000000-0005-0000-0000-0000B2000000}"/>
    <cellStyle name="20% - Ênfase1 3 3 2 2 4" xfId="3750" xr:uid="{00000000-0005-0000-0000-0000B3000000}"/>
    <cellStyle name="20% - Ênfase1 3 3 2 3" xfId="903" xr:uid="{00000000-0005-0000-0000-0000B4000000}"/>
    <cellStyle name="20% - Ênfase1 3 3 2 3 2" xfId="2061" xr:uid="{00000000-0005-0000-0000-0000B5000000}"/>
    <cellStyle name="20% - Ênfase1 3 3 2 3 2 2" xfId="5190" xr:uid="{00000000-0005-0000-0000-0000B6000000}"/>
    <cellStyle name="20% - Ênfase1 3 3 2 3 3" xfId="4038" xr:uid="{00000000-0005-0000-0000-0000B7000000}"/>
    <cellStyle name="20% - Ênfase1 3 3 2 4" xfId="1485" xr:uid="{00000000-0005-0000-0000-0000B8000000}"/>
    <cellStyle name="20% - Ênfase1 3 3 2 4 2" xfId="4614" xr:uid="{00000000-0005-0000-0000-0000B9000000}"/>
    <cellStyle name="20% - Ênfase1 3 3 2 5" xfId="3462" xr:uid="{00000000-0005-0000-0000-0000BA000000}"/>
    <cellStyle name="20% - Ênfase1 3 3 3" xfId="467" xr:uid="{00000000-0005-0000-0000-0000BB000000}"/>
    <cellStyle name="20% - Ênfase1 3 3 3 2" xfId="1047" xr:uid="{00000000-0005-0000-0000-0000BC000000}"/>
    <cellStyle name="20% - Ênfase1 3 3 3 2 2" xfId="2205" xr:uid="{00000000-0005-0000-0000-0000BD000000}"/>
    <cellStyle name="20% - Ênfase1 3 3 3 2 2 2" xfId="5334" xr:uid="{00000000-0005-0000-0000-0000BE000000}"/>
    <cellStyle name="20% - Ênfase1 3 3 3 2 3" xfId="4182" xr:uid="{00000000-0005-0000-0000-0000BF000000}"/>
    <cellStyle name="20% - Ênfase1 3 3 3 3" xfId="1629" xr:uid="{00000000-0005-0000-0000-0000C0000000}"/>
    <cellStyle name="20% - Ênfase1 3 3 3 3 2" xfId="4758" xr:uid="{00000000-0005-0000-0000-0000C1000000}"/>
    <cellStyle name="20% - Ênfase1 3 3 3 4" xfId="3606" xr:uid="{00000000-0005-0000-0000-0000C2000000}"/>
    <cellStyle name="20% - Ênfase1 3 3 4" xfId="759" xr:uid="{00000000-0005-0000-0000-0000C3000000}"/>
    <cellStyle name="20% - Ênfase1 3 3 4 2" xfId="1917" xr:uid="{00000000-0005-0000-0000-0000C4000000}"/>
    <cellStyle name="20% - Ênfase1 3 3 4 2 2" xfId="5046" xr:uid="{00000000-0005-0000-0000-0000C5000000}"/>
    <cellStyle name="20% - Ênfase1 3 3 4 3" xfId="3894" xr:uid="{00000000-0005-0000-0000-0000C6000000}"/>
    <cellStyle name="20% - Ênfase1 3 3 5" xfId="1341" xr:uid="{00000000-0005-0000-0000-0000C7000000}"/>
    <cellStyle name="20% - Ênfase1 3 3 5 2" xfId="4470" xr:uid="{00000000-0005-0000-0000-0000C8000000}"/>
    <cellStyle name="20% - Ênfase1 3 3 6" xfId="3318" xr:uid="{00000000-0005-0000-0000-0000C9000000}"/>
    <cellStyle name="20% - Ênfase1 3 4" xfId="223" xr:uid="{00000000-0005-0000-0000-0000CA000000}"/>
    <cellStyle name="20% - Ênfase1 3 4 2" xfId="515" xr:uid="{00000000-0005-0000-0000-0000CB000000}"/>
    <cellStyle name="20% - Ênfase1 3 4 2 2" xfId="1095" xr:uid="{00000000-0005-0000-0000-0000CC000000}"/>
    <cellStyle name="20% - Ênfase1 3 4 2 2 2" xfId="2253" xr:uid="{00000000-0005-0000-0000-0000CD000000}"/>
    <cellStyle name="20% - Ênfase1 3 4 2 2 2 2" xfId="5382" xr:uid="{00000000-0005-0000-0000-0000CE000000}"/>
    <cellStyle name="20% - Ênfase1 3 4 2 2 3" xfId="4230" xr:uid="{00000000-0005-0000-0000-0000CF000000}"/>
    <cellStyle name="20% - Ênfase1 3 4 2 3" xfId="1677" xr:uid="{00000000-0005-0000-0000-0000D0000000}"/>
    <cellStyle name="20% - Ênfase1 3 4 2 3 2" xfId="4806" xr:uid="{00000000-0005-0000-0000-0000D1000000}"/>
    <cellStyle name="20% - Ênfase1 3 4 2 4" xfId="3654" xr:uid="{00000000-0005-0000-0000-0000D2000000}"/>
    <cellStyle name="20% - Ênfase1 3 4 3" xfId="807" xr:uid="{00000000-0005-0000-0000-0000D3000000}"/>
    <cellStyle name="20% - Ênfase1 3 4 3 2" xfId="1965" xr:uid="{00000000-0005-0000-0000-0000D4000000}"/>
    <cellStyle name="20% - Ênfase1 3 4 3 2 2" xfId="5094" xr:uid="{00000000-0005-0000-0000-0000D5000000}"/>
    <cellStyle name="20% - Ênfase1 3 4 3 3" xfId="3942" xr:uid="{00000000-0005-0000-0000-0000D6000000}"/>
    <cellStyle name="20% - Ênfase1 3 4 4" xfId="1389" xr:uid="{00000000-0005-0000-0000-0000D7000000}"/>
    <cellStyle name="20% - Ênfase1 3 4 4 2" xfId="4518" xr:uid="{00000000-0005-0000-0000-0000D8000000}"/>
    <cellStyle name="20% - Ênfase1 3 4 5" xfId="3366" xr:uid="{00000000-0005-0000-0000-0000D9000000}"/>
    <cellStyle name="20% - Ênfase1 3 5" xfId="371" xr:uid="{00000000-0005-0000-0000-0000DA000000}"/>
    <cellStyle name="20% - Ênfase1 3 5 2" xfId="951" xr:uid="{00000000-0005-0000-0000-0000DB000000}"/>
    <cellStyle name="20% - Ênfase1 3 5 2 2" xfId="2109" xr:uid="{00000000-0005-0000-0000-0000DC000000}"/>
    <cellStyle name="20% - Ênfase1 3 5 2 2 2" xfId="5238" xr:uid="{00000000-0005-0000-0000-0000DD000000}"/>
    <cellStyle name="20% - Ênfase1 3 5 2 3" xfId="4086" xr:uid="{00000000-0005-0000-0000-0000DE000000}"/>
    <cellStyle name="20% - Ênfase1 3 5 3" xfId="1533" xr:uid="{00000000-0005-0000-0000-0000DF000000}"/>
    <cellStyle name="20% - Ênfase1 3 5 3 2" xfId="4662" xr:uid="{00000000-0005-0000-0000-0000E0000000}"/>
    <cellStyle name="20% - Ênfase1 3 5 4" xfId="3510" xr:uid="{00000000-0005-0000-0000-0000E1000000}"/>
    <cellStyle name="20% - Ênfase1 3 6" xfId="663" xr:uid="{00000000-0005-0000-0000-0000E2000000}"/>
    <cellStyle name="20% - Ênfase1 3 6 2" xfId="1821" xr:uid="{00000000-0005-0000-0000-0000E3000000}"/>
    <cellStyle name="20% - Ênfase1 3 6 2 2" xfId="4950" xr:uid="{00000000-0005-0000-0000-0000E4000000}"/>
    <cellStyle name="20% - Ênfase1 3 6 3" xfId="3798" xr:uid="{00000000-0005-0000-0000-0000E5000000}"/>
    <cellStyle name="20% - Ênfase1 3 7" xfId="1244" xr:uid="{00000000-0005-0000-0000-0000E6000000}"/>
    <cellStyle name="20% - Ênfase1 3 7 2" xfId="4374" xr:uid="{00000000-0005-0000-0000-0000E7000000}"/>
    <cellStyle name="20% - Ênfase1 3 8" xfId="3222" xr:uid="{00000000-0005-0000-0000-0000E8000000}"/>
    <cellStyle name="20% - Ênfase1 30" xfId="2655" xr:uid="{00000000-0005-0000-0000-0000E9000000}"/>
    <cellStyle name="20% - Ênfase1 30 2" xfId="5784" xr:uid="{00000000-0005-0000-0000-0000EA000000}"/>
    <cellStyle name="20% - Ênfase1 31" xfId="2665" xr:uid="{00000000-0005-0000-0000-0000EB000000}"/>
    <cellStyle name="20% - Ênfase1 31 2" xfId="5794" xr:uid="{00000000-0005-0000-0000-0000EC000000}"/>
    <cellStyle name="20% - Ênfase1 32" xfId="2701" xr:uid="{00000000-0005-0000-0000-0000ED000000}"/>
    <cellStyle name="20% - Ênfase1 32 2" xfId="5830" xr:uid="{00000000-0005-0000-0000-0000EE000000}"/>
    <cellStyle name="20% - Ênfase1 33" xfId="2696" xr:uid="{00000000-0005-0000-0000-0000EF000000}"/>
    <cellStyle name="20% - Ênfase1 33 2" xfId="5825" xr:uid="{00000000-0005-0000-0000-0000F0000000}"/>
    <cellStyle name="20% - Ênfase1 34" xfId="2716" xr:uid="{00000000-0005-0000-0000-0000F1000000}"/>
    <cellStyle name="20% - Ênfase1 34 2" xfId="5845" xr:uid="{00000000-0005-0000-0000-0000F2000000}"/>
    <cellStyle name="20% - Ênfase1 35" xfId="2729" xr:uid="{00000000-0005-0000-0000-0000F3000000}"/>
    <cellStyle name="20% - Ênfase1 35 2" xfId="5858" xr:uid="{00000000-0005-0000-0000-0000F4000000}"/>
    <cellStyle name="20% - Ênfase1 36" xfId="2722" xr:uid="{00000000-0005-0000-0000-0000F5000000}"/>
    <cellStyle name="20% - Ênfase1 36 2" xfId="5851" xr:uid="{00000000-0005-0000-0000-0000F6000000}"/>
    <cellStyle name="20% - Ênfase1 37" xfId="2724" xr:uid="{00000000-0005-0000-0000-0000F7000000}"/>
    <cellStyle name="20% - Ênfase1 37 2" xfId="5853" xr:uid="{00000000-0005-0000-0000-0000F8000000}"/>
    <cellStyle name="20% - Ênfase1 38" xfId="2767" xr:uid="{00000000-0005-0000-0000-0000F9000000}"/>
    <cellStyle name="20% - Ênfase1 38 2" xfId="5896" xr:uid="{00000000-0005-0000-0000-0000FA000000}"/>
    <cellStyle name="20% - Ênfase1 39" xfId="2777" xr:uid="{00000000-0005-0000-0000-0000FB000000}"/>
    <cellStyle name="20% - Ênfase1 39 2" xfId="5906" xr:uid="{00000000-0005-0000-0000-0000FC000000}"/>
    <cellStyle name="20% - Ênfase1 4" xfId="103" xr:uid="{00000000-0005-0000-0000-0000FD000000}"/>
    <cellStyle name="20% - Ênfase1 4 2" xfId="255" xr:uid="{00000000-0005-0000-0000-0000FE000000}"/>
    <cellStyle name="20% - Ênfase1 4 2 2" xfId="547" xr:uid="{00000000-0005-0000-0000-0000FF000000}"/>
    <cellStyle name="20% - Ênfase1 4 2 2 2" xfId="1127" xr:uid="{00000000-0005-0000-0000-000000010000}"/>
    <cellStyle name="20% - Ênfase1 4 2 2 2 2" xfId="2285" xr:uid="{00000000-0005-0000-0000-000001010000}"/>
    <cellStyle name="20% - Ênfase1 4 2 2 2 2 2" xfId="5414" xr:uid="{00000000-0005-0000-0000-000002010000}"/>
    <cellStyle name="20% - Ênfase1 4 2 2 2 3" xfId="4262" xr:uid="{00000000-0005-0000-0000-000003010000}"/>
    <cellStyle name="20% - Ênfase1 4 2 2 3" xfId="1709" xr:uid="{00000000-0005-0000-0000-000004010000}"/>
    <cellStyle name="20% - Ênfase1 4 2 2 3 2" xfId="4838" xr:uid="{00000000-0005-0000-0000-000005010000}"/>
    <cellStyle name="20% - Ênfase1 4 2 2 4" xfId="3686" xr:uid="{00000000-0005-0000-0000-000006010000}"/>
    <cellStyle name="20% - Ênfase1 4 2 3" xfId="839" xr:uid="{00000000-0005-0000-0000-000007010000}"/>
    <cellStyle name="20% - Ênfase1 4 2 3 2" xfId="1997" xr:uid="{00000000-0005-0000-0000-000008010000}"/>
    <cellStyle name="20% - Ênfase1 4 2 3 2 2" xfId="5126" xr:uid="{00000000-0005-0000-0000-000009010000}"/>
    <cellStyle name="20% - Ênfase1 4 2 3 3" xfId="3974" xr:uid="{00000000-0005-0000-0000-00000A010000}"/>
    <cellStyle name="20% - Ênfase1 4 2 4" xfId="1421" xr:uid="{00000000-0005-0000-0000-00000B010000}"/>
    <cellStyle name="20% - Ênfase1 4 2 4 2" xfId="4550" xr:uid="{00000000-0005-0000-0000-00000C010000}"/>
    <cellStyle name="20% - Ênfase1 4 2 5" xfId="3398" xr:uid="{00000000-0005-0000-0000-00000D010000}"/>
    <cellStyle name="20% - Ênfase1 4 3" xfId="403" xr:uid="{00000000-0005-0000-0000-00000E010000}"/>
    <cellStyle name="20% - Ênfase1 4 3 2" xfId="983" xr:uid="{00000000-0005-0000-0000-00000F010000}"/>
    <cellStyle name="20% - Ênfase1 4 3 2 2" xfId="2141" xr:uid="{00000000-0005-0000-0000-000010010000}"/>
    <cellStyle name="20% - Ênfase1 4 3 2 2 2" xfId="5270" xr:uid="{00000000-0005-0000-0000-000011010000}"/>
    <cellStyle name="20% - Ênfase1 4 3 2 3" xfId="4118" xr:uid="{00000000-0005-0000-0000-000012010000}"/>
    <cellStyle name="20% - Ênfase1 4 3 3" xfId="1565" xr:uid="{00000000-0005-0000-0000-000013010000}"/>
    <cellStyle name="20% - Ênfase1 4 3 3 2" xfId="4694" xr:uid="{00000000-0005-0000-0000-000014010000}"/>
    <cellStyle name="20% - Ênfase1 4 3 4" xfId="3542" xr:uid="{00000000-0005-0000-0000-000015010000}"/>
    <cellStyle name="20% - Ênfase1 4 4" xfId="695" xr:uid="{00000000-0005-0000-0000-000016010000}"/>
    <cellStyle name="20% - Ênfase1 4 4 2" xfId="1853" xr:uid="{00000000-0005-0000-0000-000017010000}"/>
    <cellStyle name="20% - Ênfase1 4 4 2 2" xfId="4982" xr:uid="{00000000-0005-0000-0000-000018010000}"/>
    <cellStyle name="20% - Ênfase1 4 4 3" xfId="3830" xr:uid="{00000000-0005-0000-0000-000019010000}"/>
    <cellStyle name="20% - Ênfase1 4 5" xfId="1277" xr:uid="{00000000-0005-0000-0000-00001A010000}"/>
    <cellStyle name="20% - Ênfase1 4 5 2" xfId="4406" xr:uid="{00000000-0005-0000-0000-00001B010000}"/>
    <cellStyle name="20% - Ênfase1 4 6" xfId="3254" xr:uid="{00000000-0005-0000-0000-00001C010000}"/>
    <cellStyle name="20% - Ênfase1 40" xfId="2813" xr:uid="{00000000-0005-0000-0000-00001D010000}"/>
    <cellStyle name="20% - Ênfase1 40 2" xfId="5942" xr:uid="{00000000-0005-0000-0000-00001E010000}"/>
    <cellStyle name="20% - Ênfase1 41" xfId="2807" xr:uid="{00000000-0005-0000-0000-00001F010000}"/>
    <cellStyle name="20% - Ênfase1 41 2" xfId="5936" xr:uid="{00000000-0005-0000-0000-000020010000}"/>
    <cellStyle name="20% - Ênfase1 42" xfId="2828" xr:uid="{00000000-0005-0000-0000-000021010000}"/>
    <cellStyle name="20% - Ênfase1 42 2" xfId="5957" xr:uid="{00000000-0005-0000-0000-000022010000}"/>
    <cellStyle name="20% - Ênfase1 43" xfId="2842" xr:uid="{00000000-0005-0000-0000-000023010000}"/>
    <cellStyle name="20% - Ênfase1 43 2" xfId="5971" xr:uid="{00000000-0005-0000-0000-000024010000}"/>
    <cellStyle name="20% - Ênfase1 44" xfId="2855" xr:uid="{00000000-0005-0000-0000-000025010000}"/>
    <cellStyle name="20% - Ênfase1 44 2" xfId="5984" xr:uid="{00000000-0005-0000-0000-000026010000}"/>
    <cellStyle name="20% - Ênfase1 45" xfId="2868" xr:uid="{00000000-0005-0000-0000-000027010000}"/>
    <cellStyle name="20% - Ênfase1 45 2" xfId="5997" xr:uid="{00000000-0005-0000-0000-000028010000}"/>
    <cellStyle name="20% - Ênfase1 46" xfId="2881" xr:uid="{00000000-0005-0000-0000-000029010000}"/>
    <cellStyle name="20% - Ênfase1 46 2" xfId="6010" xr:uid="{00000000-0005-0000-0000-00002A010000}"/>
    <cellStyle name="20% - Ênfase1 47" xfId="2893" xr:uid="{00000000-0005-0000-0000-00002B010000}"/>
    <cellStyle name="20% - Ênfase1 47 2" xfId="6022" xr:uid="{00000000-0005-0000-0000-00002C010000}"/>
    <cellStyle name="20% - Ênfase1 48" xfId="2903" xr:uid="{00000000-0005-0000-0000-00002D010000}"/>
    <cellStyle name="20% - Ênfase1 48 2" xfId="6032" xr:uid="{00000000-0005-0000-0000-00002E010000}"/>
    <cellStyle name="20% - Ênfase1 49" xfId="2927" xr:uid="{00000000-0005-0000-0000-00002F010000}"/>
    <cellStyle name="20% - Ênfase1 49 2" xfId="6056" xr:uid="{00000000-0005-0000-0000-000030010000}"/>
    <cellStyle name="20% - Ênfase1 5" xfId="155" xr:uid="{00000000-0005-0000-0000-000031010000}"/>
    <cellStyle name="20% - Ênfase1 5 2" xfId="303" xr:uid="{00000000-0005-0000-0000-000032010000}"/>
    <cellStyle name="20% - Ênfase1 5 2 2" xfId="595" xr:uid="{00000000-0005-0000-0000-000033010000}"/>
    <cellStyle name="20% - Ênfase1 5 2 2 2" xfId="1175" xr:uid="{00000000-0005-0000-0000-000034010000}"/>
    <cellStyle name="20% - Ênfase1 5 2 2 2 2" xfId="2333" xr:uid="{00000000-0005-0000-0000-000035010000}"/>
    <cellStyle name="20% - Ênfase1 5 2 2 2 2 2" xfId="5462" xr:uid="{00000000-0005-0000-0000-000036010000}"/>
    <cellStyle name="20% - Ênfase1 5 2 2 2 3" xfId="4310" xr:uid="{00000000-0005-0000-0000-000037010000}"/>
    <cellStyle name="20% - Ênfase1 5 2 2 3" xfId="1757" xr:uid="{00000000-0005-0000-0000-000038010000}"/>
    <cellStyle name="20% - Ênfase1 5 2 2 3 2" xfId="4886" xr:uid="{00000000-0005-0000-0000-000039010000}"/>
    <cellStyle name="20% - Ênfase1 5 2 2 4" xfId="3734" xr:uid="{00000000-0005-0000-0000-00003A010000}"/>
    <cellStyle name="20% - Ênfase1 5 2 3" xfId="887" xr:uid="{00000000-0005-0000-0000-00003B010000}"/>
    <cellStyle name="20% - Ênfase1 5 2 3 2" xfId="2045" xr:uid="{00000000-0005-0000-0000-00003C010000}"/>
    <cellStyle name="20% - Ênfase1 5 2 3 2 2" xfId="5174" xr:uid="{00000000-0005-0000-0000-00003D010000}"/>
    <cellStyle name="20% - Ênfase1 5 2 3 3" xfId="4022" xr:uid="{00000000-0005-0000-0000-00003E010000}"/>
    <cellStyle name="20% - Ênfase1 5 2 4" xfId="1469" xr:uid="{00000000-0005-0000-0000-00003F010000}"/>
    <cellStyle name="20% - Ênfase1 5 2 4 2" xfId="4598" xr:uid="{00000000-0005-0000-0000-000040010000}"/>
    <cellStyle name="20% - Ênfase1 5 2 5" xfId="3446" xr:uid="{00000000-0005-0000-0000-000041010000}"/>
    <cellStyle name="20% - Ênfase1 5 3" xfId="451" xr:uid="{00000000-0005-0000-0000-000042010000}"/>
    <cellStyle name="20% - Ênfase1 5 3 2" xfId="1031" xr:uid="{00000000-0005-0000-0000-000043010000}"/>
    <cellStyle name="20% - Ênfase1 5 3 2 2" xfId="2189" xr:uid="{00000000-0005-0000-0000-000044010000}"/>
    <cellStyle name="20% - Ênfase1 5 3 2 2 2" xfId="5318" xr:uid="{00000000-0005-0000-0000-000045010000}"/>
    <cellStyle name="20% - Ênfase1 5 3 2 3" xfId="4166" xr:uid="{00000000-0005-0000-0000-000046010000}"/>
    <cellStyle name="20% - Ênfase1 5 3 3" xfId="1613" xr:uid="{00000000-0005-0000-0000-000047010000}"/>
    <cellStyle name="20% - Ênfase1 5 3 3 2" xfId="4742" xr:uid="{00000000-0005-0000-0000-000048010000}"/>
    <cellStyle name="20% - Ênfase1 5 3 4" xfId="3590" xr:uid="{00000000-0005-0000-0000-000049010000}"/>
    <cellStyle name="20% - Ênfase1 5 4" xfId="743" xr:uid="{00000000-0005-0000-0000-00004A010000}"/>
    <cellStyle name="20% - Ênfase1 5 4 2" xfId="1901" xr:uid="{00000000-0005-0000-0000-00004B010000}"/>
    <cellStyle name="20% - Ênfase1 5 4 2 2" xfId="5030" xr:uid="{00000000-0005-0000-0000-00004C010000}"/>
    <cellStyle name="20% - Ênfase1 5 4 3" xfId="3878" xr:uid="{00000000-0005-0000-0000-00004D010000}"/>
    <cellStyle name="20% - Ênfase1 5 5" xfId="1325" xr:uid="{00000000-0005-0000-0000-00004E010000}"/>
    <cellStyle name="20% - Ênfase1 5 5 2" xfId="4454" xr:uid="{00000000-0005-0000-0000-00004F010000}"/>
    <cellStyle name="20% - Ênfase1 5 6" xfId="3302" xr:uid="{00000000-0005-0000-0000-000050010000}"/>
    <cellStyle name="20% - Ênfase1 50" xfId="2941" xr:uid="{00000000-0005-0000-0000-000051010000}"/>
    <cellStyle name="20% - Ênfase1 50 2" xfId="6070" xr:uid="{00000000-0005-0000-0000-000052010000}"/>
    <cellStyle name="20% - Ênfase1 51" xfId="2964" xr:uid="{00000000-0005-0000-0000-000053010000}"/>
    <cellStyle name="20% - Ênfase1 51 2" xfId="6093" xr:uid="{00000000-0005-0000-0000-000054010000}"/>
    <cellStyle name="20% - Ênfase1 52" xfId="2960" xr:uid="{00000000-0005-0000-0000-000055010000}"/>
    <cellStyle name="20% - Ênfase1 52 2" xfId="6089" xr:uid="{00000000-0005-0000-0000-000056010000}"/>
    <cellStyle name="20% - Ênfase1 53" xfId="2978" xr:uid="{00000000-0005-0000-0000-000057010000}"/>
    <cellStyle name="20% - Ênfase1 53 2" xfId="6107" xr:uid="{00000000-0005-0000-0000-000058010000}"/>
    <cellStyle name="20% - Ênfase1 54" xfId="2990" xr:uid="{00000000-0005-0000-0000-000059010000}"/>
    <cellStyle name="20% - Ênfase1 54 2" xfId="6119" xr:uid="{00000000-0005-0000-0000-00005A010000}"/>
    <cellStyle name="20% - Ênfase1 55" xfId="3002" xr:uid="{00000000-0005-0000-0000-00005B010000}"/>
    <cellStyle name="20% - Ênfase1 55 2" xfId="6131" xr:uid="{00000000-0005-0000-0000-00005C010000}"/>
    <cellStyle name="20% - Ênfase1 56" xfId="3023" xr:uid="{00000000-0005-0000-0000-00005D010000}"/>
    <cellStyle name="20% - Ênfase1 56 2" xfId="6152" xr:uid="{00000000-0005-0000-0000-00005E010000}"/>
    <cellStyle name="20% - Ênfase1 57" xfId="3014" xr:uid="{00000000-0005-0000-0000-00005F010000}"/>
    <cellStyle name="20% - Ênfase1 57 2" xfId="6143" xr:uid="{00000000-0005-0000-0000-000060010000}"/>
    <cellStyle name="20% - Ênfase1 58" xfId="3047" xr:uid="{00000000-0005-0000-0000-000061010000}"/>
    <cellStyle name="20% - Ênfase1 58 2" xfId="6176" xr:uid="{00000000-0005-0000-0000-000062010000}"/>
    <cellStyle name="20% - Ênfase1 59" xfId="3061" xr:uid="{00000000-0005-0000-0000-000063010000}"/>
    <cellStyle name="20% - Ênfase1 59 2" xfId="6190" xr:uid="{00000000-0005-0000-0000-000064010000}"/>
    <cellStyle name="20% - Ênfase1 6" xfId="203" xr:uid="{00000000-0005-0000-0000-000065010000}"/>
    <cellStyle name="20% - Ênfase1 6 2" xfId="499" xr:uid="{00000000-0005-0000-0000-000066010000}"/>
    <cellStyle name="20% - Ênfase1 6 2 2" xfId="1079" xr:uid="{00000000-0005-0000-0000-000067010000}"/>
    <cellStyle name="20% - Ênfase1 6 2 2 2" xfId="2237" xr:uid="{00000000-0005-0000-0000-000068010000}"/>
    <cellStyle name="20% - Ênfase1 6 2 2 2 2" xfId="5366" xr:uid="{00000000-0005-0000-0000-000069010000}"/>
    <cellStyle name="20% - Ênfase1 6 2 2 3" xfId="4214" xr:uid="{00000000-0005-0000-0000-00006A010000}"/>
    <cellStyle name="20% - Ênfase1 6 2 3" xfId="1661" xr:uid="{00000000-0005-0000-0000-00006B010000}"/>
    <cellStyle name="20% - Ênfase1 6 2 3 2" xfId="4790" xr:uid="{00000000-0005-0000-0000-00006C010000}"/>
    <cellStyle name="20% - Ênfase1 6 2 4" xfId="3638" xr:uid="{00000000-0005-0000-0000-00006D010000}"/>
    <cellStyle name="20% - Ênfase1 6 3" xfId="791" xr:uid="{00000000-0005-0000-0000-00006E010000}"/>
    <cellStyle name="20% - Ênfase1 6 3 2" xfId="1949" xr:uid="{00000000-0005-0000-0000-00006F010000}"/>
    <cellStyle name="20% - Ênfase1 6 3 2 2" xfId="5078" xr:uid="{00000000-0005-0000-0000-000070010000}"/>
    <cellStyle name="20% - Ênfase1 6 3 3" xfId="3926" xr:uid="{00000000-0005-0000-0000-000071010000}"/>
    <cellStyle name="20% - Ênfase1 6 4" xfId="1373" xr:uid="{00000000-0005-0000-0000-000072010000}"/>
    <cellStyle name="20% - Ênfase1 6 4 2" xfId="4502" xr:uid="{00000000-0005-0000-0000-000073010000}"/>
    <cellStyle name="20% - Ênfase1 6 5" xfId="3350" xr:uid="{00000000-0005-0000-0000-000074010000}"/>
    <cellStyle name="20% - Ênfase1 60" xfId="3074" xr:uid="{00000000-0005-0000-0000-000075010000}"/>
    <cellStyle name="20% - Ênfase1 60 2" xfId="6203" xr:uid="{00000000-0005-0000-0000-000076010000}"/>
    <cellStyle name="20% - Ênfase1 61" xfId="3086" xr:uid="{00000000-0005-0000-0000-000077010000}"/>
    <cellStyle name="20% - Ênfase1 61 2" xfId="6215" xr:uid="{00000000-0005-0000-0000-000078010000}"/>
    <cellStyle name="20% - Ênfase1 62" xfId="3099" xr:uid="{00000000-0005-0000-0000-000079010000}"/>
    <cellStyle name="20% - Ênfase1 62 2" xfId="6228" xr:uid="{00000000-0005-0000-0000-00007A010000}"/>
    <cellStyle name="20% - Ênfase1 63" xfId="3111" xr:uid="{00000000-0005-0000-0000-00007B010000}"/>
    <cellStyle name="20% - Ênfase1 63 2" xfId="6240" xr:uid="{00000000-0005-0000-0000-00007C010000}"/>
    <cellStyle name="20% - Ênfase1 64" xfId="3121" xr:uid="{00000000-0005-0000-0000-00007D010000}"/>
    <cellStyle name="20% - Ênfase1 64 2" xfId="6250" xr:uid="{00000000-0005-0000-0000-00007E010000}"/>
    <cellStyle name="20% - Ênfase1 65" xfId="3145" xr:uid="{00000000-0005-0000-0000-00007F010000}"/>
    <cellStyle name="20% - Ênfase1 65 2" xfId="6274" xr:uid="{00000000-0005-0000-0000-000080010000}"/>
    <cellStyle name="20% - Ênfase1 66" xfId="3159" xr:uid="{00000000-0005-0000-0000-000081010000}"/>
    <cellStyle name="20% - Ênfase1 66 2" xfId="6288" xr:uid="{00000000-0005-0000-0000-000082010000}"/>
    <cellStyle name="20% - Ênfase1 67" xfId="3174" xr:uid="{00000000-0005-0000-0000-000083010000}"/>
    <cellStyle name="20% - Ênfase1 67 2" xfId="6302" xr:uid="{00000000-0005-0000-0000-000084010000}"/>
    <cellStyle name="20% - Ênfase1 68" xfId="3188" xr:uid="{00000000-0005-0000-0000-000085010000}"/>
    <cellStyle name="20% - Ênfase1 68 2" xfId="6316" xr:uid="{00000000-0005-0000-0000-000086010000}"/>
    <cellStyle name="20% - Ênfase1 69" xfId="3202" xr:uid="{00000000-0005-0000-0000-000087010000}"/>
    <cellStyle name="20% - Ênfase1 7" xfId="351" xr:uid="{00000000-0005-0000-0000-000088010000}"/>
    <cellStyle name="20% - Ênfase1 7 2" xfId="935" xr:uid="{00000000-0005-0000-0000-000089010000}"/>
    <cellStyle name="20% - Ênfase1 7 2 2" xfId="2093" xr:uid="{00000000-0005-0000-0000-00008A010000}"/>
    <cellStyle name="20% - Ênfase1 7 2 2 2" xfId="5222" xr:uid="{00000000-0005-0000-0000-00008B010000}"/>
    <cellStyle name="20% - Ênfase1 7 2 3" xfId="4070" xr:uid="{00000000-0005-0000-0000-00008C010000}"/>
    <cellStyle name="20% - Ênfase1 7 3" xfId="1517" xr:uid="{00000000-0005-0000-0000-00008D010000}"/>
    <cellStyle name="20% - Ênfase1 7 3 2" xfId="4646" xr:uid="{00000000-0005-0000-0000-00008E010000}"/>
    <cellStyle name="20% - Ênfase1 7 4" xfId="3494" xr:uid="{00000000-0005-0000-0000-00008F010000}"/>
    <cellStyle name="20% - Ênfase1 70" xfId="6336" xr:uid="{00000000-0005-0000-0000-000090010000}"/>
    <cellStyle name="20% - Ênfase1 71" xfId="6351" xr:uid="{00000000-0005-0000-0000-000091010000}"/>
    <cellStyle name="20% - Ênfase1 72" xfId="6365" xr:uid="{00000000-0005-0000-0000-000092010000}"/>
    <cellStyle name="20% - Ênfase1 73" xfId="6379" xr:uid="{00000000-0005-0000-0000-000093010000}"/>
    <cellStyle name="20% - Ênfase1 8" xfId="643" xr:uid="{00000000-0005-0000-0000-000094010000}"/>
    <cellStyle name="20% - Ênfase1 8 2" xfId="1805" xr:uid="{00000000-0005-0000-0000-000095010000}"/>
    <cellStyle name="20% - Ênfase1 8 2 2" xfId="4934" xr:uid="{00000000-0005-0000-0000-000096010000}"/>
    <cellStyle name="20% - Ênfase1 8 3" xfId="3782" xr:uid="{00000000-0005-0000-0000-000097010000}"/>
    <cellStyle name="20% - Ênfase1 9" xfId="1223" xr:uid="{00000000-0005-0000-0000-000098010000}"/>
    <cellStyle name="20% - Ênfase1 9 2" xfId="4358" xr:uid="{00000000-0005-0000-0000-000099010000}"/>
    <cellStyle name="20% - Ênfase2" xfId="33" builtinId="34" customBuiltin="1"/>
    <cellStyle name="20% - Ênfase2 10" xfId="2398" xr:uid="{00000000-0005-0000-0000-00009B010000}"/>
    <cellStyle name="20% - Ênfase2 10 2" xfId="5527" xr:uid="{00000000-0005-0000-0000-00009C010000}"/>
    <cellStyle name="20% - Ênfase2 11" xfId="2412" xr:uid="{00000000-0005-0000-0000-00009D010000}"/>
    <cellStyle name="20% - Ênfase2 11 2" xfId="5541" xr:uid="{00000000-0005-0000-0000-00009E010000}"/>
    <cellStyle name="20% - Ênfase2 12" xfId="2425" xr:uid="{00000000-0005-0000-0000-00009F010000}"/>
    <cellStyle name="20% - Ênfase2 12 2" xfId="5554" xr:uid="{00000000-0005-0000-0000-0000A0010000}"/>
    <cellStyle name="20% - Ênfase2 13" xfId="2438" xr:uid="{00000000-0005-0000-0000-0000A1010000}"/>
    <cellStyle name="20% - Ênfase2 13 2" xfId="5567" xr:uid="{00000000-0005-0000-0000-0000A2010000}"/>
    <cellStyle name="20% - Ênfase2 14" xfId="2450" xr:uid="{00000000-0005-0000-0000-0000A3010000}"/>
    <cellStyle name="20% - Ênfase2 14 2" xfId="5579" xr:uid="{00000000-0005-0000-0000-0000A4010000}"/>
    <cellStyle name="20% - Ênfase2 15" xfId="2443" xr:uid="{00000000-0005-0000-0000-0000A5010000}"/>
    <cellStyle name="20% - Ênfase2 15 2" xfId="5572" xr:uid="{00000000-0005-0000-0000-0000A6010000}"/>
    <cellStyle name="20% - Ênfase2 16" xfId="2480" xr:uid="{00000000-0005-0000-0000-0000A7010000}"/>
    <cellStyle name="20% - Ênfase2 16 2" xfId="5609" xr:uid="{00000000-0005-0000-0000-0000A8010000}"/>
    <cellStyle name="20% - Ênfase2 17" xfId="2493" xr:uid="{00000000-0005-0000-0000-0000A9010000}"/>
    <cellStyle name="20% - Ênfase2 17 2" xfId="5622" xr:uid="{00000000-0005-0000-0000-0000AA010000}"/>
    <cellStyle name="20% - Ênfase2 18" xfId="2506" xr:uid="{00000000-0005-0000-0000-0000AB010000}"/>
    <cellStyle name="20% - Ênfase2 18 2" xfId="5635" xr:uid="{00000000-0005-0000-0000-0000AC010000}"/>
    <cellStyle name="20% - Ênfase2 19" xfId="2518" xr:uid="{00000000-0005-0000-0000-0000AD010000}"/>
    <cellStyle name="20% - Ênfase2 19 2" xfId="5647" xr:uid="{00000000-0005-0000-0000-0000AE010000}"/>
    <cellStyle name="20% - Ênfase2 2" xfId="83" xr:uid="{00000000-0005-0000-0000-0000AF010000}"/>
    <cellStyle name="20% - Ênfase2 2 2" xfId="141" xr:uid="{00000000-0005-0000-0000-0000B0010000}"/>
    <cellStyle name="20% - Ênfase2 2 2 2" xfId="289" xr:uid="{00000000-0005-0000-0000-0000B1010000}"/>
    <cellStyle name="20% - Ênfase2 2 2 2 2" xfId="581" xr:uid="{00000000-0005-0000-0000-0000B2010000}"/>
    <cellStyle name="20% - Ênfase2 2 2 2 2 2" xfId="1161" xr:uid="{00000000-0005-0000-0000-0000B3010000}"/>
    <cellStyle name="20% - Ênfase2 2 2 2 2 2 2" xfId="2319" xr:uid="{00000000-0005-0000-0000-0000B4010000}"/>
    <cellStyle name="20% - Ênfase2 2 2 2 2 2 2 2" xfId="5448" xr:uid="{00000000-0005-0000-0000-0000B5010000}"/>
    <cellStyle name="20% - Ênfase2 2 2 2 2 2 3" xfId="4296" xr:uid="{00000000-0005-0000-0000-0000B6010000}"/>
    <cellStyle name="20% - Ênfase2 2 2 2 2 3" xfId="1743" xr:uid="{00000000-0005-0000-0000-0000B7010000}"/>
    <cellStyle name="20% - Ênfase2 2 2 2 2 3 2" xfId="4872" xr:uid="{00000000-0005-0000-0000-0000B8010000}"/>
    <cellStyle name="20% - Ênfase2 2 2 2 2 4" xfId="3720" xr:uid="{00000000-0005-0000-0000-0000B9010000}"/>
    <cellStyle name="20% - Ênfase2 2 2 2 3" xfId="873" xr:uid="{00000000-0005-0000-0000-0000BA010000}"/>
    <cellStyle name="20% - Ênfase2 2 2 2 3 2" xfId="2031" xr:uid="{00000000-0005-0000-0000-0000BB010000}"/>
    <cellStyle name="20% - Ênfase2 2 2 2 3 2 2" xfId="5160" xr:uid="{00000000-0005-0000-0000-0000BC010000}"/>
    <cellStyle name="20% - Ênfase2 2 2 2 3 3" xfId="4008" xr:uid="{00000000-0005-0000-0000-0000BD010000}"/>
    <cellStyle name="20% - Ênfase2 2 2 2 4" xfId="1455" xr:uid="{00000000-0005-0000-0000-0000BE010000}"/>
    <cellStyle name="20% - Ênfase2 2 2 2 4 2" xfId="4584" xr:uid="{00000000-0005-0000-0000-0000BF010000}"/>
    <cellStyle name="20% - Ênfase2 2 2 2 5" xfId="3432" xr:uid="{00000000-0005-0000-0000-0000C0010000}"/>
    <cellStyle name="20% - Ênfase2 2 2 3" xfId="437" xr:uid="{00000000-0005-0000-0000-0000C1010000}"/>
    <cellStyle name="20% - Ênfase2 2 2 3 2" xfId="1017" xr:uid="{00000000-0005-0000-0000-0000C2010000}"/>
    <cellStyle name="20% - Ênfase2 2 2 3 2 2" xfId="2175" xr:uid="{00000000-0005-0000-0000-0000C3010000}"/>
    <cellStyle name="20% - Ênfase2 2 2 3 2 2 2" xfId="5304" xr:uid="{00000000-0005-0000-0000-0000C4010000}"/>
    <cellStyle name="20% - Ênfase2 2 2 3 2 3" xfId="4152" xr:uid="{00000000-0005-0000-0000-0000C5010000}"/>
    <cellStyle name="20% - Ênfase2 2 2 3 3" xfId="1599" xr:uid="{00000000-0005-0000-0000-0000C6010000}"/>
    <cellStyle name="20% - Ênfase2 2 2 3 3 2" xfId="4728" xr:uid="{00000000-0005-0000-0000-0000C7010000}"/>
    <cellStyle name="20% - Ênfase2 2 2 3 4" xfId="3576" xr:uid="{00000000-0005-0000-0000-0000C8010000}"/>
    <cellStyle name="20% - Ênfase2 2 2 4" xfId="729" xr:uid="{00000000-0005-0000-0000-0000C9010000}"/>
    <cellStyle name="20% - Ênfase2 2 2 4 2" xfId="1887" xr:uid="{00000000-0005-0000-0000-0000CA010000}"/>
    <cellStyle name="20% - Ênfase2 2 2 4 2 2" xfId="5016" xr:uid="{00000000-0005-0000-0000-0000CB010000}"/>
    <cellStyle name="20% - Ênfase2 2 2 4 3" xfId="3864" xr:uid="{00000000-0005-0000-0000-0000CC010000}"/>
    <cellStyle name="20% - Ênfase2 2 2 5" xfId="1311" xr:uid="{00000000-0005-0000-0000-0000CD010000}"/>
    <cellStyle name="20% - Ênfase2 2 2 5 2" xfId="4440" xr:uid="{00000000-0005-0000-0000-0000CE010000}"/>
    <cellStyle name="20% - Ênfase2 2 2 6" xfId="3288" xr:uid="{00000000-0005-0000-0000-0000CF010000}"/>
    <cellStyle name="20% - Ênfase2 2 3" xfId="189" xr:uid="{00000000-0005-0000-0000-0000D0010000}"/>
    <cellStyle name="20% - Ênfase2 2 3 2" xfId="337" xr:uid="{00000000-0005-0000-0000-0000D1010000}"/>
    <cellStyle name="20% - Ênfase2 2 3 2 2" xfId="629" xr:uid="{00000000-0005-0000-0000-0000D2010000}"/>
    <cellStyle name="20% - Ênfase2 2 3 2 2 2" xfId="1209" xr:uid="{00000000-0005-0000-0000-0000D3010000}"/>
    <cellStyle name="20% - Ênfase2 2 3 2 2 2 2" xfId="2367" xr:uid="{00000000-0005-0000-0000-0000D4010000}"/>
    <cellStyle name="20% - Ênfase2 2 3 2 2 2 2 2" xfId="5496" xr:uid="{00000000-0005-0000-0000-0000D5010000}"/>
    <cellStyle name="20% - Ênfase2 2 3 2 2 2 3" xfId="4344" xr:uid="{00000000-0005-0000-0000-0000D6010000}"/>
    <cellStyle name="20% - Ênfase2 2 3 2 2 3" xfId="1791" xr:uid="{00000000-0005-0000-0000-0000D7010000}"/>
    <cellStyle name="20% - Ênfase2 2 3 2 2 3 2" xfId="4920" xr:uid="{00000000-0005-0000-0000-0000D8010000}"/>
    <cellStyle name="20% - Ênfase2 2 3 2 2 4" xfId="3768" xr:uid="{00000000-0005-0000-0000-0000D9010000}"/>
    <cellStyle name="20% - Ênfase2 2 3 2 3" xfId="921" xr:uid="{00000000-0005-0000-0000-0000DA010000}"/>
    <cellStyle name="20% - Ênfase2 2 3 2 3 2" xfId="2079" xr:uid="{00000000-0005-0000-0000-0000DB010000}"/>
    <cellStyle name="20% - Ênfase2 2 3 2 3 2 2" xfId="5208" xr:uid="{00000000-0005-0000-0000-0000DC010000}"/>
    <cellStyle name="20% - Ênfase2 2 3 2 3 3" xfId="4056" xr:uid="{00000000-0005-0000-0000-0000DD010000}"/>
    <cellStyle name="20% - Ênfase2 2 3 2 4" xfId="1503" xr:uid="{00000000-0005-0000-0000-0000DE010000}"/>
    <cellStyle name="20% - Ênfase2 2 3 2 4 2" xfId="4632" xr:uid="{00000000-0005-0000-0000-0000DF010000}"/>
    <cellStyle name="20% - Ênfase2 2 3 2 5" xfId="3480" xr:uid="{00000000-0005-0000-0000-0000E0010000}"/>
    <cellStyle name="20% - Ênfase2 2 3 3" xfId="485" xr:uid="{00000000-0005-0000-0000-0000E1010000}"/>
    <cellStyle name="20% - Ênfase2 2 3 3 2" xfId="1065" xr:uid="{00000000-0005-0000-0000-0000E2010000}"/>
    <cellStyle name="20% - Ênfase2 2 3 3 2 2" xfId="2223" xr:uid="{00000000-0005-0000-0000-0000E3010000}"/>
    <cellStyle name="20% - Ênfase2 2 3 3 2 2 2" xfId="5352" xr:uid="{00000000-0005-0000-0000-0000E4010000}"/>
    <cellStyle name="20% - Ênfase2 2 3 3 2 3" xfId="4200" xr:uid="{00000000-0005-0000-0000-0000E5010000}"/>
    <cellStyle name="20% - Ênfase2 2 3 3 3" xfId="1647" xr:uid="{00000000-0005-0000-0000-0000E6010000}"/>
    <cellStyle name="20% - Ênfase2 2 3 3 3 2" xfId="4776" xr:uid="{00000000-0005-0000-0000-0000E7010000}"/>
    <cellStyle name="20% - Ênfase2 2 3 3 4" xfId="3624" xr:uid="{00000000-0005-0000-0000-0000E8010000}"/>
    <cellStyle name="20% - Ênfase2 2 3 4" xfId="777" xr:uid="{00000000-0005-0000-0000-0000E9010000}"/>
    <cellStyle name="20% - Ênfase2 2 3 4 2" xfId="1935" xr:uid="{00000000-0005-0000-0000-0000EA010000}"/>
    <cellStyle name="20% - Ênfase2 2 3 4 2 2" xfId="5064" xr:uid="{00000000-0005-0000-0000-0000EB010000}"/>
    <cellStyle name="20% - Ênfase2 2 3 4 3" xfId="3912" xr:uid="{00000000-0005-0000-0000-0000EC010000}"/>
    <cellStyle name="20% - Ênfase2 2 3 5" xfId="1359" xr:uid="{00000000-0005-0000-0000-0000ED010000}"/>
    <cellStyle name="20% - Ênfase2 2 3 5 2" xfId="4488" xr:uid="{00000000-0005-0000-0000-0000EE010000}"/>
    <cellStyle name="20% - Ênfase2 2 3 6" xfId="3336" xr:uid="{00000000-0005-0000-0000-0000EF010000}"/>
    <cellStyle name="20% - Ênfase2 2 4" xfId="241" xr:uid="{00000000-0005-0000-0000-0000F0010000}"/>
    <cellStyle name="20% - Ênfase2 2 4 2" xfId="533" xr:uid="{00000000-0005-0000-0000-0000F1010000}"/>
    <cellStyle name="20% - Ênfase2 2 4 2 2" xfId="1113" xr:uid="{00000000-0005-0000-0000-0000F2010000}"/>
    <cellStyle name="20% - Ênfase2 2 4 2 2 2" xfId="2271" xr:uid="{00000000-0005-0000-0000-0000F3010000}"/>
    <cellStyle name="20% - Ênfase2 2 4 2 2 2 2" xfId="5400" xr:uid="{00000000-0005-0000-0000-0000F4010000}"/>
    <cellStyle name="20% - Ênfase2 2 4 2 2 3" xfId="4248" xr:uid="{00000000-0005-0000-0000-0000F5010000}"/>
    <cellStyle name="20% - Ênfase2 2 4 2 3" xfId="1695" xr:uid="{00000000-0005-0000-0000-0000F6010000}"/>
    <cellStyle name="20% - Ênfase2 2 4 2 3 2" xfId="4824" xr:uid="{00000000-0005-0000-0000-0000F7010000}"/>
    <cellStyle name="20% - Ênfase2 2 4 2 4" xfId="3672" xr:uid="{00000000-0005-0000-0000-0000F8010000}"/>
    <cellStyle name="20% - Ênfase2 2 4 3" xfId="825" xr:uid="{00000000-0005-0000-0000-0000F9010000}"/>
    <cellStyle name="20% - Ênfase2 2 4 3 2" xfId="1983" xr:uid="{00000000-0005-0000-0000-0000FA010000}"/>
    <cellStyle name="20% - Ênfase2 2 4 3 2 2" xfId="5112" xr:uid="{00000000-0005-0000-0000-0000FB010000}"/>
    <cellStyle name="20% - Ênfase2 2 4 3 3" xfId="3960" xr:uid="{00000000-0005-0000-0000-0000FC010000}"/>
    <cellStyle name="20% - Ênfase2 2 4 4" xfId="1407" xr:uid="{00000000-0005-0000-0000-0000FD010000}"/>
    <cellStyle name="20% - Ênfase2 2 4 4 2" xfId="4536" xr:uid="{00000000-0005-0000-0000-0000FE010000}"/>
    <cellStyle name="20% - Ênfase2 2 4 5" xfId="3384" xr:uid="{00000000-0005-0000-0000-0000FF010000}"/>
    <cellStyle name="20% - Ênfase2 2 5" xfId="389" xr:uid="{00000000-0005-0000-0000-000000020000}"/>
    <cellStyle name="20% - Ênfase2 2 5 2" xfId="969" xr:uid="{00000000-0005-0000-0000-000001020000}"/>
    <cellStyle name="20% - Ênfase2 2 5 2 2" xfId="2127" xr:uid="{00000000-0005-0000-0000-000002020000}"/>
    <cellStyle name="20% - Ênfase2 2 5 2 2 2" xfId="5256" xr:uid="{00000000-0005-0000-0000-000003020000}"/>
    <cellStyle name="20% - Ênfase2 2 5 2 3" xfId="4104" xr:uid="{00000000-0005-0000-0000-000004020000}"/>
    <cellStyle name="20% - Ênfase2 2 5 3" xfId="1551" xr:uid="{00000000-0005-0000-0000-000005020000}"/>
    <cellStyle name="20% - Ênfase2 2 5 3 2" xfId="4680" xr:uid="{00000000-0005-0000-0000-000006020000}"/>
    <cellStyle name="20% - Ênfase2 2 5 4" xfId="3528" xr:uid="{00000000-0005-0000-0000-000007020000}"/>
    <cellStyle name="20% - Ênfase2 2 6" xfId="681" xr:uid="{00000000-0005-0000-0000-000008020000}"/>
    <cellStyle name="20% - Ênfase2 2 6 2" xfId="1839" xr:uid="{00000000-0005-0000-0000-000009020000}"/>
    <cellStyle name="20% - Ênfase2 2 6 2 2" xfId="4968" xr:uid="{00000000-0005-0000-0000-00000A020000}"/>
    <cellStyle name="20% - Ênfase2 2 6 3" xfId="3816" xr:uid="{00000000-0005-0000-0000-00000B020000}"/>
    <cellStyle name="20% - Ênfase2 2 7" xfId="1262" xr:uid="{00000000-0005-0000-0000-00000C020000}"/>
    <cellStyle name="20% - Ênfase2 2 7 2" xfId="4392" xr:uid="{00000000-0005-0000-0000-00000D020000}"/>
    <cellStyle name="20% - Ênfase2 2 8" xfId="3240" xr:uid="{00000000-0005-0000-0000-00000E020000}"/>
    <cellStyle name="20% - Ênfase2 20" xfId="2528" xr:uid="{00000000-0005-0000-0000-00000F020000}"/>
    <cellStyle name="20% - Ênfase2 20 2" xfId="5657" xr:uid="{00000000-0005-0000-0000-000010020000}"/>
    <cellStyle name="20% - Ênfase2 21" xfId="2537" xr:uid="{00000000-0005-0000-0000-000011020000}"/>
    <cellStyle name="20% - Ênfase2 21 2" xfId="5666" xr:uid="{00000000-0005-0000-0000-000012020000}"/>
    <cellStyle name="20% - Ênfase2 22" xfId="2566" xr:uid="{00000000-0005-0000-0000-000013020000}"/>
    <cellStyle name="20% - Ênfase2 22 2" xfId="5695" xr:uid="{00000000-0005-0000-0000-000014020000}"/>
    <cellStyle name="20% - Ênfase2 23" xfId="2579" xr:uid="{00000000-0005-0000-0000-000015020000}"/>
    <cellStyle name="20% - Ênfase2 23 2" xfId="5708" xr:uid="{00000000-0005-0000-0000-000016020000}"/>
    <cellStyle name="20% - Ênfase2 24" xfId="2593" xr:uid="{00000000-0005-0000-0000-000017020000}"/>
    <cellStyle name="20% - Ênfase2 24 2" xfId="5722" xr:uid="{00000000-0005-0000-0000-000018020000}"/>
    <cellStyle name="20% - Ênfase2 25" xfId="2606" xr:uid="{00000000-0005-0000-0000-000019020000}"/>
    <cellStyle name="20% - Ênfase2 25 2" xfId="5735" xr:uid="{00000000-0005-0000-0000-00001A020000}"/>
    <cellStyle name="20% - Ênfase2 26" xfId="2618" xr:uid="{00000000-0005-0000-0000-00001B020000}"/>
    <cellStyle name="20% - Ênfase2 26 2" xfId="5747" xr:uid="{00000000-0005-0000-0000-00001C020000}"/>
    <cellStyle name="20% - Ênfase2 27" xfId="2631" xr:uid="{00000000-0005-0000-0000-00001D020000}"/>
    <cellStyle name="20% - Ênfase2 27 2" xfId="5760" xr:uid="{00000000-0005-0000-0000-00001E020000}"/>
    <cellStyle name="20% - Ênfase2 28" xfId="2641" xr:uid="{00000000-0005-0000-0000-00001F020000}"/>
    <cellStyle name="20% - Ênfase2 28 2" xfId="5770" xr:uid="{00000000-0005-0000-0000-000020020000}"/>
    <cellStyle name="20% - Ênfase2 29" xfId="2658" xr:uid="{00000000-0005-0000-0000-000021020000}"/>
    <cellStyle name="20% - Ênfase2 29 2" xfId="5787" xr:uid="{00000000-0005-0000-0000-000022020000}"/>
    <cellStyle name="20% - Ênfase2 3" xfId="61" xr:uid="{00000000-0005-0000-0000-000023020000}"/>
    <cellStyle name="20% - Ênfase2 3 2" xfId="125" xr:uid="{00000000-0005-0000-0000-000024020000}"/>
    <cellStyle name="20% - Ênfase2 3 2 2" xfId="273" xr:uid="{00000000-0005-0000-0000-000025020000}"/>
    <cellStyle name="20% - Ênfase2 3 2 2 2" xfId="565" xr:uid="{00000000-0005-0000-0000-000026020000}"/>
    <cellStyle name="20% - Ênfase2 3 2 2 2 2" xfId="1145" xr:uid="{00000000-0005-0000-0000-000027020000}"/>
    <cellStyle name="20% - Ênfase2 3 2 2 2 2 2" xfId="2303" xr:uid="{00000000-0005-0000-0000-000028020000}"/>
    <cellStyle name="20% - Ênfase2 3 2 2 2 2 2 2" xfId="5432" xr:uid="{00000000-0005-0000-0000-000029020000}"/>
    <cellStyle name="20% - Ênfase2 3 2 2 2 2 3" xfId="4280" xr:uid="{00000000-0005-0000-0000-00002A020000}"/>
    <cellStyle name="20% - Ênfase2 3 2 2 2 3" xfId="1727" xr:uid="{00000000-0005-0000-0000-00002B020000}"/>
    <cellStyle name="20% - Ênfase2 3 2 2 2 3 2" xfId="4856" xr:uid="{00000000-0005-0000-0000-00002C020000}"/>
    <cellStyle name="20% - Ênfase2 3 2 2 2 4" xfId="3704" xr:uid="{00000000-0005-0000-0000-00002D020000}"/>
    <cellStyle name="20% - Ênfase2 3 2 2 3" xfId="857" xr:uid="{00000000-0005-0000-0000-00002E020000}"/>
    <cellStyle name="20% - Ênfase2 3 2 2 3 2" xfId="2015" xr:uid="{00000000-0005-0000-0000-00002F020000}"/>
    <cellStyle name="20% - Ênfase2 3 2 2 3 2 2" xfId="5144" xr:uid="{00000000-0005-0000-0000-000030020000}"/>
    <cellStyle name="20% - Ênfase2 3 2 2 3 3" xfId="3992" xr:uid="{00000000-0005-0000-0000-000031020000}"/>
    <cellStyle name="20% - Ênfase2 3 2 2 4" xfId="1439" xr:uid="{00000000-0005-0000-0000-000032020000}"/>
    <cellStyle name="20% - Ênfase2 3 2 2 4 2" xfId="4568" xr:uid="{00000000-0005-0000-0000-000033020000}"/>
    <cellStyle name="20% - Ênfase2 3 2 2 5" xfId="3416" xr:uid="{00000000-0005-0000-0000-000034020000}"/>
    <cellStyle name="20% - Ênfase2 3 2 3" xfId="421" xr:uid="{00000000-0005-0000-0000-000035020000}"/>
    <cellStyle name="20% - Ênfase2 3 2 3 2" xfId="1001" xr:uid="{00000000-0005-0000-0000-000036020000}"/>
    <cellStyle name="20% - Ênfase2 3 2 3 2 2" xfId="2159" xr:uid="{00000000-0005-0000-0000-000037020000}"/>
    <cellStyle name="20% - Ênfase2 3 2 3 2 2 2" xfId="5288" xr:uid="{00000000-0005-0000-0000-000038020000}"/>
    <cellStyle name="20% - Ênfase2 3 2 3 2 3" xfId="4136" xr:uid="{00000000-0005-0000-0000-000039020000}"/>
    <cellStyle name="20% - Ênfase2 3 2 3 3" xfId="1583" xr:uid="{00000000-0005-0000-0000-00003A020000}"/>
    <cellStyle name="20% - Ênfase2 3 2 3 3 2" xfId="4712" xr:uid="{00000000-0005-0000-0000-00003B020000}"/>
    <cellStyle name="20% - Ênfase2 3 2 3 4" xfId="3560" xr:uid="{00000000-0005-0000-0000-00003C020000}"/>
    <cellStyle name="20% - Ênfase2 3 2 4" xfId="713" xr:uid="{00000000-0005-0000-0000-00003D020000}"/>
    <cellStyle name="20% - Ênfase2 3 2 4 2" xfId="1871" xr:uid="{00000000-0005-0000-0000-00003E020000}"/>
    <cellStyle name="20% - Ênfase2 3 2 4 2 2" xfId="5000" xr:uid="{00000000-0005-0000-0000-00003F020000}"/>
    <cellStyle name="20% - Ênfase2 3 2 4 3" xfId="3848" xr:uid="{00000000-0005-0000-0000-000040020000}"/>
    <cellStyle name="20% - Ênfase2 3 2 5" xfId="1295" xr:uid="{00000000-0005-0000-0000-000041020000}"/>
    <cellStyle name="20% - Ênfase2 3 2 5 2" xfId="4424" xr:uid="{00000000-0005-0000-0000-000042020000}"/>
    <cellStyle name="20% - Ênfase2 3 2 6" xfId="3272" xr:uid="{00000000-0005-0000-0000-000043020000}"/>
    <cellStyle name="20% - Ênfase2 3 3" xfId="173" xr:uid="{00000000-0005-0000-0000-000044020000}"/>
    <cellStyle name="20% - Ênfase2 3 3 2" xfId="321" xr:uid="{00000000-0005-0000-0000-000045020000}"/>
    <cellStyle name="20% - Ênfase2 3 3 2 2" xfId="613" xr:uid="{00000000-0005-0000-0000-000046020000}"/>
    <cellStyle name="20% - Ênfase2 3 3 2 2 2" xfId="1193" xr:uid="{00000000-0005-0000-0000-000047020000}"/>
    <cellStyle name="20% - Ênfase2 3 3 2 2 2 2" xfId="2351" xr:uid="{00000000-0005-0000-0000-000048020000}"/>
    <cellStyle name="20% - Ênfase2 3 3 2 2 2 2 2" xfId="5480" xr:uid="{00000000-0005-0000-0000-000049020000}"/>
    <cellStyle name="20% - Ênfase2 3 3 2 2 2 3" xfId="4328" xr:uid="{00000000-0005-0000-0000-00004A020000}"/>
    <cellStyle name="20% - Ênfase2 3 3 2 2 3" xfId="1775" xr:uid="{00000000-0005-0000-0000-00004B020000}"/>
    <cellStyle name="20% - Ênfase2 3 3 2 2 3 2" xfId="4904" xr:uid="{00000000-0005-0000-0000-00004C020000}"/>
    <cellStyle name="20% - Ênfase2 3 3 2 2 4" xfId="3752" xr:uid="{00000000-0005-0000-0000-00004D020000}"/>
    <cellStyle name="20% - Ênfase2 3 3 2 3" xfId="905" xr:uid="{00000000-0005-0000-0000-00004E020000}"/>
    <cellStyle name="20% - Ênfase2 3 3 2 3 2" xfId="2063" xr:uid="{00000000-0005-0000-0000-00004F020000}"/>
    <cellStyle name="20% - Ênfase2 3 3 2 3 2 2" xfId="5192" xr:uid="{00000000-0005-0000-0000-000050020000}"/>
    <cellStyle name="20% - Ênfase2 3 3 2 3 3" xfId="4040" xr:uid="{00000000-0005-0000-0000-000051020000}"/>
    <cellStyle name="20% - Ênfase2 3 3 2 4" xfId="1487" xr:uid="{00000000-0005-0000-0000-000052020000}"/>
    <cellStyle name="20% - Ênfase2 3 3 2 4 2" xfId="4616" xr:uid="{00000000-0005-0000-0000-000053020000}"/>
    <cellStyle name="20% - Ênfase2 3 3 2 5" xfId="3464" xr:uid="{00000000-0005-0000-0000-000054020000}"/>
    <cellStyle name="20% - Ênfase2 3 3 3" xfId="469" xr:uid="{00000000-0005-0000-0000-000055020000}"/>
    <cellStyle name="20% - Ênfase2 3 3 3 2" xfId="1049" xr:uid="{00000000-0005-0000-0000-000056020000}"/>
    <cellStyle name="20% - Ênfase2 3 3 3 2 2" xfId="2207" xr:uid="{00000000-0005-0000-0000-000057020000}"/>
    <cellStyle name="20% - Ênfase2 3 3 3 2 2 2" xfId="5336" xr:uid="{00000000-0005-0000-0000-000058020000}"/>
    <cellStyle name="20% - Ênfase2 3 3 3 2 3" xfId="4184" xr:uid="{00000000-0005-0000-0000-000059020000}"/>
    <cellStyle name="20% - Ênfase2 3 3 3 3" xfId="1631" xr:uid="{00000000-0005-0000-0000-00005A020000}"/>
    <cellStyle name="20% - Ênfase2 3 3 3 3 2" xfId="4760" xr:uid="{00000000-0005-0000-0000-00005B020000}"/>
    <cellStyle name="20% - Ênfase2 3 3 3 4" xfId="3608" xr:uid="{00000000-0005-0000-0000-00005C020000}"/>
    <cellStyle name="20% - Ênfase2 3 3 4" xfId="761" xr:uid="{00000000-0005-0000-0000-00005D020000}"/>
    <cellStyle name="20% - Ênfase2 3 3 4 2" xfId="1919" xr:uid="{00000000-0005-0000-0000-00005E020000}"/>
    <cellStyle name="20% - Ênfase2 3 3 4 2 2" xfId="5048" xr:uid="{00000000-0005-0000-0000-00005F020000}"/>
    <cellStyle name="20% - Ênfase2 3 3 4 3" xfId="3896" xr:uid="{00000000-0005-0000-0000-000060020000}"/>
    <cellStyle name="20% - Ênfase2 3 3 5" xfId="1343" xr:uid="{00000000-0005-0000-0000-000061020000}"/>
    <cellStyle name="20% - Ênfase2 3 3 5 2" xfId="4472" xr:uid="{00000000-0005-0000-0000-000062020000}"/>
    <cellStyle name="20% - Ênfase2 3 3 6" xfId="3320" xr:uid="{00000000-0005-0000-0000-000063020000}"/>
    <cellStyle name="20% - Ênfase2 3 4" xfId="225" xr:uid="{00000000-0005-0000-0000-000064020000}"/>
    <cellStyle name="20% - Ênfase2 3 4 2" xfId="517" xr:uid="{00000000-0005-0000-0000-000065020000}"/>
    <cellStyle name="20% - Ênfase2 3 4 2 2" xfId="1097" xr:uid="{00000000-0005-0000-0000-000066020000}"/>
    <cellStyle name="20% - Ênfase2 3 4 2 2 2" xfId="2255" xr:uid="{00000000-0005-0000-0000-000067020000}"/>
    <cellStyle name="20% - Ênfase2 3 4 2 2 2 2" xfId="5384" xr:uid="{00000000-0005-0000-0000-000068020000}"/>
    <cellStyle name="20% - Ênfase2 3 4 2 2 3" xfId="4232" xr:uid="{00000000-0005-0000-0000-000069020000}"/>
    <cellStyle name="20% - Ênfase2 3 4 2 3" xfId="1679" xr:uid="{00000000-0005-0000-0000-00006A020000}"/>
    <cellStyle name="20% - Ênfase2 3 4 2 3 2" xfId="4808" xr:uid="{00000000-0005-0000-0000-00006B020000}"/>
    <cellStyle name="20% - Ênfase2 3 4 2 4" xfId="3656" xr:uid="{00000000-0005-0000-0000-00006C020000}"/>
    <cellStyle name="20% - Ênfase2 3 4 3" xfId="809" xr:uid="{00000000-0005-0000-0000-00006D020000}"/>
    <cellStyle name="20% - Ênfase2 3 4 3 2" xfId="1967" xr:uid="{00000000-0005-0000-0000-00006E020000}"/>
    <cellStyle name="20% - Ênfase2 3 4 3 2 2" xfId="5096" xr:uid="{00000000-0005-0000-0000-00006F020000}"/>
    <cellStyle name="20% - Ênfase2 3 4 3 3" xfId="3944" xr:uid="{00000000-0005-0000-0000-000070020000}"/>
    <cellStyle name="20% - Ênfase2 3 4 4" xfId="1391" xr:uid="{00000000-0005-0000-0000-000071020000}"/>
    <cellStyle name="20% - Ênfase2 3 4 4 2" xfId="4520" xr:uid="{00000000-0005-0000-0000-000072020000}"/>
    <cellStyle name="20% - Ênfase2 3 4 5" xfId="3368" xr:uid="{00000000-0005-0000-0000-000073020000}"/>
    <cellStyle name="20% - Ênfase2 3 5" xfId="373" xr:uid="{00000000-0005-0000-0000-000074020000}"/>
    <cellStyle name="20% - Ênfase2 3 5 2" xfId="953" xr:uid="{00000000-0005-0000-0000-000075020000}"/>
    <cellStyle name="20% - Ênfase2 3 5 2 2" xfId="2111" xr:uid="{00000000-0005-0000-0000-000076020000}"/>
    <cellStyle name="20% - Ênfase2 3 5 2 2 2" xfId="5240" xr:uid="{00000000-0005-0000-0000-000077020000}"/>
    <cellStyle name="20% - Ênfase2 3 5 2 3" xfId="4088" xr:uid="{00000000-0005-0000-0000-000078020000}"/>
    <cellStyle name="20% - Ênfase2 3 5 3" xfId="1535" xr:uid="{00000000-0005-0000-0000-000079020000}"/>
    <cellStyle name="20% - Ênfase2 3 5 3 2" xfId="4664" xr:uid="{00000000-0005-0000-0000-00007A020000}"/>
    <cellStyle name="20% - Ênfase2 3 5 4" xfId="3512" xr:uid="{00000000-0005-0000-0000-00007B020000}"/>
    <cellStyle name="20% - Ênfase2 3 6" xfId="665" xr:uid="{00000000-0005-0000-0000-00007C020000}"/>
    <cellStyle name="20% - Ênfase2 3 6 2" xfId="1823" xr:uid="{00000000-0005-0000-0000-00007D020000}"/>
    <cellStyle name="20% - Ênfase2 3 6 2 2" xfId="4952" xr:uid="{00000000-0005-0000-0000-00007E020000}"/>
    <cellStyle name="20% - Ênfase2 3 6 3" xfId="3800" xr:uid="{00000000-0005-0000-0000-00007F020000}"/>
    <cellStyle name="20% - Ênfase2 3 7" xfId="1246" xr:uid="{00000000-0005-0000-0000-000080020000}"/>
    <cellStyle name="20% - Ênfase2 3 7 2" xfId="4376" xr:uid="{00000000-0005-0000-0000-000081020000}"/>
    <cellStyle name="20% - Ênfase2 3 8" xfId="3224" xr:uid="{00000000-0005-0000-0000-000082020000}"/>
    <cellStyle name="20% - Ênfase2 30" xfId="2668" xr:uid="{00000000-0005-0000-0000-000083020000}"/>
    <cellStyle name="20% - Ênfase2 30 2" xfId="5797" xr:uid="{00000000-0005-0000-0000-000084020000}"/>
    <cellStyle name="20% - Ênfase2 31" xfId="2677" xr:uid="{00000000-0005-0000-0000-000085020000}"/>
    <cellStyle name="20% - Ênfase2 31 2" xfId="5806" xr:uid="{00000000-0005-0000-0000-000086020000}"/>
    <cellStyle name="20% - Ênfase2 32" xfId="2705" xr:uid="{00000000-0005-0000-0000-000087020000}"/>
    <cellStyle name="20% - Ênfase2 32 2" xfId="5834" xr:uid="{00000000-0005-0000-0000-000088020000}"/>
    <cellStyle name="20% - Ênfase2 33" xfId="2719" xr:uid="{00000000-0005-0000-0000-000089020000}"/>
    <cellStyle name="20% - Ênfase2 33 2" xfId="5848" xr:uid="{00000000-0005-0000-0000-00008A020000}"/>
    <cellStyle name="20% - Ênfase2 34" xfId="2732" xr:uid="{00000000-0005-0000-0000-00008B020000}"/>
    <cellStyle name="20% - Ênfase2 34 2" xfId="5861" xr:uid="{00000000-0005-0000-0000-00008C020000}"/>
    <cellStyle name="20% - Ênfase2 35" xfId="2744" xr:uid="{00000000-0005-0000-0000-00008D020000}"/>
    <cellStyle name="20% - Ênfase2 35 2" xfId="5873" xr:uid="{00000000-0005-0000-0000-00008E020000}"/>
    <cellStyle name="20% - Ênfase2 36" xfId="2749" xr:uid="{00000000-0005-0000-0000-00008F020000}"/>
    <cellStyle name="20% - Ênfase2 36 2" xfId="5878" xr:uid="{00000000-0005-0000-0000-000090020000}"/>
    <cellStyle name="20% - Ênfase2 37" xfId="2770" xr:uid="{00000000-0005-0000-0000-000091020000}"/>
    <cellStyle name="20% - Ênfase2 37 2" xfId="5899" xr:uid="{00000000-0005-0000-0000-000092020000}"/>
    <cellStyle name="20% - Ênfase2 38" xfId="2780" xr:uid="{00000000-0005-0000-0000-000093020000}"/>
    <cellStyle name="20% - Ênfase2 38 2" xfId="5909" xr:uid="{00000000-0005-0000-0000-000094020000}"/>
    <cellStyle name="20% - Ênfase2 39" xfId="2789" xr:uid="{00000000-0005-0000-0000-000095020000}"/>
    <cellStyle name="20% - Ênfase2 39 2" xfId="5918" xr:uid="{00000000-0005-0000-0000-000096020000}"/>
    <cellStyle name="20% - Ênfase2 4" xfId="105" xr:uid="{00000000-0005-0000-0000-000097020000}"/>
    <cellStyle name="20% - Ênfase2 4 2" xfId="257" xr:uid="{00000000-0005-0000-0000-000098020000}"/>
    <cellStyle name="20% - Ênfase2 4 2 2" xfId="549" xr:uid="{00000000-0005-0000-0000-000099020000}"/>
    <cellStyle name="20% - Ênfase2 4 2 2 2" xfId="1129" xr:uid="{00000000-0005-0000-0000-00009A020000}"/>
    <cellStyle name="20% - Ênfase2 4 2 2 2 2" xfId="2287" xr:uid="{00000000-0005-0000-0000-00009B020000}"/>
    <cellStyle name="20% - Ênfase2 4 2 2 2 2 2" xfId="5416" xr:uid="{00000000-0005-0000-0000-00009C020000}"/>
    <cellStyle name="20% - Ênfase2 4 2 2 2 3" xfId="4264" xr:uid="{00000000-0005-0000-0000-00009D020000}"/>
    <cellStyle name="20% - Ênfase2 4 2 2 3" xfId="1711" xr:uid="{00000000-0005-0000-0000-00009E020000}"/>
    <cellStyle name="20% - Ênfase2 4 2 2 3 2" xfId="4840" xr:uid="{00000000-0005-0000-0000-00009F020000}"/>
    <cellStyle name="20% - Ênfase2 4 2 2 4" xfId="3688" xr:uid="{00000000-0005-0000-0000-0000A0020000}"/>
    <cellStyle name="20% - Ênfase2 4 2 3" xfId="841" xr:uid="{00000000-0005-0000-0000-0000A1020000}"/>
    <cellStyle name="20% - Ênfase2 4 2 3 2" xfId="1999" xr:uid="{00000000-0005-0000-0000-0000A2020000}"/>
    <cellStyle name="20% - Ênfase2 4 2 3 2 2" xfId="5128" xr:uid="{00000000-0005-0000-0000-0000A3020000}"/>
    <cellStyle name="20% - Ênfase2 4 2 3 3" xfId="3976" xr:uid="{00000000-0005-0000-0000-0000A4020000}"/>
    <cellStyle name="20% - Ênfase2 4 2 4" xfId="1423" xr:uid="{00000000-0005-0000-0000-0000A5020000}"/>
    <cellStyle name="20% - Ênfase2 4 2 4 2" xfId="4552" xr:uid="{00000000-0005-0000-0000-0000A6020000}"/>
    <cellStyle name="20% - Ênfase2 4 2 5" xfId="3400" xr:uid="{00000000-0005-0000-0000-0000A7020000}"/>
    <cellStyle name="20% - Ênfase2 4 3" xfId="405" xr:uid="{00000000-0005-0000-0000-0000A8020000}"/>
    <cellStyle name="20% - Ênfase2 4 3 2" xfId="985" xr:uid="{00000000-0005-0000-0000-0000A9020000}"/>
    <cellStyle name="20% - Ênfase2 4 3 2 2" xfId="2143" xr:uid="{00000000-0005-0000-0000-0000AA020000}"/>
    <cellStyle name="20% - Ênfase2 4 3 2 2 2" xfId="5272" xr:uid="{00000000-0005-0000-0000-0000AB020000}"/>
    <cellStyle name="20% - Ênfase2 4 3 2 3" xfId="4120" xr:uid="{00000000-0005-0000-0000-0000AC020000}"/>
    <cellStyle name="20% - Ênfase2 4 3 3" xfId="1567" xr:uid="{00000000-0005-0000-0000-0000AD020000}"/>
    <cellStyle name="20% - Ênfase2 4 3 3 2" xfId="4696" xr:uid="{00000000-0005-0000-0000-0000AE020000}"/>
    <cellStyle name="20% - Ênfase2 4 3 4" xfId="3544" xr:uid="{00000000-0005-0000-0000-0000AF020000}"/>
    <cellStyle name="20% - Ênfase2 4 4" xfId="697" xr:uid="{00000000-0005-0000-0000-0000B0020000}"/>
    <cellStyle name="20% - Ênfase2 4 4 2" xfId="1855" xr:uid="{00000000-0005-0000-0000-0000B1020000}"/>
    <cellStyle name="20% - Ênfase2 4 4 2 2" xfId="4984" xr:uid="{00000000-0005-0000-0000-0000B2020000}"/>
    <cellStyle name="20% - Ênfase2 4 4 3" xfId="3832" xr:uid="{00000000-0005-0000-0000-0000B3020000}"/>
    <cellStyle name="20% - Ênfase2 4 5" xfId="1279" xr:uid="{00000000-0005-0000-0000-0000B4020000}"/>
    <cellStyle name="20% - Ênfase2 4 5 2" xfId="4408" xr:uid="{00000000-0005-0000-0000-0000B5020000}"/>
    <cellStyle name="20% - Ênfase2 4 6" xfId="3256" xr:uid="{00000000-0005-0000-0000-0000B6020000}"/>
    <cellStyle name="20% - Ênfase2 40" xfId="2817" xr:uid="{00000000-0005-0000-0000-0000B7020000}"/>
    <cellStyle name="20% - Ênfase2 40 2" xfId="5946" xr:uid="{00000000-0005-0000-0000-0000B8020000}"/>
    <cellStyle name="20% - Ênfase2 41" xfId="2831" xr:uid="{00000000-0005-0000-0000-0000B9020000}"/>
    <cellStyle name="20% - Ênfase2 41 2" xfId="5960" xr:uid="{00000000-0005-0000-0000-0000BA020000}"/>
    <cellStyle name="20% - Ênfase2 42" xfId="2845" xr:uid="{00000000-0005-0000-0000-0000BB020000}"/>
    <cellStyle name="20% - Ênfase2 42 2" xfId="5974" xr:uid="{00000000-0005-0000-0000-0000BC020000}"/>
    <cellStyle name="20% - Ênfase2 43" xfId="2858" xr:uid="{00000000-0005-0000-0000-0000BD020000}"/>
    <cellStyle name="20% - Ênfase2 43 2" xfId="5987" xr:uid="{00000000-0005-0000-0000-0000BE020000}"/>
    <cellStyle name="20% - Ênfase2 44" xfId="2871" xr:uid="{00000000-0005-0000-0000-0000BF020000}"/>
    <cellStyle name="20% - Ênfase2 44 2" xfId="6000" xr:uid="{00000000-0005-0000-0000-0000C0020000}"/>
    <cellStyle name="20% - Ênfase2 45" xfId="2884" xr:uid="{00000000-0005-0000-0000-0000C1020000}"/>
    <cellStyle name="20% - Ênfase2 45 2" xfId="6013" xr:uid="{00000000-0005-0000-0000-0000C2020000}"/>
    <cellStyle name="20% - Ênfase2 46" xfId="2896" xr:uid="{00000000-0005-0000-0000-0000C3020000}"/>
    <cellStyle name="20% - Ênfase2 46 2" xfId="6025" xr:uid="{00000000-0005-0000-0000-0000C4020000}"/>
    <cellStyle name="20% - Ênfase2 47" xfId="2906" xr:uid="{00000000-0005-0000-0000-0000C5020000}"/>
    <cellStyle name="20% - Ênfase2 47 2" xfId="6035" xr:uid="{00000000-0005-0000-0000-0000C6020000}"/>
    <cellStyle name="20% - Ênfase2 48" xfId="2915" xr:uid="{00000000-0005-0000-0000-0000C7020000}"/>
    <cellStyle name="20% - Ênfase2 48 2" xfId="6044" xr:uid="{00000000-0005-0000-0000-0000C8020000}"/>
    <cellStyle name="20% - Ênfase2 49" xfId="2929" xr:uid="{00000000-0005-0000-0000-0000C9020000}"/>
    <cellStyle name="20% - Ênfase2 49 2" xfId="6058" xr:uid="{00000000-0005-0000-0000-0000CA020000}"/>
    <cellStyle name="20% - Ênfase2 5" xfId="157" xr:uid="{00000000-0005-0000-0000-0000CB020000}"/>
    <cellStyle name="20% - Ênfase2 5 2" xfId="305" xr:uid="{00000000-0005-0000-0000-0000CC020000}"/>
    <cellStyle name="20% - Ênfase2 5 2 2" xfId="597" xr:uid="{00000000-0005-0000-0000-0000CD020000}"/>
    <cellStyle name="20% - Ênfase2 5 2 2 2" xfId="1177" xr:uid="{00000000-0005-0000-0000-0000CE020000}"/>
    <cellStyle name="20% - Ênfase2 5 2 2 2 2" xfId="2335" xr:uid="{00000000-0005-0000-0000-0000CF020000}"/>
    <cellStyle name="20% - Ênfase2 5 2 2 2 2 2" xfId="5464" xr:uid="{00000000-0005-0000-0000-0000D0020000}"/>
    <cellStyle name="20% - Ênfase2 5 2 2 2 3" xfId="4312" xr:uid="{00000000-0005-0000-0000-0000D1020000}"/>
    <cellStyle name="20% - Ênfase2 5 2 2 3" xfId="1759" xr:uid="{00000000-0005-0000-0000-0000D2020000}"/>
    <cellStyle name="20% - Ênfase2 5 2 2 3 2" xfId="4888" xr:uid="{00000000-0005-0000-0000-0000D3020000}"/>
    <cellStyle name="20% - Ênfase2 5 2 2 4" xfId="3736" xr:uid="{00000000-0005-0000-0000-0000D4020000}"/>
    <cellStyle name="20% - Ênfase2 5 2 3" xfId="889" xr:uid="{00000000-0005-0000-0000-0000D5020000}"/>
    <cellStyle name="20% - Ênfase2 5 2 3 2" xfId="2047" xr:uid="{00000000-0005-0000-0000-0000D6020000}"/>
    <cellStyle name="20% - Ênfase2 5 2 3 2 2" xfId="5176" xr:uid="{00000000-0005-0000-0000-0000D7020000}"/>
    <cellStyle name="20% - Ênfase2 5 2 3 3" xfId="4024" xr:uid="{00000000-0005-0000-0000-0000D8020000}"/>
    <cellStyle name="20% - Ênfase2 5 2 4" xfId="1471" xr:uid="{00000000-0005-0000-0000-0000D9020000}"/>
    <cellStyle name="20% - Ênfase2 5 2 4 2" xfId="4600" xr:uid="{00000000-0005-0000-0000-0000DA020000}"/>
    <cellStyle name="20% - Ênfase2 5 2 5" xfId="3448" xr:uid="{00000000-0005-0000-0000-0000DB020000}"/>
    <cellStyle name="20% - Ênfase2 5 3" xfId="453" xr:uid="{00000000-0005-0000-0000-0000DC020000}"/>
    <cellStyle name="20% - Ênfase2 5 3 2" xfId="1033" xr:uid="{00000000-0005-0000-0000-0000DD020000}"/>
    <cellStyle name="20% - Ênfase2 5 3 2 2" xfId="2191" xr:uid="{00000000-0005-0000-0000-0000DE020000}"/>
    <cellStyle name="20% - Ênfase2 5 3 2 2 2" xfId="5320" xr:uid="{00000000-0005-0000-0000-0000DF020000}"/>
    <cellStyle name="20% - Ênfase2 5 3 2 3" xfId="4168" xr:uid="{00000000-0005-0000-0000-0000E0020000}"/>
    <cellStyle name="20% - Ênfase2 5 3 3" xfId="1615" xr:uid="{00000000-0005-0000-0000-0000E1020000}"/>
    <cellStyle name="20% - Ênfase2 5 3 3 2" xfId="4744" xr:uid="{00000000-0005-0000-0000-0000E2020000}"/>
    <cellStyle name="20% - Ênfase2 5 3 4" xfId="3592" xr:uid="{00000000-0005-0000-0000-0000E3020000}"/>
    <cellStyle name="20% - Ênfase2 5 4" xfId="745" xr:uid="{00000000-0005-0000-0000-0000E4020000}"/>
    <cellStyle name="20% - Ênfase2 5 4 2" xfId="1903" xr:uid="{00000000-0005-0000-0000-0000E5020000}"/>
    <cellStyle name="20% - Ênfase2 5 4 2 2" xfId="5032" xr:uid="{00000000-0005-0000-0000-0000E6020000}"/>
    <cellStyle name="20% - Ênfase2 5 4 3" xfId="3880" xr:uid="{00000000-0005-0000-0000-0000E7020000}"/>
    <cellStyle name="20% - Ênfase2 5 5" xfId="1327" xr:uid="{00000000-0005-0000-0000-0000E8020000}"/>
    <cellStyle name="20% - Ênfase2 5 5 2" xfId="4456" xr:uid="{00000000-0005-0000-0000-0000E9020000}"/>
    <cellStyle name="20% - Ênfase2 5 6" xfId="3304" xr:uid="{00000000-0005-0000-0000-0000EA020000}"/>
    <cellStyle name="20% - Ênfase2 50" xfId="2943" xr:uid="{00000000-0005-0000-0000-0000EB020000}"/>
    <cellStyle name="20% - Ênfase2 50 2" xfId="6072" xr:uid="{00000000-0005-0000-0000-0000EC020000}"/>
    <cellStyle name="20% - Ênfase2 51" xfId="2968" xr:uid="{00000000-0005-0000-0000-0000ED020000}"/>
    <cellStyle name="20% - Ênfase2 51 2" xfId="6097" xr:uid="{00000000-0005-0000-0000-0000EE020000}"/>
    <cellStyle name="20% - Ênfase2 52" xfId="2981" xr:uid="{00000000-0005-0000-0000-0000EF020000}"/>
    <cellStyle name="20% - Ênfase2 52 2" xfId="6110" xr:uid="{00000000-0005-0000-0000-0000F0020000}"/>
    <cellStyle name="20% - Ênfase2 53" xfId="2993" xr:uid="{00000000-0005-0000-0000-0000F1020000}"/>
    <cellStyle name="20% - Ênfase2 53 2" xfId="6122" xr:uid="{00000000-0005-0000-0000-0000F2020000}"/>
    <cellStyle name="20% - Ênfase2 54" xfId="3005" xr:uid="{00000000-0005-0000-0000-0000F3020000}"/>
    <cellStyle name="20% - Ênfase2 54 2" xfId="6134" xr:uid="{00000000-0005-0000-0000-0000F4020000}"/>
    <cellStyle name="20% - Ênfase2 55" xfId="3017" xr:uid="{00000000-0005-0000-0000-0000F5020000}"/>
    <cellStyle name="20% - Ênfase2 55 2" xfId="6146" xr:uid="{00000000-0005-0000-0000-0000F6020000}"/>
    <cellStyle name="20% - Ênfase2 56" xfId="3036" xr:uid="{00000000-0005-0000-0000-0000F7020000}"/>
    <cellStyle name="20% - Ênfase2 56 2" xfId="6165" xr:uid="{00000000-0005-0000-0000-0000F8020000}"/>
    <cellStyle name="20% - Ênfase2 57" xfId="3050" xr:uid="{00000000-0005-0000-0000-0000F9020000}"/>
    <cellStyle name="20% - Ênfase2 57 2" xfId="6179" xr:uid="{00000000-0005-0000-0000-0000FA020000}"/>
    <cellStyle name="20% - Ênfase2 58" xfId="3064" xr:uid="{00000000-0005-0000-0000-0000FB020000}"/>
    <cellStyle name="20% - Ênfase2 58 2" xfId="6193" xr:uid="{00000000-0005-0000-0000-0000FC020000}"/>
    <cellStyle name="20% - Ênfase2 59" xfId="3077" xr:uid="{00000000-0005-0000-0000-0000FD020000}"/>
    <cellStyle name="20% - Ênfase2 59 2" xfId="6206" xr:uid="{00000000-0005-0000-0000-0000FE020000}"/>
    <cellStyle name="20% - Ênfase2 6" xfId="205" xr:uid="{00000000-0005-0000-0000-0000FF020000}"/>
    <cellStyle name="20% - Ênfase2 6 2" xfId="501" xr:uid="{00000000-0005-0000-0000-000000030000}"/>
    <cellStyle name="20% - Ênfase2 6 2 2" xfId="1081" xr:uid="{00000000-0005-0000-0000-000001030000}"/>
    <cellStyle name="20% - Ênfase2 6 2 2 2" xfId="2239" xr:uid="{00000000-0005-0000-0000-000002030000}"/>
    <cellStyle name="20% - Ênfase2 6 2 2 2 2" xfId="5368" xr:uid="{00000000-0005-0000-0000-000003030000}"/>
    <cellStyle name="20% - Ênfase2 6 2 2 3" xfId="4216" xr:uid="{00000000-0005-0000-0000-000004030000}"/>
    <cellStyle name="20% - Ênfase2 6 2 3" xfId="1663" xr:uid="{00000000-0005-0000-0000-000005030000}"/>
    <cellStyle name="20% - Ênfase2 6 2 3 2" xfId="4792" xr:uid="{00000000-0005-0000-0000-000006030000}"/>
    <cellStyle name="20% - Ênfase2 6 2 4" xfId="3640" xr:uid="{00000000-0005-0000-0000-000007030000}"/>
    <cellStyle name="20% - Ênfase2 6 3" xfId="793" xr:uid="{00000000-0005-0000-0000-000008030000}"/>
    <cellStyle name="20% - Ênfase2 6 3 2" xfId="1951" xr:uid="{00000000-0005-0000-0000-000009030000}"/>
    <cellStyle name="20% - Ênfase2 6 3 2 2" xfId="5080" xr:uid="{00000000-0005-0000-0000-00000A030000}"/>
    <cellStyle name="20% - Ênfase2 6 3 3" xfId="3928" xr:uid="{00000000-0005-0000-0000-00000B030000}"/>
    <cellStyle name="20% - Ênfase2 6 4" xfId="1375" xr:uid="{00000000-0005-0000-0000-00000C030000}"/>
    <cellStyle name="20% - Ênfase2 6 4 2" xfId="4504" xr:uid="{00000000-0005-0000-0000-00000D030000}"/>
    <cellStyle name="20% - Ênfase2 6 5" xfId="3352" xr:uid="{00000000-0005-0000-0000-00000E030000}"/>
    <cellStyle name="20% - Ênfase2 60" xfId="3089" xr:uid="{00000000-0005-0000-0000-00000F030000}"/>
    <cellStyle name="20% - Ênfase2 60 2" xfId="6218" xr:uid="{00000000-0005-0000-0000-000010030000}"/>
    <cellStyle name="20% - Ênfase2 61" xfId="3102" xr:uid="{00000000-0005-0000-0000-000011030000}"/>
    <cellStyle name="20% - Ênfase2 61 2" xfId="6231" xr:uid="{00000000-0005-0000-0000-000012030000}"/>
    <cellStyle name="20% - Ênfase2 62" xfId="3114" xr:uid="{00000000-0005-0000-0000-000013030000}"/>
    <cellStyle name="20% - Ênfase2 62 2" xfId="6243" xr:uid="{00000000-0005-0000-0000-000014030000}"/>
    <cellStyle name="20% - Ênfase2 63" xfId="3124" xr:uid="{00000000-0005-0000-0000-000015030000}"/>
    <cellStyle name="20% - Ênfase2 63 2" xfId="6253" xr:uid="{00000000-0005-0000-0000-000016030000}"/>
    <cellStyle name="20% - Ênfase2 64" xfId="3133" xr:uid="{00000000-0005-0000-0000-000017030000}"/>
    <cellStyle name="20% - Ênfase2 64 2" xfId="6262" xr:uid="{00000000-0005-0000-0000-000018030000}"/>
    <cellStyle name="20% - Ênfase2 65" xfId="3147" xr:uid="{00000000-0005-0000-0000-000019030000}"/>
    <cellStyle name="20% - Ênfase2 65 2" xfId="6276" xr:uid="{00000000-0005-0000-0000-00001A030000}"/>
    <cellStyle name="20% - Ênfase2 66" xfId="3161" xr:uid="{00000000-0005-0000-0000-00001B030000}"/>
    <cellStyle name="20% - Ênfase2 66 2" xfId="6290" xr:uid="{00000000-0005-0000-0000-00001C030000}"/>
    <cellStyle name="20% - Ênfase2 67" xfId="3176" xr:uid="{00000000-0005-0000-0000-00001D030000}"/>
    <cellStyle name="20% - Ênfase2 67 2" xfId="6304" xr:uid="{00000000-0005-0000-0000-00001E030000}"/>
    <cellStyle name="20% - Ênfase2 68" xfId="3190" xr:uid="{00000000-0005-0000-0000-00001F030000}"/>
    <cellStyle name="20% - Ênfase2 68 2" xfId="6318" xr:uid="{00000000-0005-0000-0000-000020030000}"/>
    <cellStyle name="20% - Ênfase2 69" xfId="3204" xr:uid="{00000000-0005-0000-0000-000021030000}"/>
    <cellStyle name="20% - Ênfase2 7" xfId="353" xr:uid="{00000000-0005-0000-0000-000022030000}"/>
    <cellStyle name="20% - Ênfase2 7 2" xfId="937" xr:uid="{00000000-0005-0000-0000-000023030000}"/>
    <cellStyle name="20% - Ênfase2 7 2 2" xfId="2095" xr:uid="{00000000-0005-0000-0000-000024030000}"/>
    <cellStyle name="20% - Ênfase2 7 2 2 2" xfId="5224" xr:uid="{00000000-0005-0000-0000-000025030000}"/>
    <cellStyle name="20% - Ênfase2 7 2 3" xfId="4072" xr:uid="{00000000-0005-0000-0000-000026030000}"/>
    <cellStyle name="20% - Ênfase2 7 3" xfId="1519" xr:uid="{00000000-0005-0000-0000-000027030000}"/>
    <cellStyle name="20% - Ênfase2 7 3 2" xfId="4648" xr:uid="{00000000-0005-0000-0000-000028030000}"/>
    <cellStyle name="20% - Ênfase2 7 4" xfId="3496" xr:uid="{00000000-0005-0000-0000-000029030000}"/>
    <cellStyle name="20% - Ênfase2 70" xfId="6338" xr:uid="{00000000-0005-0000-0000-00002A030000}"/>
    <cellStyle name="20% - Ênfase2 71" xfId="6353" xr:uid="{00000000-0005-0000-0000-00002B030000}"/>
    <cellStyle name="20% - Ênfase2 72" xfId="6367" xr:uid="{00000000-0005-0000-0000-00002C030000}"/>
    <cellStyle name="20% - Ênfase2 73" xfId="6381" xr:uid="{00000000-0005-0000-0000-00002D030000}"/>
    <cellStyle name="20% - Ênfase2 8" xfId="645" xr:uid="{00000000-0005-0000-0000-00002E030000}"/>
    <cellStyle name="20% - Ênfase2 8 2" xfId="1807" xr:uid="{00000000-0005-0000-0000-00002F030000}"/>
    <cellStyle name="20% - Ênfase2 8 2 2" xfId="4936" xr:uid="{00000000-0005-0000-0000-000030030000}"/>
    <cellStyle name="20% - Ênfase2 8 3" xfId="3784" xr:uid="{00000000-0005-0000-0000-000031030000}"/>
    <cellStyle name="20% - Ênfase2 9" xfId="1225" xr:uid="{00000000-0005-0000-0000-000032030000}"/>
    <cellStyle name="20% - Ênfase2 9 2" xfId="4360" xr:uid="{00000000-0005-0000-0000-000033030000}"/>
    <cellStyle name="20% - Ênfase3" xfId="37" builtinId="38" customBuiltin="1"/>
    <cellStyle name="20% - Ênfase3 10" xfId="2402" xr:uid="{00000000-0005-0000-0000-000035030000}"/>
    <cellStyle name="20% - Ênfase3 10 2" xfId="5531" xr:uid="{00000000-0005-0000-0000-000036030000}"/>
    <cellStyle name="20% - Ênfase3 11" xfId="2396" xr:uid="{00000000-0005-0000-0000-000037030000}"/>
    <cellStyle name="20% - Ênfase3 11 2" xfId="5525" xr:uid="{00000000-0005-0000-0000-000038030000}"/>
    <cellStyle name="20% - Ênfase3 12" xfId="2381" xr:uid="{00000000-0005-0000-0000-000039030000}"/>
    <cellStyle name="20% - Ênfase3 12 2" xfId="5510" xr:uid="{00000000-0005-0000-0000-00003A030000}"/>
    <cellStyle name="20% - Ênfase3 13" xfId="2391" xr:uid="{00000000-0005-0000-0000-00003B030000}"/>
    <cellStyle name="20% - Ênfase3 13 2" xfId="5520" xr:uid="{00000000-0005-0000-0000-00003C030000}"/>
    <cellStyle name="20% - Ênfase3 14" xfId="2397" xr:uid="{00000000-0005-0000-0000-00003D030000}"/>
    <cellStyle name="20% - Ênfase3 14 2" xfId="5526" xr:uid="{00000000-0005-0000-0000-00003E030000}"/>
    <cellStyle name="20% - Ênfase3 15" xfId="2471" xr:uid="{00000000-0005-0000-0000-00003F030000}"/>
    <cellStyle name="20% - Ênfase3 15 2" xfId="5600" xr:uid="{00000000-0005-0000-0000-000040030000}"/>
    <cellStyle name="20% - Ênfase3 16" xfId="2460" xr:uid="{00000000-0005-0000-0000-000041030000}"/>
    <cellStyle name="20% - Ênfase3 16 2" xfId="5589" xr:uid="{00000000-0005-0000-0000-000042030000}"/>
    <cellStyle name="20% - Ênfase3 17" xfId="2405" xr:uid="{00000000-0005-0000-0000-000043030000}"/>
    <cellStyle name="20% - Ênfase3 17 2" xfId="5534" xr:uid="{00000000-0005-0000-0000-000044030000}"/>
    <cellStyle name="20% - Ênfase3 18" xfId="2447" xr:uid="{00000000-0005-0000-0000-000045030000}"/>
    <cellStyle name="20% - Ênfase3 18 2" xfId="5576" xr:uid="{00000000-0005-0000-0000-000046030000}"/>
    <cellStyle name="20% - Ênfase3 19" xfId="2456" xr:uid="{00000000-0005-0000-0000-000047030000}"/>
    <cellStyle name="20% - Ênfase3 19 2" xfId="5585" xr:uid="{00000000-0005-0000-0000-000048030000}"/>
    <cellStyle name="20% - Ênfase3 2" xfId="85" xr:uid="{00000000-0005-0000-0000-000049030000}"/>
    <cellStyle name="20% - Ênfase3 2 2" xfId="143" xr:uid="{00000000-0005-0000-0000-00004A030000}"/>
    <cellStyle name="20% - Ênfase3 2 2 2" xfId="291" xr:uid="{00000000-0005-0000-0000-00004B030000}"/>
    <cellStyle name="20% - Ênfase3 2 2 2 2" xfId="583" xr:uid="{00000000-0005-0000-0000-00004C030000}"/>
    <cellStyle name="20% - Ênfase3 2 2 2 2 2" xfId="1163" xr:uid="{00000000-0005-0000-0000-00004D030000}"/>
    <cellStyle name="20% - Ênfase3 2 2 2 2 2 2" xfId="2321" xr:uid="{00000000-0005-0000-0000-00004E030000}"/>
    <cellStyle name="20% - Ênfase3 2 2 2 2 2 2 2" xfId="5450" xr:uid="{00000000-0005-0000-0000-00004F030000}"/>
    <cellStyle name="20% - Ênfase3 2 2 2 2 2 3" xfId="4298" xr:uid="{00000000-0005-0000-0000-000050030000}"/>
    <cellStyle name="20% - Ênfase3 2 2 2 2 3" xfId="1745" xr:uid="{00000000-0005-0000-0000-000051030000}"/>
    <cellStyle name="20% - Ênfase3 2 2 2 2 3 2" xfId="4874" xr:uid="{00000000-0005-0000-0000-000052030000}"/>
    <cellStyle name="20% - Ênfase3 2 2 2 2 4" xfId="3722" xr:uid="{00000000-0005-0000-0000-000053030000}"/>
    <cellStyle name="20% - Ênfase3 2 2 2 3" xfId="875" xr:uid="{00000000-0005-0000-0000-000054030000}"/>
    <cellStyle name="20% - Ênfase3 2 2 2 3 2" xfId="2033" xr:uid="{00000000-0005-0000-0000-000055030000}"/>
    <cellStyle name="20% - Ênfase3 2 2 2 3 2 2" xfId="5162" xr:uid="{00000000-0005-0000-0000-000056030000}"/>
    <cellStyle name="20% - Ênfase3 2 2 2 3 3" xfId="4010" xr:uid="{00000000-0005-0000-0000-000057030000}"/>
    <cellStyle name="20% - Ênfase3 2 2 2 4" xfId="1457" xr:uid="{00000000-0005-0000-0000-000058030000}"/>
    <cellStyle name="20% - Ênfase3 2 2 2 4 2" xfId="4586" xr:uid="{00000000-0005-0000-0000-000059030000}"/>
    <cellStyle name="20% - Ênfase3 2 2 2 5" xfId="3434" xr:uid="{00000000-0005-0000-0000-00005A030000}"/>
    <cellStyle name="20% - Ênfase3 2 2 3" xfId="439" xr:uid="{00000000-0005-0000-0000-00005B030000}"/>
    <cellStyle name="20% - Ênfase3 2 2 3 2" xfId="1019" xr:uid="{00000000-0005-0000-0000-00005C030000}"/>
    <cellStyle name="20% - Ênfase3 2 2 3 2 2" xfId="2177" xr:uid="{00000000-0005-0000-0000-00005D030000}"/>
    <cellStyle name="20% - Ênfase3 2 2 3 2 2 2" xfId="5306" xr:uid="{00000000-0005-0000-0000-00005E030000}"/>
    <cellStyle name="20% - Ênfase3 2 2 3 2 3" xfId="4154" xr:uid="{00000000-0005-0000-0000-00005F030000}"/>
    <cellStyle name="20% - Ênfase3 2 2 3 3" xfId="1601" xr:uid="{00000000-0005-0000-0000-000060030000}"/>
    <cellStyle name="20% - Ênfase3 2 2 3 3 2" xfId="4730" xr:uid="{00000000-0005-0000-0000-000061030000}"/>
    <cellStyle name="20% - Ênfase3 2 2 3 4" xfId="3578" xr:uid="{00000000-0005-0000-0000-000062030000}"/>
    <cellStyle name="20% - Ênfase3 2 2 4" xfId="731" xr:uid="{00000000-0005-0000-0000-000063030000}"/>
    <cellStyle name="20% - Ênfase3 2 2 4 2" xfId="1889" xr:uid="{00000000-0005-0000-0000-000064030000}"/>
    <cellStyle name="20% - Ênfase3 2 2 4 2 2" xfId="5018" xr:uid="{00000000-0005-0000-0000-000065030000}"/>
    <cellStyle name="20% - Ênfase3 2 2 4 3" xfId="3866" xr:uid="{00000000-0005-0000-0000-000066030000}"/>
    <cellStyle name="20% - Ênfase3 2 2 5" xfId="1313" xr:uid="{00000000-0005-0000-0000-000067030000}"/>
    <cellStyle name="20% - Ênfase3 2 2 5 2" xfId="4442" xr:uid="{00000000-0005-0000-0000-000068030000}"/>
    <cellStyle name="20% - Ênfase3 2 2 6" xfId="3290" xr:uid="{00000000-0005-0000-0000-000069030000}"/>
    <cellStyle name="20% - Ênfase3 2 3" xfId="191" xr:uid="{00000000-0005-0000-0000-00006A030000}"/>
    <cellStyle name="20% - Ênfase3 2 3 2" xfId="339" xr:uid="{00000000-0005-0000-0000-00006B030000}"/>
    <cellStyle name="20% - Ênfase3 2 3 2 2" xfId="631" xr:uid="{00000000-0005-0000-0000-00006C030000}"/>
    <cellStyle name="20% - Ênfase3 2 3 2 2 2" xfId="1211" xr:uid="{00000000-0005-0000-0000-00006D030000}"/>
    <cellStyle name="20% - Ênfase3 2 3 2 2 2 2" xfId="2369" xr:uid="{00000000-0005-0000-0000-00006E030000}"/>
    <cellStyle name="20% - Ênfase3 2 3 2 2 2 2 2" xfId="5498" xr:uid="{00000000-0005-0000-0000-00006F030000}"/>
    <cellStyle name="20% - Ênfase3 2 3 2 2 2 3" xfId="4346" xr:uid="{00000000-0005-0000-0000-000070030000}"/>
    <cellStyle name="20% - Ênfase3 2 3 2 2 3" xfId="1793" xr:uid="{00000000-0005-0000-0000-000071030000}"/>
    <cellStyle name="20% - Ênfase3 2 3 2 2 3 2" xfId="4922" xr:uid="{00000000-0005-0000-0000-000072030000}"/>
    <cellStyle name="20% - Ênfase3 2 3 2 2 4" xfId="3770" xr:uid="{00000000-0005-0000-0000-000073030000}"/>
    <cellStyle name="20% - Ênfase3 2 3 2 3" xfId="923" xr:uid="{00000000-0005-0000-0000-000074030000}"/>
    <cellStyle name="20% - Ênfase3 2 3 2 3 2" xfId="2081" xr:uid="{00000000-0005-0000-0000-000075030000}"/>
    <cellStyle name="20% - Ênfase3 2 3 2 3 2 2" xfId="5210" xr:uid="{00000000-0005-0000-0000-000076030000}"/>
    <cellStyle name="20% - Ênfase3 2 3 2 3 3" xfId="4058" xr:uid="{00000000-0005-0000-0000-000077030000}"/>
    <cellStyle name="20% - Ênfase3 2 3 2 4" xfId="1505" xr:uid="{00000000-0005-0000-0000-000078030000}"/>
    <cellStyle name="20% - Ênfase3 2 3 2 4 2" xfId="4634" xr:uid="{00000000-0005-0000-0000-000079030000}"/>
    <cellStyle name="20% - Ênfase3 2 3 2 5" xfId="3482" xr:uid="{00000000-0005-0000-0000-00007A030000}"/>
    <cellStyle name="20% - Ênfase3 2 3 3" xfId="487" xr:uid="{00000000-0005-0000-0000-00007B030000}"/>
    <cellStyle name="20% - Ênfase3 2 3 3 2" xfId="1067" xr:uid="{00000000-0005-0000-0000-00007C030000}"/>
    <cellStyle name="20% - Ênfase3 2 3 3 2 2" xfId="2225" xr:uid="{00000000-0005-0000-0000-00007D030000}"/>
    <cellStyle name="20% - Ênfase3 2 3 3 2 2 2" xfId="5354" xr:uid="{00000000-0005-0000-0000-00007E030000}"/>
    <cellStyle name="20% - Ênfase3 2 3 3 2 3" xfId="4202" xr:uid="{00000000-0005-0000-0000-00007F030000}"/>
    <cellStyle name="20% - Ênfase3 2 3 3 3" xfId="1649" xr:uid="{00000000-0005-0000-0000-000080030000}"/>
    <cellStyle name="20% - Ênfase3 2 3 3 3 2" xfId="4778" xr:uid="{00000000-0005-0000-0000-000081030000}"/>
    <cellStyle name="20% - Ênfase3 2 3 3 4" xfId="3626" xr:uid="{00000000-0005-0000-0000-000082030000}"/>
    <cellStyle name="20% - Ênfase3 2 3 4" xfId="779" xr:uid="{00000000-0005-0000-0000-000083030000}"/>
    <cellStyle name="20% - Ênfase3 2 3 4 2" xfId="1937" xr:uid="{00000000-0005-0000-0000-000084030000}"/>
    <cellStyle name="20% - Ênfase3 2 3 4 2 2" xfId="5066" xr:uid="{00000000-0005-0000-0000-000085030000}"/>
    <cellStyle name="20% - Ênfase3 2 3 4 3" xfId="3914" xr:uid="{00000000-0005-0000-0000-000086030000}"/>
    <cellStyle name="20% - Ênfase3 2 3 5" xfId="1361" xr:uid="{00000000-0005-0000-0000-000087030000}"/>
    <cellStyle name="20% - Ênfase3 2 3 5 2" xfId="4490" xr:uid="{00000000-0005-0000-0000-000088030000}"/>
    <cellStyle name="20% - Ênfase3 2 3 6" xfId="3338" xr:uid="{00000000-0005-0000-0000-000089030000}"/>
    <cellStyle name="20% - Ênfase3 2 4" xfId="243" xr:uid="{00000000-0005-0000-0000-00008A030000}"/>
    <cellStyle name="20% - Ênfase3 2 4 2" xfId="535" xr:uid="{00000000-0005-0000-0000-00008B030000}"/>
    <cellStyle name="20% - Ênfase3 2 4 2 2" xfId="1115" xr:uid="{00000000-0005-0000-0000-00008C030000}"/>
    <cellStyle name="20% - Ênfase3 2 4 2 2 2" xfId="2273" xr:uid="{00000000-0005-0000-0000-00008D030000}"/>
    <cellStyle name="20% - Ênfase3 2 4 2 2 2 2" xfId="5402" xr:uid="{00000000-0005-0000-0000-00008E030000}"/>
    <cellStyle name="20% - Ênfase3 2 4 2 2 3" xfId="4250" xr:uid="{00000000-0005-0000-0000-00008F030000}"/>
    <cellStyle name="20% - Ênfase3 2 4 2 3" xfId="1697" xr:uid="{00000000-0005-0000-0000-000090030000}"/>
    <cellStyle name="20% - Ênfase3 2 4 2 3 2" xfId="4826" xr:uid="{00000000-0005-0000-0000-000091030000}"/>
    <cellStyle name="20% - Ênfase3 2 4 2 4" xfId="3674" xr:uid="{00000000-0005-0000-0000-000092030000}"/>
    <cellStyle name="20% - Ênfase3 2 4 3" xfId="827" xr:uid="{00000000-0005-0000-0000-000093030000}"/>
    <cellStyle name="20% - Ênfase3 2 4 3 2" xfId="1985" xr:uid="{00000000-0005-0000-0000-000094030000}"/>
    <cellStyle name="20% - Ênfase3 2 4 3 2 2" xfId="5114" xr:uid="{00000000-0005-0000-0000-000095030000}"/>
    <cellStyle name="20% - Ênfase3 2 4 3 3" xfId="3962" xr:uid="{00000000-0005-0000-0000-000096030000}"/>
    <cellStyle name="20% - Ênfase3 2 4 4" xfId="1409" xr:uid="{00000000-0005-0000-0000-000097030000}"/>
    <cellStyle name="20% - Ênfase3 2 4 4 2" xfId="4538" xr:uid="{00000000-0005-0000-0000-000098030000}"/>
    <cellStyle name="20% - Ênfase3 2 4 5" xfId="3386" xr:uid="{00000000-0005-0000-0000-000099030000}"/>
    <cellStyle name="20% - Ênfase3 2 5" xfId="391" xr:uid="{00000000-0005-0000-0000-00009A030000}"/>
    <cellStyle name="20% - Ênfase3 2 5 2" xfId="971" xr:uid="{00000000-0005-0000-0000-00009B030000}"/>
    <cellStyle name="20% - Ênfase3 2 5 2 2" xfId="2129" xr:uid="{00000000-0005-0000-0000-00009C030000}"/>
    <cellStyle name="20% - Ênfase3 2 5 2 2 2" xfId="5258" xr:uid="{00000000-0005-0000-0000-00009D030000}"/>
    <cellStyle name="20% - Ênfase3 2 5 2 3" xfId="4106" xr:uid="{00000000-0005-0000-0000-00009E030000}"/>
    <cellStyle name="20% - Ênfase3 2 5 3" xfId="1553" xr:uid="{00000000-0005-0000-0000-00009F030000}"/>
    <cellStyle name="20% - Ênfase3 2 5 3 2" xfId="4682" xr:uid="{00000000-0005-0000-0000-0000A0030000}"/>
    <cellStyle name="20% - Ênfase3 2 5 4" xfId="3530" xr:uid="{00000000-0005-0000-0000-0000A1030000}"/>
    <cellStyle name="20% - Ênfase3 2 6" xfId="683" xr:uid="{00000000-0005-0000-0000-0000A2030000}"/>
    <cellStyle name="20% - Ênfase3 2 6 2" xfId="1841" xr:uid="{00000000-0005-0000-0000-0000A3030000}"/>
    <cellStyle name="20% - Ênfase3 2 6 2 2" xfId="4970" xr:uid="{00000000-0005-0000-0000-0000A4030000}"/>
    <cellStyle name="20% - Ênfase3 2 6 3" xfId="3818" xr:uid="{00000000-0005-0000-0000-0000A5030000}"/>
    <cellStyle name="20% - Ênfase3 2 7" xfId="1264" xr:uid="{00000000-0005-0000-0000-0000A6030000}"/>
    <cellStyle name="20% - Ênfase3 2 7 2" xfId="4394" xr:uid="{00000000-0005-0000-0000-0000A7030000}"/>
    <cellStyle name="20% - Ênfase3 2 8" xfId="3242" xr:uid="{00000000-0005-0000-0000-0000A8030000}"/>
    <cellStyle name="20% - Ênfase3 20" xfId="2484" xr:uid="{00000000-0005-0000-0000-0000A9030000}"/>
    <cellStyle name="20% - Ênfase3 20 2" xfId="5613" xr:uid="{00000000-0005-0000-0000-0000AA030000}"/>
    <cellStyle name="20% - Ênfase3 21" xfId="2497" xr:uid="{00000000-0005-0000-0000-0000AB030000}"/>
    <cellStyle name="20% - Ênfase3 21 2" xfId="5626" xr:uid="{00000000-0005-0000-0000-0000AC030000}"/>
    <cellStyle name="20% - Ênfase3 22" xfId="2570" xr:uid="{00000000-0005-0000-0000-0000AD030000}"/>
    <cellStyle name="20% - Ênfase3 22 2" xfId="5699" xr:uid="{00000000-0005-0000-0000-0000AE030000}"/>
    <cellStyle name="20% - Ênfase3 23" xfId="2564" xr:uid="{00000000-0005-0000-0000-0000AF030000}"/>
    <cellStyle name="20% - Ênfase3 23 2" xfId="5693" xr:uid="{00000000-0005-0000-0000-0000B0030000}"/>
    <cellStyle name="20% - Ênfase3 24" xfId="2549" xr:uid="{00000000-0005-0000-0000-0000B1030000}"/>
    <cellStyle name="20% - Ênfase3 24 2" xfId="5678" xr:uid="{00000000-0005-0000-0000-0000B2030000}"/>
    <cellStyle name="20% - Ênfase3 25" xfId="2559" xr:uid="{00000000-0005-0000-0000-0000B3030000}"/>
    <cellStyle name="20% - Ênfase3 25 2" xfId="5688" xr:uid="{00000000-0005-0000-0000-0000B4030000}"/>
    <cellStyle name="20% - Ênfase3 26" xfId="2565" xr:uid="{00000000-0005-0000-0000-0000B5030000}"/>
    <cellStyle name="20% - Ênfase3 26 2" xfId="5694" xr:uid="{00000000-0005-0000-0000-0000B6030000}"/>
    <cellStyle name="20% - Ênfase3 27" xfId="2583" xr:uid="{00000000-0005-0000-0000-0000B7030000}"/>
    <cellStyle name="20% - Ênfase3 27 2" xfId="5712" xr:uid="{00000000-0005-0000-0000-0000B8030000}"/>
    <cellStyle name="20% - Ênfase3 28" xfId="2649" xr:uid="{00000000-0005-0000-0000-0000B9030000}"/>
    <cellStyle name="20% - Ênfase3 28 2" xfId="5778" xr:uid="{00000000-0005-0000-0000-0000BA030000}"/>
    <cellStyle name="20% - Ênfase3 29" xfId="2648" xr:uid="{00000000-0005-0000-0000-0000BB030000}"/>
    <cellStyle name="20% - Ênfase3 29 2" xfId="5777" xr:uid="{00000000-0005-0000-0000-0000BC030000}"/>
    <cellStyle name="20% - Ênfase3 3" xfId="63" xr:uid="{00000000-0005-0000-0000-0000BD030000}"/>
    <cellStyle name="20% - Ênfase3 3 2" xfId="127" xr:uid="{00000000-0005-0000-0000-0000BE030000}"/>
    <cellStyle name="20% - Ênfase3 3 2 2" xfId="275" xr:uid="{00000000-0005-0000-0000-0000BF030000}"/>
    <cellStyle name="20% - Ênfase3 3 2 2 2" xfId="567" xr:uid="{00000000-0005-0000-0000-0000C0030000}"/>
    <cellStyle name="20% - Ênfase3 3 2 2 2 2" xfId="1147" xr:uid="{00000000-0005-0000-0000-0000C1030000}"/>
    <cellStyle name="20% - Ênfase3 3 2 2 2 2 2" xfId="2305" xr:uid="{00000000-0005-0000-0000-0000C2030000}"/>
    <cellStyle name="20% - Ênfase3 3 2 2 2 2 2 2" xfId="5434" xr:uid="{00000000-0005-0000-0000-0000C3030000}"/>
    <cellStyle name="20% - Ênfase3 3 2 2 2 2 3" xfId="4282" xr:uid="{00000000-0005-0000-0000-0000C4030000}"/>
    <cellStyle name="20% - Ênfase3 3 2 2 2 3" xfId="1729" xr:uid="{00000000-0005-0000-0000-0000C5030000}"/>
    <cellStyle name="20% - Ênfase3 3 2 2 2 3 2" xfId="4858" xr:uid="{00000000-0005-0000-0000-0000C6030000}"/>
    <cellStyle name="20% - Ênfase3 3 2 2 2 4" xfId="3706" xr:uid="{00000000-0005-0000-0000-0000C7030000}"/>
    <cellStyle name="20% - Ênfase3 3 2 2 3" xfId="859" xr:uid="{00000000-0005-0000-0000-0000C8030000}"/>
    <cellStyle name="20% - Ênfase3 3 2 2 3 2" xfId="2017" xr:uid="{00000000-0005-0000-0000-0000C9030000}"/>
    <cellStyle name="20% - Ênfase3 3 2 2 3 2 2" xfId="5146" xr:uid="{00000000-0005-0000-0000-0000CA030000}"/>
    <cellStyle name="20% - Ênfase3 3 2 2 3 3" xfId="3994" xr:uid="{00000000-0005-0000-0000-0000CB030000}"/>
    <cellStyle name="20% - Ênfase3 3 2 2 4" xfId="1441" xr:uid="{00000000-0005-0000-0000-0000CC030000}"/>
    <cellStyle name="20% - Ênfase3 3 2 2 4 2" xfId="4570" xr:uid="{00000000-0005-0000-0000-0000CD030000}"/>
    <cellStyle name="20% - Ênfase3 3 2 2 5" xfId="3418" xr:uid="{00000000-0005-0000-0000-0000CE030000}"/>
    <cellStyle name="20% - Ênfase3 3 2 3" xfId="423" xr:uid="{00000000-0005-0000-0000-0000CF030000}"/>
    <cellStyle name="20% - Ênfase3 3 2 3 2" xfId="1003" xr:uid="{00000000-0005-0000-0000-0000D0030000}"/>
    <cellStyle name="20% - Ênfase3 3 2 3 2 2" xfId="2161" xr:uid="{00000000-0005-0000-0000-0000D1030000}"/>
    <cellStyle name="20% - Ênfase3 3 2 3 2 2 2" xfId="5290" xr:uid="{00000000-0005-0000-0000-0000D2030000}"/>
    <cellStyle name="20% - Ênfase3 3 2 3 2 3" xfId="4138" xr:uid="{00000000-0005-0000-0000-0000D3030000}"/>
    <cellStyle name="20% - Ênfase3 3 2 3 3" xfId="1585" xr:uid="{00000000-0005-0000-0000-0000D4030000}"/>
    <cellStyle name="20% - Ênfase3 3 2 3 3 2" xfId="4714" xr:uid="{00000000-0005-0000-0000-0000D5030000}"/>
    <cellStyle name="20% - Ênfase3 3 2 3 4" xfId="3562" xr:uid="{00000000-0005-0000-0000-0000D6030000}"/>
    <cellStyle name="20% - Ênfase3 3 2 4" xfId="715" xr:uid="{00000000-0005-0000-0000-0000D7030000}"/>
    <cellStyle name="20% - Ênfase3 3 2 4 2" xfId="1873" xr:uid="{00000000-0005-0000-0000-0000D8030000}"/>
    <cellStyle name="20% - Ênfase3 3 2 4 2 2" xfId="5002" xr:uid="{00000000-0005-0000-0000-0000D9030000}"/>
    <cellStyle name="20% - Ênfase3 3 2 4 3" xfId="3850" xr:uid="{00000000-0005-0000-0000-0000DA030000}"/>
    <cellStyle name="20% - Ênfase3 3 2 5" xfId="1297" xr:uid="{00000000-0005-0000-0000-0000DB030000}"/>
    <cellStyle name="20% - Ênfase3 3 2 5 2" xfId="4426" xr:uid="{00000000-0005-0000-0000-0000DC030000}"/>
    <cellStyle name="20% - Ênfase3 3 2 6" xfId="3274" xr:uid="{00000000-0005-0000-0000-0000DD030000}"/>
    <cellStyle name="20% - Ênfase3 3 3" xfId="175" xr:uid="{00000000-0005-0000-0000-0000DE030000}"/>
    <cellStyle name="20% - Ênfase3 3 3 2" xfId="323" xr:uid="{00000000-0005-0000-0000-0000DF030000}"/>
    <cellStyle name="20% - Ênfase3 3 3 2 2" xfId="615" xr:uid="{00000000-0005-0000-0000-0000E0030000}"/>
    <cellStyle name="20% - Ênfase3 3 3 2 2 2" xfId="1195" xr:uid="{00000000-0005-0000-0000-0000E1030000}"/>
    <cellStyle name="20% - Ênfase3 3 3 2 2 2 2" xfId="2353" xr:uid="{00000000-0005-0000-0000-0000E2030000}"/>
    <cellStyle name="20% - Ênfase3 3 3 2 2 2 2 2" xfId="5482" xr:uid="{00000000-0005-0000-0000-0000E3030000}"/>
    <cellStyle name="20% - Ênfase3 3 3 2 2 2 3" xfId="4330" xr:uid="{00000000-0005-0000-0000-0000E4030000}"/>
    <cellStyle name="20% - Ênfase3 3 3 2 2 3" xfId="1777" xr:uid="{00000000-0005-0000-0000-0000E5030000}"/>
    <cellStyle name="20% - Ênfase3 3 3 2 2 3 2" xfId="4906" xr:uid="{00000000-0005-0000-0000-0000E6030000}"/>
    <cellStyle name="20% - Ênfase3 3 3 2 2 4" xfId="3754" xr:uid="{00000000-0005-0000-0000-0000E7030000}"/>
    <cellStyle name="20% - Ênfase3 3 3 2 3" xfId="907" xr:uid="{00000000-0005-0000-0000-0000E8030000}"/>
    <cellStyle name="20% - Ênfase3 3 3 2 3 2" xfId="2065" xr:uid="{00000000-0005-0000-0000-0000E9030000}"/>
    <cellStyle name="20% - Ênfase3 3 3 2 3 2 2" xfId="5194" xr:uid="{00000000-0005-0000-0000-0000EA030000}"/>
    <cellStyle name="20% - Ênfase3 3 3 2 3 3" xfId="4042" xr:uid="{00000000-0005-0000-0000-0000EB030000}"/>
    <cellStyle name="20% - Ênfase3 3 3 2 4" xfId="1489" xr:uid="{00000000-0005-0000-0000-0000EC030000}"/>
    <cellStyle name="20% - Ênfase3 3 3 2 4 2" xfId="4618" xr:uid="{00000000-0005-0000-0000-0000ED030000}"/>
    <cellStyle name="20% - Ênfase3 3 3 2 5" xfId="3466" xr:uid="{00000000-0005-0000-0000-0000EE030000}"/>
    <cellStyle name="20% - Ênfase3 3 3 3" xfId="471" xr:uid="{00000000-0005-0000-0000-0000EF030000}"/>
    <cellStyle name="20% - Ênfase3 3 3 3 2" xfId="1051" xr:uid="{00000000-0005-0000-0000-0000F0030000}"/>
    <cellStyle name="20% - Ênfase3 3 3 3 2 2" xfId="2209" xr:uid="{00000000-0005-0000-0000-0000F1030000}"/>
    <cellStyle name="20% - Ênfase3 3 3 3 2 2 2" xfId="5338" xr:uid="{00000000-0005-0000-0000-0000F2030000}"/>
    <cellStyle name="20% - Ênfase3 3 3 3 2 3" xfId="4186" xr:uid="{00000000-0005-0000-0000-0000F3030000}"/>
    <cellStyle name="20% - Ênfase3 3 3 3 3" xfId="1633" xr:uid="{00000000-0005-0000-0000-0000F4030000}"/>
    <cellStyle name="20% - Ênfase3 3 3 3 3 2" xfId="4762" xr:uid="{00000000-0005-0000-0000-0000F5030000}"/>
    <cellStyle name="20% - Ênfase3 3 3 3 4" xfId="3610" xr:uid="{00000000-0005-0000-0000-0000F6030000}"/>
    <cellStyle name="20% - Ênfase3 3 3 4" xfId="763" xr:uid="{00000000-0005-0000-0000-0000F7030000}"/>
    <cellStyle name="20% - Ênfase3 3 3 4 2" xfId="1921" xr:uid="{00000000-0005-0000-0000-0000F8030000}"/>
    <cellStyle name="20% - Ênfase3 3 3 4 2 2" xfId="5050" xr:uid="{00000000-0005-0000-0000-0000F9030000}"/>
    <cellStyle name="20% - Ênfase3 3 3 4 3" xfId="3898" xr:uid="{00000000-0005-0000-0000-0000FA030000}"/>
    <cellStyle name="20% - Ênfase3 3 3 5" xfId="1345" xr:uid="{00000000-0005-0000-0000-0000FB030000}"/>
    <cellStyle name="20% - Ênfase3 3 3 5 2" xfId="4474" xr:uid="{00000000-0005-0000-0000-0000FC030000}"/>
    <cellStyle name="20% - Ênfase3 3 3 6" xfId="3322" xr:uid="{00000000-0005-0000-0000-0000FD030000}"/>
    <cellStyle name="20% - Ênfase3 3 4" xfId="227" xr:uid="{00000000-0005-0000-0000-0000FE030000}"/>
    <cellStyle name="20% - Ênfase3 3 4 2" xfId="519" xr:uid="{00000000-0005-0000-0000-0000FF030000}"/>
    <cellStyle name="20% - Ênfase3 3 4 2 2" xfId="1099" xr:uid="{00000000-0005-0000-0000-000000040000}"/>
    <cellStyle name="20% - Ênfase3 3 4 2 2 2" xfId="2257" xr:uid="{00000000-0005-0000-0000-000001040000}"/>
    <cellStyle name="20% - Ênfase3 3 4 2 2 2 2" xfId="5386" xr:uid="{00000000-0005-0000-0000-000002040000}"/>
    <cellStyle name="20% - Ênfase3 3 4 2 2 3" xfId="4234" xr:uid="{00000000-0005-0000-0000-000003040000}"/>
    <cellStyle name="20% - Ênfase3 3 4 2 3" xfId="1681" xr:uid="{00000000-0005-0000-0000-000004040000}"/>
    <cellStyle name="20% - Ênfase3 3 4 2 3 2" xfId="4810" xr:uid="{00000000-0005-0000-0000-000005040000}"/>
    <cellStyle name="20% - Ênfase3 3 4 2 4" xfId="3658" xr:uid="{00000000-0005-0000-0000-000006040000}"/>
    <cellStyle name="20% - Ênfase3 3 4 3" xfId="811" xr:uid="{00000000-0005-0000-0000-000007040000}"/>
    <cellStyle name="20% - Ênfase3 3 4 3 2" xfId="1969" xr:uid="{00000000-0005-0000-0000-000008040000}"/>
    <cellStyle name="20% - Ênfase3 3 4 3 2 2" xfId="5098" xr:uid="{00000000-0005-0000-0000-000009040000}"/>
    <cellStyle name="20% - Ênfase3 3 4 3 3" xfId="3946" xr:uid="{00000000-0005-0000-0000-00000A040000}"/>
    <cellStyle name="20% - Ênfase3 3 4 4" xfId="1393" xr:uid="{00000000-0005-0000-0000-00000B040000}"/>
    <cellStyle name="20% - Ênfase3 3 4 4 2" xfId="4522" xr:uid="{00000000-0005-0000-0000-00000C040000}"/>
    <cellStyle name="20% - Ênfase3 3 4 5" xfId="3370" xr:uid="{00000000-0005-0000-0000-00000D040000}"/>
    <cellStyle name="20% - Ênfase3 3 5" xfId="375" xr:uid="{00000000-0005-0000-0000-00000E040000}"/>
    <cellStyle name="20% - Ênfase3 3 5 2" xfId="955" xr:uid="{00000000-0005-0000-0000-00000F040000}"/>
    <cellStyle name="20% - Ênfase3 3 5 2 2" xfId="2113" xr:uid="{00000000-0005-0000-0000-000010040000}"/>
    <cellStyle name="20% - Ênfase3 3 5 2 2 2" xfId="5242" xr:uid="{00000000-0005-0000-0000-000011040000}"/>
    <cellStyle name="20% - Ênfase3 3 5 2 3" xfId="4090" xr:uid="{00000000-0005-0000-0000-000012040000}"/>
    <cellStyle name="20% - Ênfase3 3 5 3" xfId="1537" xr:uid="{00000000-0005-0000-0000-000013040000}"/>
    <cellStyle name="20% - Ênfase3 3 5 3 2" xfId="4666" xr:uid="{00000000-0005-0000-0000-000014040000}"/>
    <cellStyle name="20% - Ênfase3 3 5 4" xfId="3514" xr:uid="{00000000-0005-0000-0000-000015040000}"/>
    <cellStyle name="20% - Ênfase3 3 6" xfId="667" xr:uid="{00000000-0005-0000-0000-000016040000}"/>
    <cellStyle name="20% - Ênfase3 3 6 2" xfId="1825" xr:uid="{00000000-0005-0000-0000-000017040000}"/>
    <cellStyle name="20% - Ênfase3 3 6 2 2" xfId="4954" xr:uid="{00000000-0005-0000-0000-000018040000}"/>
    <cellStyle name="20% - Ênfase3 3 6 3" xfId="3802" xr:uid="{00000000-0005-0000-0000-000019040000}"/>
    <cellStyle name="20% - Ênfase3 3 7" xfId="1248" xr:uid="{00000000-0005-0000-0000-00001A040000}"/>
    <cellStyle name="20% - Ênfase3 3 7 2" xfId="4378" xr:uid="{00000000-0005-0000-0000-00001B040000}"/>
    <cellStyle name="20% - Ênfase3 3 8" xfId="3226" xr:uid="{00000000-0005-0000-0000-00001C040000}"/>
    <cellStyle name="20% - Ênfase3 30" xfId="2624" xr:uid="{00000000-0005-0000-0000-00001D040000}"/>
    <cellStyle name="20% - Ênfase3 30 2" xfId="5753" xr:uid="{00000000-0005-0000-0000-00001E040000}"/>
    <cellStyle name="20% - Ênfase3 31" xfId="2619" xr:uid="{00000000-0005-0000-0000-00001F040000}"/>
    <cellStyle name="20% - Ênfase3 31 2" xfId="5748" xr:uid="{00000000-0005-0000-0000-000020040000}"/>
    <cellStyle name="20% - Ênfase3 32" xfId="2709" xr:uid="{00000000-0005-0000-0000-000021040000}"/>
    <cellStyle name="20% - Ênfase3 32 2" xfId="5838" xr:uid="{00000000-0005-0000-0000-000022040000}"/>
    <cellStyle name="20% - Ênfase3 33" xfId="2703" xr:uid="{00000000-0005-0000-0000-000023040000}"/>
    <cellStyle name="20% - Ênfase3 33 2" xfId="5832" xr:uid="{00000000-0005-0000-0000-000024040000}"/>
    <cellStyle name="20% - Ênfase3 34" xfId="2689" xr:uid="{00000000-0005-0000-0000-000025040000}"/>
    <cellStyle name="20% - Ênfase3 34 2" xfId="5818" xr:uid="{00000000-0005-0000-0000-000026040000}"/>
    <cellStyle name="20% - Ênfase3 35" xfId="2698" xr:uid="{00000000-0005-0000-0000-000027040000}"/>
    <cellStyle name="20% - Ênfase3 35 2" xfId="5827" xr:uid="{00000000-0005-0000-0000-000028040000}"/>
    <cellStyle name="20% - Ênfase3 36" xfId="2761" xr:uid="{00000000-0005-0000-0000-000029040000}"/>
    <cellStyle name="20% - Ênfase3 36 2" xfId="5890" xr:uid="{00000000-0005-0000-0000-00002A040000}"/>
    <cellStyle name="20% - Ênfase3 37" xfId="2756" xr:uid="{00000000-0005-0000-0000-00002B040000}"/>
    <cellStyle name="20% - Ênfase3 37 2" xfId="5885" xr:uid="{00000000-0005-0000-0000-00002C040000}"/>
    <cellStyle name="20% - Ênfase3 38" xfId="2712" xr:uid="{00000000-0005-0000-0000-00002D040000}"/>
    <cellStyle name="20% - Ênfase3 38 2" xfId="5841" xr:uid="{00000000-0005-0000-0000-00002E040000}"/>
    <cellStyle name="20% - Ênfase3 39" xfId="2745" xr:uid="{00000000-0005-0000-0000-00002F040000}"/>
    <cellStyle name="20% - Ênfase3 39 2" xfId="5874" xr:uid="{00000000-0005-0000-0000-000030040000}"/>
    <cellStyle name="20% - Ênfase3 4" xfId="107" xr:uid="{00000000-0005-0000-0000-000031040000}"/>
    <cellStyle name="20% - Ênfase3 4 2" xfId="259" xr:uid="{00000000-0005-0000-0000-000032040000}"/>
    <cellStyle name="20% - Ênfase3 4 2 2" xfId="551" xr:uid="{00000000-0005-0000-0000-000033040000}"/>
    <cellStyle name="20% - Ênfase3 4 2 2 2" xfId="1131" xr:uid="{00000000-0005-0000-0000-000034040000}"/>
    <cellStyle name="20% - Ênfase3 4 2 2 2 2" xfId="2289" xr:uid="{00000000-0005-0000-0000-000035040000}"/>
    <cellStyle name="20% - Ênfase3 4 2 2 2 2 2" xfId="5418" xr:uid="{00000000-0005-0000-0000-000036040000}"/>
    <cellStyle name="20% - Ênfase3 4 2 2 2 3" xfId="4266" xr:uid="{00000000-0005-0000-0000-000037040000}"/>
    <cellStyle name="20% - Ênfase3 4 2 2 3" xfId="1713" xr:uid="{00000000-0005-0000-0000-000038040000}"/>
    <cellStyle name="20% - Ênfase3 4 2 2 3 2" xfId="4842" xr:uid="{00000000-0005-0000-0000-000039040000}"/>
    <cellStyle name="20% - Ênfase3 4 2 2 4" xfId="3690" xr:uid="{00000000-0005-0000-0000-00003A040000}"/>
    <cellStyle name="20% - Ênfase3 4 2 3" xfId="843" xr:uid="{00000000-0005-0000-0000-00003B040000}"/>
    <cellStyle name="20% - Ênfase3 4 2 3 2" xfId="2001" xr:uid="{00000000-0005-0000-0000-00003C040000}"/>
    <cellStyle name="20% - Ênfase3 4 2 3 2 2" xfId="5130" xr:uid="{00000000-0005-0000-0000-00003D040000}"/>
    <cellStyle name="20% - Ênfase3 4 2 3 3" xfId="3978" xr:uid="{00000000-0005-0000-0000-00003E040000}"/>
    <cellStyle name="20% - Ênfase3 4 2 4" xfId="1425" xr:uid="{00000000-0005-0000-0000-00003F040000}"/>
    <cellStyle name="20% - Ênfase3 4 2 4 2" xfId="4554" xr:uid="{00000000-0005-0000-0000-000040040000}"/>
    <cellStyle name="20% - Ênfase3 4 2 5" xfId="3402" xr:uid="{00000000-0005-0000-0000-000041040000}"/>
    <cellStyle name="20% - Ênfase3 4 3" xfId="407" xr:uid="{00000000-0005-0000-0000-000042040000}"/>
    <cellStyle name="20% - Ênfase3 4 3 2" xfId="987" xr:uid="{00000000-0005-0000-0000-000043040000}"/>
    <cellStyle name="20% - Ênfase3 4 3 2 2" xfId="2145" xr:uid="{00000000-0005-0000-0000-000044040000}"/>
    <cellStyle name="20% - Ênfase3 4 3 2 2 2" xfId="5274" xr:uid="{00000000-0005-0000-0000-000045040000}"/>
    <cellStyle name="20% - Ênfase3 4 3 2 3" xfId="4122" xr:uid="{00000000-0005-0000-0000-000046040000}"/>
    <cellStyle name="20% - Ênfase3 4 3 3" xfId="1569" xr:uid="{00000000-0005-0000-0000-000047040000}"/>
    <cellStyle name="20% - Ênfase3 4 3 3 2" xfId="4698" xr:uid="{00000000-0005-0000-0000-000048040000}"/>
    <cellStyle name="20% - Ênfase3 4 3 4" xfId="3546" xr:uid="{00000000-0005-0000-0000-000049040000}"/>
    <cellStyle name="20% - Ênfase3 4 4" xfId="699" xr:uid="{00000000-0005-0000-0000-00004A040000}"/>
    <cellStyle name="20% - Ênfase3 4 4 2" xfId="1857" xr:uid="{00000000-0005-0000-0000-00004B040000}"/>
    <cellStyle name="20% - Ênfase3 4 4 2 2" xfId="4986" xr:uid="{00000000-0005-0000-0000-00004C040000}"/>
    <cellStyle name="20% - Ênfase3 4 4 3" xfId="3834" xr:uid="{00000000-0005-0000-0000-00004D040000}"/>
    <cellStyle name="20% - Ênfase3 4 5" xfId="1281" xr:uid="{00000000-0005-0000-0000-00004E040000}"/>
    <cellStyle name="20% - Ênfase3 4 5 2" xfId="4410" xr:uid="{00000000-0005-0000-0000-00004F040000}"/>
    <cellStyle name="20% - Ênfase3 4 6" xfId="3258" xr:uid="{00000000-0005-0000-0000-000050040000}"/>
    <cellStyle name="20% - Ênfase3 40" xfId="2821" xr:uid="{00000000-0005-0000-0000-000051040000}"/>
    <cellStyle name="20% - Ênfase3 40 2" xfId="5950" xr:uid="{00000000-0005-0000-0000-000052040000}"/>
    <cellStyle name="20% - Ênfase3 41" xfId="2815" xr:uid="{00000000-0005-0000-0000-000053040000}"/>
    <cellStyle name="20% - Ênfase3 41 2" xfId="5944" xr:uid="{00000000-0005-0000-0000-000054040000}"/>
    <cellStyle name="20% - Ênfase3 42" xfId="2800" xr:uid="{00000000-0005-0000-0000-000055040000}"/>
    <cellStyle name="20% - Ênfase3 42 2" xfId="5929" xr:uid="{00000000-0005-0000-0000-000056040000}"/>
    <cellStyle name="20% - Ênfase3 43" xfId="2810" xr:uid="{00000000-0005-0000-0000-000057040000}"/>
    <cellStyle name="20% - Ênfase3 43 2" xfId="5939" xr:uid="{00000000-0005-0000-0000-000058040000}"/>
    <cellStyle name="20% - Ênfase3 44" xfId="2816" xr:uid="{00000000-0005-0000-0000-000059040000}"/>
    <cellStyle name="20% - Ênfase3 44 2" xfId="5945" xr:uid="{00000000-0005-0000-0000-00005A040000}"/>
    <cellStyle name="20% - Ênfase3 45" xfId="2835" xr:uid="{00000000-0005-0000-0000-00005B040000}"/>
    <cellStyle name="20% - Ênfase3 45 2" xfId="5964" xr:uid="{00000000-0005-0000-0000-00005C040000}"/>
    <cellStyle name="20% - Ênfase3 46" xfId="2849" xr:uid="{00000000-0005-0000-0000-00005D040000}"/>
    <cellStyle name="20% - Ênfase3 46 2" xfId="5978" xr:uid="{00000000-0005-0000-0000-00005E040000}"/>
    <cellStyle name="20% - Ênfase3 47" xfId="2862" xr:uid="{00000000-0005-0000-0000-00005F040000}"/>
    <cellStyle name="20% - Ênfase3 47 2" xfId="5991" xr:uid="{00000000-0005-0000-0000-000060040000}"/>
    <cellStyle name="20% - Ênfase3 48" xfId="2875" xr:uid="{00000000-0005-0000-0000-000061040000}"/>
    <cellStyle name="20% - Ênfase3 48 2" xfId="6004" xr:uid="{00000000-0005-0000-0000-000062040000}"/>
    <cellStyle name="20% - Ênfase3 49" xfId="2931" xr:uid="{00000000-0005-0000-0000-000063040000}"/>
    <cellStyle name="20% - Ênfase3 49 2" xfId="6060" xr:uid="{00000000-0005-0000-0000-000064040000}"/>
    <cellStyle name="20% - Ênfase3 5" xfId="159" xr:uid="{00000000-0005-0000-0000-000065040000}"/>
    <cellStyle name="20% - Ênfase3 5 2" xfId="307" xr:uid="{00000000-0005-0000-0000-000066040000}"/>
    <cellStyle name="20% - Ênfase3 5 2 2" xfId="599" xr:uid="{00000000-0005-0000-0000-000067040000}"/>
    <cellStyle name="20% - Ênfase3 5 2 2 2" xfId="1179" xr:uid="{00000000-0005-0000-0000-000068040000}"/>
    <cellStyle name="20% - Ênfase3 5 2 2 2 2" xfId="2337" xr:uid="{00000000-0005-0000-0000-000069040000}"/>
    <cellStyle name="20% - Ênfase3 5 2 2 2 2 2" xfId="5466" xr:uid="{00000000-0005-0000-0000-00006A040000}"/>
    <cellStyle name="20% - Ênfase3 5 2 2 2 3" xfId="4314" xr:uid="{00000000-0005-0000-0000-00006B040000}"/>
    <cellStyle name="20% - Ênfase3 5 2 2 3" xfId="1761" xr:uid="{00000000-0005-0000-0000-00006C040000}"/>
    <cellStyle name="20% - Ênfase3 5 2 2 3 2" xfId="4890" xr:uid="{00000000-0005-0000-0000-00006D040000}"/>
    <cellStyle name="20% - Ênfase3 5 2 2 4" xfId="3738" xr:uid="{00000000-0005-0000-0000-00006E040000}"/>
    <cellStyle name="20% - Ênfase3 5 2 3" xfId="891" xr:uid="{00000000-0005-0000-0000-00006F040000}"/>
    <cellStyle name="20% - Ênfase3 5 2 3 2" xfId="2049" xr:uid="{00000000-0005-0000-0000-000070040000}"/>
    <cellStyle name="20% - Ênfase3 5 2 3 2 2" xfId="5178" xr:uid="{00000000-0005-0000-0000-000071040000}"/>
    <cellStyle name="20% - Ênfase3 5 2 3 3" xfId="4026" xr:uid="{00000000-0005-0000-0000-000072040000}"/>
    <cellStyle name="20% - Ênfase3 5 2 4" xfId="1473" xr:uid="{00000000-0005-0000-0000-000073040000}"/>
    <cellStyle name="20% - Ênfase3 5 2 4 2" xfId="4602" xr:uid="{00000000-0005-0000-0000-000074040000}"/>
    <cellStyle name="20% - Ênfase3 5 2 5" xfId="3450" xr:uid="{00000000-0005-0000-0000-000075040000}"/>
    <cellStyle name="20% - Ênfase3 5 3" xfId="455" xr:uid="{00000000-0005-0000-0000-000076040000}"/>
    <cellStyle name="20% - Ênfase3 5 3 2" xfId="1035" xr:uid="{00000000-0005-0000-0000-000077040000}"/>
    <cellStyle name="20% - Ênfase3 5 3 2 2" xfId="2193" xr:uid="{00000000-0005-0000-0000-000078040000}"/>
    <cellStyle name="20% - Ênfase3 5 3 2 2 2" xfId="5322" xr:uid="{00000000-0005-0000-0000-000079040000}"/>
    <cellStyle name="20% - Ênfase3 5 3 2 3" xfId="4170" xr:uid="{00000000-0005-0000-0000-00007A040000}"/>
    <cellStyle name="20% - Ênfase3 5 3 3" xfId="1617" xr:uid="{00000000-0005-0000-0000-00007B040000}"/>
    <cellStyle name="20% - Ênfase3 5 3 3 2" xfId="4746" xr:uid="{00000000-0005-0000-0000-00007C040000}"/>
    <cellStyle name="20% - Ênfase3 5 3 4" xfId="3594" xr:uid="{00000000-0005-0000-0000-00007D040000}"/>
    <cellStyle name="20% - Ênfase3 5 4" xfId="747" xr:uid="{00000000-0005-0000-0000-00007E040000}"/>
    <cellStyle name="20% - Ênfase3 5 4 2" xfId="1905" xr:uid="{00000000-0005-0000-0000-00007F040000}"/>
    <cellStyle name="20% - Ênfase3 5 4 2 2" xfId="5034" xr:uid="{00000000-0005-0000-0000-000080040000}"/>
    <cellStyle name="20% - Ênfase3 5 4 3" xfId="3882" xr:uid="{00000000-0005-0000-0000-000081040000}"/>
    <cellStyle name="20% - Ênfase3 5 5" xfId="1329" xr:uid="{00000000-0005-0000-0000-000082040000}"/>
    <cellStyle name="20% - Ênfase3 5 5 2" xfId="4458" xr:uid="{00000000-0005-0000-0000-000083040000}"/>
    <cellStyle name="20% - Ênfase3 5 6" xfId="3306" xr:uid="{00000000-0005-0000-0000-000084040000}"/>
    <cellStyle name="20% - Ênfase3 50" xfId="2945" xr:uid="{00000000-0005-0000-0000-000085040000}"/>
    <cellStyle name="20% - Ênfase3 50 2" xfId="6074" xr:uid="{00000000-0005-0000-0000-000086040000}"/>
    <cellStyle name="20% - Ênfase3 51" xfId="2972" xr:uid="{00000000-0005-0000-0000-000087040000}"/>
    <cellStyle name="20% - Ênfase3 51 2" xfId="6101" xr:uid="{00000000-0005-0000-0000-000088040000}"/>
    <cellStyle name="20% - Ênfase3 52" xfId="2966" xr:uid="{00000000-0005-0000-0000-000089040000}"/>
    <cellStyle name="20% - Ênfase3 52 2" xfId="6095" xr:uid="{00000000-0005-0000-0000-00008A040000}"/>
    <cellStyle name="20% - Ênfase3 53" xfId="2953" xr:uid="{00000000-0005-0000-0000-00008B040000}"/>
    <cellStyle name="20% - Ênfase3 53 2" xfId="6082" xr:uid="{00000000-0005-0000-0000-00008C040000}"/>
    <cellStyle name="20% - Ênfase3 54" xfId="2962" xr:uid="{00000000-0005-0000-0000-00008D040000}"/>
    <cellStyle name="20% - Ênfase3 54 2" xfId="6091" xr:uid="{00000000-0005-0000-0000-00008E040000}"/>
    <cellStyle name="20% - Ênfase3 55" xfId="2967" xr:uid="{00000000-0005-0000-0000-00008F040000}"/>
    <cellStyle name="20% - Ênfase3 55 2" xfId="6096" xr:uid="{00000000-0005-0000-0000-000090040000}"/>
    <cellStyle name="20% - Ênfase3 56" xfId="3040" xr:uid="{00000000-0005-0000-0000-000091040000}"/>
    <cellStyle name="20% - Ênfase3 56 2" xfId="6169" xr:uid="{00000000-0005-0000-0000-000092040000}"/>
    <cellStyle name="20% - Ênfase3 57" xfId="2984" xr:uid="{00000000-0005-0000-0000-000093040000}"/>
    <cellStyle name="20% - Ênfase3 57 2" xfId="6113" xr:uid="{00000000-0005-0000-0000-000094040000}"/>
    <cellStyle name="20% - Ênfase3 58" xfId="3031" xr:uid="{00000000-0005-0000-0000-000095040000}"/>
    <cellStyle name="20% - Ênfase3 58 2" xfId="6160" xr:uid="{00000000-0005-0000-0000-000096040000}"/>
    <cellStyle name="20% - Ênfase3 59" xfId="3034" xr:uid="{00000000-0005-0000-0000-000097040000}"/>
    <cellStyle name="20% - Ênfase3 59 2" xfId="6163" xr:uid="{00000000-0005-0000-0000-000098040000}"/>
    <cellStyle name="20% - Ênfase3 6" xfId="207" xr:uid="{00000000-0005-0000-0000-000099040000}"/>
    <cellStyle name="20% - Ênfase3 6 2" xfId="503" xr:uid="{00000000-0005-0000-0000-00009A040000}"/>
    <cellStyle name="20% - Ênfase3 6 2 2" xfId="1083" xr:uid="{00000000-0005-0000-0000-00009B040000}"/>
    <cellStyle name="20% - Ênfase3 6 2 2 2" xfId="2241" xr:uid="{00000000-0005-0000-0000-00009C040000}"/>
    <cellStyle name="20% - Ênfase3 6 2 2 2 2" xfId="5370" xr:uid="{00000000-0005-0000-0000-00009D040000}"/>
    <cellStyle name="20% - Ênfase3 6 2 2 3" xfId="4218" xr:uid="{00000000-0005-0000-0000-00009E040000}"/>
    <cellStyle name="20% - Ênfase3 6 2 3" xfId="1665" xr:uid="{00000000-0005-0000-0000-00009F040000}"/>
    <cellStyle name="20% - Ênfase3 6 2 3 2" xfId="4794" xr:uid="{00000000-0005-0000-0000-0000A0040000}"/>
    <cellStyle name="20% - Ênfase3 6 2 4" xfId="3642" xr:uid="{00000000-0005-0000-0000-0000A1040000}"/>
    <cellStyle name="20% - Ênfase3 6 3" xfId="795" xr:uid="{00000000-0005-0000-0000-0000A2040000}"/>
    <cellStyle name="20% - Ênfase3 6 3 2" xfId="1953" xr:uid="{00000000-0005-0000-0000-0000A3040000}"/>
    <cellStyle name="20% - Ênfase3 6 3 2 2" xfId="5082" xr:uid="{00000000-0005-0000-0000-0000A4040000}"/>
    <cellStyle name="20% - Ênfase3 6 3 3" xfId="3930" xr:uid="{00000000-0005-0000-0000-0000A5040000}"/>
    <cellStyle name="20% - Ênfase3 6 4" xfId="1377" xr:uid="{00000000-0005-0000-0000-0000A6040000}"/>
    <cellStyle name="20% - Ênfase3 6 4 2" xfId="4506" xr:uid="{00000000-0005-0000-0000-0000A7040000}"/>
    <cellStyle name="20% - Ênfase3 6 5" xfId="3354" xr:uid="{00000000-0005-0000-0000-0000A8040000}"/>
    <cellStyle name="20% - Ênfase3 60" xfId="3035" xr:uid="{00000000-0005-0000-0000-0000A9040000}"/>
    <cellStyle name="20% - Ênfase3 60 2" xfId="6164" xr:uid="{00000000-0005-0000-0000-0000AA040000}"/>
    <cellStyle name="20% - Ênfase3 61" xfId="3054" xr:uid="{00000000-0005-0000-0000-0000AB040000}"/>
    <cellStyle name="20% - Ênfase3 61 2" xfId="6183" xr:uid="{00000000-0005-0000-0000-0000AC040000}"/>
    <cellStyle name="20% - Ênfase3 62" xfId="3068" xr:uid="{00000000-0005-0000-0000-0000AD040000}"/>
    <cellStyle name="20% - Ênfase3 62 2" xfId="6197" xr:uid="{00000000-0005-0000-0000-0000AE040000}"/>
    <cellStyle name="20% - Ênfase3 63" xfId="3080" xr:uid="{00000000-0005-0000-0000-0000AF040000}"/>
    <cellStyle name="20% - Ênfase3 63 2" xfId="6209" xr:uid="{00000000-0005-0000-0000-0000B0040000}"/>
    <cellStyle name="20% - Ênfase3 64" xfId="3093" xr:uid="{00000000-0005-0000-0000-0000B1040000}"/>
    <cellStyle name="20% - Ênfase3 64 2" xfId="6222" xr:uid="{00000000-0005-0000-0000-0000B2040000}"/>
    <cellStyle name="20% - Ênfase3 65" xfId="3149" xr:uid="{00000000-0005-0000-0000-0000B3040000}"/>
    <cellStyle name="20% - Ênfase3 65 2" xfId="6278" xr:uid="{00000000-0005-0000-0000-0000B4040000}"/>
    <cellStyle name="20% - Ênfase3 66" xfId="3163" xr:uid="{00000000-0005-0000-0000-0000B5040000}"/>
    <cellStyle name="20% - Ênfase3 66 2" xfId="6292" xr:uid="{00000000-0005-0000-0000-0000B6040000}"/>
    <cellStyle name="20% - Ênfase3 67" xfId="3178" xr:uid="{00000000-0005-0000-0000-0000B7040000}"/>
    <cellStyle name="20% - Ênfase3 67 2" xfId="6306" xr:uid="{00000000-0005-0000-0000-0000B8040000}"/>
    <cellStyle name="20% - Ênfase3 68" xfId="3192" xr:uid="{00000000-0005-0000-0000-0000B9040000}"/>
    <cellStyle name="20% - Ênfase3 68 2" xfId="6320" xr:uid="{00000000-0005-0000-0000-0000BA040000}"/>
    <cellStyle name="20% - Ênfase3 69" xfId="3206" xr:uid="{00000000-0005-0000-0000-0000BB040000}"/>
    <cellStyle name="20% - Ênfase3 7" xfId="355" xr:uid="{00000000-0005-0000-0000-0000BC040000}"/>
    <cellStyle name="20% - Ênfase3 7 2" xfId="939" xr:uid="{00000000-0005-0000-0000-0000BD040000}"/>
    <cellStyle name="20% - Ênfase3 7 2 2" xfId="2097" xr:uid="{00000000-0005-0000-0000-0000BE040000}"/>
    <cellStyle name="20% - Ênfase3 7 2 2 2" xfId="5226" xr:uid="{00000000-0005-0000-0000-0000BF040000}"/>
    <cellStyle name="20% - Ênfase3 7 2 3" xfId="4074" xr:uid="{00000000-0005-0000-0000-0000C0040000}"/>
    <cellStyle name="20% - Ênfase3 7 3" xfId="1521" xr:uid="{00000000-0005-0000-0000-0000C1040000}"/>
    <cellStyle name="20% - Ênfase3 7 3 2" xfId="4650" xr:uid="{00000000-0005-0000-0000-0000C2040000}"/>
    <cellStyle name="20% - Ênfase3 7 4" xfId="3498" xr:uid="{00000000-0005-0000-0000-0000C3040000}"/>
    <cellStyle name="20% - Ênfase3 70" xfId="6340" xr:uid="{00000000-0005-0000-0000-0000C4040000}"/>
    <cellStyle name="20% - Ênfase3 71" xfId="6355" xr:uid="{00000000-0005-0000-0000-0000C5040000}"/>
    <cellStyle name="20% - Ênfase3 72" xfId="6369" xr:uid="{00000000-0005-0000-0000-0000C6040000}"/>
    <cellStyle name="20% - Ênfase3 73" xfId="6383" xr:uid="{00000000-0005-0000-0000-0000C7040000}"/>
    <cellStyle name="20% - Ênfase3 8" xfId="647" xr:uid="{00000000-0005-0000-0000-0000C8040000}"/>
    <cellStyle name="20% - Ênfase3 8 2" xfId="1809" xr:uid="{00000000-0005-0000-0000-0000C9040000}"/>
    <cellStyle name="20% - Ênfase3 8 2 2" xfId="4938" xr:uid="{00000000-0005-0000-0000-0000CA040000}"/>
    <cellStyle name="20% - Ênfase3 8 3" xfId="3786" xr:uid="{00000000-0005-0000-0000-0000CB040000}"/>
    <cellStyle name="20% - Ênfase3 9" xfId="1227" xr:uid="{00000000-0005-0000-0000-0000CC040000}"/>
    <cellStyle name="20% - Ênfase3 9 2" xfId="4362" xr:uid="{00000000-0005-0000-0000-0000CD040000}"/>
    <cellStyle name="20% - Ênfase4" xfId="41" builtinId="42" customBuiltin="1"/>
    <cellStyle name="20% - Ênfase4 10" xfId="2406" xr:uid="{00000000-0005-0000-0000-0000CF040000}"/>
    <cellStyle name="20% - Ênfase4 10 2" xfId="5535" xr:uid="{00000000-0005-0000-0000-0000D0040000}"/>
    <cellStyle name="20% - Ênfase4 11" xfId="2419" xr:uid="{00000000-0005-0000-0000-0000D1040000}"/>
    <cellStyle name="20% - Ênfase4 11 2" xfId="5548" xr:uid="{00000000-0005-0000-0000-0000D2040000}"/>
    <cellStyle name="20% - Ênfase4 12" xfId="2432" xr:uid="{00000000-0005-0000-0000-0000D3040000}"/>
    <cellStyle name="20% - Ênfase4 12 2" xfId="5561" xr:uid="{00000000-0005-0000-0000-0000D4040000}"/>
    <cellStyle name="20% - Ênfase4 13" xfId="2444" xr:uid="{00000000-0005-0000-0000-0000D5040000}"/>
    <cellStyle name="20% - Ênfase4 13 2" xfId="5573" xr:uid="{00000000-0005-0000-0000-0000D6040000}"/>
    <cellStyle name="20% - Ênfase4 14" xfId="2458" xr:uid="{00000000-0005-0000-0000-0000D7040000}"/>
    <cellStyle name="20% - Ênfase4 14 2" xfId="5587" xr:uid="{00000000-0005-0000-0000-0000D8040000}"/>
    <cellStyle name="20% - Ênfase4 15" xfId="2474" xr:uid="{00000000-0005-0000-0000-0000D9040000}"/>
    <cellStyle name="20% - Ênfase4 15 2" xfId="5603" xr:uid="{00000000-0005-0000-0000-0000DA040000}"/>
    <cellStyle name="20% - Ênfase4 16" xfId="2487" xr:uid="{00000000-0005-0000-0000-0000DB040000}"/>
    <cellStyle name="20% - Ênfase4 16 2" xfId="5616" xr:uid="{00000000-0005-0000-0000-0000DC040000}"/>
    <cellStyle name="20% - Ênfase4 17" xfId="2500" xr:uid="{00000000-0005-0000-0000-0000DD040000}"/>
    <cellStyle name="20% - Ênfase4 17 2" xfId="5629" xr:uid="{00000000-0005-0000-0000-0000DE040000}"/>
    <cellStyle name="20% - Ênfase4 18" xfId="2512" xr:uid="{00000000-0005-0000-0000-0000DF040000}"/>
    <cellStyle name="20% - Ênfase4 18 2" xfId="5641" xr:uid="{00000000-0005-0000-0000-0000E0040000}"/>
    <cellStyle name="20% - Ênfase4 19" xfId="2522" xr:uid="{00000000-0005-0000-0000-0000E1040000}"/>
    <cellStyle name="20% - Ênfase4 19 2" xfId="5651" xr:uid="{00000000-0005-0000-0000-0000E2040000}"/>
    <cellStyle name="20% - Ênfase4 2" xfId="87" xr:uid="{00000000-0005-0000-0000-0000E3040000}"/>
    <cellStyle name="20% - Ênfase4 2 2" xfId="145" xr:uid="{00000000-0005-0000-0000-0000E4040000}"/>
    <cellStyle name="20% - Ênfase4 2 2 2" xfId="293" xr:uid="{00000000-0005-0000-0000-0000E5040000}"/>
    <cellStyle name="20% - Ênfase4 2 2 2 2" xfId="585" xr:uid="{00000000-0005-0000-0000-0000E6040000}"/>
    <cellStyle name="20% - Ênfase4 2 2 2 2 2" xfId="1165" xr:uid="{00000000-0005-0000-0000-0000E7040000}"/>
    <cellStyle name="20% - Ênfase4 2 2 2 2 2 2" xfId="2323" xr:uid="{00000000-0005-0000-0000-0000E8040000}"/>
    <cellStyle name="20% - Ênfase4 2 2 2 2 2 2 2" xfId="5452" xr:uid="{00000000-0005-0000-0000-0000E9040000}"/>
    <cellStyle name="20% - Ênfase4 2 2 2 2 2 3" xfId="4300" xr:uid="{00000000-0005-0000-0000-0000EA040000}"/>
    <cellStyle name="20% - Ênfase4 2 2 2 2 3" xfId="1747" xr:uid="{00000000-0005-0000-0000-0000EB040000}"/>
    <cellStyle name="20% - Ênfase4 2 2 2 2 3 2" xfId="4876" xr:uid="{00000000-0005-0000-0000-0000EC040000}"/>
    <cellStyle name="20% - Ênfase4 2 2 2 2 4" xfId="3724" xr:uid="{00000000-0005-0000-0000-0000ED040000}"/>
    <cellStyle name="20% - Ênfase4 2 2 2 3" xfId="877" xr:uid="{00000000-0005-0000-0000-0000EE040000}"/>
    <cellStyle name="20% - Ênfase4 2 2 2 3 2" xfId="2035" xr:uid="{00000000-0005-0000-0000-0000EF040000}"/>
    <cellStyle name="20% - Ênfase4 2 2 2 3 2 2" xfId="5164" xr:uid="{00000000-0005-0000-0000-0000F0040000}"/>
    <cellStyle name="20% - Ênfase4 2 2 2 3 3" xfId="4012" xr:uid="{00000000-0005-0000-0000-0000F1040000}"/>
    <cellStyle name="20% - Ênfase4 2 2 2 4" xfId="1459" xr:uid="{00000000-0005-0000-0000-0000F2040000}"/>
    <cellStyle name="20% - Ênfase4 2 2 2 4 2" xfId="4588" xr:uid="{00000000-0005-0000-0000-0000F3040000}"/>
    <cellStyle name="20% - Ênfase4 2 2 2 5" xfId="3436" xr:uid="{00000000-0005-0000-0000-0000F4040000}"/>
    <cellStyle name="20% - Ênfase4 2 2 3" xfId="441" xr:uid="{00000000-0005-0000-0000-0000F5040000}"/>
    <cellStyle name="20% - Ênfase4 2 2 3 2" xfId="1021" xr:uid="{00000000-0005-0000-0000-0000F6040000}"/>
    <cellStyle name="20% - Ênfase4 2 2 3 2 2" xfId="2179" xr:uid="{00000000-0005-0000-0000-0000F7040000}"/>
    <cellStyle name="20% - Ênfase4 2 2 3 2 2 2" xfId="5308" xr:uid="{00000000-0005-0000-0000-0000F8040000}"/>
    <cellStyle name="20% - Ênfase4 2 2 3 2 3" xfId="4156" xr:uid="{00000000-0005-0000-0000-0000F9040000}"/>
    <cellStyle name="20% - Ênfase4 2 2 3 3" xfId="1603" xr:uid="{00000000-0005-0000-0000-0000FA040000}"/>
    <cellStyle name="20% - Ênfase4 2 2 3 3 2" xfId="4732" xr:uid="{00000000-0005-0000-0000-0000FB040000}"/>
    <cellStyle name="20% - Ênfase4 2 2 3 4" xfId="3580" xr:uid="{00000000-0005-0000-0000-0000FC040000}"/>
    <cellStyle name="20% - Ênfase4 2 2 4" xfId="733" xr:uid="{00000000-0005-0000-0000-0000FD040000}"/>
    <cellStyle name="20% - Ênfase4 2 2 4 2" xfId="1891" xr:uid="{00000000-0005-0000-0000-0000FE040000}"/>
    <cellStyle name="20% - Ênfase4 2 2 4 2 2" xfId="5020" xr:uid="{00000000-0005-0000-0000-0000FF040000}"/>
    <cellStyle name="20% - Ênfase4 2 2 4 3" xfId="3868" xr:uid="{00000000-0005-0000-0000-000000050000}"/>
    <cellStyle name="20% - Ênfase4 2 2 5" xfId="1315" xr:uid="{00000000-0005-0000-0000-000001050000}"/>
    <cellStyle name="20% - Ênfase4 2 2 5 2" xfId="4444" xr:uid="{00000000-0005-0000-0000-000002050000}"/>
    <cellStyle name="20% - Ênfase4 2 2 6" xfId="3292" xr:uid="{00000000-0005-0000-0000-000003050000}"/>
    <cellStyle name="20% - Ênfase4 2 3" xfId="193" xr:uid="{00000000-0005-0000-0000-000004050000}"/>
    <cellStyle name="20% - Ênfase4 2 3 2" xfId="341" xr:uid="{00000000-0005-0000-0000-000005050000}"/>
    <cellStyle name="20% - Ênfase4 2 3 2 2" xfId="633" xr:uid="{00000000-0005-0000-0000-000006050000}"/>
    <cellStyle name="20% - Ênfase4 2 3 2 2 2" xfId="1213" xr:uid="{00000000-0005-0000-0000-000007050000}"/>
    <cellStyle name="20% - Ênfase4 2 3 2 2 2 2" xfId="2371" xr:uid="{00000000-0005-0000-0000-000008050000}"/>
    <cellStyle name="20% - Ênfase4 2 3 2 2 2 2 2" xfId="5500" xr:uid="{00000000-0005-0000-0000-000009050000}"/>
    <cellStyle name="20% - Ênfase4 2 3 2 2 2 3" xfId="4348" xr:uid="{00000000-0005-0000-0000-00000A050000}"/>
    <cellStyle name="20% - Ênfase4 2 3 2 2 3" xfId="1795" xr:uid="{00000000-0005-0000-0000-00000B050000}"/>
    <cellStyle name="20% - Ênfase4 2 3 2 2 3 2" xfId="4924" xr:uid="{00000000-0005-0000-0000-00000C050000}"/>
    <cellStyle name="20% - Ênfase4 2 3 2 2 4" xfId="3772" xr:uid="{00000000-0005-0000-0000-00000D050000}"/>
    <cellStyle name="20% - Ênfase4 2 3 2 3" xfId="925" xr:uid="{00000000-0005-0000-0000-00000E050000}"/>
    <cellStyle name="20% - Ênfase4 2 3 2 3 2" xfId="2083" xr:uid="{00000000-0005-0000-0000-00000F050000}"/>
    <cellStyle name="20% - Ênfase4 2 3 2 3 2 2" xfId="5212" xr:uid="{00000000-0005-0000-0000-000010050000}"/>
    <cellStyle name="20% - Ênfase4 2 3 2 3 3" xfId="4060" xr:uid="{00000000-0005-0000-0000-000011050000}"/>
    <cellStyle name="20% - Ênfase4 2 3 2 4" xfId="1507" xr:uid="{00000000-0005-0000-0000-000012050000}"/>
    <cellStyle name="20% - Ênfase4 2 3 2 4 2" xfId="4636" xr:uid="{00000000-0005-0000-0000-000013050000}"/>
    <cellStyle name="20% - Ênfase4 2 3 2 5" xfId="3484" xr:uid="{00000000-0005-0000-0000-000014050000}"/>
    <cellStyle name="20% - Ênfase4 2 3 3" xfId="489" xr:uid="{00000000-0005-0000-0000-000015050000}"/>
    <cellStyle name="20% - Ênfase4 2 3 3 2" xfId="1069" xr:uid="{00000000-0005-0000-0000-000016050000}"/>
    <cellStyle name="20% - Ênfase4 2 3 3 2 2" xfId="2227" xr:uid="{00000000-0005-0000-0000-000017050000}"/>
    <cellStyle name="20% - Ênfase4 2 3 3 2 2 2" xfId="5356" xr:uid="{00000000-0005-0000-0000-000018050000}"/>
    <cellStyle name="20% - Ênfase4 2 3 3 2 3" xfId="4204" xr:uid="{00000000-0005-0000-0000-000019050000}"/>
    <cellStyle name="20% - Ênfase4 2 3 3 3" xfId="1651" xr:uid="{00000000-0005-0000-0000-00001A050000}"/>
    <cellStyle name="20% - Ênfase4 2 3 3 3 2" xfId="4780" xr:uid="{00000000-0005-0000-0000-00001B050000}"/>
    <cellStyle name="20% - Ênfase4 2 3 3 4" xfId="3628" xr:uid="{00000000-0005-0000-0000-00001C050000}"/>
    <cellStyle name="20% - Ênfase4 2 3 4" xfId="781" xr:uid="{00000000-0005-0000-0000-00001D050000}"/>
    <cellStyle name="20% - Ênfase4 2 3 4 2" xfId="1939" xr:uid="{00000000-0005-0000-0000-00001E050000}"/>
    <cellStyle name="20% - Ênfase4 2 3 4 2 2" xfId="5068" xr:uid="{00000000-0005-0000-0000-00001F050000}"/>
    <cellStyle name="20% - Ênfase4 2 3 4 3" xfId="3916" xr:uid="{00000000-0005-0000-0000-000020050000}"/>
    <cellStyle name="20% - Ênfase4 2 3 5" xfId="1363" xr:uid="{00000000-0005-0000-0000-000021050000}"/>
    <cellStyle name="20% - Ênfase4 2 3 5 2" xfId="4492" xr:uid="{00000000-0005-0000-0000-000022050000}"/>
    <cellStyle name="20% - Ênfase4 2 3 6" xfId="3340" xr:uid="{00000000-0005-0000-0000-000023050000}"/>
    <cellStyle name="20% - Ênfase4 2 4" xfId="245" xr:uid="{00000000-0005-0000-0000-000024050000}"/>
    <cellStyle name="20% - Ênfase4 2 4 2" xfId="537" xr:uid="{00000000-0005-0000-0000-000025050000}"/>
    <cellStyle name="20% - Ênfase4 2 4 2 2" xfId="1117" xr:uid="{00000000-0005-0000-0000-000026050000}"/>
    <cellStyle name="20% - Ênfase4 2 4 2 2 2" xfId="2275" xr:uid="{00000000-0005-0000-0000-000027050000}"/>
    <cellStyle name="20% - Ênfase4 2 4 2 2 2 2" xfId="5404" xr:uid="{00000000-0005-0000-0000-000028050000}"/>
    <cellStyle name="20% - Ênfase4 2 4 2 2 3" xfId="4252" xr:uid="{00000000-0005-0000-0000-000029050000}"/>
    <cellStyle name="20% - Ênfase4 2 4 2 3" xfId="1699" xr:uid="{00000000-0005-0000-0000-00002A050000}"/>
    <cellStyle name="20% - Ênfase4 2 4 2 3 2" xfId="4828" xr:uid="{00000000-0005-0000-0000-00002B050000}"/>
    <cellStyle name="20% - Ênfase4 2 4 2 4" xfId="3676" xr:uid="{00000000-0005-0000-0000-00002C050000}"/>
    <cellStyle name="20% - Ênfase4 2 4 3" xfId="829" xr:uid="{00000000-0005-0000-0000-00002D050000}"/>
    <cellStyle name="20% - Ênfase4 2 4 3 2" xfId="1987" xr:uid="{00000000-0005-0000-0000-00002E050000}"/>
    <cellStyle name="20% - Ênfase4 2 4 3 2 2" xfId="5116" xr:uid="{00000000-0005-0000-0000-00002F050000}"/>
    <cellStyle name="20% - Ênfase4 2 4 3 3" xfId="3964" xr:uid="{00000000-0005-0000-0000-000030050000}"/>
    <cellStyle name="20% - Ênfase4 2 4 4" xfId="1411" xr:uid="{00000000-0005-0000-0000-000031050000}"/>
    <cellStyle name="20% - Ênfase4 2 4 4 2" xfId="4540" xr:uid="{00000000-0005-0000-0000-000032050000}"/>
    <cellStyle name="20% - Ênfase4 2 4 5" xfId="3388" xr:uid="{00000000-0005-0000-0000-000033050000}"/>
    <cellStyle name="20% - Ênfase4 2 5" xfId="393" xr:uid="{00000000-0005-0000-0000-000034050000}"/>
    <cellStyle name="20% - Ênfase4 2 5 2" xfId="973" xr:uid="{00000000-0005-0000-0000-000035050000}"/>
    <cellStyle name="20% - Ênfase4 2 5 2 2" xfId="2131" xr:uid="{00000000-0005-0000-0000-000036050000}"/>
    <cellStyle name="20% - Ênfase4 2 5 2 2 2" xfId="5260" xr:uid="{00000000-0005-0000-0000-000037050000}"/>
    <cellStyle name="20% - Ênfase4 2 5 2 3" xfId="4108" xr:uid="{00000000-0005-0000-0000-000038050000}"/>
    <cellStyle name="20% - Ênfase4 2 5 3" xfId="1555" xr:uid="{00000000-0005-0000-0000-000039050000}"/>
    <cellStyle name="20% - Ênfase4 2 5 3 2" xfId="4684" xr:uid="{00000000-0005-0000-0000-00003A050000}"/>
    <cellStyle name="20% - Ênfase4 2 5 4" xfId="3532" xr:uid="{00000000-0005-0000-0000-00003B050000}"/>
    <cellStyle name="20% - Ênfase4 2 6" xfId="685" xr:uid="{00000000-0005-0000-0000-00003C050000}"/>
    <cellStyle name="20% - Ênfase4 2 6 2" xfId="1843" xr:uid="{00000000-0005-0000-0000-00003D050000}"/>
    <cellStyle name="20% - Ênfase4 2 6 2 2" xfId="4972" xr:uid="{00000000-0005-0000-0000-00003E050000}"/>
    <cellStyle name="20% - Ênfase4 2 6 3" xfId="3820" xr:uid="{00000000-0005-0000-0000-00003F050000}"/>
    <cellStyle name="20% - Ênfase4 2 7" xfId="1266" xr:uid="{00000000-0005-0000-0000-000040050000}"/>
    <cellStyle name="20% - Ênfase4 2 7 2" xfId="4396" xr:uid="{00000000-0005-0000-0000-000041050000}"/>
    <cellStyle name="20% - Ênfase4 2 8" xfId="3244" xr:uid="{00000000-0005-0000-0000-000042050000}"/>
    <cellStyle name="20% - Ênfase4 20" xfId="2532" xr:uid="{00000000-0005-0000-0000-000043050000}"/>
    <cellStyle name="20% - Ênfase4 20 2" xfId="5661" xr:uid="{00000000-0005-0000-0000-000044050000}"/>
    <cellStyle name="20% - Ênfase4 21" xfId="2541" xr:uid="{00000000-0005-0000-0000-000045050000}"/>
    <cellStyle name="20% - Ênfase4 21 2" xfId="5670" xr:uid="{00000000-0005-0000-0000-000046050000}"/>
    <cellStyle name="20% - Ênfase4 22" xfId="2573" xr:uid="{00000000-0005-0000-0000-000047050000}"/>
    <cellStyle name="20% - Ênfase4 22 2" xfId="5702" xr:uid="{00000000-0005-0000-0000-000048050000}"/>
    <cellStyle name="20% - Ênfase4 23" xfId="2587" xr:uid="{00000000-0005-0000-0000-000049050000}"/>
    <cellStyle name="20% - Ênfase4 23 2" xfId="5716" xr:uid="{00000000-0005-0000-0000-00004A050000}"/>
    <cellStyle name="20% - Ênfase4 24" xfId="2600" xr:uid="{00000000-0005-0000-0000-00004B050000}"/>
    <cellStyle name="20% - Ênfase4 24 2" xfId="5729" xr:uid="{00000000-0005-0000-0000-00004C050000}"/>
    <cellStyle name="20% - Ênfase4 25" xfId="2612" xr:uid="{00000000-0005-0000-0000-00004D050000}"/>
    <cellStyle name="20% - Ênfase4 25 2" xfId="5741" xr:uid="{00000000-0005-0000-0000-00004E050000}"/>
    <cellStyle name="20% - Ênfase4 26" xfId="2625" xr:uid="{00000000-0005-0000-0000-00004F050000}"/>
    <cellStyle name="20% - Ênfase4 26 2" xfId="5754" xr:uid="{00000000-0005-0000-0000-000050050000}"/>
    <cellStyle name="20% - Ênfase4 27" xfId="2639" xr:uid="{00000000-0005-0000-0000-000051050000}"/>
    <cellStyle name="20% - Ênfase4 27 2" xfId="5768" xr:uid="{00000000-0005-0000-0000-000052050000}"/>
    <cellStyle name="20% - Ênfase4 28" xfId="2652" xr:uid="{00000000-0005-0000-0000-000053050000}"/>
    <cellStyle name="20% - Ênfase4 28 2" xfId="5781" xr:uid="{00000000-0005-0000-0000-000054050000}"/>
    <cellStyle name="20% - Ênfase4 29" xfId="2662" xr:uid="{00000000-0005-0000-0000-000055050000}"/>
    <cellStyle name="20% - Ênfase4 29 2" xfId="5791" xr:uid="{00000000-0005-0000-0000-000056050000}"/>
    <cellStyle name="20% - Ênfase4 3" xfId="65" xr:uid="{00000000-0005-0000-0000-000057050000}"/>
    <cellStyle name="20% - Ênfase4 3 2" xfId="129" xr:uid="{00000000-0005-0000-0000-000058050000}"/>
    <cellStyle name="20% - Ênfase4 3 2 2" xfId="277" xr:uid="{00000000-0005-0000-0000-000059050000}"/>
    <cellStyle name="20% - Ênfase4 3 2 2 2" xfId="569" xr:uid="{00000000-0005-0000-0000-00005A050000}"/>
    <cellStyle name="20% - Ênfase4 3 2 2 2 2" xfId="1149" xr:uid="{00000000-0005-0000-0000-00005B050000}"/>
    <cellStyle name="20% - Ênfase4 3 2 2 2 2 2" xfId="2307" xr:uid="{00000000-0005-0000-0000-00005C050000}"/>
    <cellStyle name="20% - Ênfase4 3 2 2 2 2 2 2" xfId="5436" xr:uid="{00000000-0005-0000-0000-00005D050000}"/>
    <cellStyle name="20% - Ênfase4 3 2 2 2 2 3" xfId="4284" xr:uid="{00000000-0005-0000-0000-00005E050000}"/>
    <cellStyle name="20% - Ênfase4 3 2 2 2 3" xfId="1731" xr:uid="{00000000-0005-0000-0000-00005F050000}"/>
    <cellStyle name="20% - Ênfase4 3 2 2 2 3 2" xfId="4860" xr:uid="{00000000-0005-0000-0000-000060050000}"/>
    <cellStyle name="20% - Ênfase4 3 2 2 2 4" xfId="3708" xr:uid="{00000000-0005-0000-0000-000061050000}"/>
    <cellStyle name="20% - Ênfase4 3 2 2 3" xfId="861" xr:uid="{00000000-0005-0000-0000-000062050000}"/>
    <cellStyle name="20% - Ênfase4 3 2 2 3 2" xfId="2019" xr:uid="{00000000-0005-0000-0000-000063050000}"/>
    <cellStyle name="20% - Ênfase4 3 2 2 3 2 2" xfId="5148" xr:uid="{00000000-0005-0000-0000-000064050000}"/>
    <cellStyle name="20% - Ênfase4 3 2 2 3 3" xfId="3996" xr:uid="{00000000-0005-0000-0000-000065050000}"/>
    <cellStyle name="20% - Ênfase4 3 2 2 4" xfId="1443" xr:uid="{00000000-0005-0000-0000-000066050000}"/>
    <cellStyle name="20% - Ênfase4 3 2 2 4 2" xfId="4572" xr:uid="{00000000-0005-0000-0000-000067050000}"/>
    <cellStyle name="20% - Ênfase4 3 2 2 5" xfId="3420" xr:uid="{00000000-0005-0000-0000-000068050000}"/>
    <cellStyle name="20% - Ênfase4 3 2 3" xfId="425" xr:uid="{00000000-0005-0000-0000-000069050000}"/>
    <cellStyle name="20% - Ênfase4 3 2 3 2" xfId="1005" xr:uid="{00000000-0005-0000-0000-00006A050000}"/>
    <cellStyle name="20% - Ênfase4 3 2 3 2 2" xfId="2163" xr:uid="{00000000-0005-0000-0000-00006B050000}"/>
    <cellStyle name="20% - Ênfase4 3 2 3 2 2 2" xfId="5292" xr:uid="{00000000-0005-0000-0000-00006C050000}"/>
    <cellStyle name="20% - Ênfase4 3 2 3 2 3" xfId="4140" xr:uid="{00000000-0005-0000-0000-00006D050000}"/>
    <cellStyle name="20% - Ênfase4 3 2 3 3" xfId="1587" xr:uid="{00000000-0005-0000-0000-00006E050000}"/>
    <cellStyle name="20% - Ênfase4 3 2 3 3 2" xfId="4716" xr:uid="{00000000-0005-0000-0000-00006F050000}"/>
    <cellStyle name="20% - Ênfase4 3 2 3 4" xfId="3564" xr:uid="{00000000-0005-0000-0000-000070050000}"/>
    <cellStyle name="20% - Ênfase4 3 2 4" xfId="717" xr:uid="{00000000-0005-0000-0000-000071050000}"/>
    <cellStyle name="20% - Ênfase4 3 2 4 2" xfId="1875" xr:uid="{00000000-0005-0000-0000-000072050000}"/>
    <cellStyle name="20% - Ênfase4 3 2 4 2 2" xfId="5004" xr:uid="{00000000-0005-0000-0000-000073050000}"/>
    <cellStyle name="20% - Ênfase4 3 2 4 3" xfId="3852" xr:uid="{00000000-0005-0000-0000-000074050000}"/>
    <cellStyle name="20% - Ênfase4 3 2 5" xfId="1299" xr:uid="{00000000-0005-0000-0000-000075050000}"/>
    <cellStyle name="20% - Ênfase4 3 2 5 2" xfId="4428" xr:uid="{00000000-0005-0000-0000-000076050000}"/>
    <cellStyle name="20% - Ênfase4 3 2 6" xfId="3276" xr:uid="{00000000-0005-0000-0000-000077050000}"/>
    <cellStyle name="20% - Ênfase4 3 3" xfId="177" xr:uid="{00000000-0005-0000-0000-000078050000}"/>
    <cellStyle name="20% - Ênfase4 3 3 2" xfId="325" xr:uid="{00000000-0005-0000-0000-000079050000}"/>
    <cellStyle name="20% - Ênfase4 3 3 2 2" xfId="617" xr:uid="{00000000-0005-0000-0000-00007A050000}"/>
    <cellStyle name="20% - Ênfase4 3 3 2 2 2" xfId="1197" xr:uid="{00000000-0005-0000-0000-00007B050000}"/>
    <cellStyle name="20% - Ênfase4 3 3 2 2 2 2" xfId="2355" xr:uid="{00000000-0005-0000-0000-00007C050000}"/>
    <cellStyle name="20% - Ênfase4 3 3 2 2 2 2 2" xfId="5484" xr:uid="{00000000-0005-0000-0000-00007D050000}"/>
    <cellStyle name="20% - Ênfase4 3 3 2 2 2 3" xfId="4332" xr:uid="{00000000-0005-0000-0000-00007E050000}"/>
    <cellStyle name="20% - Ênfase4 3 3 2 2 3" xfId="1779" xr:uid="{00000000-0005-0000-0000-00007F050000}"/>
    <cellStyle name="20% - Ênfase4 3 3 2 2 3 2" xfId="4908" xr:uid="{00000000-0005-0000-0000-000080050000}"/>
    <cellStyle name="20% - Ênfase4 3 3 2 2 4" xfId="3756" xr:uid="{00000000-0005-0000-0000-000081050000}"/>
    <cellStyle name="20% - Ênfase4 3 3 2 3" xfId="909" xr:uid="{00000000-0005-0000-0000-000082050000}"/>
    <cellStyle name="20% - Ênfase4 3 3 2 3 2" xfId="2067" xr:uid="{00000000-0005-0000-0000-000083050000}"/>
    <cellStyle name="20% - Ênfase4 3 3 2 3 2 2" xfId="5196" xr:uid="{00000000-0005-0000-0000-000084050000}"/>
    <cellStyle name="20% - Ênfase4 3 3 2 3 3" xfId="4044" xr:uid="{00000000-0005-0000-0000-000085050000}"/>
    <cellStyle name="20% - Ênfase4 3 3 2 4" xfId="1491" xr:uid="{00000000-0005-0000-0000-000086050000}"/>
    <cellStyle name="20% - Ênfase4 3 3 2 4 2" xfId="4620" xr:uid="{00000000-0005-0000-0000-000087050000}"/>
    <cellStyle name="20% - Ênfase4 3 3 2 5" xfId="3468" xr:uid="{00000000-0005-0000-0000-000088050000}"/>
    <cellStyle name="20% - Ênfase4 3 3 3" xfId="473" xr:uid="{00000000-0005-0000-0000-000089050000}"/>
    <cellStyle name="20% - Ênfase4 3 3 3 2" xfId="1053" xr:uid="{00000000-0005-0000-0000-00008A050000}"/>
    <cellStyle name="20% - Ênfase4 3 3 3 2 2" xfId="2211" xr:uid="{00000000-0005-0000-0000-00008B050000}"/>
    <cellStyle name="20% - Ênfase4 3 3 3 2 2 2" xfId="5340" xr:uid="{00000000-0005-0000-0000-00008C050000}"/>
    <cellStyle name="20% - Ênfase4 3 3 3 2 3" xfId="4188" xr:uid="{00000000-0005-0000-0000-00008D050000}"/>
    <cellStyle name="20% - Ênfase4 3 3 3 3" xfId="1635" xr:uid="{00000000-0005-0000-0000-00008E050000}"/>
    <cellStyle name="20% - Ênfase4 3 3 3 3 2" xfId="4764" xr:uid="{00000000-0005-0000-0000-00008F050000}"/>
    <cellStyle name="20% - Ênfase4 3 3 3 4" xfId="3612" xr:uid="{00000000-0005-0000-0000-000090050000}"/>
    <cellStyle name="20% - Ênfase4 3 3 4" xfId="765" xr:uid="{00000000-0005-0000-0000-000091050000}"/>
    <cellStyle name="20% - Ênfase4 3 3 4 2" xfId="1923" xr:uid="{00000000-0005-0000-0000-000092050000}"/>
    <cellStyle name="20% - Ênfase4 3 3 4 2 2" xfId="5052" xr:uid="{00000000-0005-0000-0000-000093050000}"/>
    <cellStyle name="20% - Ênfase4 3 3 4 3" xfId="3900" xr:uid="{00000000-0005-0000-0000-000094050000}"/>
    <cellStyle name="20% - Ênfase4 3 3 5" xfId="1347" xr:uid="{00000000-0005-0000-0000-000095050000}"/>
    <cellStyle name="20% - Ênfase4 3 3 5 2" xfId="4476" xr:uid="{00000000-0005-0000-0000-000096050000}"/>
    <cellStyle name="20% - Ênfase4 3 3 6" xfId="3324" xr:uid="{00000000-0005-0000-0000-000097050000}"/>
    <cellStyle name="20% - Ênfase4 3 4" xfId="229" xr:uid="{00000000-0005-0000-0000-000098050000}"/>
    <cellStyle name="20% - Ênfase4 3 4 2" xfId="521" xr:uid="{00000000-0005-0000-0000-000099050000}"/>
    <cellStyle name="20% - Ênfase4 3 4 2 2" xfId="1101" xr:uid="{00000000-0005-0000-0000-00009A050000}"/>
    <cellStyle name="20% - Ênfase4 3 4 2 2 2" xfId="2259" xr:uid="{00000000-0005-0000-0000-00009B050000}"/>
    <cellStyle name="20% - Ênfase4 3 4 2 2 2 2" xfId="5388" xr:uid="{00000000-0005-0000-0000-00009C050000}"/>
    <cellStyle name="20% - Ênfase4 3 4 2 2 3" xfId="4236" xr:uid="{00000000-0005-0000-0000-00009D050000}"/>
    <cellStyle name="20% - Ênfase4 3 4 2 3" xfId="1683" xr:uid="{00000000-0005-0000-0000-00009E050000}"/>
    <cellStyle name="20% - Ênfase4 3 4 2 3 2" xfId="4812" xr:uid="{00000000-0005-0000-0000-00009F050000}"/>
    <cellStyle name="20% - Ênfase4 3 4 2 4" xfId="3660" xr:uid="{00000000-0005-0000-0000-0000A0050000}"/>
    <cellStyle name="20% - Ênfase4 3 4 3" xfId="813" xr:uid="{00000000-0005-0000-0000-0000A1050000}"/>
    <cellStyle name="20% - Ênfase4 3 4 3 2" xfId="1971" xr:uid="{00000000-0005-0000-0000-0000A2050000}"/>
    <cellStyle name="20% - Ênfase4 3 4 3 2 2" xfId="5100" xr:uid="{00000000-0005-0000-0000-0000A3050000}"/>
    <cellStyle name="20% - Ênfase4 3 4 3 3" xfId="3948" xr:uid="{00000000-0005-0000-0000-0000A4050000}"/>
    <cellStyle name="20% - Ênfase4 3 4 4" xfId="1395" xr:uid="{00000000-0005-0000-0000-0000A5050000}"/>
    <cellStyle name="20% - Ênfase4 3 4 4 2" xfId="4524" xr:uid="{00000000-0005-0000-0000-0000A6050000}"/>
    <cellStyle name="20% - Ênfase4 3 4 5" xfId="3372" xr:uid="{00000000-0005-0000-0000-0000A7050000}"/>
    <cellStyle name="20% - Ênfase4 3 5" xfId="377" xr:uid="{00000000-0005-0000-0000-0000A8050000}"/>
    <cellStyle name="20% - Ênfase4 3 5 2" xfId="957" xr:uid="{00000000-0005-0000-0000-0000A9050000}"/>
    <cellStyle name="20% - Ênfase4 3 5 2 2" xfId="2115" xr:uid="{00000000-0005-0000-0000-0000AA050000}"/>
    <cellStyle name="20% - Ênfase4 3 5 2 2 2" xfId="5244" xr:uid="{00000000-0005-0000-0000-0000AB050000}"/>
    <cellStyle name="20% - Ênfase4 3 5 2 3" xfId="4092" xr:uid="{00000000-0005-0000-0000-0000AC050000}"/>
    <cellStyle name="20% - Ênfase4 3 5 3" xfId="1539" xr:uid="{00000000-0005-0000-0000-0000AD050000}"/>
    <cellStyle name="20% - Ênfase4 3 5 3 2" xfId="4668" xr:uid="{00000000-0005-0000-0000-0000AE050000}"/>
    <cellStyle name="20% - Ênfase4 3 5 4" xfId="3516" xr:uid="{00000000-0005-0000-0000-0000AF050000}"/>
    <cellStyle name="20% - Ênfase4 3 6" xfId="669" xr:uid="{00000000-0005-0000-0000-0000B0050000}"/>
    <cellStyle name="20% - Ênfase4 3 6 2" xfId="1827" xr:uid="{00000000-0005-0000-0000-0000B1050000}"/>
    <cellStyle name="20% - Ênfase4 3 6 2 2" xfId="4956" xr:uid="{00000000-0005-0000-0000-0000B2050000}"/>
    <cellStyle name="20% - Ênfase4 3 6 3" xfId="3804" xr:uid="{00000000-0005-0000-0000-0000B3050000}"/>
    <cellStyle name="20% - Ênfase4 3 7" xfId="1250" xr:uid="{00000000-0005-0000-0000-0000B4050000}"/>
    <cellStyle name="20% - Ênfase4 3 7 2" xfId="4380" xr:uid="{00000000-0005-0000-0000-0000B5050000}"/>
    <cellStyle name="20% - Ênfase4 3 8" xfId="3228" xr:uid="{00000000-0005-0000-0000-0000B6050000}"/>
    <cellStyle name="20% - Ênfase4 30" xfId="2672" xr:uid="{00000000-0005-0000-0000-0000B7050000}"/>
    <cellStyle name="20% - Ênfase4 30 2" xfId="5801" xr:uid="{00000000-0005-0000-0000-0000B8050000}"/>
    <cellStyle name="20% - Ênfase4 31" xfId="2681" xr:uid="{00000000-0005-0000-0000-0000B9050000}"/>
    <cellStyle name="20% - Ênfase4 31 2" xfId="5810" xr:uid="{00000000-0005-0000-0000-0000BA050000}"/>
    <cellStyle name="20% - Ênfase4 32" xfId="2713" xr:uid="{00000000-0005-0000-0000-0000BB050000}"/>
    <cellStyle name="20% - Ênfase4 32 2" xfId="5842" xr:uid="{00000000-0005-0000-0000-0000BC050000}"/>
    <cellStyle name="20% - Ênfase4 33" xfId="2726" xr:uid="{00000000-0005-0000-0000-0000BD050000}"/>
    <cellStyle name="20% - Ênfase4 33 2" xfId="5855" xr:uid="{00000000-0005-0000-0000-0000BE050000}"/>
    <cellStyle name="20% - Ênfase4 34" xfId="2738" xr:uid="{00000000-0005-0000-0000-0000BF050000}"/>
    <cellStyle name="20% - Ênfase4 34 2" xfId="5867" xr:uid="{00000000-0005-0000-0000-0000C0050000}"/>
    <cellStyle name="20% - Ênfase4 35" xfId="2751" xr:uid="{00000000-0005-0000-0000-0000C1050000}"/>
    <cellStyle name="20% - Ênfase4 35 2" xfId="5880" xr:uid="{00000000-0005-0000-0000-0000C2050000}"/>
    <cellStyle name="20% - Ênfase4 36" xfId="2764" xr:uid="{00000000-0005-0000-0000-0000C3050000}"/>
    <cellStyle name="20% - Ênfase4 36 2" xfId="5893" xr:uid="{00000000-0005-0000-0000-0000C4050000}"/>
    <cellStyle name="20% - Ênfase4 37" xfId="2774" xr:uid="{00000000-0005-0000-0000-0000C5050000}"/>
    <cellStyle name="20% - Ênfase4 37 2" xfId="5903" xr:uid="{00000000-0005-0000-0000-0000C6050000}"/>
    <cellStyle name="20% - Ênfase4 38" xfId="2784" xr:uid="{00000000-0005-0000-0000-0000C7050000}"/>
    <cellStyle name="20% - Ênfase4 38 2" xfId="5913" xr:uid="{00000000-0005-0000-0000-0000C8050000}"/>
    <cellStyle name="20% - Ênfase4 39" xfId="2793" xr:uid="{00000000-0005-0000-0000-0000C9050000}"/>
    <cellStyle name="20% - Ênfase4 39 2" xfId="5922" xr:uid="{00000000-0005-0000-0000-0000CA050000}"/>
    <cellStyle name="20% - Ênfase4 4" xfId="109" xr:uid="{00000000-0005-0000-0000-0000CB050000}"/>
    <cellStyle name="20% - Ênfase4 4 2" xfId="261" xr:uid="{00000000-0005-0000-0000-0000CC050000}"/>
    <cellStyle name="20% - Ênfase4 4 2 2" xfId="553" xr:uid="{00000000-0005-0000-0000-0000CD050000}"/>
    <cellStyle name="20% - Ênfase4 4 2 2 2" xfId="1133" xr:uid="{00000000-0005-0000-0000-0000CE050000}"/>
    <cellStyle name="20% - Ênfase4 4 2 2 2 2" xfId="2291" xr:uid="{00000000-0005-0000-0000-0000CF050000}"/>
    <cellStyle name="20% - Ênfase4 4 2 2 2 2 2" xfId="5420" xr:uid="{00000000-0005-0000-0000-0000D0050000}"/>
    <cellStyle name="20% - Ênfase4 4 2 2 2 3" xfId="4268" xr:uid="{00000000-0005-0000-0000-0000D1050000}"/>
    <cellStyle name="20% - Ênfase4 4 2 2 3" xfId="1715" xr:uid="{00000000-0005-0000-0000-0000D2050000}"/>
    <cellStyle name="20% - Ênfase4 4 2 2 3 2" xfId="4844" xr:uid="{00000000-0005-0000-0000-0000D3050000}"/>
    <cellStyle name="20% - Ênfase4 4 2 2 4" xfId="3692" xr:uid="{00000000-0005-0000-0000-0000D4050000}"/>
    <cellStyle name="20% - Ênfase4 4 2 3" xfId="845" xr:uid="{00000000-0005-0000-0000-0000D5050000}"/>
    <cellStyle name="20% - Ênfase4 4 2 3 2" xfId="2003" xr:uid="{00000000-0005-0000-0000-0000D6050000}"/>
    <cellStyle name="20% - Ênfase4 4 2 3 2 2" xfId="5132" xr:uid="{00000000-0005-0000-0000-0000D7050000}"/>
    <cellStyle name="20% - Ênfase4 4 2 3 3" xfId="3980" xr:uid="{00000000-0005-0000-0000-0000D8050000}"/>
    <cellStyle name="20% - Ênfase4 4 2 4" xfId="1427" xr:uid="{00000000-0005-0000-0000-0000D9050000}"/>
    <cellStyle name="20% - Ênfase4 4 2 4 2" xfId="4556" xr:uid="{00000000-0005-0000-0000-0000DA050000}"/>
    <cellStyle name="20% - Ênfase4 4 2 5" xfId="3404" xr:uid="{00000000-0005-0000-0000-0000DB050000}"/>
    <cellStyle name="20% - Ênfase4 4 3" xfId="409" xr:uid="{00000000-0005-0000-0000-0000DC050000}"/>
    <cellStyle name="20% - Ênfase4 4 3 2" xfId="989" xr:uid="{00000000-0005-0000-0000-0000DD050000}"/>
    <cellStyle name="20% - Ênfase4 4 3 2 2" xfId="2147" xr:uid="{00000000-0005-0000-0000-0000DE050000}"/>
    <cellStyle name="20% - Ênfase4 4 3 2 2 2" xfId="5276" xr:uid="{00000000-0005-0000-0000-0000DF050000}"/>
    <cellStyle name="20% - Ênfase4 4 3 2 3" xfId="4124" xr:uid="{00000000-0005-0000-0000-0000E0050000}"/>
    <cellStyle name="20% - Ênfase4 4 3 3" xfId="1571" xr:uid="{00000000-0005-0000-0000-0000E1050000}"/>
    <cellStyle name="20% - Ênfase4 4 3 3 2" xfId="4700" xr:uid="{00000000-0005-0000-0000-0000E2050000}"/>
    <cellStyle name="20% - Ênfase4 4 3 4" xfId="3548" xr:uid="{00000000-0005-0000-0000-0000E3050000}"/>
    <cellStyle name="20% - Ênfase4 4 4" xfId="701" xr:uid="{00000000-0005-0000-0000-0000E4050000}"/>
    <cellStyle name="20% - Ênfase4 4 4 2" xfId="1859" xr:uid="{00000000-0005-0000-0000-0000E5050000}"/>
    <cellStyle name="20% - Ênfase4 4 4 2 2" xfId="4988" xr:uid="{00000000-0005-0000-0000-0000E6050000}"/>
    <cellStyle name="20% - Ênfase4 4 4 3" xfId="3836" xr:uid="{00000000-0005-0000-0000-0000E7050000}"/>
    <cellStyle name="20% - Ênfase4 4 5" xfId="1283" xr:uid="{00000000-0005-0000-0000-0000E8050000}"/>
    <cellStyle name="20% - Ênfase4 4 5 2" xfId="4412" xr:uid="{00000000-0005-0000-0000-0000E9050000}"/>
    <cellStyle name="20% - Ênfase4 4 6" xfId="3260" xr:uid="{00000000-0005-0000-0000-0000EA050000}"/>
    <cellStyle name="20% - Ênfase4 40" xfId="2825" xr:uid="{00000000-0005-0000-0000-0000EB050000}"/>
    <cellStyle name="20% - Ênfase4 40 2" xfId="5954" xr:uid="{00000000-0005-0000-0000-0000EC050000}"/>
    <cellStyle name="20% - Ênfase4 41" xfId="2839" xr:uid="{00000000-0005-0000-0000-0000ED050000}"/>
    <cellStyle name="20% - Ênfase4 41 2" xfId="5968" xr:uid="{00000000-0005-0000-0000-0000EE050000}"/>
    <cellStyle name="20% - Ênfase4 42" xfId="2852" xr:uid="{00000000-0005-0000-0000-0000EF050000}"/>
    <cellStyle name="20% - Ênfase4 42 2" xfId="5981" xr:uid="{00000000-0005-0000-0000-0000F0050000}"/>
    <cellStyle name="20% - Ênfase4 43" xfId="2865" xr:uid="{00000000-0005-0000-0000-0000F1050000}"/>
    <cellStyle name="20% - Ênfase4 43 2" xfId="5994" xr:uid="{00000000-0005-0000-0000-0000F2050000}"/>
    <cellStyle name="20% - Ênfase4 44" xfId="2878" xr:uid="{00000000-0005-0000-0000-0000F3050000}"/>
    <cellStyle name="20% - Ênfase4 44 2" xfId="6007" xr:uid="{00000000-0005-0000-0000-0000F4050000}"/>
    <cellStyle name="20% - Ênfase4 45" xfId="2890" xr:uid="{00000000-0005-0000-0000-0000F5050000}"/>
    <cellStyle name="20% - Ênfase4 45 2" xfId="6019" xr:uid="{00000000-0005-0000-0000-0000F6050000}"/>
    <cellStyle name="20% - Ênfase4 46" xfId="2900" xr:uid="{00000000-0005-0000-0000-0000F7050000}"/>
    <cellStyle name="20% - Ênfase4 46 2" xfId="6029" xr:uid="{00000000-0005-0000-0000-0000F8050000}"/>
    <cellStyle name="20% - Ênfase4 47" xfId="2910" xr:uid="{00000000-0005-0000-0000-0000F9050000}"/>
    <cellStyle name="20% - Ênfase4 47 2" xfId="6039" xr:uid="{00000000-0005-0000-0000-0000FA050000}"/>
    <cellStyle name="20% - Ênfase4 48" xfId="2919" xr:uid="{00000000-0005-0000-0000-0000FB050000}"/>
    <cellStyle name="20% - Ênfase4 48 2" xfId="6048" xr:uid="{00000000-0005-0000-0000-0000FC050000}"/>
    <cellStyle name="20% - Ênfase4 49" xfId="2933" xr:uid="{00000000-0005-0000-0000-0000FD050000}"/>
    <cellStyle name="20% - Ênfase4 49 2" xfId="6062" xr:uid="{00000000-0005-0000-0000-0000FE050000}"/>
    <cellStyle name="20% - Ênfase4 5" xfId="161" xr:uid="{00000000-0005-0000-0000-0000FF050000}"/>
    <cellStyle name="20% - Ênfase4 5 2" xfId="309" xr:uid="{00000000-0005-0000-0000-000000060000}"/>
    <cellStyle name="20% - Ênfase4 5 2 2" xfId="601" xr:uid="{00000000-0005-0000-0000-000001060000}"/>
    <cellStyle name="20% - Ênfase4 5 2 2 2" xfId="1181" xr:uid="{00000000-0005-0000-0000-000002060000}"/>
    <cellStyle name="20% - Ênfase4 5 2 2 2 2" xfId="2339" xr:uid="{00000000-0005-0000-0000-000003060000}"/>
    <cellStyle name="20% - Ênfase4 5 2 2 2 2 2" xfId="5468" xr:uid="{00000000-0005-0000-0000-000004060000}"/>
    <cellStyle name="20% - Ênfase4 5 2 2 2 3" xfId="4316" xr:uid="{00000000-0005-0000-0000-000005060000}"/>
    <cellStyle name="20% - Ênfase4 5 2 2 3" xfId="1763" xr:uid="{00000000-0005-0000-0000-000006060000}"/>
    <cellStyle name="20% - Ênfase4 5 2 2 3 2" xfId="4892" xr:uid="{00000000-0005-0000-0000-000007060000}"/>
    <cellStyle name="20% - Ênfase4 5 2 2 4" xfId="3740" xr:uid="{00000000-0005-0000-0000-000008060000}"/>
    <cellStyle name="20% - Ênfase4 5 2 3" xfId="893" xr:uid="{00000000-0005-0000-0000-000009060000}"/>
    <cellStyle name="20% - Ênfase4 5 2 3 2" xfId="2051" xr:uid="{00000000-0005-0000-0000-00000A060000}"/>
    <cellStyle name="20% - Ênfase4 5 2 3 2 2" xfId="5180" xr:uid="{00000000-0005-0000-0000-00000B060000}"/>
    <cellStyle name="20% - Ênfase4 5 2 3 3" xfId="4028" xr:uid="{00000000-0005-0000-0000-00000C060000}"/>
    <cellStyle name="20% - Ênfase4 5 2 4" xfId="1475" xr:uid="{00000000-0005-0000-0000-00000D060000}"/>
    <cellStyle name="20% - Ênfase4 5 2 4 2" xfId="4604" xr:uid="{00000000-0005-0000-0000-00000E060000}"/>
    <cellStyle name="20% - Ênfase4 5 2 5" xfId="3452" xr:uid="{00000000-0005-0000-0000-00000F060000}"/>
    <cellStyle name="20% - Ênfase4 5 3" xfId="457" xr:uid="{00000000-0005-0000-0000-000010060000}"/>
    <cellStyle name="20% - Ênfase4 5 3 2" xfId="1037" xr:uid="{00000000-0005-0000-0000-000011060000}"/>
    <cellStyle name="20% - Ênfase4 5 3 2 2" xfId="2195" xr:uid="{00000000-0005-0000-0000-000012060000}"/>
    <cellStyle name="20% - Ênfase4 5 3 2 2 2" xfId="5324" xr:uid="{00000000-0005-0000-0000-000013060000}"/>
    <cellStyle name="20% - Ênfase4 5 3 2 3" xfId="4172" xr:uid="{00000000-0005-0000-0000-000014060000}"/>
    <cellStyle name="20% - Ênfase4 5 3 3" xfId="1619" xr:uid="{00000000-0005-0000-0000-000015060000}"/>
    <cellStyle name="20% - Ênfase4 5 3 3 2" xfId="4748" xr:uid="{00000000-0005-0000-0000-000016060000}"/>
    <cellStyle name="20% - Ênfase4 5 3 4" xfId="3596" xr:uid="{00000000-0005-0000-0000-000017060000}"/>
    <cellStyle name="20% - Ênfase4 5 4" xfId="749" xr:uid="{00000000-0005-0000-0000-000018060000}"/>
    <cellStyle name="20% - Ênfase4 5 4 2" xfId="1907" xr:uid="{00000000-0005-0000-0000-000019060000}"/>
    <cellStyle name="20% - Ênfase4 5 4 2 2" xfId="5036" xr:uid="{00000000-0005-0000-0000-00001A060000}"/>
    <cellStyle name="20% - Ênfase4 5 4 3" xfId="3884" xr:uid="{00000000-0005-0000-0000-00001B060000}"/>
    <cellStyle name="20% - Ênfase4 5 5" xfId="1331" xr:uid="{00000000-0005-0000-0000-00001C060000}"/>
    <cellStyle name="20% - Ênfase4 5 5 2" xfId="4460" xr:uid="{00000000-0005-0000-0000-00001D060000}"/>
    <cellStyle name="20% - Ênfase4 5 6" xfId="3308" xr:uid="{00000000-0005-0000-0000-00001E060000}"/>
    <cellStyle name="20% - Ênfase4 50" xfId="2947" xr:uid="{00000000-0005-0000-0000-00001F060000}"/>
    <cellStyle name="20% - Ênfase4 50 2" xfId="6076" xr:uid="{00000000-0005-0000-0000-000020060000}"/>
    <cellStyle name="20% - Ênfase4 51" xfId="2975" xr:uid="{00000000-0005-0000-0000-000021060000}"/>
    <cellStyle name="20% - Ênfase4 51 2" xfId="6104" xr:uid="{00000000-0005-0000-0000-000022060000}"/>
    <cellStyle name="20% - Ênfase4 52" xfId="2987" xr:uid="{00000000-0005-0000-0000-000023060000}"/>
    <cellStyle name="20% - Ênfase4 52 2" xfId="6116" xr:uid="{00000000-0005-0000-0000-000024060000}"/>
    <cellStyle name="20% - Ênfase4 53" xfId="2999" xr:uid="{00000000-0005-0000-0000-000025060000}"/>
    <cellStyle name="20% - Ênfase4 53 2" xfId="6128" xr:uid="{00000000-0005-0000-0000-000026060000}"/>
    <cellStyle name="20% - Ênfase4 54" xfId="3011" xr:uid="{00000000-0005-0000-0000-000027060000}"/>
    <cellStyle name="20% - Ênfase4 54 2" xfId="6140" xr:uid="{00000000-0005-0000-0000-000028060000}"/>
    <cellStyle name="20% - Ênfase4 55" xfId="3025" xr:uid="{00000000-0005-0000-0000-000029060000}"/>
    <cellStyle name="20% - Ênfase4 55 2" xfId="6154" xr:uid="{00000000-0005-0000-0000-00002A060000}"/>
    <cellStyle name="20% - Ênfase4 56" xfId="3044" xr:uid="{00000000-0005-0000-0000-00002B060000}"/>
    <cellStyle name="20% - Ênfase4 56 2" xfId="6173" xr:uid="{00000000-0005-0000-0000-00002C060000}"/>
    <cellStyle name="20% - Ênfase4 57" xfId="3058" xr:uid="{00000000-0005-0000-0000-00002D060000}"/>
    <cellStyle name="20% - Ênfase4 57 2" xfId="6187" xr:uid="{00000000-0005-0000-0000-00002E060000}"/>
    <cellStyle name="20% - Ênfase4 58" xfId="3071" xr:uid="{00000000-0005-0000-0000-00002F060000}"/>
    <cellStyle name="20% - Ênfase4 58 2" xfId="6200" xr:uid="{00000000-0005-0000-0000-000030060000}"/>
    <cellStyle name="20% - Ênfase4 59" xfId="3083" xr:uid="{00000000-0005-0000-0000-000031060000}"/>
    <cellStyle name="20% - Ênfase4 59 2" xfId="6212" xr:uid="{00000000-0005-0000-0000-000032060000}"/>
    <cellStyle name="20% - Ênfase4 6" xfId="209" xr:uid="{00000000-0005-0000-0000-000033060000}"/>
    <cellStyle name="20% - Ênfase4 6 2" xfId="505" xr:uid="{00000000-0005-0000-0000-000034060000}"/>
    <cellStyle name="20% - Ênfase4 6 2 2" xfId="1085" xr:uid="{00000000-0005-0000-0000-000035060000}"/>
    <cellStyle name="20% - Ênfase4 6 2 2 2" xfId="2243" xr:uid="{00000000-0005-0000-0000-000036060000}"/>
    <cellStyle name="20% - Ênfase4 6 2 2 2 2" xfId="5372" xr:uid="{00000000-0005-0000-0000-000037060000}"/>
    <cellStyle name="20% - Ênfase4 6 2 2 3" xfId="4220" xr:uid="{00000000-0005-0000-0000-000038060000}"/>
    <cellStyle name="20% - Ênfase4 6 2 3" xfId="1667" xr:uid="{00000000-0005-0000-0000-000039060000}"/>
    <cellStyle name="20% - Ênfase4 6 2 3 2" xfId="4796" xr:uid="{00000000-0005-0000-0000-00003A060000}"/>
    <cellStyle name="20% - Ênfase4 6 2 4" xfId="3644" xr:uid="{00000000-0005-0000-0000-00003B060000}"/>
    <cellStyle name="20% - Ênfase4 6 3" xfId="797" xr:uid="{00000000-0005-0000-0000-00003C060000}"/>
    <cellStyle name="20% - Ênfase4 6 3 2" xfId="1955" xr:uid="{00000000-0005-0000-0000-00003D060000}"/>
    <cellStyle name="20% - Ênfase4 6 3 2 2" xfId="5084" xr:uid="{00000000-0005-0000-0000-00003E060000}"/>
    <cellStyle name="20% - Ênfase4 6 3 3" xfId="3932" xr:uid="{00000000-0005-0000-0000-00003F060000}"/>
    <cellStyle name="20% - Ênfase4 6 4" xfId="1379" xr:uid="{00000000-0005-0000-0000-000040060000}"/>
    <cellStyle name="20% - Ênfase4 6 4 2" xfId="4508" xr:uid="{00000000-0005-0000-0000-000041060000}"/>
    <cellStyle name="20% - Ênfase4 6 5" xfId="3356" xr:uid="{00000000-0005-0000-0000-000042060000}"/>
    <cellStyle name="20% - Ênfase4 60" xfId="3096" xr:uid="{00000000-0005-0000-0000-000043060000}"/>
    <cellStyle name="20% - Ênfase4 60 2" xfId="6225" xr:uid="{00000000-0005-0000-0000-000044060000}"/>
    <cellStyle name="20% - Ênfase4 61" xfId="3108" xr:uid="{00000000-0005-0000-0000-000045060000}"/>
    <cellStyle name="20% - Ênfase4 61 2" xfId="6237" xr:uid="{00000000-0005-0000-0000-000046060000}"/>
    <cellStyle name="20% - Ênfase4 62" xfId="3118" xr:uid="{00000000-0005-0000-0000-000047060000}"/>
    <cellStyle name="20% - Ênfase4 62 2" xfId="6247" xr:uid="{00000000-0005-0000-0000-000048060000}"/>
    <cellStyle name="20% - Ênfase4 63" xfId="3128" xr:uid="{00000000-0005-0000-0000-000049060000}"/>
    <cellStyle name="20% - Ênfase4 63 2" xfId="6257" xr:uid="{00000000-0005-0000-0000-00004A060000}"/>
    <cellStyle name="20% - Ênfase4 64" xfId="3137" xr:uid="{00000000-0005-0000-0000-00004B060000}"/>
    <cellStyle name="20% - Ênfase4 64 2" xfId="6266" xr:uid="{00000000-0005-0000-0000-00004C060000}"/>
    <cellStyle name="20% - Ênfase4 65" xfId="3151" xr:uid="{00000000-0005-0000-0000-00004D060000}"/>
    <cellStyle name="20% - Ênfase4 65 2" xfId="6280" xr:uid="{00000000-0005-0000-0000-00004E060000}"/>
    <cellStyle name="20% - Ênfase4 66" xfId="3165" xr:uid="{00000000-0005-0000-0000-00004F060000}"/>
    <cellStyle name="20% - Ênfase4 66 2" xfId="6294" xr:uid="{00000000-0005-0000-0000-000050060000}"/>
    <cellStyle name="20% - Ênfase4 67" xfId="3180" xr:uid="{00000000-0005-0000-0000-000051060000}"/>
    <cellStyle name="20% - Ênfase4 67 2" xfId="6308" xr:uid="{00000000-0005-0000-0000-000052060000}"/>
    <cellStyle name="20% - Ênfase4 68" xfId="3194" xr:uid="{00000000-0005-0000-0000-000053060000}"/>
    <cellStyle name="20% - Ênfase4 68 2" xfId="6322" xr:uid="{00000000-0005-0000-0000-000054060000}"/>
    <cellStyle name="20% - Ênfase4 69" xfId="3208" xr:uid="{00000000-0005-0000-0000-000055060000}"/>
    <cellStyle name="20% - Ênfase4 7" xfId="357" xr:uid="{00000000-0005-0000-0000-000056060000}"/>
    <cellStyle name="20% - Ênfase4 7 2" xfId="941" xr:uid="{00000000-0005-0000-0000-000057060000}"/>
    <cellStyle name="20% - Ênfase4 7 2 2" xfId="2099" xr:uid="{00000000-0005-0000-0000-000058060000}"/>
    <cellStyle name="20% - Ênfase4 7 2 2 2" xfId="5228" xr:uid="{00000000-0005-0000-0000-000059060000}"/>
    <cellStyle name="20% - Ênfase4 7 2 3" xfId="4076" xr:uid="{00000000-0005-0000-0000-00005A060000}"/>
    <cellStyle name="20% - Ênfase4 7 3" xfId="1523" xr:uid="{00000000-0005-0000-0000-00005B060000}"/>
    <cellStyle name="20% - Ênfase4 7 3 2" xfId="4652" xr:uid="{00000000-0005-0000-0000-00005C060000}"/>
    <cellStyle name="20% - Ênfase4 7 4" xfId="3500" xr:uid="{00000000-0005-0000-0000-00005D060000}"/>
    <cellStyle name="20% - Ênfase4 70" xfId="6342" xr:uid="{00000000-0005-0000-0000-00005E060000}"/>
    <cellStyle name="20% - Ênfase4 71" xfId="6357" xr:uid="{00000000-0005-0000-0000-00005F060000}"/>
    <cellStyle name="20% - Ênfase4 72" xfId="6371" xr:uid="{00000000-0005-0000-0000-000060060000}"/>
    <cellStyle name="20% - Ênfase4 73" xfId="6385" xr:uid="{00000000-0005-0000-0000-000061060000}"/>
    <cellStyle name="20% - Ênfase4 8" xfId="649" xr:uid="{00000000-0005-0000-0000-000062060000}"/>
    <cellStyle name="20% - Ênfase4 8 2" xfId="1811" xr:uid="{00000000-0005-0000-0000-000063060000}"/>
    <cellStyle name="20% - Ênfase4 8 2 2" xfId="4940" xr:uid="{00000000-0005-0000-0000-000064060000}"/>
    <cellStyle name="20% - Ênfase4 8 3" xfId="3788" xr:uid="{00000000-0005-0000-0000-000065060000}"/>
    <cellStyle name="20% - Ênfase4 9" xfId="1229" xr:uid="{00000000-0005-0000-0000-000066060000}"/>
    <cellStyle name="20% - Ênfase4 9 2" xfId="4364" xr:uid="{00000000-0005-0000-0000-000067060000}"/>
    <cellStyle name="20% - Ênfase5" xfId="45" builtinId="46" customBuiltin="1"/>
    <cellStyle name="20% - Ênfase5 10" xfId="2410" xr:uid="{00000000-0005-0000-0000-000069060000}"/>
    <cellStyle name="20% - Ênfase5 10 2" xfId="5539" xr:uid="{00000000-0005-0000-0000-00006A060000}"/>
    <cellStyle name="20% - Ênfase5 11" xfId="2423" xr:uid="{00000000-0005-0000-0000-00006B060000}"/>
    <cellStyle name="20% - Ênfase5 11 2" xfId="5552" xr:uid="{00000000-0005-0000-0000-00006C060000}"/>
    <cellStyle name="20% - Ênfase5 12" xfId="2436" xr:uid="{00000000-0005-0000-0000-00006D060000}"/>
    <cellStyle name="20% - Ênfase5 12 2" xfId="5565" xr:uid="{00000000-0005-0000-0000-00006E060000}"/>
    <cellStyle name="20% - Ênfase5 13" xfId="2448" xr:uid="{00000000-0005-0000-0000-00006F060000}"/>
    <cellStyle name="20% - Ênfase5 13 2" xfId="5577" xr:uid="{00000000-0005-0000-0000-000070060000}"/>
    <cellStyle name="20% - Ênfase5 14" xfId="2462" xr:uid="{00000000-0005-0000-0000-000071060000}"/>
    <cellStyle name="20% - Ênfase5 14 2" xfId="5591" xr:uid="{00000000-0005-0000-0000-000072060000}"/>
    <cellStyle name="20% - Ênfase5 15" xfId="2478" xr:uid="{00000000-0005-0000-0000-000073060000}"/>
    <cellStyle name="20% - Ênfase5 15 2" xfId="5607" xr:uid="{00000000-0005-0000-0000-000074060000}"/>
    <cellStyle name="20% - Ênfase5 16" xfId="2491" xr:uid="{00000000-0005-0000-0000-000075060000}"/>
    <cellStyle name="20% - Ênfase5 16 2" xfId="5620" xr:uid="{00000000-0005-0000-0000-000076060000}"/>
    <cellStyle name="20% - Ênfase5 17" xfId="2504" xr:uid="{00000000-0005-0000-0000-000077060000}"/>
    <cellStyle name="20% - Ênfase5 17 2" xfId="5633" xr:uid="{00000000-0005-0000-0000-000078060000}"/>
    <cellStyle name="20% - Ênfase5 18" xfId="2516" xr:uid="{00000000-0005-0000-0000-000079060000}"/>
    <cellStyle name="20% - Ênfase5 18 2" xfId="5645" xr:uid="{00000000-0005-0000-0000-00007A060000}"/>
    <cellStyle name="20% - Ênfase5 19" xfId="2526" xr:uid="{00000000-0005-0000-0000-00007B060000}"/>
    <cellStyle name="20% - Ênfase5 19 2" xfId="5655" xr:uid="{00000000-0005-0000-0000-00007C060000}"/>
    <cellStyle name="20% - Ênfase5 2" xfId="89" xr:uid="{00000000-0005-0000-0000-00007D060000}"/>
    <cellStyle name="20% - Ênfase5 2 2" xfId="147" xr:uid="{00000000-0005-0000-0000-00007E060000}"/>
    <cellStyle name="20% - Ênfase5 2 2 2" xfId="295" xr:uid="{00000000-0005-0000-0000-00007F060000}"/>
    <cellStyle name="20% - Ênfase5 2 2 2 2" xfId="587" xr:uid="{00000000-0005-0000-0000-000080060000}"/>
    <cellStyle name="20% - Ênfase5 2 2 2 2 2" xfId="1167" xr:uid="{00000000-0005-0000-0000-000081060000}"/>
    <cellStyle name="20% - Ênfase5 2 2 2 2 2 2" xfId="2325" xr:uid="{00000000-0005-0000-0000-000082060000}"/>
    <cellStyle name="20% - Ênfase5 2 2 2 2 2 2 2" xfId="5454" xr:uid="{00000000-0005-0000-0000-000083060000}"/>
    <cellStyle name="20% - Ênfase5 2 2 2 2 2 3" xfId="4302" xr:uid="{00000000-0005-0000-0000-000084060000}"/>
    <cellStyle name="20% - Ênfase5 2 2 2 2 3" xfId="1749" xr:uid="{00000000-0005-0000-0000-000085060000}"/>
    <cellStyle name="20% - Ênfase5 2 2 2 2 3 2" xfId="4878" xr:uid="{00000000-0005-0000-0000-000086060000}"/>
    <cellStyle name="20% - Ênfase5 2 2 2 2 4" xfId="3726" xr:uid="{00000000-0005-0000-0000-000087060000}"/>
    <cellStyle name="20% - Ênfase5 2 2 2 3" xfId="879" xr:uid="{00000000-0005-0000-0000-000088060000}"/>
    <cellStyle name="20% - Ênfase5 2 2 2 3 2" xfId="2037" xr:uid="{00000000-0005-0000-0000-000089060000}"/>
    <cellStyle name="20% - Ênfase5 2 2 2 3 2 2" xfId="5166" xr:uid="{00000000-0005-0000-0000-00008A060000}"/>
    <cellStyle name="20% - Ênfase5 2 2 2 3 3" xfId="4014" xr:uid="{00000000-0005-0000-0000-00008B060000}"/>
    <cellStyle name="20% - Ênfase5 2 2 2 4" xfId="1461" xr:uid="{00000000-0005-0000-0000-00008C060000}"/>
    <cellStyle name="20% - Ênfase5 2 2 2 4 2" xfId="4590" xr:uid="{00000000-0005-0000-0000-00008D060000}"/>
    <cellStyle name="20% - Ênfase5 2 2 2 5" xfId="3438" xr:uid="{00000000-0005-0000-0000-00008E060000}"/>
    <cellStyle name="20% - Ênfase5 2 2 3" xfId="443" xr:uid="{00000000-0005-0000-0000-00008F060000}"/>
    <cellStyle name="20% - Ênfase5 2 2 3 2" xfId="1023" xr:uid="{00000000-0005-0000-0000-000090060000}"/>
    <cellStyle name="20% - Ênfase5 2 2 3 2 2" xfId="2181" xr:uid="{00000000-0005-0000-0000-000091060000}"/>
    <cellStyle name="20% - Ênfase5 2 2 3 2 2 2" xfId="5310" xr:uid="{00000000-0005-0000-0000-000092060000}"/>
    <cellStyle name="20% - Ênfase5 2 2 3 2 3" xfId="4158" xr:uid="{00000000-0005-0000-0000-000093060000}"/>
    <cellStyle name="20% - Ênfase5 2 2 3 3" xfId="1605" xr:uid="{00000000-0005-0000-0000-000094060000}"/>
    <cellStyle name="20% - Ênfase5 2 2 3 3 2" xfId="4734" xr:uid="{00000000-0005-0000-0000-000095060000}"/>
    <cellStyle name="20% - Ênfase5 2 2 3 4" xfId="3582" xr:uid="{00000000-0005-0000-0000-000096060000}"/>
    <cellStyle name="20% - Ênfase5 2 2 4" xfId="735" xr:uid="{00000000-0005-0000-0000-000097060000}"/>
    <cellStyle name="20% - Ênfase5 2 2 4 2" xfId="1893" xr:uid="{00000000-0005-0000-0000-000098060000}"/>
    <cellStyle name="20% - Ênfase5 2 2 4 2 2" xfId="5022" xr:uid="{00000000-0005-0000-0000-000099060000}"/>
    <cellStyle name="20% - Ênfase5 2 2 4 3" xfId="3870" xr:uid="{00000000-0005-0000-0000-00009A060000}"/>
    <cellStyle name="20% - Ênfase5 2 2 5" xfId="1317" xr:uid="{00000000-0005-0000-0000-00009B060000}"/>
    <cellStyle name="20% - Ênfase5 2 2 5 2" xfId="4446" xr:uid="{00000000-0005-0000-0000-00009C060000}"/>
    <cellStyle name="20% - Ênfase5 2 2 6" xfId="3294" xr:uid="{00000000-0005-0000-0000-00009D060000}"/>
    <cellStyle name="20% - Ênfase5 2 3" xfId="195" xr:uid="{00000000-0005-0000-0000-00009E060000}"/>
    <cellStyle name="20% - Ênfase5 2 3 2" xfId="343" xr:uid="{00000000-0005-0000-0000-00009F060000}"/>
    <cellStyle name="20% - Ênfase5 2 3 2 2" xfId="635" xr:uid="{00000000-0005-0000-0000-0000A0060000}"/>
    <cellStyle name="20% - Ênfase5 2 3 2 2 2" xfId="1215" xr:uid="{00000000-0005-0000-0000-0000A1060000}"/>
    <cellStyle name="20% - Ênfase5 2 3 2 2 2 2" xfId="2373" xr:uid="{00000000-0005-0000-0000-0000A2060000}"/>
    <cellStyle name="20% - Ênfase5 2 3 2 2 2 2 2" xfId="5502" xr:uid="{00000000-0005-0000-0000-0000A3060000}"/>
    <cellStyle name="20% - Ênfase5 2 3 2 2 2 3" xfId="4350" xr:uid="{00000000-0005-0000-0000-0000A4060000}"/>
    <cellStyle name="20% - Ênfase5 2 3 2 2 3" xfId="1797" xr:uid="{00000000-0005-0000-0000-0000A5060000}"/>
    <cellStyle name="20% - Ênfase5 2 3 2 2 3 2" xfId="4926" xr:uid="{00000000-0005-0000-0000-0000A6060000}"/>
    <cellStyle name="20% - Ênfase5 2 3 2 2 4" xfId="3774" xr:uid="{00000000-0005-0000-0000-0000A7060000}"/>
    <cellStyle name="20% - Ênfase5 2 3 2 3" xfId="927" xr:uid="{00000000-0005-0000-0000-0000A8060000}"/>
    <cellStyle name="20% - Ênfase5 2 3 2 3 2" xfId="2085" xr:uid="{00000000-0005-0000-0000-0000A9060000}"/>
    <cellStyle name="20% - Ênfase5 2 3 2 3 2 2" xfId="5214" xr:uid="{00000000-0005-0000-0000-0000AA060000}"/>
    <cellStyle name="20% - Ênfase5 2 3 2 3 3" xfId="4062" xr:uid="{00000000-0005-0000-0000-0000AB060000}"/>
    <cellStyle name="20% - Ênfase5 2 3 2 4" xfId="1509" xr:uid="{00000000-0005-0000-0000-0000AC060000}"/>
    <cellStyle name="20% - Ênfase5 2 3 2 4 2" xfId="4638" xr:uid="{00000000-0005-0000-0000-0000AD060000}"/>
    <cellStyle name="20% - Ênfase5 2 3 2 5" xfId="3486" xr:uid="{00000000-0005-0000-0000-0000AE060000}"/>
    <cellStyle name="20% - Ênfase5 2 3 3" xfId="491" xr:uid="{00000000-0005-0000-0000-0000AF060000}"/>
    <cellStyle name="20% - Ênfase5 2 3 3 2" xfId="1071" xr:uid="{00000000-0005-0000-0000-0000B0060000}"/>
    <cellStyle name="20% - Ênfase5 2 3 3 2 2" xfId="2229" xr:uid="{00000000-0005-0000-0000-0000B1060000}"/>
    <cellStyle name="20% - Ênfase5 2 3 3 2 2 2" xfId="5358" xr:uid="{00000000-0005-0000-0000-0000B2060000}"/>
    <cellStyle name="20% - Ênfase5 2 3 3 2 3" xfId="4206" xr:uid="{00000000-0005-0000-0000-0000B3060000}"/>
    <cellStyle name="20% - Ênfase5 2 3 3 3" xfId="1653" xr:uid="{00000000-0005-0000-0000-0000B4060000}"/>
    <cellStyle name="20% - Ênfase5 2 3 3 3 2" xfId="4782" xr:uid="{00000000-0005-0000-0000-0000B5060000}"/>
    <cellStyle name="20% - Ênfase5 2 3 3 4" xfId="3630" xr:uid="{00000000-0005-0000-0000-0000B6060000}"/>
    <cellStyle name="20% - Ênfase5 2 3 4" xfId="783" xr:uid="{00000000-0005-0000-0000-0000B7060000}"/>
    <cellStyle name="20% - Ênfase5 2 3 4 2" xfId="1941" xr:uid="{00000000-0005-0000-0000-0000B8060000}"/>
    <cellStyle name="20% - Ênfase5 2 3 4 2 2" xfId="5070" xr:uid="{00000000-0005-0000-0000-0000B9060000}"/>
    <cellStyle name="20% - Ênfase5 2 3 4 3" xfId="3918" xr:uid="{00000000-0005-0000-0000-0000BA060000}"/>
    <cellStyle name="20% - Ênfase5 2 3 5" xfId="1365" xr:uid="{00000000-0005-0000-0000-0000BB060000}"/>
    <cellStyle name="20% - Ênfase5 2 3 5 2" xfId="4494" xr:uid="{00000000-0005-0000-0000-0000BC060000}"/>
    <cellStyle name="20% - Ênfase5 2 3 6" xfId="3342" xr:uid="{00000000-0005-0000-0000-0000BD060000}"/>
    <cellStyle name="20% - Ênfase5 2 4" xfId="247" xr:uid="{00000000-0005-0000-0000-0000BE060000}"/>
    <cellStyle name="20% - Ênfase5 2 4 2" xfId="539" xr:uid="{00000000-0005-0000-0000-0000BF060000}"/>
    <cellStyle name="20% - Ênfase5 2 4 2 2" xfId="1119" xr:uid="{00000000-0005-0000-0000-0000C0060000}"/>
    <cellStyle name="20% - Ênfase5 2 4 2 2 2" xfId="2277" xr:uid="{00000000-0005-0000-0000-0000C1060000}"/>
    <cellStyle name="20% - Ênfase5 2 4 2 2 2 2" xfId="5406" xr:uid="{00000000-0005-0000-0000-0000C2060000}"/>
    <cellStyle name="20% - Ênfase5 2 4 2 2 3" xfId="4254" xr:uid="{00000000-0005-0000-0000-0000C3060000}"/>
    <cellStyle name="20% - Ênfase5 2 4 2 3" xfId="1701" xr:uid="{00000000-0005-0000-0000-0000C4060000}"/>
    <cellStyle name="20% - Ênfase5 2 4 2 3 2" xfId="4830" xr:uid="{00000000-0005-0000-0000-0000C5060000}"/>
    <cellStyle name="20% - Ênfase5 2 4 2 4" xfId="3678" xr:uid="{00000000-0005-0000-0000-0000C6060000}"/>
    <cellStyle name="20% - Ênfase5 2 4 3" xfId="831" xr:uid="{00000000-0005-0000-0000-0000C7060000}"/>
    <cellStyle name="20% - Ênfase5 2 4 3 2" xfId="1989" xr:uid="{00000000-0005-0000-0000-0000C8060000}"/>
    <cellStyle name="20% - Ênfase5 2 4 3 2 2" xfId="5118" xr:uid="{00000000-0005-0000-0000-0000C9060000}"/>
    <cellStyle name="20% - Ênfase5 2 4 3 3" xfId="3966" xr:uid="{00000000-0005-0000-0000-0000CA060000}"/>
    <cellStyle name="20% - Ênfase5 2 4 4" xfId="1413" xr:uid="{00000000-0005-0000-0000-0000CB060000}"/>
    <cellStyle name="20% - Ênfase5 2 4 4 2" xfId="4542" xr:uid="{00000000-0005-0000-0000-0000CC060000}"/>
    <cellStyle name="20% - Ênfase5 2 4 5" xfId="3390" xr:uid="{00000000-0005-0000-0000-0000CD060000}"/>
    <cellStyle name="20% - Ênfase5 2 5" xfId="395" xr:uid="{00000000-0005-0000-0000-0000CE060000}"/>
    <cellStyle name="20% - Ênfase5 2 5 2" xfId="975" xr:uid="{00000000-0005-0000-0000-0000CF060000}"/>
    <cellStyle name="20% - Ênfase5 2 5 2 2" xfId="2133" xr:uid="{00000000-0005-0000-0000-0000D0060000}"/>
    <cellStyle name="20% - Ênfase5 2 5 2 2 2" xfId="5262" xr:uid="{00000000-0005-0000-0000-0000D1060000}"/>
    <cellStyle name="20% - Ênfase5 2 5 2 3" xfId="4110" xr:uid="{00000000-0005-0000-0000-0000D2060000}"/>
    <cellStyle name="20% - Ênfase5 2 5 3" xfId="1557" xr:uid="{00000000-0005-0000-0000-0000D3060000}"/>
    <cellStyle name="20% - Ênfase5 2 5 3 2" xfId="4686" xr:uid="{00000000-0005-0000-0000-0000D4060000}"/>
    <cellStyle name="20% - Ênfase5 2 5 4" xfId="3534" xr:uid="{00000000-0005-0000-0000-0000D5060000}"/>
    <cellStyle name="20% - Ênfase5 2 6" xfId="687" xr:uid="{00000000-0005-0000-0000-0000D6060000}"/>
    <cellStyle name="20% - Ênfase5 2 6 2" xfId="1845" xr:uid="{00000000-0005-0000-0000-0000D7060000}"/>
    <cellStyle name="20% - Ênfase5 2 6 2 2" xfId="4974" xr:uid="{00000000-0005-0000-0000-0000D8060000}"/>
    <cellStyle name="20% - Ênfase5 2 6 3" xfId="3822" xr:uid="{00000000-0005-0000-0000-0000D9060000}"/>
    <cellStyle name="20% - Ênfase5 2 7" xfId="1268" xr:uid="{00000000-0005-0000-0000-0000DA060000}"/>
    <cellStyle name="20% - Ênfase5 2 7 2" xfId="4398" xr:uid="{00000000-0005-0000-0000-0000DB060000}"/>
    <cellStyle name="20% - Ênfase5 2 8" xfId="3246" xr:uid="{00000000-0005-0000-0000-0000DC060000}"/>
    <cellStyle name="20% - Ênfase5 20" xfId="2535" xr:uid="{00000000-0005-0000-0000-0000DD060000}"/>
    <cellStyle name="20% - Ênfase5 20 2" xfId="5664" xr:uid="{00000000-0005-0000-0000-0000DE060000}"/>
    <cellStyle name="20% - Ênfase5 21" xfId="2543" xr:uid="{00000000-0005-0000-0000-0000DF060000}"/>
    <cellStyle name="20% - Ênfase5 21 2" xfId="5672" xr:uid="{00000000-0005-0000-0000-0000E0060000}"/>
    <cellStyle name="20% - Ênfase5 22" xfId="2577" xr:uid="{00000000-0005-0000-0000-0000E1060000}"/>
    <cellStyle name="20% - Ênfase5 22 2" xfId="5706" xr:uid="{00000000-0005-0000-0000-0000E2060000}"/>
    <cellStyle name="20% - Ênfase5 23" xfId="2591" xr:uid="{00000000-0005-0000-0000-0000E3060000}"/>
    <cellStyle name="20% - Ênfase5 23 2" xfId="5720" xr:uid="{00000000-0005-0000-0000-0000E4060000}"/>
    <cellStyle name="20% - Ênfase5 24" xfId="2604" xr:uid="{00000000-0005-0000-0000-0000E5060000}"/>
    <cellStyle name="20% - Ênfase5 24 2" xfId="5733" xr:uid="{00000000-0005-0000-0000-0000E6060000}"/>
    <cellStyle name="20% - Ênfase5 25" xfId="2616" xr:uid="{00000000-0005-0000-0000-0000E7060000}"/>
    <cellStyle name="20% - Ênfase5 25 2" xfId="5745" xr:uid="{00000000-0005-0000-0000-0000E8060000}"/>
    <cellStyle name="20% - Ênfase5 26" xfId="2629" xr:uid="{00000000-0005-0000-0000-0000E9060000}"/>
    <cellStyle name="20% - Ênfase5 26 2" xfId="5758" xr:uid="{00000000-0005-0000-0000-0000EA060000}"/>
    <cellStyle name="20% - Ênfase5 27" xfId="2643" xr:uid="{00000000-0005-0000-0000-0000EB060000}"/>
    <cellStyle name="20% - Ênfase5 27 2" xfId="5772" xr:uid="{00000000-0005-0000-0000-0000EC060000}"/>
    <cellStyle name="20% - Ênfase5 28" xfId="2656" xr:uid="{00000000-0005-0000-0000-0000ED060000}"/>
    <cellStyle name="20% - Ênfase5 28 2" xfId="5785" xr:uid="{00000000-0005-0000-0000-0000EE060000}"/>
    <cellStyle name="20% - Ênfase5 29" xfId="2666" xr:uid="{00000000-0005-0000-0000-0000EF060000}"/>
    <cellStyle name="20% - Ênfase5 29 2" xfId="5795" xr:uid="{00000000-0005-0000-0000-0000F0060000}"/>
    <cellStyle name="20% - Ênfase5 3" xfId="67" xr:uid="{00000000-0005-0000-0000-0000F1060000}"/>
    <cellStyle name="20% - Ênfase5 3 2" xfId="131" xr:uid="{00000000-0005-0000-0000-0000F2060000}"/>
    <cellStyle name="20% - Ênfase5 3 2 2" xfId="279" xr:uid="{00000000-0005-0000-0000-0000F3060000}"/>
    <cellStyle name="20% - Ênfase5 3 2 2 2" xfId="571" xr:uid="{00000000-0005-0000-0000-0000F4060000}"/>
    <cellStyle name="20% - Ênfase5 3 2 2 2 2" xfId="1151" xr:uid="{00000000-0005-0000-0000-0000F5060000}"/>
    <cellStyle name="20% - Ênfase5 3 2 2 2 2 2" xfId="2309" xr:uid="{00000000-0005-0000-0000-0000F6060000}"/>
    <cellStyle name="20% - Ênfase5 3 2 2 2 2 2 2" xfId="5438" xr:uid="{00000000-0005-0000-0000-0000F7060000}"/>
    <cellStyle name="20% - Ênfase5 3 2 2 2 2 3" xfId="4286" xr:uid="{00000000-0005-0000-0000-0000F8060000}"/>
    <cellStyle name="20% - Ênfase5 3 2 2 2 3" xfId="1733" xr:uid="{00000000-0005-0000-0000-0000F9060000}"/>
    <cellStyle name="20% - Ênfase5 3 2 2 2 3 2" xfId="4862" xr:uid="{00000000-0005-0000-0000-0000FA060000}"/>
    <cellStyle name="20% - Ênfase5 3 2 2 2 4" xfId="3710" xr:uid="{00000000-0005-0000-0000-0000FB060000}"/>
    <cellStyle name="20% - Ênfase5 3 2 2 3" xfId="863" xr:uid="{00000000-0005-0000-0000-0000FC060000}"/>
    <cellStyle name="20% - Ênfase5 3 2 2 3 2" xfId="2021" xr:uid="{00000000-0005-0000-0000-0000FD060000}"/>
    <cellStyle name="20% - Ênfase5 3 2 2 3 2 2" xfId="5150" xr:uid="{00000000-0005-0000-0000-0000FE060000}"/>
    <cellStyle name="20% - Ênfase5 3 2 2 3 3" xfId="3998" xr:uid="{00000000-0005-0000-0000-0000FF060000}"/>
    <cellStyle name="20% - Ênfase5 3 2 2 4" xfId="1445" xr:uid="{00000000-0005-0000-0000-000000070000}"/>
    <cellStyle name="20% - Ênfase5 3 2 2 4 2" xfId="4574" xr:uid="{00000000-0005-0000-0000-000001070000}"/>
    <cellStyle name="20% - Ênfase5 3 2 2 5" xfId="3422" xr:uid="{00000000-0005-0000-0000-000002070000}"/>
    <cellStyle name="20% - Ênfase5 3 2 3" xfId="427" xr:uid="{00000000-0005-0000-0000-000003070000}"/>
    <cellStyle name="20% - Ênfase5 3 2 3 2" xfId="1007" xr:uid="{00000000-0005-0000-0000-000004070000}"/>
    <cellStyle name="20% - Ênfase5 3 2 3 2 2" xfId="2165" xr:uid="{00000000-0005-0000-0000-000005070000}"/>
    <cellStyle name="20% - Ênfase5 3 2 3 2 2 2" xfId="5294" xr:uid="{00000000-0005-0000-0000-000006070000}"/>
    <cellStyle name="20% - Ênfase5 3 2 3 2 3" xfId="4142" xr:uid="{00000000-0005-0000-0000-000007070000}"/>
    <cellStyle name="20% - Ênfase5 3 2 3 3" xfId="1589" xr:uid="{00000000-0005-0000-0000-000008070000}"/>
    <cellStyle name="20% - Ênfase5 3 2 3 3 2" xfId="4718" xr:uid="{00000000-0005-0000-0000-000009070000}"/>
    <cellStyle name="20% - Ênfase5 3 2 3 4" xfId="3566" xr:uid="{00000000-0005-0000-0000-00000A070000}"/>
    <cellStyle name="20% - Ênfase5 3 2 4" xfId="719" xr:uid="{00000000-0005-0000-0000-00000B070000}"/>
    <cellStyle name="20% - Ênfase5 3 2 4 2" xfId="1877" xr:uid="{00000000-0005-0000-0000-00000C070000}"/>
    <cellStyle name="20% - Ênfase5 3 2 4 2 2" xfId="5006" xr:uid="{00000000-0005-0000-0000-00000D070000}"/>
    <cellStyle name="20% - Ênfase5 3 2 4 3" xfId="3854" xr:uid="{00000000-0005-0000-0000-00000E070000}"/>
    <cellStyle name="20% - Ênfase5 3 2 5" xfId="1301" xr:uid="{00000000-0005-0000-0000-00000F070000}"/>
    <cellStyle name="20% - Ênfase5 3 2 5 2" xfId="4430" xr:uid="{00000000-0005-0000-0000-000010070000}"/>
    <cellStyle name="20% - Ênfase5 3 2 6" xfId="3278" xr:uid="{00000000-0005-0000-0000-000011070000}"/>
    <cellStyle name="20% - Ênfase5 3 3" xfId="179" xr:uid="{00000000-0005-0000-0000-000012070000}"/>
    <cellStyle name="20% - Ênfase5 3 3 2" xfId="327" xr:uid="{00000000-0005-0000-0000-000013070000}"/>
    <cellStyle name="20% - Ênfase5 3 3 2 2" xfId="619" xr:uid="{00000000-0005-0000-0000-000014070000}"/>
    <cellStyle name="20% - Ênfase5 3 3 2 2 2" xfId="1199" xr:uid="{00000000-0005-0000-0000-000015070000}"/>
    <cellStyle name="20% - Ênfase5 3 3 2 2 2 2" xfId="2357" xr:uid="{00000000-0005-0000-0000-000016070000}"/>
    <cellStyle name="20% - Ênfase5 3 3 2 2 2 2 2" xfId="5486" xr:uid="{00000000-0005-0000-0000-000017070000}"/>
    <cellStyle name="20% - Ênfase5 3 3 2 2 2 3" xfId="4334" xr:uid="{00000000-0005-0000-0000-000018070000}"/>
    <cellStyle name="20% - Ênfase5 3 3 2 2 3" xfId="1781" xr:uid="{00000000-0005-0000-0000-000019070000}"/>
    <cellStyle name="20% - Ênfase5 3 3 2 2 3 2" xfId="4910" xr:uid="{00000000-0005-0000-0000-00001A070000}"/>
    <cellStyle name="20% - Ênfase5 3 3 2 2 4" xfId="3758" xr:uid="{00000000-0005-0000-0000-00001B070000}"/>
    <cellStyle name="20% - Ênfase5 3 3 2 3" xfId="911" xr:uid="{00000000-0005-0000-0000-00001C070000}"/>
    <cellStyle name="20% - Ênfase5 3 3 2 3 2" xfId="2069" xr:uid="{00000000-0005-0000-0000-00001D070000}"/>
    <cellStyle name="20% - Ênfase5 3 3 2 3 2 2" xfId="5198" xr:uid="{00000000-0005-0000-0000-00001E070000}"/>
    <cellStyle name="20% - Ênfase5 3 3 2 3 3" xfId="4046" xr:uid="{00000000-0005-0000-0000-00001F070000}"/>
    <cellStyle name="20% - Ênfase5 3 3 2 4" xfId="1493" xr:uid="{00000000-0005-0000-0000-000020070000}"/>
    <cellStyle name="20% - Ênfase5 3 3 2 4 2" xfId="4622" xr:uid="{00000000-0005-0000-0000-000021070000}"/>
    <cellStyle name="20% - Ênfase5 3 3 2 5" xfId="3470" xr:uid="{00000000-0005-0000-0000-000022070000}"/>
    <cellStyle name="20% - Ênfase5 3 3 3" xfId="475" xr:uid="{00000000-0005-0000-0000-000023070000}"/>
    <cellStyle name="20% - Ênfase5 3 3 3 2" xfId="1055" xr:uid="{00000000-0005-0000-0000-000024070000}"/>
    <cellStyle name="20% - Ênfase5 3 3 3 2 2" xfId="2213" xr:uid="{00000000-0005-0000-0000-000025070000}"/>
    <cellStyle name="20% - Ênfase5 3 3 3 2 2 2" xfId="5342" xr:uid="{00000000-0005-0000-0000-000026070000}"/>
    <cellStyle name="20% - Ênfase5 3 3 3 2 3" xfId="4190" xr:uid="{00000000-0005-0000-0000-000027070000}"/>
    <cellStyle name="20% - Ênfase5 3 3 3 3" xfId="1637" xr:uid="{00000000-0005-0000-0000-000028070000}"/>
    <cellStyle name="20% - Ênfase5 3 3 3 3 2" xfId="4766" xr:uid="{00000000-0005-0000-0000-000029070000}"/>
    <cellStyle name="20% - Ênfase5 3 3 3 4" xfId="3614" xr:uid="{00000000-0005-0000-0000-00002A070000}"/>
    <cellStyle name="20% - Ênfase5 3 3 4" xfId="767" xr:uid="{00000000-0005-0000-0000-00002B070000}"/>
    <cellStyle name="20% - Ênfase5 3 3 4 2" xfId="1925" xr:uid="{00000000-0005-0000-0000-00002C070000}"/>
    <cellStyle name="20% - Ênfase5 3 3 4 2 2" xfId="5054" xr:uid="{00000000-0005-0000-0000-00002D070000}"/>
    <cellStyle name="20% - Ênfase5 3 3 4 3" xfId="3902" xr:uid="{00000000-0005-0000-0000-00002E070000}"/>
    <cellStyle name="20% - Ênfase5 3 3 5" xfId="1349" xr:uid="{00000000-0005-0000-0000-00002F070000}"/>
    <cellStyle name="20% - Ênfase5 3 3 5 2" xfId="4478" xr:uid="{00000000-0005-0000-0000-000030070000}"/>
    <cellStyle name="20% - Ênfase5 3 3 6" xfId="3326" xr:uid="{00000000-0005-0000-0000-000031070000}"/>
    <cellStyle name="20% - Ênfase5 3 4" xfId="231" xr:uid="{00000000-0005-0000-0000-000032070000}"/>
    <cellStyle name="20% - Ênfase5 3 4 2" xfId="523" xr:uid="{00000000-0005-0000-0000-000033070000}"/>
    <cellStyle name="20% - Ênfase5 3 4 2 2" xfId="1103" xr:uid="{00000000-0005-0000-0000-000034070000}"/>
    <cellStyle name="20% - Ênfase5 3 4 2 2 2" xfId="2261" xr:uid="{00000000-0005-0000-0000-000035070000}"/>
    <cellStyle name="20% - Ênfase5 3 4 2 2 2 2" xfId="5390" xr:uid="{00000000-0005-0000-0000-000036070000}"/>
    <cellStyle name="20% - Ênfase5 3 4 2 2 3" xfId="4238" xr:uid="{00000000-0005-0000-0000-000037070000}"/>
    <cellStyle name="20% - Ênfase5 3 4 2 3" xfId="1685" xr:uid="{00000000-0005-0000-0000-000038070000}"/>
    <cellStyle name="20% - Ênfase5 3 4 2 3 2" xfId="4814" xr:uid="{00000000-0005-0000-0000-000039070000}"/>
    <cellStyle name="20% - Ênfase5 3 4 2 4" xfId="3662" xr:uid="{00000000-0005-0000-0000-00003A070000}"/>
    <cellStyle name="20% - Ênfase5 3 4 3" xfId="815" xr:uid="{00000000-0005-0000-0000-00003B070000}"/>
    <cellStyle name="20% - Ênfase5 3 4 3 2" xfId="1973" xr:uid="{00000000-0005-0000-0000-00003C070000}"/>
    <cellStyle name="20% - Ênfase5 3 4 3 2 2" xfId="5102" xr:uid="{00000000-0005-0000-0000-00003D070000}"/>
    <cellStyle name="20% - Ênfase5 3 4 3 3" xfId="3950" xr:uid="{00000000-0005-0000-0000-00003E070000}"/>
    <cellStyle name="20% - Ênfase5 3 4 4" xfId="1397" xr:uid="{00000000-0005-0000-0000-00003F070000}"/>
    <cellStyle name="20% - Ênfase5 3 4 4 2" xfId="4526" xr:uid="{00000000-0005-0000-0000-000040070000}"/>
    <cellStyle name="20% - Ênfase5 3 4 5" xfId="3374" xr:uid="{00000000-0005-0000-0000-000041070000}"/>
    <cellStyle name="20% - Ênfase5 3 5" xfId="379" xr:uid="{00000000-0005-0000-0000-000042070000}"/>
    <cellStyle name="20% - Ênfase5 3 5 2" xfId="959" xr:uid="{00000000-0005-0000-0000-000043070000}"/>
    <cellStyle name="20% - Ênfase5 3 5 2 2" xfId="2117" xr:uid="{00000000-0005-0000-0000-000044070000}"/>
    <cellStyle name="20% - Ênfase5 3 5 2 2 2" xfId="5246" xr:uid="{00000000-0005-0000-0000-000045070000}"/>
    <cellStyle name="20% - Ênfase5 3 5 2 3" xfId="4094" xr:uid="{00000000-0005-0000-0000-000046070000}"/>
    <cellStyle name="20% - Ênfase5 3 5 3" xfId="1541" xr:uid="{00000000-0005-0000-0000-000047070000}"/>
    <cellStyle name="20% - Ênfase5 3 5 3 2" xfId="4670" xr:uid="{00000000-0005-0000-0000-000048070000}"/>
    <cellStyle name="20% - Ênfase5 3 5 4" xfId="3518" xr:uid="{00000000-0005-0000-0000-000049070000}"/>
    <cellStyle name="20% - Ênfase5 3 6" xfId="671" xr:uid="{00000000-0005-0000-0000-00004A070000}"/>
    <cellStyle name="20% - Ênfase5 3 6 2" xfId="1829" xr:uid="{00000000-0005-0000-0000-00004B070000}"/>
    <cellStyle name="20% - Ênfase5 3 6 2 2" xfId="4958" xr:uid="{00000000-0005-0000-0000-00004C070000}"/>
    <cellStyle name="20% - Ênfase5 3 6 3" xfId="3806" xr:uid="{00000000-0005-0000-0000-00004D070000}"/>
    <cellStyle name="20% - Ênfase5 3 7" xfId="1252" xr:uid="{00000000-0005-0000-0000-00004E070000}"/>
    <cellStyle name="20% - Ênfase5 3 7 2" xfId="4382" xr:uid="{00000000-0005-0000-0000-00004F070000}"/>
    <cellStyle name="20% - Ênfase5 3 8" xfId="3230" xr:uid="{00000000-0005-0000-0000-000050070000}"/>
    <cellStyle name="20% - Ênfase5 30" xfId="2675" xr:uid="{00000000-0005-0000-0000-000051070000}"/>
    <cellStyle name="20% - Ênfase5 30 2" xfId="5804" xr:uid="{00000000-0005-0000-0000-000052070000}"/>
    <cellStyle name="20% - Ênfase5 31" xfId="2683" xr:uid="{00000000-0005-0000-0000-000053070000}"/>
    <cellStyle name="20% - Ênfase5 31 2" xfId="5812" xr:uid="{00000000-0005-0000-0000-000054070000}"/>
    <cellStyle name="20% - Ênfase5 32" xfId="2717" xr:uid="{00000000-0005-0000-0000-000055070000}"/>
    <cellStyle name="20% - Ênfase5 32 2" xfId="5846" xr:uid="{00000000-0005-0000-0000-000056070000}"/>
    <cellStyle name="20% - Ênfase5 33" xfId="2730" xr:uid="{00000000-0005-0000-0000-000057070000}"/>
    <cellStyle name="20% - Ênfase5 33 2" xfId="5859" xr:uid="{00000000-0005-0000-0000-000058070000}"/>
    <cellStyle name="20% - Ênfase5 34" xfId="2742" xr:uid="{00000000-0005-0000-0000-000059070000}"/>
    <cellStyle name="20% - Ênfase5 34 2" xfId="5871" xr:uid="{00000000-0005-0000-0000-00005A070000}"/>
    <cellStyle name="20% - Ênfase5 35" xfId="2754" xr:uid="{00000000-0005-0000-0000-00005B070000}"/>
    <cellStyle name="20% - Ênfase5 35 2" xfId="5883" xr:uid="{00000000-0005-0000-0000-00005C070000}"/>
    <cellStyle name="20% - Ênfase5 36" xfId="2768" xr:uid="{00000000-0005-0000-0000-00005D070000}"/>
    <cellStyle name="20% - Ênfase5 36 2" xfId="5897" xr:uid="{00000000-0005-0000-0000-00005E070000}"/>
    <cellStyle name="20% - Ênfase5 37" xfId="2778" xr:uid="{00000000-0005-0000-0000-00005F070000}"/>
    <cellStyle name="20% - Ênfase5 37 2" xfId="5907" xr:uid="{00000000-0005-0000-0000-000060070000}"/>
    <cellStyle name="20% - Ênfase5 38" xfId="2787" xr:uid="{00000000-0005-0000-0000-000061070000}"/>
    <cellStyle name="20% - Ênfase5 38 2" xfId="5916" xr:uid="{00000000-0005-0000-0000-000062070000}"/>
    <cellStyle name="20% - Ênfase5 39" xfId="2795" xr:uid="{00000000-0005-0000-0000-000063070000}"/>
    <cellStyle name="20% - Ênfase5 39 2" xfId="5924" xr:uid="{00000000-0005-0000-0000-000064070000}"/>
    <cellStyle name="20% - Ênfase5 4" xfId="111" xr:uid="{00000000-0005-0000-0000-000065070000}"/>
    <cellStyle name="20% - Ênfase5 4 2" xfId="263" xr:uid="{00000000-0005-0000-0000-000066070000}"/>
    <cellStyle name="20% - Ênfase5 4 2 2" xfId="555" xr:uid="{00000000-0005-0000-0000-000067070000}"/>
    <cellStyle name="20% - Ênfase5 4 2 2 2" xfId="1135" xr:uid="{00000000-0005-0000-0000-000068070000}"/>
    <cellStyle name="20% - Ênfase5 4 2 2 2 2" xfId="2293" xr:uid="{00000000-0005-0000-0000-000069070000}"/>
    <cellStyle name="20% - Ênfase5 4 2 2 2 2 2" xfId="5422" xr:uid="{00000000-0005-0000-0000-00006A070000}"/>
    <cellStyle name="20% - Ênfase5 4 2 2 2 3" xfId="4270" xr:uid="{00000000-0005-0000-0000-00006B070000}"/>
    <cellStyle name="20% - Ênfase5 4 2 2 3" xfId="1717" xr:uid="{00000000-0005-0000-0000-00006C070000}"/>
    <cellStyle name="20% - Ênfase5 4 2 2 3 2" xfId="4846" xr:uid="{00000000-0005-0000-0000-00006D070000}"/>
    <cellStyle name="20% - Ênfase5 4 2 2 4" xfId="3694" xr:uid="{00000000-0005-0000-0000-00006E070000}"/>
    <cellStyle name="20% - Ênfase5 4 2 3" xfId="847" xr:uid="{00000000-0005-0000-0000-00006F070000}"/>
    <cellStyle name="20% - Ênfase5 4 2 3 2" xfId="2005" xr:uid="{00000000-0005-0000-0000-000070070000}"/>
    <cellStyle name="20% - Ênfase5 4 2 3 2 2" xfId="5134" xr:uid="{00000000-0005-0000-0000-000071070000}"/>
    <cellStyle name="20% - Ênfase5 4 2 3 3" xfId="3982" xr:uid="{00000000-0005-0000-0000-000072070000}"/>
    <cellStyle name="20% - Ênfase5 4 2 4" xfId="1429" xr:uid="{00000000-0005-0000-0000-000073070000}"/>
    <cellStyle name="20% - Ênfase5 4 2 4 2" xfId="4558" xr:uid="{00000000-0005-0000-0000-000074070000}"/>
    <cellStyle name="20% - Ênfase5 4 2 5" xfId="3406" xr:uid="{00000000-0005-0000-0000-000075070000}"/>
    <cellStyle name="20% - Ênfase5 4 3" xfId="411" xr:uid="{00000000-0005-0000-0000-000076070000}"/>
    <cellStyle name="20% - Ênfase5 4 3 2" xfId="991" xr:uid="{00000000-0005-0000-0000-000077070000}"/>
    <cellStyle name="20% - Ênfase5 4 3 2 2" xfId="2149" xr:uid="{00000000-0005-0000-0000-000078070000}"/>
    <cellStyle name="20% - Ênfase5 4 3 2 2 2" xfId="5278" xr:uid="{00000000-0005-0000-0000-000079070000}"/>
    <cellStyle name="20% - Ênfase5 4 3 2 3" xfId="4126" xr:uid="{00000000-0005-0000-0000-00007A070000}"/>
    <cellStyle name="20% - Ênfase5 4 3 3" xfId="1573" xr:uid="{00000000-0005-0000-0000-00007B070000}"/>
    <cellStyle name="20% - Ênfase5 4 3 3 2" xfId="4702" xr:uid="{00000000-0005-0000-0000-00007C070000}"/>
    <cellStyle name="20% - Ênfase5 4 3 4" xfId="3550" xr:uid="{00000000-0005-0000-0000-00007D070000}"/>
    <cellStyle name="20% - Ênfase5 4 4" xfId="703" xr:uid="{00000000-0005-0000-0000-00007E070000}"/>
    <cellStyle name="20% - Ênfase5 4 4 2" xfId="1861" xr:uid="{00000000-0005-0000-0000-00007F070000}"/>
    <cellStyle name="20% - Ênfase5 4 4 2 2" xfId="4990" xr:uid="{00000000-0005-0000-0000-000080070000}"/>
    <cellStyle name="20% - Ênfase5 4 4 3" xfId="3838" xr:uid="{00000000-0005-0000-0000-000081070000}"/>
    <cellStyle name="20% - Ênfase5 4 5" xfId="1285" xr:uid="{00000000-0005-0000-0000-000082070000}"/>
    <cellStyle name="20% - Ênfase5 4 5 2" xfId="4414" xr:uid="{00000000-0005-0000-0000-000083070000}"/>
    <cellStyle name="20% - Ênfase5 4 6" xfId="3262" xr:uid="{00000000-0005-0000-0000-000084070000}"/>
    <cellStyle name="20% - Ênfase5 40" xfId="2829" xr:uid="{00000000-0005-0000-0000-000085070000}"/>
    <cellStyle name="20% - Ênfase5 40 2" xfId="5958" xr:uid="{00000000-0005-0000-0000-000086070000}"/>
    <cellStyle name="20% - Ênfase5 41" xfId="2843" xr:uid="{00000000-0005-0000-0000-000087070000}"/>
    <cellStyle name="20% - Ênfase5 41 2" xfId="5972" xr:uid="{00000000-0005-0000-0000-000088070000}"/>
    <cellStyle name="20% - Ênfase5 42" xfId="2856" xr:uid="{00000000-0005-0000-0000-000089070000}"/>
    <cellStyle name="20% - Ênfase5 42 2" xfId="5985" xr:uid="{00000000-0005-0000-0000-00008A070000}"/>
    <cellStyle name="20% - Ênfase5 43" xfId="2869" xr:uid="{00000000-0005-0000-0000-00008B070000}"/>
    <cellStyle name="20% - Ênfase5 43 2" xfId="5998" xr:uid="{00000000-0005-0000-0000-00008C070000}"/>
    <cellStyle name="20% - Ênfase5 44" xfId="2882" xr:uid="{00000000-0005-0000-0000-00008D070000}"/>
    <cellStyle name="20% - Ênfase5 44 2" xfId="6011" xr:uid="{00000000-0005-0000-0000-00008E070000}"/>
    <cellStyle name="20% - Ênfase5 45" xfId="2894" xr:uid="{00000000-0005-0000-0000-00008F070000}"/>
    <cellStyle name="20% - Ênfase5 45 2" xfId="6023" xr:uid="{00000000-0005-0000-0000-000090070000}"/>
    <cellStyle name="20% - Ênfase5 46" xfId="2904" xr:uid="{00000000-0005-0000-0000-000091070000}"/>
    <cellStyle name="20% - Ênfase5 46 2" xfId="6033" xr:uid="{00000000-0005-0000-0000-000092070000}"/>
    <cellStyle name="20% - Ênfase5 47" xfId="2913" xr:uid="{00000000-0005-0000-0000-000093070000}"/>
    <cellStyle name="20% - Ênfase5 47 2" xfId="6042" xr:uid="{00000000-0005-0000-0000-000094070000}"/>
    <cellStyle name="20% - Ênfase5 48" xfId="2921" xr:uid="{00000000-0005-0000-0000-000095070000}"/>
    <cellStyle name="20% - Ênfase5 48 2" xfId="6050" xr:uid="{00000000-0005-0000-0000-000096070000}"/>
    <cellStyle name="20% - Ênfase5 49" xfId="2935" xr:uid="{00000000-0005-0000-0000-000097070000}"/>
    <cellStyle name="20% - Ênfase5 49 2" xfId="6064" xr:uid="{00000000-0005-0000-0000-000098070000}"/>
    <cellStyle name="20% - Ênfase5 5" xfId="163" xr:uid="{00000000-0005-0000-0000-000099070000}"/>
    <cellStyle name="20% - Ênfase5 5 2" xfId="311" xr:uid="{00000000-0005-0000-0000-00009A070000}"/>
    <cellStyle name="20% - Ênfase5 5 2 2" xfId="603" xr:uid="{00000000-0005-0000-0000-00009B070000}"/>
    <cellStyle name="20% - Ênfase5 5 2 2 2" xfId="1183" xr:uid="{00000000-0005-0000-0000-00009C070000}"/>
    <cellStyle name="20% - Ênfase5 5 2 2 2 2" xfId="2341" xr:uid="{00000000-0005-0000-0000-00009D070000}"/>
    <cellStyle name="20% - Ênfase5 5 2 2 2 2 2" xfId="5470" xr:uid="{00000000-0005-0000-0000-00009E070000}"/>
    <cellStyle name="20% - Ênfase5 5 2 2 2 3" xfId="4318" xr:uid="{00000000-0005-0000-0000-00009F070000}"/>
    <cellStyle name="20% - Ênfase5 5 2 2 3" xfId="1765" xr:uid="{00000000-0005-0000-0000-0000A0070000}"/>
    <cellStyle name="20% - Ênfase5 5 2 2 3 2" xfId="4894" xr:uid="{00000000-0005-0000-0000-0000A1070000}"/>
    <cellStyle name="20% - Ênfase5 5 2 2 4" xfId="3742" xr:uid="{00000000-0005-0000-0000-0000A2070000}"/>
    <cellStyle name="20% - Ênfase5 5 2 3" xfId="895" xr:uid="{00000000-0005-0000-0000-0000A3070000}"/>
    <cellStyle name="20% - Ênfase5 5 2 3 2" xfId="2053" xr:uid="{00000000-0005-0000-0000-0000A4070000}"/>
    <cellStyle name="20% - Ênfase5 5 2 3 2 2" xfId="5182" xr:uid="{00000000-0005-0000-0000-0000A5070000}"/>
    <cellStyle name="20% - Ênfase5 5 2 3 3" xfId="4030" xr:uid="{00000000-0005-0000-0000-0000A6070000}"/>
    <cellStyle name="20% - Ênfase5 5 2 4" xfId="1477" xr:uid="{00000000-0005-0000-0000-0000A7070000}"/>
    <cellStyle name="20% - Ênfase5 5 2 4 2" xfId="4606" xr:uid="{00000000-0005-0000-0000-0000A8070000}"/>
    <cellStyle name="20% - Ênfase5 5 2 5" xfId="3454" xr:uid="{00000000-0005-0000-0000-0000A9070000}"/>
    <cellStyle name="20% - Ênfase5 5 3" xfId="459" xr:uid="{00000000-0005-0000-0000-0000AA070000}"/>
    <cellStyle name="20% - Ênfase5 5 3 2" xfId="1039" xr:uid="{00000000-0005-0000-0000-0000AB070000}"/>
    <cellStyle name="20% - Ênfase5 5 3 2 2" xfId="2197" xr:uid="{00000000-0005-0000-0000-0000AC070000}"/>
    <cellStyle name="20% - Ênfase5 5 3 2 2 2" xfId="5326" xr:uid="{00000000-0005-0000-0000-0000AD070000}"/>
    <cellStyle name="20% - Ênfase5 5 3 2 3" xfId="4174" xr:uid="{00000000-0005-0000-0000-0000AE070000}"/>
    <cellStyle name="20% - Ênfase5 5 3 3" xfId="1621" xr:uid="{00000000-0005-0000-0000-0000AF070000}"/>
    <cellStyle name="20% - Ênfase5 5 3 3 2" xfId="4750" xr:uid="{00000000-0005-0000-0000-0000B0070000}"/>
    <cellStyle name="20% - Ênfase5 5 3 4" xfId="3598" xr:uid="{00000000-0005-0000-0000-0000B1070000}"/>
    <cellStyle name="20% - Ênfase5 5 4" xfId="751" xr:uid="{00000000-0005-0000-0000-0000B2070000}"/>
    <cellStyle name="20% - Ênfase5 5 4 2" xfId="1909" xr:uid="{00000000-0005-0000-0000-0000B3070000}"/>
    <cellStyle name="20% - Ênfase5 5 4 2 2" xfId="5038" xr:uid="{00000000-0005-0000-0000-0000B4070000}"/>
    <cellStyle name="20% - Ênfase5 5 4 3" xfId="3886" xr:uid="{00000000-0005-0000-0000-0000B5070000}"/>
    <cellStyle name="20% - Ênfase5 5 5" xfId="1333" xr:uid="{00000000-0005-0000-0000-0000B6070000}"/>
    <cellStyle name="20% - Ênfase5 5 5 2" xfId="4462" xr:uid="{00000000-0005-0000-0000-0000B7070000}"/>
    <cellStyle name="20% - Ênfase5 5 6" xfId="3310" xr:uid="{00000000-0005-0000-0000-0000B8070000}"/>
    <cellStyle name="20% - Ênfase5 50" xfId="2949" xr:uid="{00000000-0005-0000-0000-0000B9070000}"/>
    <cellStyle name="20% - Ênfase5 50 2" xfId="6078" xr:uid="{00000000-0005-0000-0000-0000BA070000}"/>
    <cellStyle name="20% - Ênfase5 51" xfId="2979" xr:uid="{00000000-0005-0000-0000-0000BB070000}"/>
    <cellStyle name="20% - Ênfase5 51 2" xfId="6108" xr:uid="{00000000-0005-0000-0000-0000BC070000}"/>
    <cellStyle name="20% - Ênfase5 52" xfId="2991" xr:uid="{00000000-0005-0000-0000-0000BD070000}"/>
    <cellStyle name="20% - Ênfase5 52 2" xfId="6120" xr:uid="{00000000-0005-0000-0000-0000BE070000}"/>
    <cellStyle name="20% - Ênfase5 53" xfId="3003" xr:uid="{00000000-0005-0000-0000-0000BF070000}"/>
    <cellStyle name="20% - Ênfase5 53 2" xfId="6132" xr:uid="{00000000-0005-0000-0000-0000C0070000}"/>
    <cellStyle name="20% - Ênfase5 54" xfId="3015" xr:uid="{00000000-0005-0000-0000-0000C1070000}"/>
    <cellStyle name="20% - Ênfase5 54 2" xfId="6144" xr:uid="{00000000-0005-0000-0000-0000C2070000}"/>
    <cellStyle name="20% - Ênfase5 55" xfId="3029" xr:uid="{00000000-0005-0000-0000-0000C3070000}"/>
    <cellStyle name="20% - Ênfase5 55 2" xfId="6158" xr:uid="{00000000-0005-0000-0000-0000C4070000}"/>
    <cellStyle name="20% - Ênfase5 56" xfId="3048" xr:uid="{00000000-0005-0000-0000-0000C5070000}"/>
    <cellStyle name="20% - Ênfase5 56 2" xfId="6177" xr:uid="{00000000-0005-0000-0000-0000C6070000}"/>
    <cellStyle name="20% - Ênfase5 57" xfId="3062" xr:uid="{00000000-0005-0000-0000-0000C7070000}"/>
    <cellStyle name="20% - Ênfase5 57 2" xfId="6191" xr:uid="{00000000-0005-0000-0000-0000C8070000}"/>
    <cellStyle name="20% - Ênfase5 58" xfId="3075" xr:uid="{00000000-0005-0000-0000-0000C9070000}"/>
    <cellStyle name="20% - Ênfase5 58 2" xfId="6204" xr:uid="{00000000-0005-0000-0000-0000CA070000}"/>
    <cellStyle name="20% - Ênfase5 59" xfId="3087" xr:uid="{00000000-0005-0000-0000-0000CB070000}"/>
    <cellStyle name="20% - Ênfase5 59 2" xfId="6216" xr:uid="{00000000-0005-0000-0000-0000CC070000}"/>
    <cellStyle name="20% - Ênfase5 6" xfId="211" xr:uid="{00000000-0005-0000-0000-0000CD070000}"/>
    <cellStyle name="20% - Ênfase5 6 2" xfId="507" xr:uid="{00000000-0005-0000-0000-0000CE070000}"/>
    <cellStyle name="20% - Ênfase5 6 2 2" xfId="1087" xr:uid="{00000000-0005-0000-0000-0000CF070000}"/>
    <cellStyle name="20% - Ênfase5 6 2 2 2" xfId="2245" xr:uid="{00000000-0005-0000-0000-0000D0070000}"/>
    <cellStyle name="20% - Ênfase5 6 2 2 2 2" xfId="5374" xr:uid="{00000000-0005-0000-0000-0000D1070000}"/>
    <cellStyle name="20% - Ênfase5 6 2 2 3" xfId="4222" xr:uid="{00000000-0005-0000-0000-0000D2070000}"/>
    <cellStyle name="20% - Ênfase5 6 2 3" xfId="1669" xr:uid="{00000000-0005-0000-0000-0000D3070000}"/>
    <cellStyle name="20% - Ênfase5 6 2 3 2" xfId="4798" xr:uid="{00000000-0005-0000-0000-0000D4070000}"/>
    <cellStyle name="20% - Ênfase5 6 2 4" xfId="3646" xr:uid="{00000000-0005-0000-0000-0000D5070000}"/>
    <cellStyle name="20% - Ênfase5 6 3" xfId="799" xr:uid="{00000000-0005-0000-0000-0000D6070000}"/>
    <cellStyle name="20% - Ênfase5 6 3 2" xfId="1957" xr:uid="{00000000-0005-0000-0000-0000D7070000}"/>
    <cellStyle name="20% - Ênfase5 6 3 2 2" xfId="5086" xr:uid="{00000000-0005-0000-0000-0000D8070000}"/>
    <cellStyle name="20% - Ênfase5 6 3 3" xfId="3934" xr:uid="{00000000-0005-0000-0000-0000D9070000}"/>
    <cellStyle name="20% - Ênfase5 6 4" xfId="1381" xr:uid="{00000000-0005-0000-0000-0000DA070000}"/>
    <cellStyle name="20% - Ênfase5 6 4 2" xfId="4510" xr:uid="{00000000-0005-0000-0000-0000DB070000}"/>
    <cellStyle name="20% - Ênfase5 6 5" xfId="3358" xr:uid="{00000000-0005-0000-0000-0000DC070000}"/>
    <cellStyle name="20% - Ênfase5 60" xfId="3100" xr:uid="{00000000-0005-0000-0000-0000DD070000}"/>
    <cellStyle name="20% - Ênfase5 60 2" xfId="6229" xr:uid="{00000000-0005-0000-0000-0000DE070000}"/>
    <cellStyle name="20% - Ênfase5 61" xfId="3112" xr:uid="{00000000-0005-0000-0000-0000DF070000}"/>
    <cellStyle name="20% - Ênfase5 61 2" xfId="6241" xr:uid="{00000000-0005-0000-0000-0000E0070000}"/>
    <cellStyle name="20% - Ênfase5 62" xfId="3122" xr:uid="{00000000-0005-0000-0000-0000E1070000}"/>
    <cellStyle name="20% - Ênfase5 62 2" xfId="6251" xr:uid="{00000000-0005-0000-0000-0000E2070000}"/>
    <cellStyle name="20% - Ênfase5 63" xfId="3131" xr:uid="{00000000-0005-0000-0000-0000E3070000}"/>
    <cellStyle name="20% - Ênfase5 63 2" xfId="6260" xr:uid="{00000000-0005-0000-0000-0000E4070000}"/>
    <cellStyle name="20% - Ênfase5 64" xfId="3139" xr:uid="{00000000-0005-0000-0000-0000E5070000}"/>
    <cellStyle name="20% - Ênfase5 64 2" xfId="6268" xr:uid="{00000000-0005-0000-0000-0000E6070000}"/>
    <cellStyle name="20% - Ênfase5 65" xfId="3153" xr:uid="{00000000-0005-0000-0000-0000E7070000}"/>
    <cellStyle name="20% - Ênfase5 65 2" xfId="6282" xr:uid="{00000000-0005-0000-0000-0000E8070000}"/>
    <cellStyle name="20% - Ênfase5 66" xfId="3167" xr:uid="{00000000-0005-0000-0000-0000E9070000}"/>
    <cellStyle name="20% - Ênfase5 66 2" xfId="6296" xr:uid="{00000000-0005-0000-0000-0000EA070000}"/>
    <cellStyle name="20% - Ênfase5 67" xfId="3182" xr:uid="{00000000-0005-0000-0000-0000EB070000}"/>
    <cellStyle name="20% - Ênfase5 67 2" xfId="6310" xr:uid="{00000000-0005-0000-0000-0000EC070000}"/>
    <cellStyle name="20% - Ênfase5 68" xfId="3196" xr:uid="{00000000-0005-0000-0000-0000ED070000}"/>
    <cellStyle name="20% - Ênfase5 68 2" xfId="6324" xr:uid="{00000000-0005-0000-0000-0000EE070000}"/>
    <cellStyle name="20% - Ênfase5 69" xfId="3210" xr:uid="{00000000-0005-0000-0000-0000EF070000}"/>
    <cellStyle name="20% - Ênfase5 7" xfId="359" xr:uid="{00000000-0005-0000-0000-0000F0070000}"/>
    <cellStyle name="20% - Ênfase5 7 2" xfId="943" xr:uid="{00000000-0005-0000-0000-0000F1070000}"/>
    <cellStyle name="20% - Ênfase5 7 2 2" xfId="2101" xr:uid="{00000000-0005-0000-0000-0000F2070000}"/>
    <cellStyle name="20% - Ênfase5 7 2 2 2" xfId="5230" xr:uid="{00000000-0005-0000-0000-0000F3070000}"/>
    <cellStyle name="20% - Ênfase5 7 2 3" xfId="4078" xr:uid="{00000000-0005-0000-0000-0000F4070000}"/>
    <cellStyle name="20% - Ênfase5 7 3" xfId="1525" xr:uid="{00000000-0005-0000-0000-0000F5070000}"/>
    <cellStyle name="20% - Ênfase5 7 3 2" xfId="4654" xr:uid="{00000000-0005-0000-0000-0000F6070000}"/>
    <cellStyle name="20% - Ênfase5 7 4" xfId="3502" xr:uid="{00000000-0005-0000-0000-0000F7070000}"/>
    <cellStyle name="20% - Ênfase5 70" xfId="6344" xr:uid="{00000000-0005-0000-0000-0000F8070000}"/>
    <cellStyle name="20% - Ênfase5 71" xfId="6359" xr:uid="{00000000-0005-0000-0000-0000F9070000}"/>
    <cellStyle name="20% - Ênfase5 72" xfId="6373" xr:uid="{00000000-0005-0000-0000-0000FA070000}"/>
    <cellStyle name="20% - Ênfase5 73" xfId="6387" xr:uid="{00000000-0005-0000-0000-0000FB070000}"/>
    <cellStyle name="20% - Ênfase5 8" xfId="651" xr:uid="{00000000-0005-0000-0000-0000FC070000}"/>
    <cellStyle name="20% - Ênfase5 8 2" xfId="1813" xr:uid="{00000000-0005-0000-0000-0000FD070000}"/>
    <cellStyle name="20% - Ênfase5 8 2 2" xfId="4942" xr:uid="{00000000-0005-0000-0000-0000FE070000}"/>
    <cellStyle name="20% - Ênfase5 8 3" xfId="3790" xr:uid="{00000000-0005-0000-0000-0000FF070000}"/>
    <cellStyle name="20% - Ênfase5 9" xfId="1231" xr:uid="{00000000-0005-0000-0000-000000080000}"/>
    <cellStyle name="20% - Ênfase5 9 2" xfId="4366" xr:uid="{00000000-0005-0000-0000-000001080000}"/>
    <cellStyle name="20% - Ênfase6" xfId="49" builtinId="50" customBuiltin="1"/>
    <cellStyle name="20% - Ênfase6 10" xfId="2414" xr:uid="{00000000-0005-0000-0000-000003080000}"/>
    <cellStyle name="20% - Ênfase6 10 2" xfId="5543" xr:uid="{00000000-0005-0000-0000-000004080000}"/>
    <cellStyle name="20% - Ênfase6 11" xfId="2426" xr:uid="{00000000-0005-0000-0000-000005080000}"/>
    <cellStyle name="20% - Ênfase6 11 2" xfId="5555" xr:uid="{00000000-0005-0000-0000-000006080000}"/>
    <cellStyle name="20% - Ênfase6 12" xfId="2440" xr:uid="{00000000-0005-0000-0000-000007080000}"/>
    <cellStyle name="20% - Ênfase6 12 2" xfId="5569" xr:uid="{00000000-0005-0000-0000-000008080000}"/>
    <cellStyle name="20% - Ênfase6 13" xfId="2452" xr:uid="{00000000-0005-0000-0000-000009080000}"/>
    <cellStyle name="20% - Ênfase6 13 2" xfId="5581" xr:uid="{00000000-0005-0000-0000-00000A080000}"/>
    <cellStyle name="20% - Ênfase6 14" xfId="2466" xr:uid="{00000000-0005-0000-0000-00000B080000}"/>
    <cellStyle name="20% - Ênfase6 14 2" xfId="5595" xr:uid="{00000000-0005-0000-0000-00000C080000}"/>
    <cellStyle name="20% - Ênfase6 15" xfId="2482" xr:uid="{00000000-0005-0000-0000-00000D080000}"/>
    <cellStyle name="20% - Ênfase6 15 2" xfId="5611" xr:uid="{00000000-0005-0000-0000-00000E080000}"/>
    <cellStyle name="20% - Ênfase6 16" xfId="2495" xr:uid="{00000000-0005-0000-0000-00000F080000}"/>
    <cellStyle name="20% - Ênfase6 16 2" xfId="5624" xr:uid="{00000000-0005-0000-0000-000010080000}"/>
    <cellStyle name="20% - Ênfase6 17" xfId="2508" xr:uid="{00000000-0005-0000-0000-000011080000}"/>
    <cellStyle name="20% - Ênfase6 17 2" xfId="5637" xr:uid="{00000000-0005-0000-0000-000012080000}"/>
    <cellStyle name="20% - Ênfase6 18" xfId="2519" xr:uid="{00000000-0005-0000-0000-000013080000}"/>
    <cellStyle name="20% - Ênfase6 18 2" xfId="5648" xr:uid="{00000000-0005-0000-0000-000014080000}"/>
    <cellStyle name="20% - Ênfase6 19" xfId="2529" xr:uid="{00000000-0005-0000-0000-000015080000}"/>
    <cellStyle name="20% - Ênfase6 19 2" xfId="5658" xr:uid="{00000000-0005-0000-0000-000016080000}"/>
    <cellStyle name="20% - Ênfase6 2" xfId="91" xr:uid="{00000000-0005-0000-0000-000017080000}"/>
    <cellStyle name="20% - Ênfase6 2 2" xfId="149" xr:uid="{00000000-0005-0000-0000-000018080000}"/>
    <cellStyle name="20% - Ênfase6 2 2 2" xfId="297" xr:uid="{00000000-0005-0000-0000-000019080000}"/>
    <cellStyle name="20% - Ênfase6 2 2 2 2" xfId="589" xr:uid="{00000000-0005-0000-0000-00001A080000}"/>
    <cellStyle name="20% - Ênfase6 2 2 2 2 2" xfId="1169" xr:uid="{00000000-0005-0000-0000-00001B080000}"/>
    <cellStyle name="20% - Ênfase6 2 2 2 2 2 2" xfId="2327" xr:uid="{00000000-0005-0000-0000-00001C080000}"/>
    <cellStyle name="20% - Ênfase6 2 2 2 2 2 2 2" xfId="5456" xr:uid="{00000000-0005-0000-0000-00001D080000}"/>
    <cellStyle name="20% - Ênfase6 2 2 2 2 2 3" xfId="4304" xr:uid="{00000000-0005-0000-0000-00001E080000}"/>
    <cellStyle name="20% - Ênfase6 2 2 2 2 3" xfId="1751" xr:uid="{00000000-0005-0000-0000-00001F080000}"/>
    <cellStyle name="20% - Ênfase6 2 2 2 2 3 2" xfId="4880" xr:uid="{00000000-0005-0000-0000-000020080000}"/>
    <cellStyle name="20% - Ênfase6 2 2 2 2 4" xfId="3728" xr:uid="{00000000-0005-0000-0000-000021080000}"/>
    <cellStyle name="20% - Ênfase6 2 2 2 3" xfId="881" xr:uid="{00000000-0005-0000-0000-000022080000}"/>
    <cellStyle name="20% - Ênfase6 2 2 2 3 2" xfId="2039" xr:uid="{00000000-0005-0000-0000-000023080000}"/>
    <cellStyle name="20% - Ênfase6 2 2 2 3 2 2" xfId="5168" xr:uid="{00000000-0005-0000-0000-000024080000}"/>
    <cellStyle name="20% - Ênfase6 2 2 2 3 3" xfId="4016" xr:uid="{00000000-0005-0000-0000-000025080000}"/>
    <cellStyle name="20% - Ênfase6 2 2 2 4" xfId="1463" xr:uid="{00000000-0005-0000-0000-000026080000}"/>
    <cellStyle name="20% - Ênfase6 2 2 2 4 2" xfId="4592" xr:uid="{00000000-0005-0000-0000-000027080000}"/>
    <cellStyle name="20% - Ênfase6 2 2 2 5" xfId="3440" xr:uid="{00000000-0005-0000-0000-000028080000}"/>
    <cellStyle name="20% - Ênfase6 2 2 3" xfId="445" xr:uid="{00000000-0005-0000-0000-000029080000}"/>
    <cellStyle name="20% - Ênfase6 2 2 3 2" xfId="1025" xr:uid="{00000000-0005-0000-0000-00002A080000}"/>
    <cellStyle name="20% - Ênfase6 2 2 3 2 2" xfId="2183" xr:uid="{00000000-0005-0000-0000-00002B080000}"/>
    <cellStyle name="20% - Ênfase6 2 2 3 2 2 2" xfId="5312" xr:uid="{00000000-0005-0000-0000-00002C080000}"/>
    <cellStyle name="20% - Ênfase6 2 2 3 2 3" xfId="4160" xr:uid="{00000000-0005-0000-0000-00002D080000}"/>
    <cellStyle name="20% - Ênfase6 2 2 3 3" xfId="1607" xr:uid="{00000000-0005-0000-0000-00002E080000}"/>
    <cellStyle name="20% - Ênfase6 2 2 3 3 2" xfId="4736" xr:uid="{00000000-0005-0000-0000-00002F080000}"/>
    <cellStyle name="20% - Ênfase6 2 2 3 4" xfId="3584" xr:uid="{00000000-0005-0000-0000-000030080000}"/>
    <cellStyle name="20% - Ênfase6 2 2 4" xfId="737" xr:uid="{00000000-0005-0000-0000-000031080000}"/>
    <cellStyle name="20% - Ênfase6 2 2 4 2" xfId="1895" xr:uid="{00000000-0005-0000-0000-000032080000}"/>
    <cellStyle name="20% - Ênfase6 2 2 4 2 2" xfId="5024" xr:uid="{00000000-0005-0000-0000-000033080000}"/>
    <cellStyle name="20% - Ênfase6 2 2 4 3" xfId="3872" xr:uid="{00000000-0005-0000-0000-000034080000}"/>
    <cellStyle name="20% - Ênfase6 2 2 5" xfId="1319" xr:uid="{00000000-0005-0000-0000-000035080000}"/>
    <cellStyle name="20% - Ênfase6 2 2 5 2" xfId="4448" xr:uid="{00000000-0005-0000-0000-000036080000}"/>
    <cellStyle name="20% - Ênfase6 2 2 6" xfId="3296" xr:uid="{00000000-0005-0000-0000-000037080000}"/>
    <cellStyle name="20% - Ênfase6 2 3" xfId="197" xr:uid="{00000000-0005-0000-0000-000038080000}"/>
    <cellStyle name="20% - Ênfase6 2 3 2" xfId="345" xr:uid="{00000000-0005-0000-0000-000039080000}"/>
    <cellStyle name="20% - Ênfase6 2 3 2 2" xfId="637" xr:uid="{00000000-0005-0000-0000-00003A080000}"/>
    <cellStyle name="20% - Ênfase6 2 3 2 2 2" xfId="1217" xr:uid="{00000000-0005-0000-0000-00003B080000}"/>
    <cellStyle name="20% - Ênfase6 2 3 2 2 2 2" xfId="2375" xr:uid="{00000000-0005-0000-0000-00003C080000}"/>
    <cellStyle name="20% - Ênfase6 2 3 2 2 2 2 2" xfId="5504" xr:uid="{00000000-0005-0000-0000-00003D080000}"/>
    <cellStyle name="20% - Ênfase6 2 3 2 2 2 3" xfId="4352" xr:uid="{00000000-0005-0000-0000-00003E080000}"/>
    <cellStyle name="20% - Ênfase6 2 3 2 2 3" xfId="1799" xr:uid="{00000000-0005-0000-0000-00003F080000}"/>
    <cellStyle name="20% - Ênfase6 2 3 2 2 3 2" xfId="4928" xr:uid="{00000000-0005-0000-0000-000040080000}"/>
    <cellStyle name="20% - Ênfase6 2 3 2 2 4" xfId="3776" xr:uid="{00000000-0005-0000-0000-000041080000}"/>
    <cellStyle name="20% - Ênfase6 2 3 2 3" xfId="929" xr:uid="{00000000-0005-0000-0000-000042080000}"/>
    <cellStyle name="20% - Ênfase6 2 3 2 3 2" xfId="2087" xr:uid="{00000000-0005-0000-0000-000043080000}"/>
    <cellStyle name="20% - Ênfase6 2 3 2 3 2 2" xfId="5216" xr:uid="{00000000-0005-0000-0000-000044080000}"/>
    <cellStyle name="20% - Ênfase6 2 3 2 3 3" xfId="4064" xr:uid="{00000000-0005-0000-0000-000045080000}"/>
    <cellStyle name="20% - Ênfase6 2 3 2 4" xfId="1511" xr:uid="{00000000-0005-0000-0000-000046080000}"/>
    <cellStyle name="20% - Ênfase6 2 3 2 4 2" xfId="4640" xr:uid="{00000000-0005-0000-0000-000047080000}"/>
    <cellStyle name="20% - Ênfase6 2 3 2 5" xfId="3488" xr:uid="{00000000-0005-0000-0000-000048080000}"/>
    <cellStyle name="20% - Ênfase6 2 3 3" xfId="493" xr:uid="{00000000-0005-0000-0000-000049080000}"/>
    <cellStyle name="20% - Ênfase6 2 3 3 2" xfId="1073" xr:uid="{00000000-0005-0000-0000-00004A080000}"/>
    <cellStyle name="20% - Ênfase6 2 3 3 2 2" xfId="2231" xr:uid="{00000000-0005-0000-0000-00004B080000}"/>
    <cellStyle name="20% - Ênfase6 2 3 3 2 2 2" xfId="5360" xr:uid="{00000000-0005-0000-0000-00004C080000}"/>
    <cellStyle name="20% - Ênfase6 2 3 3 2 3" xfId="4208" xr:uid="{00000000-0005-0000-0000-00004D080000}"/>
    <cellStyle name="20% - Ênfase6 2 3 3 3" xfId="1655" xr:uid="{00000000-0005-0000-0000-00004E080000}"/>
    <cellStyle name="20% - Ênfase6 2 3 3 3 2" xfId="4784" xr:uid="{00000000-0005-0000-0000-00004F080000}"/>
    <cellStyle name="20% - Ênfase6 2 3 3 4" xfId="3632" xr:uid="{00000000-0005-0000-0000-000050080000}"/>
    <cellStyle name="20% - Ênfase6 2 3 4" xfId="785" xr:uid="{00000000-0005-0000-0000-000051080000}"/>
    <cellStyle name="20% - Ênfase6 2 3 4 2" xfId="1943" xr:uid="{00000000-0005-0000-0000-000052080000}"/>
    <cellStyle name="20% - Ênfase6 2 3 4 2 2" xfId="5072" xr:uid="{00000000-0005-0000-0000-000053080000}"/>
    <cellStyle name="20% - Ênfase6 2 3 4 3" xfId="3920" xr:uid="{00000000-0005-0000-0000-000054080000}"/>
    <cellStyle name="20% - Ênfase6 2 3 5" xfId="1367" xr:uid="{00000000-0005-0000-0000-000055080000}"/>
    <cellStyle name="20% - Ênfase6 2 3 5 2" xfId="4496" xr:uid="{00000000-0005-0000-0000-000056080000}"/>
    <cellStyle name="20% - Ênfase6 2 3 6" xfId="3344" xr:uid="{00000000-0005-0000-0000-000057080000}"/>
    <cellStyle name="20% - Ênfase6 2 4" xfId="249" xr:uid="{00000000-0005-0000-0000-000058080000}"/>
    <cellStyle name="20% - Ênfase6 2 4 2" xfId="541" xr:uid="{00000000-0005-0000-0000-000059080000}"/>
    <cellStyle name="20% - Ênfase6 2 4 2 2" xfId="1121" xr:uid="{00000000-0005-0000-0000-00005A080000}"/>
    <cellStyle name="20% - Ênfase6 2 4 2 2 2" xfId="2279" xr:uid="{00000000-0005-0000-0000-00005B080000}"/>
    <cellStyle name="20% - Ênfase6 2 4 2 2 2 2" xfId="5408" xr:uid="{00000000-0005-0000-0000-00005C080000}"/>
    <cellStyle name="20% - Ênfase6 2 4 2 2 3" xfId="4256" xr:uid="{00000000-0005-0000-0000-00005D080000}"/>
    <cellStyle name="20% - Ênfase6 2 4 2 3" xfId="1703" xr:uid="{00000000-0005-0000-0000-00005E080000}"/>
    <cellStyle name="20% - Ênfase6 2 4 2 3 2" xfId="4832" xr:uid="{00000000-0005-0000-0000-00005F080000}"/>
    <cellStyle name="20% - Ênfase6 2 4 2 4" xfId="3680" xr:uid="{00000000-0005-0000-0000-000060080000}"/>
    <cellStyle name="20% - Ênfase6 2 4 3" xfId="833" xr:uid="{00000000-0005-0000-0000-000061080000}"/>
    <cellStyle name="20% - Ênfase6 2 4 3 2" xfId="1991" xr:uid="{00000000-0005-0000-0000-000062080000}"/>
    <cellStyle name="20% - Ênfase6 2 4 3 2 2" xfId="5120" xr:uid="{00000000-0005-0000-0000-000063080000}"/>
    <cellStyle name="20% - Ênfase6 2 4 3 3" xfId="3968" xr:uid="{00000000-0005-0000-0000-000064080000}"/>
    <cellStyle name="20% - Ênfase6 2 4 4" xfId="1415" xr:uid="{00000000-0005-0000-0000-000065080000}"/>
    <cellStyle name="20% - Ênfase6 2 4 4 2" xfId="4544" xr:uid="{00000000-0005-0000-0000-000066080000}"/>
    <cellStyle name="20% - Ênfase6 2 4 5" xfId="3392" xr:uid="{00000000-0005-0000-0000-000067080000}"/>
    <cellStyle name="20% - Ênfase6 2 5" xfId="397" xr:uid="{00000000-0005-0000-0000-000068080000}"/>
    <cellStyle name="20% - Ênfase6 2 5 2" xfId="977" xr:uid="{00000000-0005-0000-0000-000069080000}"/>
    <cellStyle name="20% - Ênfase6 2 5 2 2" xfId="2135" xr:uid="{00000000-0005-0000-0000-00006A080000}"/>
    <cellStyle name="20% - Ênfase6 2 5 2 2 2" xfId="5264" xr:uid="{00000000-0005-0000-0000-00006B080000}"/>
    <cellStyle name="20% - Ênfase6 2 5 2 3" xfId="4112" xr:uid="{00000000-0005-0000-0000-00006C080000}"/>
    <cellStyle name="20% - Ênfase6 2 5 3" xfId="1559" xr:uid="{00000000-0005-0000-0000-00006D080000}"/>
    <cellStyle name="20% - Ênfase6 2 5 3 2" xfId="4688" xr:uid="{00000000-0005-0000-0000-00006E080000}"/>
    <cellStyle name="20% - Ênfase6 2 5 4" xfId="3536" xr:uid="{00000000-0005-0000-0000-00006F080000}"/>
    <cellStyle name="20% - Ênfase6 2 6" xfId="689" xr:uid="{00000000-0005-0000-0000-000070080000}"/>
    <cellStyle name="20% - Ênfase6 2 6 2" xfId="1847" xr:uid="{00000000-0005-0000-0000-000071080000}"/>
    <cellStyle name="20% - Ênfase6 2 6 2 2" xfId="4976" xr:uid="{00000000-0005-0000-0000-000072080000}"/>
    <cellStyle name="20% - Ênfase6 2 6 3" xfId="3824" xr:uid="{00000000-0005-0000-0000-000073080000}"/>
    <cellStyle name="20% - Ênfase6 2 7" xfId="1270" xr:uid="{00000000-0005-0000-0000-000074080000}"/>
    <cellStyle name="20% - Ênfase6 2 7 2" xfId="4400" xr:uid="{00000000-0005-0000-0000-000075080000}"/>
    <cellStyle name="20% - Ênfase6 2 8" xfId="3248" xr:uid="{00000000-0005-0000-0000-000076080000}"/>
    <cellStyle name="20% - Ênfase6 20" xfId="2538" xr:uid="{00000000-0005-0000-0000-000077080000}"/>
    <cellStyle name="20% - Ênfase6 20 2" xfId="5667" xr:uid="{00000000-0005-0000-0000-000078080000}"/>
    <cellStyle name="20% - Ênfase6 21" xfId="2545" xr:uid="{00000000-0005-0000-0000-000079080000}"/>
    <cellStyle name="20% - Ênfase6 21 2" xfId="5674" xr:uid="{00000000-0005-0000-0000-00007A080000}"/>
    <cellStyle name="20% - Ênfase6 22" xfId="2581" xr:uid="{00000000-0005-0000-0000-00007B080000}"/>
    <cellStyle name="20% - Ênfase6 22 2" xfId="5710" xr:uid="{00000000-0005-0000-0000-00007C080000}"/>
    <cellStyle name="20% - Ênfase6 23" xfId="2595" xr:uid="{00000000-0005-0000-0000-00007D080000}"/>
    <cellStyle name="20% - Ênfase6 23 2" xfId="5724" xr:uid="{00000000-0005-0000-0000-00007E080000}"/>
    <cellStyle name="20% - Ênfase6 24" xfId="2607" xr:uid="{00000000-0005-0000-0000-00007F080000}"/>
    <cellStyle name="20% - Ênfase6 24 2" xfId="5736" xr:uid="{00000000-0005-0000-0000-000080080000}"/>
    <cellStyle name="20% - Ênfase6 25" xfId="2620" xr:uid="{00000000-0005-0000-0000-000081080000}"/>
    <cellStyle name="20% - Ênfase6 25 2" xfId="5749" xr:uid="{00000000-0005-0000-0000-000082080000}"/>
    <cellStyle name="20% - Ênfase6 26" xfId="2633" xr:uid="{00000000-0005-0000-0000-000083080000}"/>
    <cellStyle name="20% - Ênfase6 26 2" xfId="5762" xr:uid="{00000000-0005-0000-0000-000084080000}"/>
    <cellStyle name="20% - Ênfase6 27" xfId="2646" xr:uid="{00000000-0005-0000-0000-000085080000}"/>
    <cellStyle name="20% - Ênfase6 27 2" xfId="5775" xr:uid="{00000000-0005-0000-0000-000086080000}"/>
    <cellStyle name="20% - Ênfase6 28" xfId="2659" xr:uid="{00000000-0005-0000-0000-000087080000}"/>
    <cellStyle name="20% - Ênfase6 28 2" xfId="5788" xr:uid="{00000000-0005-0000-0000-000088080000}"/>
    <cellStyle name="20% - Ênfase6 29" xfId="2669" xr:uid="{00000000-0005-0000-0000-000089080000}"/>
    <cellStyle name="20% - Ênfase6 29 2" xfId="5798" xr:uid="{00000000-0005-0000-0000-00008A080000}"/>
    <cellStyle name="20% - Ênfase6 3" xfId="69" xr:uid="{00000000-0005-0000-0000-00008B080000}"/>
    <cellStyle name="20% - Ênfase6 3 2" xfId="133" xr:uid="{00000000-0005-0000-0000-00008C080000}"/>
    <cellStyle name="20% - Ênfase6 3 2 2" xfId="281" xr:uid="{00000000-0005-0000-0000-00008D080000}"/>
    <cellStyle name="20% - Ênfase6 3 2 2 2" xfId="573" xr:uid="{00000000-0005-0000-0000-00008E080000}"/>
    <cellStyle name="20% - Ênfase6 3 2 2 2 2" xfId="1153" xr:uid="{00000000-0005-0000-0000-00008F080000}"/>
    <cellStyle name="20% - Ênfase6 3 2 2 2 2 2" xfId="2311" xr:uid="{00000000-0005-0000-0000-000090080000}"/>
    <cellStyle name="20% - Ênfase6 3 2 2 2 2 2 2" xfId="5440" xr:uid="{00000000-0005-0000-0000-000091080000}"/>
    <cellStyle name="20% - Ênfase6 3 2 2 2 2 3" xfId="4288" xr:uid="{00000000-0005-0000-0000-000092080000}"/>
    <cellStyle name="20% - Ênfase6 3 2 2 2 3" xfId="1735" xr:uid="{00000000-0005-0000-0000-000093080000}"/>
    <cellStyle name="20% - Ênfase6 3 2 2 2 3 2" xfId="4864" xr:uid="{00000000-0005-0000-0000-000094080000}"/>
    <cellStyle name="20% - Ênfase6 3 2 2 2 4" xfId="3712" xr:uid="{00000000-0005-0000-0000-000095080000}"/>
    <cellStyle name="20% - Ênfase6 3 2 2 3" xfId="865" xr:uid="{00000000-0005-0000-0000-000096080000}"/>
    <cellStyle name="20% - Ênfase6 3 2 2 3 2" xfId="2023" xr:uid="{00000000-0005-0000-0000-000097080000}"/>
    <cellStyle name="20% - Ênfase6 3 2 2 3 2 2" xfId="5152" xr:uid="{00000000-0005-0000-0000-000098080000}"/>
    <cellStyle name="20% - Ênfase6 3 2 2 3 3" xfId="4000" xr:uid="{00000000-0005-0000-0000-000099080000}"/>
    <cellStyle name="20% - Ênfase6 3 2 2 4" xfId="1447" xr:uid="{00000000-0005-0000-0000-00009A080000}"/>
    <cellStyle name="20% - Ênfase6 3 2 2 4 2" xfId="4576" xr:uid="{00000000-0005-0000-0000-00009B080000}"/>
    <cellStyle name="20% - Ênfase6 3 2 2 5" xfId="3424" xr:uid="{00000000-0005-0000-0000-00009C080000}"/>
    <cellStyle name="20% - Ênfase6 3 2 3" xfId="429" xr:uid="{00000000-0005-0000-0000-00009D080000}"/>
    <cellStyle name="20% - Ênfase6 3 2 3 2" xfId="1009" xr:uid="{00000000-0005-0000-0000-00009E080000}"/>
    <cellStyle name="20% - Ênfase6 3 2 3 2 2" xfId="2167" xr:uid="{00000000-0005-0000-0000-00009F080000}"/>
    <cellStyle name="20% - Ênfase6 3 2 3 2 2 2" xfId="5296" xr:uid="{00000000-0005-0000-0000-0000A0080000}"/>
    <cellStyle name="20% - Ênfase6 3 2 3 2 3" xfId="4144" xr:uid="{00000000-0005-0000-0000-0000A1080000}"/>
    <cellStyle name="20% - Ênfase6 3 2 3 3" xfId="1591" xr:uid="{00000000-0005-0000-0000-0000A2080000}"/>
    <cellStyle name="20% - Ênfase6 3 2 3 3 2" xfId="4720" xr:uid="{00000000-0005-0000-0000-0000A3080000}"/>
    <cellStyle name="20% - Ênfase6 3 2 3 4" xfId="3568" xr:uid="{00000000-0005-0000-0000-0000A4080000}"/>
    <cellStyle name="20% - Ênfase6 3 2 4" xfId="721" xr:uid="{00000000-0005-0000-0000-0000A5080000}"/>
    <cellStyle name="20% - Ênfase6 3 2 4 2" xfId="1879" xr:uid="{00000000-0005-0000-0000-0000A6080000}"/>
    <cellStyle name="20% - Ênfase6 3 2 4 2 2" xfId="5008" xr:uid="{00000000-0005-0000-0000-0000A7080000}"/>
    <cellStyle name="20% - Ênfase6 3 2 4 3" xfId="3856" xr:uid="{00000000-0005-0000-0000-0000A8080000}"/>
    <cellStyle name="20% - Ênfase6 3 2 5" xfId="1303" xr:uid="{00000000-0005-0000-0000-0000A9080000}"/>
    <cellStyle name="20% - Ênfase6 3 2 5 2" xfId="4432" xr:uid="{00000000-0005-0000-0000-0000AA080000}"/>
    <cellStyle name="20% - Ênfase6 3 2 6" xfId="3280" xr:uid="{00000000-0005-0000-0000-0000AB080000}"/>
    <cellStyle name="20% - Ênfase6 3 3" xfId="181" xr:uid="{00000000-0005-0000-0000-0000AC080000}"/>
    <cellStyle name="20% - Ênfase6 3 3 2" xfId="329" xr:uid="{00000000-0005-0000-0000-0000AD080000}"/>
    <cellStyle name="20% - Ênfase6 3 3 2 2" xfId="621" xr:uid="{00000000-0005-0000-0000-0000AE080000}"/>
    <cellStyle name="20% - Ênfase6 3 3 2 2 2" xfId="1201" xr:uid="{00000000-0005-0000-0000-0000AF080000}"/>
    <cellStyle name="20% - Ênfase6 3 3 2 2 2 2" xfId="2359" xr:uid="{00000000-0005-0000-0000-0000B0080000}"/>
    <cellStyle name="20% - Ênfase6 3 3 2 2 2 2 2" xfId="5488" xr:uid="{00000000-0005-0000-0000-0000B1080000}"/>
    <cellStyle name="20% - Ênfase6 3 3 2 2 2 3" xfId="4336" xr:uid="{00000000-0005-0000-0000-0000B2080000}"/>
    <cellStyle name="20% - Ênfase6 3 3 2 2 3" xfId="1783" xr:uid="{00000000-0005-0000-0000-0000B3080000}"/>
    <cellStyle name="20% - Ênfase6 3 3 2 2 3 2" xfId="4912" xr:uid="{00000000-0005-0000-0000-0000B4080000}"/>
    <cellStyle name="20% - Ênfase6 3 3 2 2 4" xfId="3760" xr:uid="{00000000-0005-0000-0000-0000B5080000}"/>
    <cellStyle name="20% - Ênfase6 3 3 2 3" xfId="913" xr:uid="{00000000-0005-0000-0000-0000B6080000}"/>
    <cellStyle name="20% - Ênfase6 3 3 2 3 2" xfId="2071" xr:uid="{00000000-0005-0000-0000-0000B7080000}"/>
    <cellStyle name="20% - Ênfase6 3 3 2 3 2 2" xfId="5200" xr:uid="{00000000-0005-0000-0000-0000B8080000}"/>
    <cellStyle name="20% - Ênfase6 3 3 2 3 3" xfId="4048" xr:uid="{00000000-0005-0000-0000-0000B9080000}"/>
    <cellStyle name="20% - Ênfase6 3 3 2 4" xfId="1495" xr:uid="{00000000-0005-0000-0000-0000BA080000}"/>
    <cellStyle name="20% - Ênfase6 3 3 2 4 2" xfId="4624" xr:uid="{00000000-0005-0000-0000-0000BB080000}"/>
    <cellStyle name="20% - Ênfase6 3 3 2 5" xfId="3472" xr:uid="{00000000-0005-0000-0000-0000BC080000}"/>
    <cellStyle name="20% - Ênfase6 3 3 3" xfId="477" xr:uid="{00000000-0005-0000-0000-0000BD080000}"/>
    <cellStyle name="20% - Ênfase6 3 3 3 2" xfId="1057" xr:uid="{00000000-0005-0000-0000-0000BE080000}"/>
    <cellStyle name="20% - Ênfase6 3 3 3 2 2" xfId="2215" xr:uid="{00000000-0005-0000-0000-0000BF080000}"/>
    <cellStyle name="20% - Ênfase6 3 3 3 2 2 2" xfId="5344" xr:uid="{00000000-0005-0000-0000-0000C0080000}"/>
    <cellStyle name="20% - Ênfase6 3 3 3 2 3" xfId="4192" xr:uid="{00000000-0005-0000-0000-0000C1080000}"/>
    <cellStyle name="20% - Ênfase6 3 3 3 3" xfId="1639" xr:uid="{00000000-0005-0000-0000-0000C2080000}"/>
    <cellStyle name="20% - Ênfase6 3 3 3 3 2" xfId="4768" xr:uid="{00000000-0005-0000-0000-0000C3080000}"/>
    <cellStyle name="20% - Ênfase6 3 3 3 4" xfId="3616" xr:uid="{00000000-0005-0000-0000-0000C4080000}"/>
    <cellStyle name="20% - Ênfase6 3 3 4" xfId="769" xr:uid="{00000000-0005-0000-0000-0000C5080000}"/>
    <cellStyle name="20% - Ênfase6 3 3 4 2" xfId="1927" xr:uid="{00000000-0005-0000-0000-0000C6080000}"/>
    <cellStyle name="20% - Ênfase6 3 3 4 2 2" xfId="5056" xr:uid="{00000000-0005-0000-0000-0000C7080000}"/>
    <cellStyle name="20% - Ênfase6 3 3 4 3" xfId="3904" xr:uid="{00000000-0005-0000-0000-0000C8080000}"/>
    <cellStyle name="20% - Ênfase6 3 3 5" xfId="1351" xr:uid="{00000000-0005-0000-0000-0000C9080000}"/>
    <cellStyle name="20% - Ênfase6 3 3 5 2" xfId="4480" xr:uid="{00000000-0005-0000-0000-0000CA080000}"/>
    <cellStyle name="20% - Ênfase6 3 3 6" xfId="3328" xr:uid="{00000000-0005-0000-0000-0000CB080000}"/>
    <cellStyle name="20% - Ênfase6 3 4" xfId="233" xr:uid="{00000000-0005-0000-0000-0000CC080000}"/>
    <cellStyle name="20% - Ênfase6 3 4 2" xfId="525" xr:uid="{00000000-0005-0000-0000-0000CD080000}"/>
    <cellStyle name="20% - Ênfase6 3 4 2 2" xfId="1105" xr:uid="{00000000-0005-0000-0000-0000CE080000}"/>
    <cellStyle name="20% - Ênfase6 3 4 2 2 2" xfId="2263" xr:uid="{00000000-0005-0000-0000-0000CF080000}"/>
    <cellStyle name="20% - Ênfase6 3 4 2 2 2 2" xfId="5392" xr:uid="{00000000-0005-0000-0000-0000D0080000}"/>
    <cellStyle name="20% - Ênfase6 3 4 2 2 3" xfId="4240" xr:uid="{00000000-0005-0000-0000-0000D1080000}"/>
    <cellStyle name="20% - Ênfase6 3 4 2 3" xfId="1687" xr:uid="{00000000-0005-0000-0000-0000D2080000}"/>
    <cellStyle name="20% - Ênfase6 3 4 2 3 2" xfId="4816" xr:uid="{00000000-0005-0000-0000-0000D3080000}"/>
    <cellStyle name="20% - Ênfase6 3 4 2 4" xfId="3664" xr:uid="{00000000-0005-0000-0000-0000D4080000}"/>
    <cellStyle name="20% - Ênfase6 3 4 3" xfId="817" xr:uid="{00000000-0005-0000-0000-0000D5080000}"/>
    <cellStyle name="20% - Ênfase6 3 4 3 2" xfId="1975" xr:uid="{00000000-0005-0000-0000-0000D6080000}"/>
    <cellStyle name="20% - Ênfase6 3 4 3 2 2" xfId="5104" xr:uid="{00000000-0005-0000-0000-0000D7080000}"/>
    <cellStyle name="20% - Ênfase6 3 4 3 3" xfId="3952" xr:uid="{00000000-0005-0000-0000-0000D8080000}"/>
    <cellStyle name="20% - Ênfase6 3 4 4" xfId="1399" xr:uid="{00000000-0005-0000-0000-0000D9080000}"/>
    <cellStyle name="20% - Ênfase6 3 4 4 2" xfId="4528" xr:uid="{00000000-0005-0000-0000-0000DA080000}"/>
    <cellStyle name="20% - Ênfase6 3 4 5" xfId="3376" xr:uid="{00000000-0005-0000-0000-0000DB080000}"/>
    <cellStyle name="20% - Ênfase6 3 5" xfId="381" xr:uid="{00000000-0005-0000-0000-0000DC080000}"/>
    <cellStyle name="20% - Ênfase6 3 5 2" xfId="961" xr:uid="{00000000-0005-0000-0000-0000DD080000}"/>
    <cellStyle name="20% - Ênfase6 3 5 2 2" xfId="2119" xr:uid="{00000000-0005-0000-0000-0000DE080000}"/>
    <cellStyle name="20% - Ênfase6 3 5 2 2 2" xfId="5248" xr:uid="{00000000-0005-0000-0000-0000DF080000}"/>
    <cellStyle name="20% - Ênfase6 3 5 2 3" xfId="4096" xr:uid="{00000000-0005-0000-0000-0000E0080000}"/>
    <cellStyle name="20% - Ênfase6 3 5 3" xfId="1543" xr:uid="{00000000-0005-0000-0000-0000E1080000}"/>
    <cellStyle name="20% - Ênfase6 3 5 3 2" xfId="4672" xr:uid="{00000000-0005-0000-0000-0000E2080000}"/>
    <cellStyle name="20% - Ênfase6 3 5 4" xfId="3520" xr:uid="{00000000-0005-0000-0000-0000E3080000}"/>
    <cellStyle name="20% - Ênfase6 3 6" xfId="673" xr:uid="{00000000-0005-0000-0000-0000E4080000}"/>
    <cellStyle name="20% - Ênfase6 3 6 2" xfId="1831" xr:uid="{00000000-0005-0000-0000-0000E5080000}"/>
    <cellStyle name="20% - Ênfase6 3 6 2 2" xfId="4960" xr:uid="{00000000-0005-0000-0000-0000E6080000}"/>
    <cellStyle name="20% - Ênfase6 3 6 3" xfId="3808" xr:uid="{00000000-0005-0000-0000-0000E7080000}"/>
    <cellStyle name="20% - Ênfase6 3 7" xfId="1254" xr:uid="{00000000-0005-0000-0000-0000E8080000}"/>
    <cellStyle name="20% - Ênfase6 3 7 2" xfId="4384" xr:uid="{00000000-0005-0000-0000-0000E9080000}"/>
    <cellStyle name="20% - Ênfase6 3 8" xfId="3232" xr:uid="{00000000-0005-0000-0000-0000EA080000}"/>
    <cellStyle name="20% - Ênfase6 30" xfId="2678" xr:uid="{00000000-0005-0000-0000-0000EB080000}"/>
    <cellStyle name="20% - Ênfase6 30 2" xfId="5807" xr:uid="{00000000-0005-0000-0000-0000EC080000}"/>
    <cellStyle name="20% - Ênfase6 31" xfId="2685" xr:uid="{00000000-0005-0000-0000-0000ED080000}"/>
    <cellStyle name="20% - Ênfase6 31 2" xfId="5814" xr:uid="{00000000-0005-0000-0000-0000EE080000}"/>
    <cellStyle name="20% - Ênfase6 32" xfId="2720" xr:uid="{00000000-0005-0000-0000-0000EF080000}"/>
    <cellStyle name="20% - Ênfase6 32 2" xfId="5849" xr:uid="{00000000-0005-0000-0000-0000F0080000}"/>
    <cellStyle name="20% - Ênfase6 33" xfId="2734" xr:uid="{00000000-0005-0000-0000-0000F1080000}"/>
    <cellStyle name="20% - Ênfase6 33 2" xfId="5863" xr:uid="{00000000-0005-0000-0000-0000F2080000}"/>
    <cellStyle name="20% - Ênfase6 34" xfId="2746" xr:uid="{00000000-0005-0000-0000-0000F3080000}"/>
    <cellStyle name="20% - Ênfase6 34 2" xfId="5875" xr:uid="{00000000-0005-0000-0000-0000F4080000}"/>
    <cellStyle name="20% - Ênfase6 35" xfId="2757" xr:uid="{00000000-0005-0000-0000-0000F5080000}"/>
    <cellStyle name="20% - Ênfase6 35 2" xfId="5886" xr:uid="{00000000-0005-0000-0000-0000F6080000}"/>
    <cellStyle name="20% - Ênfase6 36" xfId="2771" xr:uid="{00000000-0005-0000-0000-0000F7080000}"/>
    <cellStyle name="20% - Ênfase6 36 2" xfId="5900" xr:uid="{00000000-0005-0000-0000-0000F8080000}"/>
    <cellStyle name="20% - Ênfase6 37" xfId="2781" xr:uid="{00000000-0005-0000-0000-0000F9080000}"/>
    <cellStyle name="20% - Ênfase6 37 2" xfId="5910" xr:uid="{00000000-0005-0000-0000-0000FA080000}"/>
    <cellStyle name="20% - Ênfase6 38" xfId="2790" xr:uid="{00000000-0005-0000-0000-0000FB080000}"/>
    <cellStyle name="20% - Ênfase6 38 2" xfId="5919" xr:uid="{00000000-0005-0000-0000-0000FC080000}"/>
    <cellStyle name="20% - Ênfase6 39" xfId="2797" xr:uid="{00000000-0005-0000-0000-0000FD080000}"/>
    <cellStyle name="20% - Ênfase6 39 2" xfId="5926" xr:uid="{00000000-0005-0000-0000-0000FE080000}"/>
    <cellStyle name="20% - Ênfase6 4" xfId="113" xr:uid="{00000000-0005-0000-0000-0000FF080000}"/>
    <cellStyle name="20% - Ênfase6 4 2" xfId="265" xr:uid="{00000000-0005-0000-0000-000000090000}"/>
    <cellStyle name="20% - Ênfase6 4 2 2" xfId="557" xr:uid="{00000000-0005-0000-0000-000001090000}"/>
    <cellStyle name="20% - Ênfase6 4 2 2 2" xfId="1137" xr:uid="{00000000-0005-0000-0000-000002090000}"/>
    <cellStyle name="20% - Ênfase6 4 2 2 2 2" xfId="2295" xr:uid="{00000000-0005-0000-0000-000003090000}"/>
    <cellStyle name="20% - Ênfase6 4 2 2 2 2 2" xfId="5424" xr:uid="{00000000-0005-0000-0000-000004090000}"/>
    <cellStyle name="20% - Ênfase6 4 2 2 2 3" xfId="4272" xr:uid="{00000000-0005-0000-0000-000005090000}"/>
    <cellStyle name="20% - Ênfase6 4 2 2 3" xfId="1719" xr:uid="{00000000-0005-0000-0000-000006090000}"/>
    <cellStyle name="20% - Ênfase6 4 2 2 3 2" xfId="4848" xr:uid="{00000000-0005-0000-0000-000007090000}"/>
    <cellStyle name="20% - Ênfase6 4 2 2 4" xfId="3696" xr:uid="{00000000-0005-0000-0000-000008090000}"/>
    <cellStyle name="20% - Ênfase6 4 2 3" xfId="849" xr:uid="{00000000-0005-0000-0000-000009090000}"/>
    <cellStyle name="20% - Ênfase6 4 2 3 2" xfId="2007" xr:uid="{00000000-0005-0000-0000-00000A090000}"/>
    <cellStyle name="20% - Ênfase6 4 2 3 2 2" xfId="5136" xr:uid="{00000000-0005-0000-0000-00000B090000}"/>
    <cellStyle name="20% - Ênfase6 4 2 3 3" xfId="3984" xr:uid="{00000000-0005-0000-0000-00000C090000}"/>
    <cellStyle name="20% - Ênfase6 4 2 4" xfId="1431" xr:uid="{00000000-0005-0000-0000-00000D090000}"/>
    <cellStyle name="20% - Ênfase6 4 2 4 2" xfId="4560" xr:uid="{00000000-0005-0000-0000-00000E090000}"/>
    <cellStyle name="20% - Ênfase6 4 2 5" xfId="3408" xr:uid="{00000000-0005-0000-0000-00000F090000}"/>
    <cellStyle name="20% - Ênfase6 4 3" xfId="413" xr:uid="{00000000-0005-0000-0000-000010090000}"/>
    <cellStyle name="20% - Ênfase6 4 3 2" xfId="993" xr:uid="{00000000-0005-0000-0000-000011090000}"/>
    <cellStyle name="20% - Ênfase6 4 3 2 2" xfId="2151" xr:uid="{00000000-0005-0000-0000-000012090000}"/>
    <cellStyle name="20% - Ênfase6 4 3 2 2 2" xfId="5280" xr:uid="{00000000-0005-0000-0000-000013090000}"/>
    <cellStyle name="20% - Ênfase6 4 3 2 3" xfId="4128" xr:uid="{00000000-0005-0000-0000-000014090000}"/>
    <cellStyle name="20% - Ênfase6 4 3 3" xfId="1575" xr:uid="{00000000-0005-0000-0000-000015090000}"/>
    <cellStyle name="20% - Ênfase6 4 3 3 2" xfId="4704" xr:uid="{00000000-0005-0000-0000-000016090000}"/>
    <cellStyle name="20% - Ênfase6 4 3 4" xfId="3552" xr:uid="{00000000-0005-0000-0000-000017090000}"/>
    <cellStyle name="20% - Ênfase6 4 4" xfId="705" xr:uid="{00000000-0005-0000-0000-000018090000}"/>
    <cellStyle name="20% - Ênfase6 4 4 2" xfId="1863" xr:uid="{00000000-0005-0000-0000-000019090000}"/>
    <cellStyle name="20% - Ênfase6 4 4 2 2" xfId="4992" xr:uid="{00000000-0005-0000-0000-00001A090000}"/>
    <cellStyle name="20% - Ênfase6 4 4 3" xfId="3840" xr:uid="{00000000-0005-0000-0000-00001B090000}"/>
    <cellStyle name="20% - Ênfase6 4 5" xfId="1287" xr:uid="{00000000-0005-0000-0000-00001C090000}"/>
    <cellStyle name="20% - Ênfase6 4 5 2" xfId="4416" xr:uid="{00000000-0005-0000-0000-00001D090000}"/>
    <cellStyle name="20% - Ênfase6 4 6" xfId="3264" xr:uid="{00000000-0005-0000-0000-00001E090000}"/>
    <cellStyle name="20% - Ênfase6 40" xfId="2833" xr:uid="{00000000-0005-0000-0000-00001F090000}"/>
    <cellStyle name="20% - Ênfase6 40 2" xfId="5962" xr:uid="{00000000-0005-0000-0000-000020090000}"/>
    <cellStyle name="20% - Ênfase6 41" xfId="2847" xr:uid="{00000000-0005-0000-0000-000021090000}"/>
    <cellStyle name="20% - Ênfase6 41 2" xfId="5976" xr:uid="{00000000-0005-0000-0000-000022090000}"/>
    <cellStyle name="20% - Ênfase6 42" xfId="2860" xr:uid="{00000000-0005-0000-0000-000023090000}"/>
    <cellStyle name="20% - Ênfase6 42 2" xfId="5989" xr:uid="{00000000-0005-0000-0000-000024090000}"/>
    <cellStyle name="20% - Ênfase6 43" xfId="2873" xr:uid="{00000000-0005-0000-0000-000025090000}"/>
    <cellStyle name="20% - Ênfase6 43 2" xfId="6002" xr:uid="{00000000-0005-0000-0000-000026090000}"/>
    <cellStyle name="20% - Ênfase6 44" xfId="2886" xr:uid="{00000000-0005-0000-0000-000027090000}"/>
    <cellStyle name="20% - Ênfase6 44 2" xfId="6015" xr:uid="{00000000-0005-0000-0000-000028090000}"/>
    <cellStyle name="20% - Ênfase6 45" xfId="2897" xr:uid="{00000000-0005-0000-0000-000029090000}"/>
    <cellStyle name="20% - Ênfase6 45 2" xfId="6026" xr:uid="{00000000-0005-0000-0000-00002A090000}"/>
    <cellStyle name="20% - Ênfase6 46" xfId="2907" xr:uid="{00000000-0005-0000-0000-00002B090000}"/>
    <cellStyle name="20% - Ênfase6 46 2" xfId="6036" xr:uid="{00000000-0005-0000-0000-00002C090000}"/>
    <cellStyle name="20% - Ênfase6 47" xfId="2916" xr:uid="{00000000-0005-0000-0000-00002D090000}"/>
    <cellStyle name="20% - Ênfase6 47 2" xfId="6045" xr:uid="{00000000-0005-0000-0000-00002E090000}"/>
    <cellStyle name="20% - Ênfase6 48" xfId="2923" xr:uid="{00000000-0005-0000-0000-00002F090000}"/>
    <cellStyle name="20% - Ênfase6 48 2" xfId="6052" xr:uid="{00000000-0005-0000-0000-000030090000}"/>
    <cellStyle name="20% - Ênfase6 49" xfId="2937" xr:uid="{00000000-0005-0000-0000-000031090000}"/>
    <cellStyle name="20% - Ênfase6 49 2" xfId="6066" xr:uid="{00000000-0005-0000-0000-000032090000}"/>
    <cellStyle name="20% - Ênfase6 5" xfId="165" xr:uid="{00000000-0005-0000-0000-000033090000}"/>
    <cellStyle name="20% - Ênfase6 5 2" xfId="313" xr:uid="{00000000-0005-0000-0000-000034090000}"/>
    <cellStyle name="20% - Ênfase6 5 2 2" xfId="605" xr:uid="{00000000-0005-0000-0000-000035090000}"/>
    <cellStyle name="20% - Ênfase6 5 2 2 2" xfId="1185" xr:uid="{00000000-0005-0000-0000-000036090000}"/>
    <cellStyle name="20% - Ênfase6 5 2 2 2 2" xfId="2343" xr:uid="{00000000-0005-0000-0000-000037090000}"/>
    <cellStyle name="20% - Ênfase6 5 2 2 2 2 2" xfId="5472" xr:uid="{00000000-0005-0000-0000-000038090000}"/>
    <cellStyle name="20% - Ênfase6 5 2 2 2 3" xfId="4320" xr:uid="{00000000-0005-0000-0000-000039090000}"/>
    <cellStyle name="20% - Ênfase6 5 2 2 3" xfId="1767" xr:uid="{00000000-0005-0000-0000-00003A090000}"/>
    <cellStyle name="20% - Ênfase6 5 2 2 3 2" xfId="4896" xr:uid="{00000000-0005-0000-0000-00003B090000}"/>
    <cellStyle name="20% - Ênfase6 5 2 2 4" xfId="3744" xr:uid="{00000000-0005-0000-0000-00003C090000}"/>
    <cellStyle name="20% - Ênfase6 5 2 3" xfId="897" xr:uid="{00000000-0005-0000-0000-00003D090000}"/>
    <cellStyle name="20% - Ênfase6 5 2 3 2" xfId="2055" xr:uid="{00000000-0005-0000-0000-00003E090000}"/>
    <cellStyle name="20% - Ênfase6 5 2 3 2 2" xfId="5184" xr:uid="{00000000-0005-0000-0000-00003F090000}"/>
    <cellStyle name="20% - Ênfase6 5 2 3 3" xfId="4032" xr:uid="{00000000-0005-0000-0000-000040090000}"/>
    <cellStyle name="20% - Ênfase6 5 2 4" xfId="1479" xr:uid="{00000000-0005-0000-0000-000041090000}"/>
    <cellStyle name="20% - Ênfase6 5 2 4 2" xfId="4608" xr:uid="{00000000-0005-0000-0000-000042090000}"/>
    <cellStyle name="20% - Ênfase6 5 2 5" xfId="3456" xr:uid="{00000000-0005-0000-0000-000043090000}"/>
    <cellStyle name="20% - Ênfase6 5 3" xfId="461" xr:uid="{00000000-0005-0000-0000-000044090000}"/>
    <cellStyle name="20% - Ênfase6 5 3 2" xfId="1041" xr:uid="{00000000-0005-0000-0000-000045090000}"/>
    <cellStyle name="20% - Ênfase6 5 3 2 2" xfId="2199" xr:uid="{00000000-0005-0000-0000-000046090000}"/>
    <cellStyle name="20% - Ênfase6 5 3 2 2 2" xfId="5328" xr:uid="{00000000-0005-0000-0000-000047090000}"/>
    <cellStyle name="20% - Ênfase6 5 3 2 3" xfId="4176" xr:uid="{00000000-0005-0000-0000-000048090000}"/>
    <cellStyle name="20% - Ênfase6 5 3 3" xfId="1623" xr:uid="{00000000-0005-0000-0000-000049090000}"/>
    <cellStyle name="20% - Ênfase6 5 3 3 2" xfId="4752" xr:uid="{00000000-0005-0000-0000-00004A090000}"/>
    <cellStyle name="20% - Ênfase6 5 3 4" xfId="3600" xr:uid="{00000000-0005-0000-0000-00004B090000}"/>
    <cellStyle name="20% - Ênfase6 5 4" xfId="753" xr:uid="{00000000-0005-0000-0000-00004C090000}"/>
    <cellStyle name="20% - Ênfase6 5 4 2" xfId="1911" xr:uid="{00000000-0005-0000-0000-00004D090000}"/>
    <cellStyle name="20% - Ênfase6 5 4 2 2" xfId="5040" xr:uid="{00000000-0005-0000-0000-00004E090000}"/>
    <cellStyle name="20% - Ênfase6 5 4 3" xfId="3888" xr:uid="{00000000-0005-0000-0000-00004F090000}"/>
    <cellStyle name="20% - Ênfase6 5 5" xfId="1335" xr:uid="{00000000-0005-0000-0000-000050090000}"/>
    <cellStyle name="20% - Ênfase6 5 5 2" xfId="4464" xr:uid="{00000000-0005-0000-0000-000051090000}"/>
    <cellStyle name="20% - Ênfase6 5 6" xfId="3312" xr:uid="{00000000-0005-0000-0000-000052090000}"/>
    <cellStyle name="20% - Ênfase6 50" xfId="2951" xr:uid="{00000000-0005-0000-0000-000053090000}"/>
    <cellStyle name="20% - Ênfase6 50 2" xfId="6080" xr:uid="{00000000-0005-0000-0000-000054090000}"/>
    <cellStyle name="20% - Ênfase6 51" xfId="2982" xr:uid="{00000000-0005-0000-0000-000055090000}"/>
    <cellStyle name="20% - Ênfase6 51 2" xfId="6111" xr:uid="{00000000-0005-0000-0000-000056090000}"/>
    <cellStyle name="20% - Ênfase6 52" xfId="2994" xr:uid="{00000000-0005-0000-0000-000057090000}"/>
    <cellStyle name="20% - Ênfase6 52 2" xfId="6123" xr:uid="{00000000-0005-0000-0000-000058090000}"/>
    <cellStyle name="20% - Ênfase6 53" xfId="3007" xr:uid="{00000000-0005-0000-0000-000059090000}"/>
    <cellStyle name="20% - Ênfase6 53 2" xfId="6136" xr:uid="{00000000-0005-0000-0000-00005A090000}"/>
    <cellStyle name="20% - Ênfase6 54" xfId="3019" xr:uid="{00000000-0005-0000-0000-00005B090000}"/>
    <cellStyle name="20% - Ênfase6 54 2" xfId="6148" xr:uid="{00000000-0005-0000-0000-00005C090000}"/>
    <cellStyle name="20% - Ênfase6 55" xfId="3032" xr:uid="{00000000-0005-0000-0000-00005D090000}"/>
    <cellStyle name="20% - Ênfase6 55 2" xfId="6161" xr:uid="{00000000-0005-0000-0000-00005E090000}"/>
    <cellStyle name="20% - Ênfase6 56" xfId="3052" xr:uid="{00000000-0005-0000-0000-00005F090000}"/>
    <cellStyle name="20% - Ênfase6 56 2" xfId="6181" xr:uid="{00000000-0005-0000-0000-000060090000}"/>
    <cellStyle name="20% - Ênfase6 57" xfId="3066" xr:uid="{00000000-0005-0000-0000-000061090000}"/>
    <cellStyle name="20% - Ênfase6 57 2" xfId="6195" xr:uid="{00000000-0005-0000-0000-000062090000}"/>
    <cellStyle name="20% - Ênfase6 58" xfId="3078" xr:uid="{00000000-0005-0000-0000-000063090000}"/>
    <cellStyle name="20% - Ênfase6 58 2" xfId="6207" xr:uid="{00000000-0005-0000-0000-000064090000}"/>
    <cellStyle name="20% - Ênfase6 59" xfId="3091" xr:uid="{00000000-0005-0000-0000-000065090000}"/>
    <cellStyle name="20% - Ênfase6 59 2" xfId="6220" xr:uid="{00000000-0005-0000-0000-000066090000}"/>
    <cellStyle name="20% - Ênfase6 6" xfId="213" xr:uid="{00000000-0005-0000-0000-000067090000}"/>
    <cellStyle name="20% - Ênfase6 6 2" xfId="509" xr:uid="{00000000-0005-0000-0000-000068090000}"/>
    <cellStyle name="20% - Ênfase6 6 2 2" xfId="1089" xr:uid="{00000000-0005-0000-0000-000069090000}"/>
    <cellStyle name="20% - Ênfase6 6 2 2 2" xfId="2247" xr:uid="{00000000-0005-0000-0000-00006A090000}"/>
    <cellStyle name="20% - Ênfase6 6 2 2 2 2" xfId="5376" xr:uid="{00000000-0005-0000-0000-00006B090000}"/>
    <cellStyle name="20% - Ênfase6 6 2 2 3" xfId="4224" xr:uid="{00000000-0005-0000-0000-00006C090000}"/>
    <cellStyle name="20% - Ênfase6 6 2 3" xfId="1671" xr:uid="{00000000-0005-0000-0000-00006D090000}"/>
    <cellStyle name="20% - Ênfase6 6 2 3 2" xfId="4800" xr:uid="{00000000-0005-0000-0000-00006E090000}"/>
    <cellStyle name="20% - Ênfase6 6 2 4" xfId="3648" xr:uid="{00000000-0005-0000-0000-00006F090000}"/>
    <cellStyle name="20% - Ênfase6 6 3" xfId="801" xr:uid="{00000000-0005-0000-0000-000070090000}"/>
    <cellStyle name="20% - Ênfase6 6 3 2" xfId="1959" xr:uid="{00000000-0005-0000-0000-000071090000}"/>
    <cellStyle name="20% - Ênfase6 6 3 2 2" xfId="5088" xr:uid="{00000000-0005-0000-0000-000072090000}"/>
    <cellStyle name="20% - Ênfase6 6 3 3" xfId="3936" xr:uid="{00000000-0005-0000-0000-000073090000}"/>
    <cellStyle name="20% - Ênfase6 6 4" xfId="1383" xr:uid="{00000000-0005-0000-0000-000074090000}"/>
    <cellStyle name="20% - Ênfase6 6 4 2" xfId="4512" xr:uid="{00000000-0005-0000-0000-000075090000}"/>
    <cellStyle name="20% - Ênfase6 6 5" xfId="3360" xr:uid="{00000000-0005-0000-0000-000076090000}"/>
    <cellStyle name="20% - Ênfase6 60" xfId="3104" xr:uid="{00000000-0005-0000-0000-000077090000}"/>
    <cellStyle name="20% - Ênfase6 60 2" xfId="6233" xr:uid="{00000000-0005-0000-0000-000078090000}"/>
    <cellStyle name="20% - Ênfase6 61" xfId="3115" xr:uid="{00000000-0005-0000-0000-000079090000}"/>
    <cellStyle name="20% - Ênfase6 61 2" xfId="6244" xr:uid="{00000000-0005-0000-0000-00007A090000}"/>
    <cellStyle name="20% - Ênfase6 62" xfId="3125" xr:uid="{00000000-0005-0000-0000-00007B090000}"/>
    <cellStyle name="20% - Ênfase6 62 2" xfId="6254" xr:uid="{00000000-0005-0000-0000-00007C090000}"/>
    <cellStyle name="20% - Ênfase6 63" xfId="3134" xr:uid="{00000000-0005-0000-0000-00007D090000}"/>
    <cellStyle name="20% - Ênfase6 63 2" xfId="6263" xr:uid="{00000000-0005-0000-0000-00007E090000}"/>
    <cellStyle name="20% - Ênfase6 64" xfId="3141" xr:uid="{00000000-0005-0000-0000-00007F090000}"/>
    <cellStyle name="20% - Ênfase6 64 2" xfId="6270" xr:uid="{00000000-0005-0000-0000-000080090000}"/>
    <cellStyle name="20% - Ênfase6 65" xfId="3155" xr:uid="{00000000-0005-0000-0000-000081090000}"/>
    <cellStyle name="20% - Ênfase6 65 2" xfId="6284" xr:uid="{00000000-0005-0000-0000-000082090000}"/>
    <cellStyle name="20% - Ênfase6 66" xfId="3169" xr:uid="{00000000-0005-0000-0000-000083090000}"/>
    <cellStyle name="20% - Ênfase6 66 2" xfId="6298" xr:uid="{00000000-0005-0000-0000-000084090000}"/>
    <cellStyle name="20% - Ênfase6 67" xfId="3184" xr:uid="{00000000-0005-0000-0000-000085090000}"/>
    <cellStyle name="20% - Ênfase6 67 2" xfId="6312" xr:uid="{00000000-0005-0000-0000-000086090000}"/>
    <cellStyle name="20% - Ênfase6 68" xfId="3198" xr:uid="{00000000-0005-0000-0000-000087090000}"/>
    <cellStyle name="20% - Ênfase6 68 2" xfId="6326" xr:uid="{00000000-0005-0000-0000-000088090000}"/>
    <cellStyle name="20% - Ênfase6 69" xfId="3212" xr:uid="{00000000-0005-0000-0000-000089090000}"/>
    <cellStyle name="20% - Ênfase6 7" xfId="361" xr:uid="{00000000-0005-0000-0000-00008A090000}"/>
    <cellStyle name="20% - Ênfase6 7 2" xfId="945" xr:uid="{00000000-0005-0000-0000-00008B090000}"/>
    <cellStyle name="20% - Ênfase6 7 2 2" xfId="2103" xr:uid="{00000000-0005-0000-0000-00008C090000}"/>
    <cellStyle name="20% - Ênfase6 7 2 2 2" xfId="5232" xr:uid="{00000000-0005-0000-0000-00008D090000}"/>
    <cellStyle name="20% - Ênfase6 7 2 3" xfId="4080" xr:uid="{00000000-0005-0000-0000-00008E090000}"/>
    <cellStyle name="20% - Ênfase6 7 3" xfId="1527" xr:uid="{00000000-0005-0000-0000-00008F090000}"/>
    <cellStyle name="20% - Ênfase6 7 3 2" xfId="4656" xr:uid="{00000000-0005-0000-0000-000090090000}"/>
    <cellStyle name="20% - Ênfase6 7 4" xfId="3504" xr:uid="{00000000-0005-0000-0000-000091090000}"/>
    <cellStyle name="20% - Ênfase6 70" xfId="6346" xr:uid="{00000000-0005-0000-0000-000092090000}"/>
    <cellStyle name="20% - Ênfase6 71" xfId="6361" xr:uid="{00000000-0005-0000-0000-000093090000}"/>
    <cellStyle name="20% - Ênfase6 72" xfId="6375" xr:uid="{00000000-0005-0000-0000-000094090000}"/>
    <cellStyle name="20% - Ênfase6 73" xfId="6389" xr:uid="{00000000-0005-0000-0000-000095090000}"/>
    <cellStyle name="20% - Ênfase6 8" xfId="653" xr:uid="{00000000-0005-0000-0000-000096090000}"/>
    <cellStyle name="20% - Ênfase6 8 2" xfId="1815" xr:uid="{00000000-0005-0000-0000-000097090000}"/>
    <cellStyle name="20% - Ênfase6 8 2 2" xfId="4944" xr:uid="{00000000-0005-0000-0000-000098090000}"/>
    <cellStyle name="20% - Ênfase6 8 3" xfId="3792" xr:uid="{00000000-0005-0000-0000-000099090000}"/>
    <cellStyle name="20% - Ênfase6 9" xfId="1233" xr:uid="{00000000-0005-0000-0000-00009A090000}"/>
    <cellStyle name="20% - Ênfase6 9 2" xfId="4368" xr:uid="{00000000-0005-0000-0000-00009B090000}"/>
    <cellStyle name="40% - Ênfase1" xfId="30" builtinId="31" customBuiltin="1"/>
    <cellStyle name="40% - Ênfase1 10" xfId="2395" xr:uid="{00000000-0005-0000-0000-00009D090000}"/>
    <cellStyle name="40% - Ênfase1 10 2" xfId="5524" xr:uid="{00000000-0005-0000-0000-00009E090000}"/>
    <cellStyle name="40% - Ênfase1 11" xfId="2386" xr:uid="{00000000-0005-0000-0000-00009F090000}"/>
    <cellStyle name="40% - Ênfase1 11 2" xfId="5515" xr:uid="{00000000-0005-0000-0000-0000A0090000}"/>
    <cellStyle name="40% - Ênfase1 12" xfId="2384" xr:uid="{00000000-0005-0000-0000-0000A1090000}"/>
    <cellStyle name="40% - Ênfase1 12 2" xfId="5513" xr:uid="{00000000-0005-0000-0000-0000A2090000}"/>
    <cellStyle name="40% - Ênfase1 13" xfId="2383" xr:uid="{00000000-0005-0000-0000-0000A3090000}"/>
    <cellStyle name="40% - Ênfase1 13 2" xfId="5512" xr:uid="{00000000-0005-0000-0000-0000A4090000}"/>
    <cellStyle name="40% - Ênfase1 14" xfId="2385" xr:uid="{00000000-0005-0000-0000-0000A5090000}"/>
    <cellStyle name="40% - Ênfase1 14 2" xfId="5514" xr:uid="{00000000-0005-0000-0000-0000A6090000}"/>
    <cellStyle name="40% - Ênfase1 15" xfId="2464" xr:uid="{00000000-0005-0000-0000-0000A7090000}"/>
    <cellStyle name="40% - Ênfase1 15 2" xfId="5593" xr:uid="{00000000-0005-0000-0000-0000A8090000}"/>
    <cellStyle name="40% - Ênfase1 16" xfId="2457" xr:uid="{00000000-0005-0000-0000-0000A9090000}"/>
    <cellStyle name="40% - Ênfase1 16 2" xfId="5586" xr:uid="{00000000-0005-0000-0000-0000AA090000}"/>
    <cellStyle name="40% - Ênfase1 17" xfId="2465" xr:uid="{00000000-0005-0000-0000-0000AB090000}"/>
    <cellStyle name="40% - Ênfase1 17 2" xfId="5594" xr:uid="{00000000-0005-0000-0000-0000AC090000}"/>
    <cellStyle name="40% - Ênfase1 18" xfId="2389" xr:uid="{00000000-0005-0000-0000-0000AD090000}"/>
    <cellStyle name="40% - Ênfase1 18 2" xfId="5518" xr:uid="{00000000-0005-0000-0000-0000AE090000}"/>
    <cellStyle name="40% - Ênfase1 19" xfId="2461" xr:uid="{00000000-0005-0000-0000-0000AF090000}"/>
    <cellStyle name="40% - Ênfase1 19 2" xfId="5590" xr:uid="{00000000-0005-0000-0000-0000B0090000}"/>
    <cellStyle name="40% - Ênfase1 2" xfId="82" xr:uid="{00000000-0005-0000-0000-0000B1090000}"/>
    <cellStyle name="40% - Ênfase1 2 2" xfId="140" xr:uid="{00000000-0005-0000-0000-0000B2090000}"/>
    <cellStyle name="40% - Ênfase1 2 2 2" xfId="288" xr:uid="{00000000-0005-0000-0000-0000B3090000}"/>
    <cellStyle name="40% - Ênfase1 2 2 2 2" xfId="580" xr:uid="{00000000-0005-0000-0000-0000B4090000}"/>
    <cellStyle name="40% - Ênfase1 2 2 2 2 2" xfId="1160" xr:uid="{00000000-0005-0000-0000-0000B5090000}"/>
    <cellStyle name="40% - Ênfase1 2 2 2 2 2 2" xfId="2318" xr:uid="{00000000-0005-0000-0000-0000B6090000}"/>
    <cellStyle name="40% - Ênfase1 2 2 2 2 2 2 2" xfId="5447" xr:uid="{00000000-0005-0000-0000-0000B7090000}"/>
    <cellStyle name="40% - Ênfase1 2 2 2 2 2 3" xfId="4295" xr:uid="{00000000-0005-0000-0000-0000B8090000}"/>
    <cellStyle name="40% - Ênfase1 2 2 2 2 3" xfId="1742" xr:uid="{00000000-0005-0000-0000-0000B9090000}"/>
    <cellStyle name="40% - Ênfase1 2 2 2 2 3 2" xfId="4871" xr:uid="{00000000-0005-0000-0000-0000BA090000}"/>
    <cellStyle name="40% - Ênfase1 2 2 2 2 4" xfId="3719" xr:uid="{00000000-0005-0000-0000-0000BB090000}"/>
    <cellStyle name="40% - Ênfase1 2 2 2 3" xfId="872" xr:uid="{00000000-0005-0000-0000-0000BC090000}"/>
    <cellStyle name="40% - Ênfase1 2 2 2 3 2" xfId="2030" xr:uid="{00000000-0005-0000-0000-0000BD090000}"/>
    <cellStyle name="40% - Ênfase1 2 2 2 3 2 2" xfId="5159" xr:uid="{00000000-0005-0000-0000-0000BE090000}"/>
    <cellStyle name="40% - Ênfase1 2 2 2 3 3" xfId="4007" xr:uid="{00000000-0005-0000-0000-0000BF090000}"/>
    <cellStyle name="40% - Ênfase1 2 2 2 4" xfId="1454" xr:uid="{00000000-0005-0000-0000-0000C0090000}"/>
    <cellStyle name="40% - Ênfase1 2 2 2 4 2" xfId="4583" xr:uid="{00000000-0005-0000-0000-0000C1090000}"/>
    <cellStyle name="40% - Ênfase1 2 2 2 5" xfId="3431" xr:uid="{00000000-0005-0000-0000-0000C2090000}"/>
    <cellStyle name="40% - Ênfase1 2 2 3" xfId="436" xr:uid="{00000000-0005-0000-0000-0000C3090000}"/>
    <cellStyle name="40% - Ênfase1 2 2 3 2" xfId="1016" xr:uid="{00000000-0005-0000-0000-0000C4090000}"/>
    <cellStyle name="40% - Ênfase1 2 2 3 2 2" xfId="2174" xr:uid="{00000000-0005-0000-0000-0000C5090000}"/>
    <cellStyle name="40% - Ênfase1 2 2 3 2 2 2" xfId="5303" xr:uid="{00000000-0005-0000-0000-0000C6090000}"/>
    <cellStyle name="40% - Ênfase1 2 2 3 2 3" xfId="4151" xr:uid="{00000000-0005-0000-0000-0000C7090000}"/>
    <cellStyle name="40% - Ênfase1 2 2 3 3" xfId="1598" xr:uid="{00000000-0005-0000-0000-0000C8090000}"/>
    <cellStyle name="40% - Ênfase1 2 2 3 3 2" xfId="4727" xr:uid="{00000000-0005-0000-0000-0000C9090000}"/>
    <cellStyle name="40% - Ênfase1 2 2 3 4" xfId="3575" xr:uid="{00000000-0005-0000-0000-0000CA090000}"/>
    <cellStyle name="40% - Ênfase1 2 2 4" xfId="728" xr:uid="{00000000-0005-0000-0000-0000CB090000}"/>
    <cellStyle name="40% - Ênfase1 2 2 4 2" xfId="1886" xr:uid="{00000000-0005-0000-0000-0000CC090000}"/>
    <cellStyle name="40% - Ênfase1 2 2 4 2 2" xfId="5015" xr:uid="{00000000-0005-0000-0000-0000CD090000}"/>
    <cellStyle name="40% - Ênfase1 2 2 4 3" xfId="3863" xr:uid="{00000000-0005-0000-0000-0000CE090000}"/>
    <cellStyle name="40% - Ênfase1 2 2 5" xfId="1310" xr:uid="{00000000-0005-0000-0000-0000CF090000}"/>
    <cellStyle name="40% - Ênfase1 2 2 5 2" xfId="4439" xr:uid="{00000000-0005-0000-0000-0000D0090000}"/>
    <cellStyle name="40% - Ênfase1 2 2 6" xfId="3287" xr:uid="{00000000-0005-0000-0000-0000D1090000}"/>
    <cellStyle name="40% - Ênfase1 2 3" xfId="188" xr:uid="{00000000-0005-0000-0000-0000D2090000}"/>
    <cellStyle name="40% - Ênfase1 2 3 2" xfId="336" xr:uid="{00000000-0005-0000-0000-0000D3090000}"/>
    <cellStyle name="40% - Ênfase1 2 3 2 2" xfId="628" xr:uid="{00000000-0005-0000-0000-0000D4090000}"/>
    <cellStyle name="40% - Ênfase1 2 3 2 2 2" xfId="1208" xr:uid="{00000000-0005-0000-0000-0000D5090000}"/>
    <cellStyle name="40% - Ênfase1 2 3 2 2 2 2" xfId="2366" xr:uid="{00000000-0005-0000-0000-0000D6090000}"/>
    <cellStyle name="40% - Ênfase1 2 3 2 2 2 2 2" xfId="5495" xr:uid="{00000000-0005-0000-0000-0000D7090000}"/>
    <cellStyle name="40% - Ênfase1 2 3 2 2 2 3" xfId="4343" xr:uid="{00000000-0005-0000-0000-0000D8090000}"/>
    <cellStyle name="40% - Ênfase1 2 3 2 2 3" xfId="1790" xr:uid="{00000000-0005-0000-0000-0000D9090000}"/>
    <cellStyle name="40% - Ênfase1 2 3 2 2 3 2" xfId="4919" xr:uid="{00000000-0005-0000-0000-0000DA090000}"/>
    <cellStyle name="40% - Ênfase1 2 3 2 2 4" xfId="3767" xr:uid="{00000000-0005-0000-0000-0000DB090000}"/>
    <cellStyle name="40% - Ênfase1 2 3 2 3" xfId="920" xr:uid="{00000000-0005-0000-0000-0000DC090000}"/>
    <cellStyle name="40% - Ênfase1 2 3 2 3 2" xfId="2078" xr:uid="{00000000-0005-0000-0000-0000DD090000}"/>
    <cellStyle name="40% - Ênfase1 2 3 2 3 2 2" xfId="5207" xr:uid="{00000000-0005-0000-0000-0000DE090000}"/>
    <cellStyle name="40% - Ênfase1 2 3 2 3 3" xfId="4055" xr:uid="{00000000-0005-0000-0000-0000DF090000}"/>
    <cellStyle name="40% - Ênfase1 2 3 2 4" xfId="1502" xr:uid="{00000000-0005-0000-0000-0000E0090000}"/>
    <cellStyle name="40% - Ênfase1 2 3 2 4 2" xfId="4631" xr:uid="{00000000-0005-0000-0000-0000E1090000}"/>
    <cellStyle name="40% - Ênfase1 2 3 2 5" xfId="3479" xr:uid="{00000000-0005-0000-0000-0000E2090000}"/>
    <cellStyle name="40% - Ênfase1 2 3 3" xfId="484" xr:uid="{00000000-0005-0000-0000-0000E3090000}"/>
    <cellStyle name="40% - Ênfase1 2 3 3 2" xfId="1064" xr:uid="{00000000-0005-0000-0000-0000E4090000}"/>
    <cellStyle name="40% - Ênfase1 2 3 3 2 2" xfId="2222" xr:uid="{00000000-0005-0000-0000-0000E5090000}"/>
    <cellStyle name="40% - Ênfase1 2 3 3 2 2 2" xfId="5351" xr:uid="{00000000-0005-0000-0000-0000E6090000}"/>
    <cellStyle name="40% - Ênfase1 2 3 3 2 3" xfId="4199" xr:uid="{00000000-0005-0000-0000-0000E7090000}"/>
    <cellStyle name="40% - Ênfase1 2 3 3 3" xfId="1646" xr:uid="{00000000-0005-0000-0000-0000E8090000}"/>
    <cellStyle name="40% - Ênfase1 2 3 3 3 2" xfId="4775" xr:uid="{00000000-0005-0000-0000-0000E9090000}"/>
    <cellStyle name="40% - Ênfase1 2 3 3 4" xfId="3623" xr:uid="{00000000-0005-0000-0000-0000EA090000}"/>
    <cellStyle name="40% - Ênfase1 2 3 4" xfId="776" xr:uid="{00000000-0005-0000-0000-0000EB090000}"/>
    <cellStyle name="40% - Ênfase1 2 3 4 2" xfId="1934" xr:uid="{00000000-0005-0000-0000-0000EC090000}"/>
    <cellStyle name="40% - Ênfase1 2 3 4 2 2" xfId="5063" xr:uid="{00000000-0005-0000-0000-0000ED090000}"/>
    <cellStyle name="40% - Ênfase1 2 3 4 3" xfId="3911" xr:uid="{00000000-0005-0000-0000-0000EE090000}"/>
    <cellStyle name="40% - Ênfase1 2 3 5" xfId="1358" xr:uid="{00000000-0005-0000-0000-0000EF090000}"/>
    <cellStyle name="40% - Ênfase1 2 3 5 2" xfId="4487" xr:uid="{00000000-0005-0000-0000-0000F0090000}"/>
    <cellStyle name="40% - Ênfase1 2 3 6" xfId="3335" xr:uid="{00000000-0005-0000-0000-0000F1090000}"/>
    <cellStyle name="40% - Ênfase1 2 4" xfId="240" xr:uid="{00000000-0005-0000-0000-0000F2090000}"/>
    <cellStyle name="40% - Ênfase1 2 4 2" xfId="532" xr:uid="{00000000-0005-0000-0000-0000F3090000}"/>
    <cellStyle name="40% - Ênfase1 2 4 2 2" xfId="1112" xr:uid="{00000000-0005-0000-0000-0000F4090000}"/>
    <cellStyle name="40% - Ênfase1 2 4 2 2 2" xfId="2270" xr:uid="{00000000-0005-0000-0000-0000F5090000}"/>
    <cellStyle name="40% - Ênfase1 2 4 2 2 2 2" xfId="5399" xr:uid="{00000000-0005-0000-0000-0000F6090000}"/>
    <cellStyle name="40% - Ênfase1 2 4 2 2 3" xfId="4247" xr:uid="{00000000-0005-0000-0000-0000F7090000}"/>
    <cellStyle name="40% - Ênfase1 2 4 2 3" xfId="1694" xr:uid="{00000000-0005-0000-0000-0000F8090000}"/>
    <cellStyle name="40% - Ênfase1 2 4 2 3 2" xfId="4823" xr:uid="{00000000-0005-0000-0000-0000F9090000}"/>
    <cellStyle name="40% - Ênfase1 2 4 2 4" xfId="3671" xr:uid="{00000000-0005-0000-0000-0000FA090000}"/>
    <cellStyle name="40% - Ênfase1 2 4 3" xfId="824" xr:uid="{00000000-0005-0000-0000-0000FB090000}"/>
    <cellStyle name="40% - Ênfase1 2 4 3 2" xfId="1982" xr:uid="{00000000-0005-0000-0000-0000FC090000}"/>
    <cellStyle name="40% - Ênfase1 2 4 3 2 2" xfId="5111" xr:uid="{00000000-0005-0000-0000-0000FD090000}"/>
    <cellStyle name="40% - Ênfase1 2 4 3 3" xfId="3959" xr:uid="{00000000-0005-0000-0000-0000FE090000}"/>
    <cellStyle name="40% - Ênfase1 2 4 4" xfId="1406" xr:uid="{00000000-0005-0000-0000-0000FF090000}"/>
    <cellStyle name="40% - Ênfase1 2 4 4 2" xfId="4535" xr:uid="{00000000-0005-0000-0000-0000000A0000}"/>
    <cellStyle name="40% - Ênfase1 2 4 5" xfId="3383" xr:uid="{00000000-0005-0000-0000-0000010A0000}"/>
    <cellStyle name="40% - Ênfase1 2 5" xfId="388" xr:uid="{00000000-0005-0000-0000-0000020A0000}"/>
    <cellStyle name="40% - Ênfase1 2 5 2" xfId="968" xr:uid="{00000000-0005-0000-0000-0000030A0000}"/>
    <cellStyle name="40% - Ênfase1 2 5 2 2" xfId="2126" xr:uid="{00000000-0005-0000-0000-0000040A0000}"/>
    <cellStyle name="40% - Ênfase1 2 5 2 2 2" xfId="5255" xr:uid="{00000000-0005-0000-0000-0000050A0000}"/>
    <cellStyle name="40% - Ênfase1 2 5 2 3" xfId="4103" xr:uid="{00000000-0005-0000-0000-0000060A0000}"/>
    <cellStyle name="40% - Ênfase1 2 5 3" xfId="1550" xr:uid="{00000000-0005-0000-0000-0000070A0000}"/>
    <cellStyle name="40% - Ênfase1 2 5 3 2" xfId="4679" xr:uid="{00000000-0005-0000-0000-0000080A0000}"/>
    <cellStyle name="40% - Ênfase1 2 5 4" xfId="3527" xr:uid="{00000000-0005-0000-0000-0000090A0000}"/>
    <cellStyle name="40% - Ênfase1 2 6" xfId="680" xr:uid="{00000000-0005-0000-0000-00000A0A0000}"/>
    <cellStyle name="40% - Ênfase1 2 6 2" xfId="1838" xr:uid="{00000000-0005-0000-0000-00000B0A0000}"/>
    <cellStyle name="40% - Ênfase1 2 6 2 2" xfId="4967" xr:uid="{00000000-0005-0000-0000-00000C0A0000}"/>
    <cellStyle name="40% - Ênfase1 2 6 3" xfId="3815" xr:uid="{00000000-0005-0000-0000-00000D0A0000}"/>
    <cellStyle name="40% - Ênfase1 2 7" xfId="1261" xr:uid="{00000000-0005-0000-0000-00000E0A0000}"/>
    <cellStyle name="40% - Ênfase1 2 7 2" xfId="4391" xr:uid="{00000000-0005-0000-0000-00000F0A0000}"/>
    <cellStyle name="40% - Ênfase1 2 8" xfId="3239" xr:uid="{00000000-0005-0000-0000-0000100A0000}"/>
    <cellStyle name="40% - Ênfase1 20" xfId="2431" xr:uid="{00000000-0005-0000-0000-0000110A0000}"/>
    <cellStyle name="40% - Ênfase1 20 2" xfId="5560" xr:uid="{00000000-0005-0000-0000-0000120A0000}"/>
    <cellStyle name="40% - Ênfase1 21" xfId="2439" xr:uid="{00000000-0005-0000-0000-0000130A0000}"/>
    <cellStyle name="40% - Ênfase1 21 2" xfId="5568" xr:uid="{00000000-0005-0000-0000-0000140A0000}"/>
    <cellStyle name="40% - Ênfase1 22" xfId="2563" xr:uid="{00000000-0005-0000-0000-0000150A0000}"/>
    <cellStyle name="40% - Ênfase1 22 2" xfId="5692" xr:uid="{00000000-0005-0000-0000-0000160A0000}"/>
    <cellStyle name="40% - Ênfase1 23" xfId="2554" xr:uid="{00000000-0005-0000-0000-0000170A0000}"/>
    <cellStyle name="40% - Ênfase1 23 2" xfId="5683" xr:uid="{00000000-0005-0000-0000-0000180A0000}"/>
    <cellStyle name="40% - Ênfase1 24" xfId="2552" xr:uid="{00000000-0005-0000-0000-0000190A0000}"/>
    <cellStyle name="40% - Ênfase1 24 2" xfId="5681" xr:uid="{00000000-0005-0000-0000-00001A0A0000}"/>
    <cellStyle name="40% - Ênfase1 25" xfId="2551" xr:uid="{00000000-0005-0000-0000-00001B0A0000}"/>
    <cellStyle name="40% - Ênfase1 25 2" xfId="5680" xr:uid="{00000000-0005-0000-0000-00001C0A0000}"/>
    <cellStyle name="40% - Ênfase1 26" xfId="2553" xr:uid="{00000000-0005-0000-0000-00001D0A0000}"/>
    <cellStyle name="40% - Ênfase1 26 2" xfId="5682" xr:uid="{00000000-0005-0000-0000-00001E0A0000}"/>
    <cellStyle name="40% - Ênfase1 27" xfId="2550" xr:uid="{00000000-0005-0000-0000-00001F0A0000}"/>
    <cellStyle name="40% - Ênfase1 27 2" xfId="5679" xr:uid="{00000000-0005-0000-0000-0000200A0000}"/>
    <cellStyle name="40% - Ênfase1 28" xfId="2609" xr:uid="{00000000-0005-0000-0000-0000210A0000}"/>
    <cellStyle name="40% - Ênfase1 28 2" xfId="5738" xr:uid="{00000000-0005-0000-0000-0000220A0000}"/>
    <cellStyle name="40% - Ênfase1 29" xfId="2645" xr:uid="{00000000-0005-0000-0000-0000230A0000}"/>
    <cellStyle name="40% - Ênfase1 29 2" xfId="5774" xr:uid="{00000000-0005-0000-0000-0000240A0000}"/>
    <cellStyle name="40% - Ênfase1 3" xfId="60" xr:uid="{00000000-0005-0000-0000-0000250A0000}"/>
    <cellStyle name="40% - Ênfase1 3 2" xfId="124" xr:uid="{00000000-0005-0000-0000-0000260A0000}"/>
    <cellStyle name="40% - Ênfase1 3 2 2" xfId="272" xr:uid="{00000000-0005-0000-0000-0000270A0000}"/>
    <cellStyle name="40% - Ênfase1 3 2 2 2" xfId="564" xr:uid="{00000000-0005-0000-0000-0000280A0000}"/>
    <cellStyle name="40% - Ênfase1 3 2 2 2 2" xfId="1144" xr:uid="{00000000-0005-0000-0000-0000290A0000}"/>
    <cellStyle name="40% - Ênfase1 3 2 2 2 2 2" xfId="2302" xr:uid="{00000000-0005-0000-0000-00002A0A0000}"/>
    <cellStyle name="40% - Ênfase1 3 2 2 2 2 2 2" xfId="5431" xr:uid="{00000000-0005-0000-0000-00002B0A0000}"/>
    <cellStyle name="40% - Ênfase1 3 2 2 2 2 3" xfId="4279" xr:uid="{00000000-0005-0000-0000-00002C0A0000}"/>
    <cellStyle name="40% - Ênfase1 3 2 2 2 3" xfId="1726" xr:uid="{00000000-0005-0000-0000-00002D0A0000}"/>
    <cellStyle name="40% - Ênfase1 3 2 2 2 3 2" xfId="4855" xr:uid="{00000000-0005-0000-0000-00002E0A0000}"/>
    <cellStyle name="40% - Ênfase1 3 2 2 2 4" xfId="3703" xr:uid="{00000000-0005-0000-0000-00002F0A0000}"/>
    <cellStyle name="40% - Ênfase1 3 2 2 3" xfId="856" xr:uid="{00000000-0005-0000-0000-0000300A0000}"/>
    <cellStyle name="40% - Ênfase1 3 2 2 3 2" xfId="2014" xr:uid="{00000000-0005-0000-0000-0000310A0000}"/>
    <cellStyle name="40% - Ênfase1 3 2 2 3 2 2" xfId="5143" xr:uid="{00000000-0005-0000-0000-0000320A0000}"/>
    <cellStyle name="40% - Ênfase1 3 2 2 3 3" xfId="3991" xr:uid="{00000000-0005-0000-0000-0000330A0000}"/>
    <cellStyle name="40% - Ênfase1 3 2 2 4" xfId="1438" xr:uid="{00000000-0005-0000-0000-0000340A0000}"/>
    <cellStyle name="40% - Ênfase1 3 2 2 4 2" xfId="4567" xr:uid="{00000000-0005-0000-0000-0000350A0000}"/>
    <cellStyle name="40% - Ênfase1 3 2 2 5" xfId="3415" xr:uid="{00000000-0005-0000-0000-0000360A0000}"/>
    <cellStyle name="40% - Ênfase1 3 2 3" xfId="420" xr:uid="{00000000-0005-0000-0000-0000370A0000}"/>
    <cellStyle name="40% - Ênfase1 3 2 3 2" xfId="1000" xr:uid="{00000000-0005-0000-0000-0000380A0000}"/>
    <cellStyle name="40% - Ênfase1 3 2 3 2 2" xfId="2158" xr:uid="{00000000-0005-0000-0000-0000390A0000}"/>
    <cellStyle name="40% - Ênfase1 3 2 3 2 2 2" xfId="5287" xr:uid="{00000000-0005-0000-0000-00003A0A0000}"/>
    <cellStyle name="40% - Ênfase1 3 2 3 2 3" xfId="4135" xr:uid="{00000000-0005-0000-0000-00003B0A0000}"/>
    <cellStyle name="40% - Ênfase1 3 2 3 3" xfId="1582" xr:uid="{00000000-0005-0000-0000-00003C0A0000}"/>
    <cellStyle name="40% - Ênfase1 3 2 3 3 2" xfId="4711" xr:uid="{00000000-0005-0000-0000-00003D0A0000}"/>
    <cellStyle name="40% - Ênfase1 3 2 3 4" xfId="3559" xr:uid="{00000000-0005-0000-0000-00003E0A0000}"/>
    <cellStyle name="40% - Ênfase1 3 2 4" xfId="712" xr:uid="{00000000-0005-0000-0000-00003F0A0000}"/>
    <cellStyle name="40% - Ênfase1 3 2 4 2" xfId="1870" xr:uid="{00000000-0005-0000-0000-0000400A0000}"/>
    <cellStyle name="40% - Ênfase1 3 2 4 2 2" xfId="4999" xr:uid="{00000000-0005-0000-0000-0000410A0000}"/>
    <cellStyle name="40% - Ênfase1 3 2 4 3" xfId="3847" xr:uid="{00000000-0005-0000-0000-0000420A0000}"/>
    <cellStyle name="40% - Ênfase1 3 2 5" xfId="1294" xr:uid="{00000000-0005-0000-0000-0000430A0000}"/>
    <cellStyle name="40% - Ênfase1 3 2 5 2" xfId="4423" xr:uid="{00000000-0005-0000-0000-0000440A0000}"/>
    <cellStyle name="40% - Ênfase1 3 2 6" xfId="3271" xr:uid="{00000000-0005-0000-0000-0000450A0000}"/>
    <cellStyle name="40% - Ênfase1 3 3" xfId="172" xr:uid="{00000000-0005-0000-0000-0000460A0000}"/>
    <cellStyle name="40% - Ênfase1 3 3 2" xfId="320" xr:uid="{00000000-0005-0000-0000-0000470A0000}"/>
    <cellStyle name="40% - Ênfase1 3 3 2 2" xfId="612" xr:uid="{00000000-0005-0000-0000-0000480A0000}"/>
    <cellStyle name="40% - Ênfase1 3 3 2 2 2" xfId="1192" xr:uid="{00000000-0005-0000-0000-0000490A0000}"/>
    <cellStyle name="40% - Ênfase1 3 3 2 2 2 2" xfId="2350" xr:uid="{00000000-0005-0000-0000-00004A0A0000}"/>
    <cellStyle name="40% - Ênfase1 3 3 2 2 2 2 2" xfId="5479" xr:uid="{00000000-0005-0000-0000-00004B0A0000}"/>
    <cellStyle name="40% - Ênfase1 3 3 2 2 2 3" xfId="4327" xr:uid="{00000000-0005-0000-0000-00004C0A0000}"/>
    <cellStyle name="40% - Ênfase1 3 3 2 2 3" xfId="1774" xr:uid="{00000000-0005-0000-0000-00004D0A0000}"/>
    <cellStyle name="40% - Ênfase1 3 3 2 2 3 2" xfId="4903" xr:uid="{00000000-0005-0000-0000-00004E0A0000}"/>
    <cellStyle name="40% - Ênfase1 3 3 2 2 4" xfId="3751" xr:uid="{00000000-0005-0000-0000-00004F0A0000}"/>
    <cellStyle name="40% - Ênfase1 3 3 2 3" xfId="904" xr:uid="{00000000-0005-0000-0000-0000500A0000}"/>
    <cellStyle name="40% - Ênfase1 3 3 2 3 2" xfId="2062" xr:uid="{00000000-0005-0000-0000-0000510A0000}"/>
    <cellStyle name="40% - Ênfase1 3 3 2 3 2 2" xfId="5191" xr:uid="{00000000-0005-0000-0000-0000520A0000}"/>
    <cellStyle name="40% - Ênfase1 3 3 2 3 3" xfId="4039" xr:uid="{00000000-0005-0000-0000-0000530A0000}"/>
    <cellStyle name="40% - Ênfase1 3 3 2 4" xfId="1486" xr:uid="{00000000-0005-0000-0000-0000540A0000}"/>
    <cellStyle name="40% - Ênfase1 3 3 2 4 2" xfId="4615" xr:uid="{00000000-0005-0000-0000-0000550A0000}"/>
    <cellStyle name="40% - Ênfase1 3 3 2 5" xfId="3463" xr:uid="{00000000-0005-0000-0000-0000560A0000}"/>
    <cellStyle name="40% - Ênfase1 3 3 3" xfId="468" xr:uid="{00000000-0005-0000-0000-0000570A0000}"/>
    <cellStyle name="40% - Ênfase1 3 3 3 2" xfId="1048" xr:uid="{00000000-0005-0000-0000-0000580A0000}"/>
    <cellStyle name="40% - Ênfase1 3 3 3 2 2" xfId="2206" xr:uid="{00000000-0005-0000-0000-0000590A0000}"/>
    <cellStyle name="40% - Ênfase1 3 3 3 2 2 2" xfId="5335" xr:uid="{00000000-0005-0000-0000-00005A0A0000}"/>
    <cellStyle name="40% - Ênfase1 3 3 3 2 3" xfId="4183" xr:uid="{00000000-0005-0000-0000-00005B0A0000}"/>
    <cellStyle name="40% - Ênfase1 3 3 3 3" xfId="1630" xr:uid="{00000000-0005-0000-0000-00005C0A0000}"/>
    <cellStyle name="40% - Ênfase1 3 3 3 3 2" xfId="4759" xr:uid="{00000000-0005-0000-0000-00005D0A0000}"/>
    <cellStyle name="40% - Ênfase1 3 3 3 4" xfId="3607" xr:uid="{00000000-0005-0000-0000-00005E0A0000}"/>
    <cellStyle name="40% - Ênfase1 3 3 4" xfId="760" xr:uid="{00000000-0005-0000-0000-00005F0A0000}"/>
    <cellStyle name="40% - Ênfase1 3 3 4 2" xfId="1918" xr:uid="{00000000-0005-0000-0000-0000600A0000}"/>
    <cellStyle name="40% - Ênfase1 3 3 4 2 2" xfId="5047" xr:uid="{00000000-0005-0000-0000-0000610A0000}"/>
    <cellStyle name="40% - Ênfase1 3 3 4 3" xfId="3895" xr:uid="{00000000-0005-0000-0000-0000620A0000}"/>
    <cellStyle name="40% - Ênfase1 3 3 5" xfId="1342" xr:uid="{00000000-0005-0000-0000-0000630A0000}"/>
    <cellStyle name="40% - Ênfase1 3 3 5 2" xfId="4471" xr:uid="{00000000-0005-0000-0000-0000640A0000}"/>
    <cellStyle name="40% - Ênfase1 3 3 6" xfId="3319" xr:uid="{00000000-0005-0000-0000-0000650A0000}"/>
    <cellStyle name="40% - Ênfase1 3 4" xfId="224" xr:uid="{00000000-0005-0000-0000-0000660A0000}"/>
    <cellStyle name="40% - Ênfase1 3 4 2" xfId="516" xr:uid="{00000000-0005-0000-0000-0000670A0000}"/>
    <cellStyle name="40% - Ênfase1 3 4 2 2" xfId="1096" xr:uid="{00000000-0005-0000-0000-0000680A0000}"/>
    <cellStyle name="40% - Ênfase1 3 4 2 2 2" xfId="2254" xr:uid="{00000000-0005-0000-0000-0000690A0000}"/>
    <cellStyle name="40% - Ênfase1 3 4 2 2 2 2" xfId="5383" xr:uid="{00000000-0005-0000-0000-00006A0A0000}"/>
    <cellStyle name="40% - Ênfase1 3 4 2 2 3" xfId="4231" xr:uid="{00000000-0005-0000-0000-00006B0A0000}"/>
    <cellStyle name="40% - Ênfase1 3 4 2 3" xfId="1678" xr:uid="{00000000-0005-0000-0000-00006C0A0000}"/>
    <cellStyle name="40% - Ênfase1 3 4 2 3 2" xfId="4807" xr:uid="{00000000-0005-0000-0000-00006D0A0000}"/>
    <cellStyle name="40% - Ênfase1 3 4 2 4" xfId="3655" xr:uid="{00000000-0005-0000-0000-00006E0A0000}"/>
    <cellStyle name="40% - Ênfase1 3 4 3" xfId="808" xr:uid="{00000000-0005-0000-0000-00006F0A0000}"/>
    <cellStyle name="40% - Ênfase1 3 4 3 2" xfId="1966" xr:uid="{00000000-0005-0000-0000-0000700A0000}"/>
    <cellStyle name="40% - Ênfase1 3 4 3 2 2" xfId="5095" xr:uid="{00000000-0005-0000-0000-0000710A0000}"/>
    <cellStyle name="40% - Ênfase1 3 4 3 3" xfId="3943" xr:uid="{00000000-0005-0000-0000-0000720A0000}"/>
    <cellStyle name="40% - Ênfase1 3 4 4" xfId="1390" xr:uid="{00000000-0005-0000-0000-0000730A0000}"/>
    <cellStyle name="40% - Ênfase1 3 4 4 2" xfId="4519" xr:uid="{00000000-0005-0000-0000-0000740A0000}"/>
    <cellStyle name="40% - Ênfase1 3 4 5" xfId="3367" xr:uid="{00000000-0005-0000-0000-0000750A0000}"/>
    <cellStyle name="40% - Ênfase1 3 5" xfId="372" xr:uid="{00000000-0005-0000-0000-0000760A0000}"/>
    <cellStyle name="40% - Ênfase1 3 5 2" xfId="952" xr:uid="{00000000-0005-0000-0000-0000770A0000}"/>
    <cellStyle name="40% - Ênfase1 3 5 2 2" xfId="2110" xr:uid="{00000000-0005-0000-0000-0000780A0000}"/>
    <cellStyle name="40% - Ênfase1 3 5 2 2 2" xfId="5239" xr:uid="{00000000-0005-0000-0000-0000790A0000}"/>
    <cellStyle name="40% - Ênfase1 3 5 2 3" xfId="4087" xr:uid="{00000000-0005-0000-0000-00007A0A0000}"/>
    <cellStyle name="40% - Ênfase1 3 5 3" xfId="1534" xr:uid="{00000000-0005-0000-0000-00007B0A0000}"/>
    <cellStyle name="40% - Ênfase1 3 5 3 2" xfId="4663" xr:uid="{00000000-0005-0000-0000-00007C0A0000}"/>
    <cellStyle name="40% - Ênfase1 3 5 4" xfId="3511" xr:uid="{00000000-0005-0000-0000-00007D0A0000}"/>
    <cellStyle name="40% - Ênfase1 3 6" xfId="664" xr:uid="{00000000-0005-0000-0000-00007E0A0000}"/>
    <cellStyle name="40% - Ênfase1 3 6 2" xfId="1822" xr:uid="{00000000-0005-0000-0000-00007F0A0000}"/>
    <cellStyle name="40% - Ênfase1 3 6 2 2" xfId="4951" xr:uid="{00000000-0005-0000-0000-0000800A0000}"/>
    <cellStyle name="40% - Ênfase1 3 6 3" xfId="3799" xr:uid="{00000000-0005-0000-0000-0000810A0000}"/>
    <cellStyle name="40% - Ênfase1 3 7" xfId="1245" xr:uid="{00000000-0005-0000-0000-0000820A0000}"/>
    <cellStyle name="40% - Ênfase1 3 7 2" xfId="4375" xr:uid="{00000000-0005-0000-0000-0000830A0000}"/>
    <cellStyle name="40% - Ênfase1 3 8" xfId="3223" xr:uid="{00000000-0005-0000-0000-0000840A0000}"/>
    <cellStyle name="40% - Ênfase1 30" xfId="2611" xr:uid="{00000000-0005-0000-0000-0000850A0000}"/>
    <cellStyle name="40% - Ênfase1 30 2" xfId="5740" xr:uid="{00000000-0005-0000-0000-0000860A0000}"/>
    <cellStyle name="40% - Ênfase1 31" xfId="2586" xr:uid="{00000000-0005-0000-0000-0000870A0000}"/>
    <cellStyle name="40% - Ênfase1 31 2" xfId="5715" xr:uid="{00000000-0005-0000-0000-0000880A0000}"/>
    <cellStyle name="40% - Ênfase1 32" xfId="2702" xr:uid="{00000000-0005-0000-0000-0000890A0000}"/>
    <cellStyle name="40% - Ênfase1 32 2" xfId="5831" xr:uid="{00000000-0005-0000-0000-00008A0A0000}"/>
    <cellStyle name="40% - Ênfase1 33" xfId="2694" xr:uid="{00000000-0005-0000-0000-00008B0A0000}"/>
    <cellStyle name="40% - Ênfase1 33 2" xfId="5823" xr:uid="{00000000-0005-0000-0000-00008C0A0000}"/>
    <cellStyle name="40% - Ênfase1 34" xfId="2692" xr:uid="{00000000-0005-0000-0000-00008D0A0000}"/>
    <cellStyle name="40% - Ênfase1 34 2" xfId="5821" xr:uid="{00000000-0005-0000-0000-00008E0A0000}"/>
    <cellStyle name="40% - Ênfase1 35" xfId="2691" xr:uid="{00000000-0005-0000-0000-00008F0A0000}"/>
    <cellStyle name="40% - Ênfase1 35 2" xfId="5820" xr:uid="{00000000-0005-0000-0000-0000900A0000}"/>
    <cellStyle name="40% - Ênfase1 36" xfId="2759" xr:uid="{00000000-0005-0000-0000-0000910A0000}"/>
    <cellStyle name="40% - Ênfase1 36 2" xfId="5888" xr:uid="{00000000-0005-0000-0000-0000920A0000}"/>
    <cellStyle name="40% - Ênfase1 37" xfId="2753" xr:uid="{00000000-0005-0000-0000-0000930A0000}"/>
    <cellStyle name="40% - Ênfase1 37 2" xfId="5882" xr:uid="{00000000-0005-0000-0000-0000940A0000}"/>
    <cellStyle name="40% - Ênfase1 38" xfId="2690" xr:uid="{00000000-0005-0000-0000-0000950A0000}"/>
    <cellStyle name="40% - Ênfase1 38 2" xfId="5819" xr:uid="{00000000-0005-0000-0000-0000960A0000}"/>
    <cellStyle name="40% - Ênfase1 39" xfId="2725" xr:uid="{00000000-0005-0000-0000-0000970A0000}"/>
    <cellStyle name="40% - Ênfase1 39 2" xfId="5854" xr:uid="{00000000-0005-0000-0000-0000980A0000}"/>
    <cellStyle name="40% - Ênfase1 4" xfId="104" xr:uid="{00000000-0005-0000-0000-0000990A0000}"/>
    <cellStyle name="40% - Ênfase1 4 2" xfId="256" xr:uid="{00000000-0005-0000-0000-00009A0A0000}"/>
    <cellStyle name="40% - Ênfase1 4 2 2" xfId="548" xr:uid="{00000000-0005-0000-0000-00009B0A0000}"/>
    <cellStyle name="40% - Ênfase1 4 2 2 2" xfId="1128" xr:uid="{00000000-0005-0000-0000-00009C0A0000}"/>
    <cellStyle name="40% - Ênfase1 4 2 2 2 2" xfId="2286" xr:uid="{00000000-0005-0000-0000-00009D0A0000}"/>
    <cellStyle name="40% - Ênfase1 4 2 2 2 2 2" xfId="5415" xr:uid="{00000000-0005-0000-0000-00009E0A0000}"/>
    <cellStyle name="40% - Ênfase1 4 2 2 2 3" xfId="4263" xr:uid="{00000000-0005-0000-0000-00009F0A0000}"/>
    <cellStyle name="40% - Ênfase1 4 2 2 3" xfId="1710" xr:uid="{00000000-0005-0000-0000-0000A00A0000}"/>
    <cellStyle name="40% - Ênfase1 4 2 2 3 2" xfId="4839" xr:uid="{00000000-0005-0000-0000-0000A10A0000}"/>
    <cellStyle name="40% - Ênfase1 4 2 2 4" xfId="3687" xr:uid="{00000000-0005-0000-0000-0000A20A0000}"/>
    <cellStyle name="40% - Ênfase1 4 2 3" xfId="840" xr:uid="{00000000-0005-0000-0000-0000A30A0000}"/>
    <cellStyle name="40% - Ênfase1 4 2 3 2" xfId="1998" xr:uid="{00000000-0005-0000-0000-0000A40A0000}"/>
    <cellStyle name="40% - Ênfase1 4 2 3 2 2" xfId="5127" xr:uid="{00000000-0005-0000-0000-0000A50A0000}"/>
    <cellStyle name="40% - Ênfase1 4 2 3 3" xfId="3975" xr:uid="{00000000-0005-0000-0000-0000A60A0000}"/>
    <cellStyle name="40% - Ênfase1 4 2 4" xfId="1422" xr:uid="{00000000-0005-0000-0000-0000A70A0000}"/>
    <cellStyle name="40% - Ênfase1 4 2 4 2" xfId="4551" xr:uid="{00000000-0005-0000-0000-0000A80A0000}"/>
    <cellStyle name="40% - Ênfase1 4 2 5" xfId="3399" xr:uid="{00000000-0005-0000-0000-0000A90A0000}"/>
    <cellStyle name="40% - Ênfase1 4 3" xfId="404" xr:uid="{00000000-0005-0000-0000-0000AA0A0000}"/>
    <cellStyle name="40% - Ênfase1 4 3 2" xfId="984" xr:uid="{00000000-0005-0000-0000-0000AB0A0000}"/>
    <cellStyle name="40% - Ênfase1 4 3 2 2" xfId="2142" xr:uid="{00000000-0005-0000-0000-0000AC0A0000}"/>
    <cellStyle name="40% - Ênfase1 4 3 2 2 2" xfId="5271" xr:uid="{00000000-0005-0000-0000-0000AD0A0000}"/>
    <cellStyle name="40% - Ênfase1 4 3 2 3" xfId="4119" xr:uid="{00000000-0005-0000-0000-0000AE0A0000}"/>
    <cellStyle name="40% - Ênfase1 4 3 3" xfId="1566" xr:uid="{00000000-0005-0000-0000-0000AF0A0000}"/>
    <cellStyle name="40% - Ênfase1 4 3 3 2" xfId="4695" xr:uid="{00000000-0005-0000-0000-0000B00A0000}"/>
    <cellStyle name="40% - Ênfase1 4 3 4" xfId="3543" xr:uid="{00000000-0005-0000-0000-0000B10A0000}"/>
    <cellStyle name="40% - Ênfase1 4 4" xfId="696" xr:uid="{00000000-0005-0000-0000-0000B20A0000}"/>
    <cellStyle name="40% - Ênfase1 4 4 2" xfId="1854" xr:uid="{00000000-0005-0000-0000-0000B30A0000}"/>
    <cellStyle name="40% - Ênfase1 4 4 2 2" xfId="4983" xr:uid="{00000000-0005-0000-0000-0000B40A0000}"/>
    <cellStyle name="40% - Ênfase1 4 4 3" xfId="3831" xr:uid="{00000000-0005-0000-0000-0000B50A0000}"/>
    <cellStyle name="40% - Ênfase1 4 5" xfId="1278" xr:uid="{00000000-0005-0000-0000-0000B60A0000}"/>
    <cellStyle name="40% - Ênfase1 4 5 2" xfId="4407" xr:uid="{00000000-0005-0000-0000-0000B70A0000}"/>
    <cellStyle name="40% - Ênfase1 4 6" xfId="3255" xr:uid="{00000000-0005-0000-0000-0000B80A0000}"/>
    <cellStyle name="40% - Ênfase1 40" xfId="2814" xr:uid="{00000000-0005-0000-0000-0000B90A0000}"/>
    <cellStyle name="40% - Ênfase1 40 2" xfId="5943" xr:uid="{00000000-0005-0000-0000-0000BA0A0000}"/>
    <cellStyle name="40% - Ênfase1 41" xfId="2805" xr:uid="{00000000-0005-0000-0000-0000BB0A0000}"/>
    <cellStyle name="40% - Ênfase1 41 2" xfId="5934" xr:uid="{00000000-0005-0000-0000-0000BC0A0000}"/>
    <cellStyle name="40% - Ênfase1 42" xfId="2803" xr:uid="{00000000-0005-0000-0000-0000BD0A0000}"/>
    <cellStyle name="40% - Ênfase1 42 2" xfId="5932" xr:uid="{00000000-0005-0000-0000-0000BE0A0000}"/>
    <cellStyle name="40% - Ênfase1 43" xfId="2802" xr:uid="{00000000-0005-0000-0000-0000BF0A0000}"/>
    <cellStyle name="40% - Ênfase1 43 2" xfId="5931" xr:uid="{00000000-0005-0000-0000-0000C00A0000}"/>
    <cellStyle name="40% - Ênfase1 44" xfId="2804" xr:uid="{00000000-0005-0000-0000-0000C10A0000}"/>
    <cellStyle name="40% - Ênfase1 44 2" xfId="5933" xr:uid="{00000000-0005-0000-0000-0000C20A0000}"/>
    <cellStyle name="40% - Ênfase1 45" xfId="2801" xr:uid="{00000000-0005-0000-0000-0000C30A0000}"/>
    <cellStyle name="40% - Ênfase1 45 2" xfId="5930" xr:uid="{00000000-0005-0000-0000-0000C40A0000}"/>
    <cellStyle name="40% - Ênfase1 46" xfId="2808" xr:uid="{00000000-0005-0000-0000-0000C50A0000}"/>
    <cellStyle name="40% - Ênfase1 46 2" xfId="5937" xr:uid="{00000000-0005-0000-0000-0000C60A0000}"/>
    <cellStyle name="40% - Ênfase1 47" xfId="2824" xr:uid="{00000000-0005-0000-0000-0000C70A0000}"/>
    <cellStyle name="40% - Ênfase1 47 2" xfId="5953" xr:uid="{00000000-0005-0000-0000-0000C80A0000}"/>
    <cellStyle name="40% - Ênfase1 48" xfId="2838" xr:uid="{00000000-0005-0000-0000-0000C90A0000}"/>
    <cellStyle name="40% - Ênfase1 48 2" xfId="5967" xr:uid="{00000000-0005-0000-0000-0000CA0A0000}"/>
    <cellStyle name="40% - Ênfase1 49" xfId="2928" xr:uid="{00000000-0005-0000-0000-0000CB0A0000}"/>
    <cellStyle name="40% - Ênfase1 49 2" xfId="6057" xr:uid="{00000000-0005-0000-0000-0000CC0A0000}"/>
    <cellStyle name="40% - Ênfase1 5" xfId="156" xr:uid="{00000000-0005-0000-0000-0000CD0A0000}"/>
    <cellStyle name="40% - Ênfase1 5 2" xfId="304" xr:uid="{00000000-0005-0000-0000-0000CE0A0000}"/>
    <cellStyle name="40% - Ênfase1 5 2 2" xfId="596" xr:uid="{00000000-0005-0000-0000-0000CF0A0000}"/>
    <cellStyle name="40% - Ênfase1 5 2 2 2" xfId="1176" xr:uid="{00000000-0005-0000-0000-0000D00A0000}"/>
    <cellStyle name="40% - Ênfase1 5 2 2 2 2" xfId="2334" xr:uid="{00000000-0005-0000-0000-0000D10A0000}"/>
    <cellStyle name="40% - Ênfase1 5 2 2 2 2 2" xfId="5463" xr:uid="{00000000-0005-0000-0000-0000D20A0000}"/>
    <cellStyle name="40% - Ênfase1 5 2 2 2 3" xfId="4311" xr:uid="{00000000-0005-0000-0000-0000D30A0000}"/>
    <cellStyle name="40% - Ênfase1 5 2 2 3" xfId="1758" xr:uid="{00000000-0005-0000-0000-0000D40A0000}"/>
    <cellStyle name="40% - Ênfase1 5 2 2 3 2" xfId="4887" xr:uid="{00000000-0005-0000-0000-0000D50A0000}"/>
    <cellStyle name="40% - Ênfase1 5 2 2 4" xfId="3735" xr:uid="{00000000-0005-0000-0000-0000D60A0000}"/>
    <cellStyle name="40% - Ênfase1 5 2 3" xfId="888" xr:uid="{00000000-0005-0000-0000-0000D70A0000}"/>
    <cellStyle name="40% - Ênfase1 5 2 3 2" xfId="2046" xr:uid="{00000000-0005-0000-0000-0000D80A0000}"/>
    <cellStyle name="40% - Ênfase1 5 2 3 2 2" xfId="5175" xr:uid="{00000000-0005-0000-0000-0000D90A0000}"/>
    <cellStyle name="40% - Ênfase1 5 2 3 3" xfId="4023" xr:uid="{00000000-0005-0000-0000-0000DA0A0000}"/>
    <cellStyle name="40% - Ênfase1 5 2 4" xfId="1470" xr:uid="{00000000-0005-0000-0000-0000DB0A0000}"/>
    <cellStyle name="40% - Ênfase1 5 2 4 2" xfId="4599" xr:uid="{00000000-0005-0000-0000-0000DC0A0000}"/>
    <cellStyle name="40% - Ênfase1 5 2 5" xfId="3447" xr:uid="{00000000-0005-0000-0000-0000DD0A0000}"/>
    <cellStyle name="40% - Ênfase1 5 3" xfId="452" xr:uid="{00000000-0005-0000-0000-0000DE0A0000}"/>
    <cellStyle name="40% - Ênfase1 5 3 2" xfId="1032" xr:uid="{00000000-0005-0000-0000-0000DF0A0000}"/>
    <cellStyle name="40% - Ênfase1 5 3 2 2" xfId="2190" xr:uid="{00000000-0005-0000-0000-0000E00A0000}"/>
    <cellStyle name="40% - Ênfase1 5 3 2 2 2" xfId="5319" xr:uid="{00000000-0005-0000-0000-0000E10A0000}"/>
    <cellStyle name="40% - Ênfase1 5 3 2 3" xfId="4167" xr:uid="{00000000-0005-0000-0000-0000E20A0000}"/>
    <cellStyle name="40% - Ênfase1 5 3 3" xfId="1614" xr:uid="{00000000-0005-0000-0000-0000E30A0000}"/>
    <cellStyle name="40% - Ênfase1 5 3 3 2" xfId="4743" xr:uid="{00000000-0005-0000-0000-0000E40A0000}"/>
    <cellStyle name="40% - Ênfase1 5 3 4" xfId="3591" xr:uid="{00000000-0005-0000-0000-0000E50A0000}"/>
    <cellStyle name="40% - Ênfase1 5 4" xfId="744" xr:uid="{00000000-0005-0000-0000-0000E60A0000}"/>
    <cellStyle name="40% - Ênfase1 5 4 2" xfId="1902" xr:uid="{00000000-0005-0000-0000-0000E70A0000}"/>
    <cellStyle name="40% - Ênfase1 5 4 2 2" xfId="5031" xr:uid="{00000000-0005-0000-0000-0000E80A0000}"/>
    <cellStyle name="40% - Ênfase1 5 4 3" xfId="3879" xr:uid="{00000000-0005-0000-0000-0000E90A0000}"/>
    <cellStyle name="40% - Ênfase1 5 5" xfId="1326" xr:uid="{00000000-0005-0000-0000-0000EA0A0000}"/>
    <cellStyle name="40% - Ênfase1 5 5 2" xfId="4455" xr:uid="{00000000-0005-0000-0000-0000EB0A0000}"/>
    <cellStyle name="40% - Ênfase1 5 6" xfId="3303" xr:uid="{00000000-0005-0000-0000-0000EC0A0000}"/>
    <cellStyle name="40% - Ênfase1 50" xfId="2942" xr:uid="{00000000-0005-0000-0000-0000ED0A0000}"/>
    <cellStyle name="40% - Ênfase1 50 2" xfId="6071" xr:uid="{00000000-0005-0000-0000-0000EE0A0000}"/>
    <cellStyle name="40% - Ênfase1 51" xfId="2965" xr:uid="{00000000-0005-0000-0000-0000EF0A0000}"/>
    <cellStyle name="40% - Ênfase1 51 2" xfId="6094" xr:uid="{00000000-0005-0000-0000-0000F00A0000}"/>
    <cellStyle name="40% - Ênfase1 52" xfId="2958" xr:uid="{00000000-0005-0000-0000-0000F10A0000}"/>
    <cellStyle name="40% - Ênfase1 52 2" xfId="6087" xr:uid="{00000000-0005-0000-0000-0000F20A0000}"/>
    <cellStyle name="40% - Ênfase1 53" xfId="2956" xr:uid="{00000000-0005-0000-0000-0000F30A0000}"/>
    <cellStyle name="40% - Ênfase1 53 2" xfId="6085" xr:uid="{00000000-0005-0000-0000-0000F40A0000}"/>
    <cellStyle name="40% - Ênfase1 54" xfId="2955" xr:uid="{00000000-0005-0000-0000-0000F50A0000}"/>
    <cellStyle name="40% - Ênfase1 54 2" xfId="6084" xr:uid="{00000000-0005-0000-0000-0000F60A0000}"/>
    <cellStyle name="40% - Ênfase1 55" xfId="2957" xr:uid="{00000000-0005-0000-0000-0000F70A0000}"/>
    <cellStyle name="40% - Ênfase1 55 2" xfId="6086" xr:uid="{00000000-0005-0000-0000-0000F80A0000}"/>
    <cellStyle name="40% - Ênfase1 56" xfId="3010" xr:uid="{00000000-0005-0000-0000-0000F90A0000}"/>
    <cellStyle name="40% - Ênfase1 56 2" xfId="6139" xr:uid="{00000000-0005-0000-0000-0000FA0A0000}"/>
    <cellStyle name="40% - Ênfase1 57" xfId="3006" xr:uid="{00000000-0005-0000-0000-0000FB0A0000}"/>
    <cellStyle name="40% - Ênfase1 57 2" xfId="6135" xr:uid="{00000000-0005-0000-0000-0000FC0A0000}"/>
    <cellStyle name="40% - Ênfase1 58" xfId="2998" xr:uid="{00000000-0005-0000-0000-0000FD0A0000}"/>
    <cellStyle name="40% - Ênfase1 58 2" xfId="6127" xr:uid="{00000000-0005-0000-0000-0000FE0A0000}"/>
    <cellStyle name="40% - Ênfase1 59" xfId="3024" xr:uid="{00000000-0005-0000-0000-0000FF0A0000}"/>
    <cellStyle name="40% - Ênfase1 59 2" xfId="6153" xr:uid="{00000000-0005-0000-0000-0000000B0000}"/>
    <cellStyle name="40% - Ênfase1 6" xfId="204" xr:uid="{00000000-0005-0000-0000-0000010B0000}"/>
    <cellStyle name="40% - Ênfase1 6 2" xfId="500" xr:uid="{00000000-0005-0000-0000-0000020B0000}"/>
    <cellStyle name="40% - Ênfase1 6 2 2" xfId="1080" xr:uid="{00000000-0005-0000-0000-0000030B0000}"/>
    <cellStyle name="40% - Ênfase1 6 2 2 2" xfId="2238" xr:uid="{00000000-0005-0000-0000-0000040B0000}"/>
    <cellStyle name="40% - Ênfase1 6 2 2 2 2" xfId="5367" xr:uid="{00000000-0005-0000-0000-0000050B0000}"/>
    <cellStyle name="40% - Ênfase1 6 2 2 3" xfId="4215" xr:uid="{00000000-0005-0000-0000-0000060B0000}"/>
    <cellStyle name="40% - Ênfase1 6 2 3" xfId="1662" xr:uid="{00000000-0005-0000-0000-0000070B0000}"/>
    <cellStyle name="40% - Ênfase1 6 2 3 2" xfId="4791" xr:uid="{00000000-0005-0000-0000-0000080B0000}"/>
    <cellStyle name="40% - Ênfase1 6 2 4" xfId="3639" xr:uid="{00000000-0005-0000-0000-0000090B0000}"/>
    <cellStyle name="40% - Ênfase1 6 3" xfId="792" xr:uid="{00000000-0005-0000-0000-00000A0B0000}"/>
    <cellStyle name="40% - Ênfase1 6 3 2" xfId="1950" xr:uid="{00000000-0005-0000-0000-00000B0B0000}"/>
    <cellStyle name="40% - Ênfase1 6 3 2 2" xfId="5079" xr:uid="{00000000-0005-0000-0000-00000C0B0000}"/>
    <cellStyle name="40% - Ênfase1 6 3 3" xfId="3927" xr:uid="{00000000-0005-0000-0000-00000D0B0000}"/>
    <cellStyle name="40% - Ênfase1 6 4" xfId="1374" xr:uid="{00000000-0005-0000-0000-00000E0B0000}"/>
    <cellStyle name="40% - Ênfase1 6 4 2" xfId="4503" xr:uid="{00000000-0005-0000-0000-00000F0B0000}"/>
    <cellStyle name="40% - Ênfase1 6 5" xfId="3351" xr:uid="{00000000-0005-0000-0000-0000100B0000}"/>
    <cellStyle name="40% - Ênfase1 60" xfId="3021" xr:uid="{00000000-0005-0000-0000-0000110B0000}"/>
    <cellStyle name="40% - Ênfase1 60 2" xfId="6150" xr:uid="{00000000-0005-0000-0000-0000120B0000}"/>
    <cellStyle name="40% - Ênfase1 61" xfId="3028" xr:uid="{00000000-0005-0000-0000-0000130B0000}"/>
    <cellStyle name="40% - Ênfase1 61 2" xfId="6157" xr:uid="{00000000-0005-0000-0000-0000140B0000}"/>
    <cellStyle name="40% - Ênfase1 62" xfId="2954" xr:uid="{00000000-0005-0000-0000-0000150B0000}"/>
    <cellStyle name="40% - Ênfase1 62 2" xfId="6083" xr:uid="{00000000-0005-0000-0000-0000160B0000}"/>
    <cellStyle name="40% - Ênfase1 63" xfId="3043" xr:uid="{00000000-0005-0000-0000-0000170B0000}"/>
    <cellStyle name="40% - Ênfase1 63 2" xfId="6172" xr:uid="{00000000-0005-0000-0000-0000180B0000}"/>
    <cellStyle name="40% - Ênfase1 64" xfId="3057" xr:uid="{00000000-0005-0000-0000-0000190B0000}"/>
    <cellStyle name="40% - Ênfase1 64 2" xfId="6186" xr:uid="{00000000-0005-0000-0000-00001A0B0000}"/>
    <cellStyle name="40% - Ênfase1 65" xfId="3146" xr:uid="{00000000-0005-0000-0000-00001B0B0000}"/>
    <cellStyle name="40% - Ênfase1 65 2" xfId="6275" xr:uid="{00000000-0005-0000-0000-00001C0B0000}"/>
    <cellStyle name="40% - Ênfase1 66" xfId="3160" xr:uid="{00000000-0005-0000-0000-00001D0B0000}"/>
    <cellStyle name="40% - Ênfase1 66 2" xfId="6289" xr:uid="{00000000-0005-0000-0000-00001E0B0000}"/>
    <cellStyle name="40% - Ênfase1 67" xfId="3175" xr:uid="{00000000-0005-0000-0000-00001F0B0000}"/>
    <cellStyle name="40% - Ênfase1 67 2" xfId="6303" xr:uid="{00000000-0005-0000-0000-0000200B0000}"/>
    <cellStyle name="40% - Ênfase1 68" xfId="3189" xr:uid="{00000000-0005-0000-0000-0000210B0000}"/>
    <cellStyle name="40% - Ênfase1 68 2" xfId="6317" xr:uid="{00000000-0005-0000-0000-0000220B0000}"/>
    <cellStyle name="40% - Ênfase1 69" xfId="3203" xr:uid="{00000000-0005-0000-0000-0000230B0000}"/>
    <cellStyle name="40% - Ênfase1 7" xfId="352" xr:uid="{00000000-0005-0000-0000-0000240B0000}"/>
    <cellStyle name="40% - Ênfase1 7 2" xfId="936" xr:uid="{00000000-0005-0000-0000-0000250B0000}"/>
    <cellStyle name="40% - Ênfase1 7 2 2" xfId="2094" xr:uid="{00000000-0005-0000-0000-0000260B0000}"/>
    <cellStyle name="40% - Ênfase1 7 2 2 2" xfId="5223" xr:uid="{00000000-0005-0000-0000-0000270B0000}"/>
    <cellStyle name="40% - Ênfase1 7 2 3" xfId="4071" xr:uid="{00000000-0005-0000-0000-0000280B0000}"/>
    <cellStyle name="40% - Ênfase1 7 3" xfId="1518" xr:uid="{00000000-0005-0000-0000-0000290B0000}"/>
    <cellStyle name="40% - Ênfase1 7 3 2" xfId="4647" xr:uid="{00000000-0005-0000-0000-00002A0B0000}"/>
    <cellStyle name="40% - Ênfase1 7 4" xfId="3495" xr:uid="{00000000-0005-0000-0000-00002B0B0000}"/>
    <cellStyle name="40% - Ênfase1 70" xfId="6337" xr:uid="{00000000-0005-0000-0000-00002C0B0000}"/>
    <cellStyle name="40% - Ênfase1 71" xfId="6352" xr:uid="{00000000-0005-0000-0000-00002D0B0000}"/>
    <cellStyle name="40% - Ênfase1 72" xfId="6366" xr:uid="{00000000-0005-0000-0000-00002E0B0000}"/>
    <cellStyle name="40% - Ênfase1 73" xfId="6380" xr:uid="{00000000-0005-0000-0000-00002F0B0000}"/>
    <cellStyle name="40% - Ênfase1 8" xfId="644" xr:uid="{00000000-0005-0000-0000-0000300B0000}"/>
    <cellStyle name="40% - Ênfase1 8 2" xfId="1806" xr:uid="{00000000-0005-0000-0000-0000310B0000}"/>
    <cellStyle name="40% - Ênfase1 8 2 2" xfId="4935" xr:uid="{00000000-0005-0000-0000-0000320B0000}"/>
    <cellStyle name="40% - Ênfase1 8 3" xfId="3783" xr:uid="{00000000-0005-0000-0000-0000330B0000}"/>
    <cellStyle name="40% - Ênfase1 9" xfId="1224" xr:uid="{00000000-0005-0000-0000-0000340B0000}"/>
    <cellStyle name="40% - Ênfase1 9 2" xfId="4359" xr:uid="{00000000-0005-0000-0000-0000350B0000}"/>
    <cellStyle name="40% - Ênfase2" xfId="34" builtinId="35" customBuiltin="1"/>
    <cellStyle name="40% - Ênfase2 10" xfId="2399" xr:uid="{00000000-0005-0000-0000-0000370B0000}"/>
    <cellStyle name="40% - Ênfase2 10 2" xfId="5528" xr:uid="{00000000-0005-0000-0000-0000380B0000}"/>
    <cellStyle name="40% - Ênfase2 11" xfId="2408" xr:uid="{00000000-0005-0000-0000-0000390B0000}"/>
    <cellStyle name="40% - Ênfase2 11 2" xfId="5537" xr:uid="{00000000-0005-0000-0000-00003A0B0000}"/>
    <cellStyle name="40% - Ênfase2 12" xfId="2421" xr:uid="{00000000-0005-0000-0000-00003B0B0000}"/>
    <cellStyle name="40% - Ênfase2 12 2" xfId="5550" xr:uid="{00000000-0005-0000-0000-00003C0B0000}"/>
    <cellStyle name="40% - Ênfase2 13" xfId="2434" xr:uid="{00000000-0005-0000-0000-00003D0B0000}"/>
    <cellStyle name="40% - Ênfase2 13 2" xfId="5563" xr:uid="{00000000-0005-0000-0000-00003E0B0000}"/>
    <cellStyle name="40% - Ênfase2 14" xfId="2446" xr:uid="{00000000-0005-0000-0000-00003F0B0000}"/>
    <cellStyle name="40% - Ênfase2 14 2" xfId="5575" xr:uid="{00000000-0005-0000-0000-0000400B0000}"/>
    <cellStyle name="40% - Ênfase2 15" xfId="2416" xr:uid="{00000000-0005-0000-0000-0000410B0000}"/>
    <cellStyle name="40% - Ênfase2 15 2" xfId="5545" xr:uid="{00000000-0005-0000-0000-0000420B0000}"/>
    <cellStyle name="40% - Ênfase2 16" xfId="2476" xr:uid="{00000000-0005-0000-0000-0000430B0000}"/>
    <cellStyle name="40% - Ênfase2 16 2" xfId="5605" xr:uid="{00000000-0005-0000-0000-0000440B0000}"/>
    <cellStyle name="40% - Ênfase2 17" xfId="2489" xr:uid="{00000000-0005-0000-0000-0000450B0000}"/>
    <cellStyle name="40% - Ênfase2 17 2" xfId="5618" xr:uid="{00000000-0005-0000-0000-0000460B0000}"/>
    <cellStyle name="40% - Ênfase2 18" xfId="2502" xr:uid="{00000000-0005-0000-0000-0000470B0000}"/>
    <cellStyle name="40% - Ênfase2 18 2" xfId="5631" xr:uid="{00000000-0005-0000-0000-0000480B0000}"/>
    <cellStyle name="40% - Ênfase2 19" xfId="2514" xr:uid="{00000000-0005-0000-0000-0000490B0000}"/>
    <cellStyle name="40% - Ênfase2 19 2" xfId="5643" xr:uid="{00000000-0005-0000-0000-00004A0B0000}"/>
    <cellStyle name="40% - Ênfase2 2" xfId="84" xr:uid="{00000000-0005-0000-0000-00004B0B0000}"/>
    <cellStyle name="40% - Ênfase2 2 2" xfId="142" xr:uid="{00000000-0005-0000-0000-00004C0B0000}"/>
    <cellStyle name="40% - Ênfase2 2 2 2" xfId="290" xr:uid="{00000000-0005-0000-0000-00004D0B0000}"/>
    <cellStyle name="40% - Ênfase2 2 2 2 2" xfId="582" xr:uid="{00000000-0005-0000-0000-00004E0B0000}"/>
    <cellStyle name="40% - Ênfase2 2 2 2 2 2" xfId="1162" xr:uid="{00000000-0005-0000-0000-00004F0B0000}"/>
    <cellStyle name="40% - Ênfase2 2 2 2 2 2 2" xfId="2320" xr:uid="{00000000-0005-0000-0000-0000500B0000}"/>
    <cellStyle name="40% - Ênfase2 2 2 2 2 2 2 2" xfId="5449" xr:uid="{00000000-0005-0000-0000-0000510B0000}"/>
    <cellStyle name="40% - Ênfase2 2 2 2 2 2 3" xfId="4297" xr:uid="{00000000-0005-0000-0000-0000520B0000}"/>
    <cellStyle name="40% - Ênfase2 2 2 2 2 3" xfId="1744" xr:uid="{00000000-0005-0000-0000-0000530B0000}"/>
    <cellStyle name="40% - Ênfase2 2 2 2 2 3 2" xfId="4873" xr:uid="{00000000-0005-0000-0000-0000540B0000}"/>
    <cellStyle name="40% - Ênfase2 2 2 2 2 4" xfId="3721" xr:uid="{00000000-0005-0000-0000-0000550B0000}"/>
    <cellStyle name="40% - Ênfase2 2 2 2 3" xfId="874" xr:uid="{00000000-0005-0000-0000-0000560B0000}"/>
    <cellStyle name="40% - Ênfase2 2 2 2 3 2" xfId="2032" xr:uid="{00000000-0005-0000-0000-0000570B0000}"/>
    <cellStyle name="40% - Ênfase2 2 2 2 3 2 2" xfId="5161" xr:uid="{00000000-0005-0000-0000-0000580B0000}"/>
    <cellStyle name="40% - Ênfase2 2 2 2 3 3" xfId="4009" xr:uid="{00000000-0005-0000-0000-0000590B0000}"/>
    <cellStyle name="40% - Ênfase2 2 2 2 4" xfId="1456" xr:uid="{00000000-0005-0000-0000-00005A0B0000}"/>
    <cellStyle name="40% - Ênfase2 2 2 2 4 2" xfId="4585" xr:uid="{00000000-0005-0000-0000-00005B0B0000}"/>
    <cellStyle name="40% - Ênfase2 2 2 2 5" xfId="3433" xr:uid="{00000000-0005-0000-0000-00005C0B0000}"/>
    <cellStyle name="40% - Ênfase2 2 2 3" xfId="438" xr:uid="{00000000-0005-0000-0000-00005D0B0000}"/>
    <cellStyle name="40% - Ênfase2 2 2 3 2" xfId="1018" xr:uid="{00000000-0005-0000-0000-00005E0B0000}"/>
    <cellStyle name="40% - Ênfase2 2 2 3 2 2" xfId="2176" xr:uid="{00000000-0005-0000-0000-00005F0B0000}"/>
    <cellStyle name="40% - Ênfase2 2 2 3 2 2 2" xfId="5305" xr:uid="{00000000-0005-0000-0000-0000600B0000}"/>
    <cellStyle name="40% - Ênfase2 2 2 3 2 3" xfId="4153" xr:uid="{00000000-0005-0000-0000-0000610B0000}"/>
    <cellStyle name="40% - Ênfase2 2 2 3 3" xfId="1600" xr:uid="{00000000-0005-0000-0000-0000620B0000}"/>
    <cellStyle name="40% - Ênfase2 2 2 3 3 2" xfId="4729" xr:uid="{00000000-0005-0000-0000-0000630B0000}"/>
    <cellStyle name="40% - Ênfase2 2 2 3 4" xfId="3577" xr:uid="{00000000-0005-0000-0000-0000640B0000}"/>
    <cellStyle name="40% - Ênfase2 2 2 4" xfId="730" xr:uid="{00000000-0005-0000-0000-0000650B0000}"/>
    <cellStyle name="40% - Ênfase2 2 2 4 2" xfId="1888" xr:uid="{00000000-0005-0000-0000-0000660B0000}"/>
    <cellStyle name="40% - Ênfase2 2 2 4 2 2" xfId="5017" xr:uid="{00000000-0005-0000-0000-0000670B0000}"/>
    <cellStyle name="40% - Ênfase2 2 2 4 3" xfId="3865" xr:uid="{00000000-0005-0000-0000-0000680B0000}"/>
    <cellStyle name="40% - Ênfase2 2 2 5" xfId="1312" xr:uid="{00000000-0005-0000-0000-0000690B0000}"/>
    <cellStyle name="40% - Ênfase2 2 2 5 2" xfId="4441" xr:uid="{00000000-0005-0000-0000-00006A0B0000}"/>
    <cellStyle name="40% - Ênfase2 2 2 6" xfId="3289" xr:uid="{00000000-0005-0000-0000-00006B0B0000}"/>
    <cellStyle name="40% - Ênfase2 2 3" xfId="190" xr:uid="{00000000-0005-0000-0000-00006C0B0000}"/>
    <cellStyle name="40% - Ênfase2 2 3 2" xfId="338" xr:uid="{00000000-0005-0000-0000-00006D0B0000}"/>
    <cellStyle name="40% - Ênfase2 2 3 2 2" xfId="630" xr:uid="{00000000-0005-0000-0000-00006E0B0000}"/>
    <cellStyle name="40% - Ênfase2 2 3 2 2 2" xfId="1210" xr:uid="{00000000-0005-0000-0000-00006F0B0000}"/>
    <cellStyle name="40% - Ênfase2 2 3 2 2 2 2" xfId="2368" xr:uid="{00000000-0005-0000-0000-0000700B0000}"/>
    <cellStyle name="40% - Ênfase2 2 3 2 2 2 2 2" xfId="5497" xr:uid="{00000000-0005-0000-0000-0000710B0000}"/>
    <cellStyle name="40% - Ênfase2 2 3 2 2 2 3" xfId="4345" xr:uid="{00000000-0005-0000-0000-0000720B0000}"/>
    <cellStyle name="40% - Ênfase2 2 3 2 2 3" xfId="1792" xr:uid="{00000000-0005-0000-0000-0000730B0000}"/>
    <cellStyle name="40% - Ênfase2 2 3 2 2 3 2" xfId="4921" xr:uid="{00000000-0005-0000-0000-0000740B0000}"/>
    <cellStyle name="40% - Ênfase2 2 3 2 2 4" xfId="3769" xr:uid="{00000000-0005-0000-0000-0000750B0000}"/>
    <cellStyle name="40% - Ênfase2 2 3 2 3" xfId="922" xr:uid="{00000000-0005-0000-0000-0000760B0000}"/>
    <cellStyle name="40% - Ênfase2 2 3 2 3 2" xfId="2080" xr:uid="{00000000-0005-0000-0000-0000770B0000}"/>
    <cellStyle name="40% - Ênfase2 2 3 2 3 2 2" xfId="5209" xr:uid="{00000000-0005-0000-0000-0000780B0000}"/>
    <cellStyle name="40% - Ênfase2 2 3 2 3 3" xfId="4057" xr:uid="{00000000-0005-0000-0000-0000790B0000}"/>
    <cellStyle name="40% - Ênfase2 2 3 2 4" xfId="1504" xr:uid="{00000000-0005-0000-0000-00007A0B0000}"/>
    <cellStyle name="40% - Ênfase2 2 3 2 4 2" xfId="4633" xr:uid="{00000000-0005-0000-0000-00007B0B0000}"/>
    <cellStyle name="40% - Ênfase2 2 3 2 5" xfId="3481" xr:uid="{00000000-0005-0000-0000-00007C0B0000}"/>
    <cellStyle name="40% - Ênfase2 2 3 3" xfId="486" xr:uid="{00000000-0005-0000-0000-00007D0B0000}"/>
    <cellStyle name="40% - Ênfase2 2 3 3 2" xfId="1066" xr:uid="{00000000-0005-0000-0000-00007E0B0000}"/>
    <cellStyle name="40% - Ênfase2 2 3 3 2 2" xfId="2224" xr:uid="{00000000-0005-0000-0000-00007F0B0000}"/>
    <cellStyle name="40% - Ênfase2 2 3 3 2 2 2" xfId="5353" xr:uid="{00000000-0005-0000-0000-0000800B0000}"/>
    <cellStyle name="40% - Ênfase2 2 3 3 2 3" xfId="4201" xr:uid="{00000000-0005-0000-0000-0000810B0000}"/>
    <cellStyle name="40% - Ênfase2 2 3 3 3" xfId="1648" xr:uid="{00000000-0005-0000-0000-0000820B0000}"/>
    <cellStyle name="40% - Ênfase2 2 3 3 3 2" xfId="4777" xr:uid="{00000000-0005-0000-0000-0000830B0000}"/>
    <cellStyle name="40% - Ênfase2 2 3 3 4" xfId="3625" xr:uid="{00000000-0005-0000-0000-0000840B0000}"/>
    <cellStyle name="40% - Ênfase2 2 3 4" xfId="778" xr:uid="{00000000-0005-0000-0000-0000850B0000}"/>
    <cellStyle name="40% - Ênfase2 2 3 4 2" xfId="1936" xr:uid="{00000000-0005-0000-0000-0000860B0000}"/>
    <cellStyle name="40% - Ênfase2 2 3 4 2 2" xfId="5065" xr:uid="{00000000-0005-0000-0000-0000870B0000}"/>
    <cellStyle name="40% - Ênfase2 2 3 4 3" xfId="3913" xr:uid="{00000000-0005-0000-0000-0000880B0000}"/>
    <cellStyle name="40% - Ênfase2 2 3 5" xfId="1360" xr:uid="{00000000-0005-0000-0000-0000890B0000}"/>
    <cellStyle name="40% - Ênfase2 2 3 5 2" xfId="4489" xr:uid="{00000000-0005-0000-0000-00008A0B0000}"/>
    <cellStyle name="40% - Ênfase2 2 3 6" xfId="3337" xr:uid="{00000000-0005-0000-0000-00008B0B0000}"/>
    <cellStyle name="40% - Ênfase2 2 4" xfId="242" xr:uid="{00000000-0005-0000-0000-00008C0B0000}"/>
    <cellStyle name="40% - Ênfase2 2 4 2" xfId="534" xr:uid="{00000000-0005-0000-0000-00008D0B0000}"/>
    <cellStyle name="40% - Ênfase2 2 4 2 2" xfId="1114" xr:uid="{00000000-0005-0000-0000-00008E0B0000}"/>
    <cellStyle name="40% - Ênfase2 2 4 2 2 2" xfId="2272" xr:uid="{00000000-0005-0000-0000-00008F0B0000}"/>
    <cellStyle name="40% - Ênfase2 2 4 2 2 2 2" xfId="5401" xr:uid="{00000000-0005-0000-0000-0000900B0000}"/>
    <cellStyle name="40% - Ênfase2 2 4 2 2 3" xfId="4249" xr:uid="{00000000-0005-0000-0000-0000910B0000}"/>
    <cellStyle name="40% - Ênfase2 2 4 2 3" xfId="1696" xr:uid="{00000000-0005-0000-0000-0000920B0000}"/>
    <cellStyle name="40% - Ênfase2 2 4 2 3 2" xfId="4825" xr:uid="{00000000-0005-0000-0000-0000930B0000}"/>
    <cellStyle name="40% - Ênfase2 2 4 2 4" xfId="3673" xr:uid="{00000000-0005-0000-0000-0000940B0000}"/>
    <cellStyle name="40% - Ênfase2 2 4 3" xfId="826" xr:uid="{00000000-0005-0000-0000-0000950B0000}"/>
    <cellStyle name="40% - Ênfase2 2 4 3 2" xfId="1984" xr:uid="{00000000-0005-0000-0000-0000960B0000}"/>
    <cellStyle name="40% - Ênfase2 2 4 3 2 2" xfId="5113" xr:uid="{00000000-0005-0000-0000-0000970B0000}"/>
    <cellStyle name="40% - Ênfase2 2 4 3 3" xfId="3961" xr:uid="{00000000-0005-0000-0000-0000980B0000}"/>
    <cellStyle name="40% - Ênfase2 2 4 4" xfId="1408" xr:uid="{00000000-0005-0000-0000-0000990B0000}"/>
    <cellStyle name="40% - Ênfase2 2 4 4 2" xfId="4537" xr:uid="{00000000-0005-0000-0000-00009A0B0000}"/>
    <cellStyle name="40% - Ênfase2 2 4 5" xfId="3385" xr:uid="{00000000-0005-0000-0000-00009B0B0000}"/>
    <cellStyle name="40% - Ênfase2 2 5" xfId="390" xr:uid="{00000000-0005-0000-0000-00009C0B0000}"/>
    <cellStyle name="40% - Ênfase2 2 5 2" xfId="970" xr:uid="{00000000-0005-0000-0000-00009D0B0000}"/>
    <cellStyle name="40% - Ênfase2 2 5 2 2" xfId="2128" xr:uid="{00000000-0005-0000-0000-00009E0B0000}"/>
    <cellStyle name="40% - Ênfase2 2 5 2 2 2" xfId="5257" xr:uid="{00000000-0005-0000-0000-00009F0B0000}"/>
    <cellStyle name="40% - Ênfase2 2 5 2 3" xfId="4105" xr:uid="{00000000-0005-0000-0000-0000A00B0000}"/>
    <cellStyle name="40% - Ênfase2 2 5 3" xfId="1552" xr:uid="{00000000-0005-0000-0000-0000A10B0000}"/>
    <cellStyle name="40% - Ênfase2 2 5 3 2" xfId="4681" xr:uid="{00000000-0005-0000-0000-0000A20B0000}"/>
    <cellStyle name="40% - Ênfase2 2 5 4" xfId="3529" xr:uid="{00000000-0005-0000-0000-0000A30B0000}"/>
    <cellStyle name="40% - Ênfase2 2 6" xfId="682" xr:uid="{00000000-0005-0000-0000-0000A40B0000}"/>
    <cellStyle name="40% - Ênfase2 2 6 2" xfId="1840" xr:uid="{00000000-0005-0000-0000-0000A50B0000}"/>
    <cellStyle name="40% - Ênfase2 2 6 2 2" xfId="4969" xr:uid="{00000000-0005-0000-0000-0000A60B0000}"/>
    <cellStyle name="40% - Ênfase2 2 6 3" xfId="3817" xr:uid="{00000000-0005-0000-0000-0000A70B0000}"/>
    <cellStyle name="40% - Ênfase2 2 7" xfId="1263" xr:uid="{00000000-0005-0000-0000-0000A80B0000}"/>
    <cellStyle name="40% - Ênfase2 2 7 2" xfId="4393" xr:uid="{00000000-0005-0000-0000-0000A90B0000}"/>
    <cellStyle name="40% - Ênfase2 2 8" xfId="3241" xr:uid="{00000000-0005-0000-0000-0000AA0B0000}"/>
    <cellStyle name="40% - Ênfase2 20" xfId="2524" xr:uid="{00000000-0005-0000-0000-0000AB0B0000}"/>
    <cellStyle name="40% - Ênfase2 20 2" xfId="5653" xr:uid="{00000000-0005-0000-0000-0000AC0B0000}"/>
    <cellStyle name="40% - Ênfase2 21" xfId="2534" xr:uid="{00000000-0005-0000-0000-0000AD0B0000}"/>
    <cellStyle name="40% - Ênfase2 21 2" xfId="5663" xr:uid="{00000000-0005-0000-0000-0000AE0B0000}"/>
    <cellStyle name="40% - Ênfase2 22" xfId="2567" xr:uid="{00000000-0005-0000-0000-0000AF0B0000}"/>
    <cellStyle name="40% - Ênfase2 22 2" xfId="5696" xr:uid="{00000000-0005-0000-0000-0000B00B0000}"/>
    <cellStyle name="40% - Ênfase2 23" xfId="2575" xr:uid="{00000000-0005-0000-0000-0000B10B0000}"/>
    <cellStyle name="40% - Ênfase2 23 2" xfId="5704" xr:uid="{00000000-0005-0000-0000-0000B20B0000}"/>
    <cellStyle name="40% - Ênfase2 24" xfId="2589" xr:uid="{00000000-0005-0000-0000-0000B30B0000}"/>
    <cellStyle name="40% - Ênfase2 24 2" xfId="5718" xr:uid="{00000000-0005-0000-0000-0000B40B0000}"/>
    <cellStyle name="40% - Ênfase2 25" xfId="2602" xr:uid="{00000000-0005-0000-0000-0000B50B0000}"/>
    <cellStyle name="40% - Ênfase2 25 2" xfId="5731" xr:uid="{00000000-0005-0000-0000-0000B60B0000}"/>
    <cellStyle name="40% - Ênfase2 26" xfId="2614" xr:uid="{00000000-0005-0000-0000-0000B70B0000}"/>
    <cellStyle name="40% - Ênfase2 26 2" xfId="5743" xr:uid="{00000000-0005-0000-0000-0000B80B0000}"/>
    <cellStyle name="40% - Ênfase2 27" xfId="2627" xr:uid="{00000000-0005-0000-0000-0000B90B0000}"/>
    <cellStyle name="40% - Ênfase2 27 2" xfId="5756" xr:uid="{00000000-0005-0000-0000-0000BA0B0000}"/>
    <cellStyle name="40% - Ênfase2 28" xfId="2637" xr:uid="{00000000-0005-0000-0000-0000BB0B0000}"/>
    <cellStyle name="40% - Ênfase2 28 2" xfId="5766" xr:uid="{00000000-0005-0000-0000-0000BC0B0000}"/>
    <cellStyle name="40% - Ênfase2 29" xfId="2654" xr:uid="{00000000-0005-0000-0000-0000BD0B0000}"/>
    <cellStyle name="40% - Ênfase2 29 2" xfId="5783" xr:uid="{00000000-0005-0000-0000-0000BE0B0000}"/>
    <cellStyle name="40% - Ênfase2 3" xfId="62" xr:uid="{00000000-0005-0000-0000-0000BF0B0000}"/>
    <cellStyle name="40% - Ênfase2 3 2" xfId="126" xr:uid="{00000000-0005-0000-0000-0000C00B0000}"/>
    <cellStyle name="40% - Ênfase2 3 2 2" xfId="274" xr:uid="{00000000-0005-0000-0000-0000C10B0000}"/>
    <cellStyle name="40% - Ênfase2 3 2 2 2" xfId="566" xr:uid="{00000000-0005-0000-0000-0000C20B0000}"/>
    <cellStyle name="40% - Ênfase2 3 2 2 2 2" xfId="1146" xr:uid="{00000000-0005-0000-0000-0000C30B0000}"/>
    <cellStyle name="40% - Ênfase2 3 2 2 2 2 2" xfId="2304" xr:uid="{00000000-0005-0000-0000-0000C40B0000}"/>
    <cellStyle name="40% - Ênfase2 3 2 2 2 2 2 2" xfId="5433" xr:uid="{00000000-0005-0000-0000-0000C50B0000}"/>
    <cellStyle name="40% - Ênfase2 3 2 2 2 2 3" xfId="4281" xr:uid="{00000000-0005-0000-0000-0000C60B0000}"/>
    <cellStyle name="40% - Ênfase2 3 2 2 2 3" xfId="1728" xr:uid="{00000000-0005-0000-0000-0000C70B0000}"/>
    <cellStyle name="40% - Ênfase2 3 2 2 2 3 2" xfId="4857" xr:uid="{00000000-0005-0000-0000-0000C80B0000}"/>
    <cellStyle name="40% - Ênfase2 3 2 2 2 4" xfId="3705" xr:uid="{00000000-0005-0000-0000-0000C90B0000}"/>
    <cellStyle name="40% - Ênfase2 3 2 2 3" xfId="858" xr:uid="{00000000-0005-0000-0000-0000CA0B0000}"/>
    <cellStyle name="40% - Ênfase2 3 2 2 3 2" xfId="2016" xr:uid="{00000000-0005-0000-0000-0000CB0B0000}"/>
    <cellStyle name="40% - Ênfase2 3 2 2 3 2 2" xfId="5145" xr:uid="{00000000-0005-0000-0000-0000CC0B0000}"/>
    <cellStyle name="40% - Ênfase2 3 2 2 3 3" xfId="3993" xr:uid="{00000000-0005-0000-0000-0000CD0B0000}"/>
    <cellStyle name="40% - Ênfase2 3 2 2 4" xfId="1440" xr:uid="{00000000-0005-0000-0000-0000CE0B0000}"/>
    <cellStyle name="40% - Ênfase2 3 2 2 4 2" xfId="4569" xr:uid="{00000000-0005-0000-0000-0000CF0B0000}"/>
    <cellStyle name="40% - Ênfase2 3 2 2 5" xfId="3417" xr:uid="{00000000-0005-0000-0000-0000D00B0000}"/>
    <cellStyle name="40% - Ênfase2 3 2 3" xfId="422" xr:uid="{00000000-0005-0000-0000-0000D10B0000}"/>
    <cellStyle name="40% - Ênfase2 3 2 3 2" xfId="1002" xr:uid="{00000000-0005-0000-0000-0000D20B0000}"/>
    <cellStyle name="40% - Ênfase2 3 2 3 2 2" xfId="2160" xr:uid="{00000000-0005-0000-0000-0000D30B0000}"/>
    <cellStyle name="40% - Ênfase2 3 2 3 2 2 2" xfId="5289" xr:uid="{00000000-0005-0000-0000-0000D40B0000}"/>
    <cellStyle name="40% - Ênfase2 3 2 3 2 3" xfId="4137" xr:uid="{00000000-0005-0000-0000-0000D50B0000}"/>
    <cellStyle name="40% - Ênfase2 3 2 3 3" xfId="1584" xr:uid="{00000000-0005-0000-0000-0000D60B0000}"/>
    <cellStyle name="40% - Ênfase2 3 2 3 3 2" xfId="4713" xr:uid="{00000000-0005-0000-0000-0000D70B0000}"/>
    <cellStyle name="40% - Ênfase2 3 2 3 4" xfId="3561" xr:uid="{00000000-0005-0000-0000-0000D80B0000}"/>
    <cellStyle name="40% - Ênfase2 3 2 4" xfId="714" xr:uid="{00000000-0005-0000-0000-0000D90B0000}"/>
    <cellStyle name="40% - Ênfase2 3 2 4 2" xfId="1872" xr:uid="{00000000-0005-0000-0000-0000DA0B0000}"/>
    <cellStyle name="40% - Ênfase2 3 2 4 2 2" xfId="5001" xr:uid="{00000000-0005-0000-0000-0000DB0B0000}"/>
    <cellStyle name="40% - Ênfase2 3 2 4 3" xfId="3849" xr:uid="{00000000-0005-0000-0000-0000DC0B0000}"/>
    <cellStyle name="40% - Ênfase2 3 2 5" xfId="1296" xr:uid="{00000000-0005-0000-0000-0000DD0B0000}"/>
    <cellStyle name="40% - Ênfase2 3 2 5 2" xfId="4425" xr:uid="{00000000-0005-0000-0000-0000DE0B0000}"/>
    <cellStyle name="40% - Ênfase2 3 2 6" xfId="3273" xr:uid="{00000000-0005-0000-0000-0000DF0B0000}"/>
    <cellStyle name="40% - Ênfase2 3 3" xfId="174" xr:uid="{00000000-0005-0000-0000-0000E00B0000}"/>
    <cellStyle name="40% - Ênfase2 3 3 2" xfId="322" xr:uid="{00000000-0005-0000-0000-0000E10B0000}"/>
    <cellStyle name="40% - Ênfase2 3 3 2 2" xfId="614" xr:uid="{00000000-0005-0000-0000-0000E20B0000}"/>
    <cellStyle name="40% - Ênfase2 3 3 2 2 2" xfId="1194" xr:uid="{00000000-0005-0000-0000-0000E30B0000}"/>
    <cellStyle name="40% - Ênfase2 3 3 2 2 2 2" xfId="2352" xr:uid="{00000000-0005-0000-0000-0000E40B0000}"/>
    <cellStyle name="40% - Ênfase2 3 3 2 2 2 2 2" xfId="5481" xr:uid="{00000000-0005-0000-0000-0000E50B0000}"/>
    <cellStyle name="40% - Ênfase2 3 3 2 2 2 3" xfId="4329" xr:uid="{00000000-0005-0000-0000-0000E60B0000}"/>
    <cellStyle name="40% - Ênfase2 3 3 2 2 3" xfId="1776" xr:uid="{00000000-0005-0000-0000-0000E70B0000}"/>
    <cellStyle name="40% - Ênfase2 3 3 2 2 3 2" xfId="4905" xr:uid="{00000000-0005-0000-0000-0000E80B0000}"/>
    <cellStyle name="40% - Ênfase2 3 3 2 2 4" xfId="3753" xr:uid="{00000000-0005-0000-0000-0000E90B0000}"/>
    <cellStyle name="40% - Ênfase2 3 3 2 3" xfId="906" xr:uid="{00000000-0005-0000-0000-0000EA0B0000}"/>
    <cellStyle name="40% - Ênfase2 3 3 2 3 2" xfId="2064" xr:uid="{00000000-0005-0000-0000-0000EB0B0000}"/>
    <cellStyle name="40% - Ênfase2 3 3 2 3 2 2" xfId="5193" xr:uid="{00000000-0005-0000-0000-0000EC0B0000}"/>
    <cellStyle name="40% - Ênfase2 3 3 2 3 3" xfId="4041" xr:uid="{00000000-0005-0000-0000-0000ED0B0000}"/>
    <cellStyle name="40% - Ênfase2 3 3 2 4" xfId="1488" xr:uid="{00000000-0005-0000-0000-0000EE0B0000}"/>
    <cellStyle name="40% - Ênfase2 3 3 2 4 2" xfId="4617" xr:uid="{00000000-0005-0000-0000-0000EF0B0000}"/>
    <cellStyle name="40% - Ênfase2 3 3 2 5" xfId="3465" xr:uid="{00000000-0005-0000-0000-0000F00B0000}"/>
    <cellStyle name="40% - Ênfase2 3 3 3" xfId="470" xr:uid="{00000000-0005-0000-0000-0000F10B0000}"/>
    <cellStyle name="40% - Ênfase2 3 3 3 2" xfId="1050" xr:uid="{00000000-0005-0000-0000-0000F20B0000}"/>
    <cellStyle name="40% - Ênfase2 3 3 3 2 2" xfId="2208" xr:uid="{00000000-0005-0000-0000-0000F30B0000}"/>
    <cellStyle name="40% - Ênfase2 3 3 3 2 2 2" xfId="5337" xr:uid="{00000000-0005-0000-0000-0000F40B0000}"/>
    <cellStyle name="40% - Ênfase2 3 3 3 2 3" xfId="4185" xr:uid="{00000000-0005-0000-0000-0000F50B0000}"/>
    <cellStyle name="40% - Ênfase2 3 3 3 3" xfId="1632" xr:uid="{00000000-0005-0000-0000-0000F60B0000}"/>
    <cellStyle name="40% - Ênfase2 3 3 3 3 2" xfId="4761" xr:uid="{00000000-0005-0000-0000-0000F70B0000}"/>
    <cellStyle name="40% - Ênfase2 3 3 3 4" xfId="3609" xr:uid="{00000000-0005-0000-0000-0000F80B0000}"/>
    <cellStyle name="40% - Ênfase2 3 3 4" xfId="762" xr:uid="{00000000-0005-0000-0000-0000F90B0000}"/>
    <cellStyle name="40% - Ênfase2 3 3 4 2" xfId="1920" xr:uid="{00000000-0005-0000-0000-0000FA0B0000}"/>
    <cellStyle name="40% - Ênfase2 3 3 4 2 2" xfId="5049" xr:uid="{00000000-0005-0000-0000-0000FB0B0000}"/>
    <cellStyle name="40% - Ênfase2 3 3 4 3" xfId="3897" xr:uid="{00000000-0005-0000-0000-0000FC0B0000}"/>
    <cellStyle name="40% - Ênfase2 3 3 5" xfId="1344" xr:uid="{00000000-0005-0000-0000-0000FD0B0000}"/>
    <cellStyle name="40% - Ênfase2 3 3 5 2" xfId="4473" xr:uid="{00000000-0005-0000-0000-0000FE0B0000}"/>
    <cellStyle name="40% - Ênfase2 3 3 6" xfId="3321" xr:uid="{00000000-0005-0000-0000-0000FF0B0000}"/>
    <cellStyle name="40% - Ênfase2 3 4" xfId="226" xr:uid="{00000000-0005-0000-0000-0000000C0000}"/>
    <cellStyle name="40% - Ênfase2 3 4 2" xfId="518" xr:uid="{00000000-0005-0000-0000-0000010C0000}"/>
    <cellStyle name="40% - Ênfase2 3 4 2 2" xfId="1098" xr:uid="{00000000-0005-0000-0000-0000020C0000}"/>
    <cellStyle name="40% - Ênfase2 3 4 2 2 2" xfId="2256" xr:uid="{00000000-0005-0000-0000-0000030C0000}"/>
    <cellStyle name="40% - Ênfase2 3 4 2 2 2 2" xfId="5385" xr:uid="{00000000-0005-0000-0000-0000040C0000}"/>
    <cellStyle name="40% - Ênfase2 3 4 2 2 3" xfId="4233" xr:uid="{00000000-0005-0000-0000-0000050C0000}"/>
    <cellStyle name="40% - Ênfase2 3 4 2 3" xfId="1680" xr:uid="{00000000-0005-0000-0000-0000060C0000}"/>
    <cellStyle name="40% - Ênfase2 3 4 2 3 2" xfId="4809" xr:uid="{00000000-0005-0000-0000-0000070C0000}"/>
    <cellStyle name="40% - Ênfase2 3 4 2 4" xfId="3657" xr:uid="{00000000-0005-0000-0000-0000080C0000}"/>
    <cellStyle name="40% - Ênfase2 3 4 3" xfId="810" xr:uid="{00000000-0005-0000-0000-0000090C0000}"/>
    <cellStyle name="40% - Ênfase2 3 4 3 2" xfId="1968" xr:uid="{00000000-0005-0000-0000-00000A0C0000}"/>
    <cellStyle name="40% - Ênfase2 3 4 3 2 2" xfId="5097" xr:uid="{00000000-0005-0000-0000-00000B0C0000}"/>
    <cellStyle name="40% - Ênfase2 3 4 3 3" xfId="3945" xr:uid="{00000000-0005-0000-0000-00000C0C0000}"/>
    <cellStyle name="40% - Ênfase2 3 4 4" xfId="1392" xr:uid="{00000000-0005-0000-0000-00000D0C0000}"/>
    <cellStyle name="40% - Ênfase2 3 4 4 2" xfId="4521" xr:uid="{00000000-0005-0000-0000-00000E0C0000}"/>
    <cellStyle name="40% - Ênfase2 3 4 5" xfId="3369" xr:uid="{00000000-0005-0000-0000-00000F0C0000}"/>
    <cellStyle name="40% - Ênfase2 3 5" xfId="374" xr:uid="{00000000-0005-0000-0000-0000100C0000}"/>
    <cellStyle name="40% - Ênfase2 3 5 2" xfId="954" xr:uid="{00000000-0005-0000-0000-0000110C0000}"/>
    <cellStyle name="40% - Ênfase2 3 5 2 2" xfId="2112" xr:uid="{00000000-0005-0000-0000-0000120C0000}"/>
    <cellStyle name="40% - Ênfase2 3 5 2 2 2" xfId="5241" xr:uid="{00000000-0005-0000-0000-0000130C0000}"/>
    <cellStyle name="40% - Ênfase2 3 5 2 3" xfId="4089" xr:uid="{00000000-0005-0000-0000-0000140C0000}"/>
    <cellStyle name="40% - Ênfase2 3 5 3" xfId="1536" xr:uid="{00000000-0005-0000-0000-0000150C0000}"/>
    <cellStyle name="40% - Ênfase2 3 5 3 2" xfId="4665" xr:uid="{00000000-0005-0000-0000-0000160C0000}"/>
    <cellStyle name="40% - Ênfase2 3 5 4" xfId="3513" xr:uid="{00000000-0005-0000-0000-0000170C0000}"/>
    <cellStyle name="40% - Ênfase2 3 6" xfId="666" xr:uid="{00000000-0005-0000-0000-0000180C0000}"/>
    <cellStyle name="40% - Ênfase2 3 6 2" xfId="1824" xr:uid="{00000000-0005-0000-0000-0000190C0000}"/>
    <cellStyle name="40% - Ênfase2 3 6 2 2" xfId="4953" xr:uid="{00000000-0005-0000-0000-00001A0C0000}"/>
    <cellStyle name="40% - Ênfase2 3 6 3" xfId="3801" xr:uid="{00000000-0005-0000-0000-00001B0C0000}"/>
    <cellStyle name="40% - Ênfase2 3 7" xfId="1247" xr:uid="{00000000-0005-0000-0000-00001C0C0000}"/>
    <cellStyle name="40% - Ênfase2 3 7 2" xfId="4377" xr:uid="{00000000-0005-0000-0000-00001D0C0000}"/>
    <cellStyle name="40% - Ênfase2 3 8" xfId="3225" xr:uid="{00000000-0005-0000-0000-00001E0C0000}"/>
    <cellStyle name="40% - Ênfase2 30" xfId="2664" xr:uid="{00000000-0005-0000-0000-00001F0C0000}"/>
    <cellStyle name="40% - Ênfase2 30 2" xfId="5793" xr:uid="{00000000-0005-0000-0000-0000200C0000}"/>
    <cellStyle name="40% - Ênfase2 31" xfId="2674" xr:uid="{00000000-0005-0000-0000-0000210C0000}"/>
    <cellStyle name="40% - Ênfase2 31 2" xfId="5803" xr:uid="{00000000-0005-0000-0000-0000220C0000}"/>
    <cellStyle name="40% - Ênfase2 32" xfId="2706" xr:uid="{00000000-0005-0000-0000-0000230C0000}"/>
    <cellStyle name="40% - Ênfase2 32 2" xfId="5835" xr:uid="{00000000-0005-0000-0000-0000240C0000}"/>
    <cellStyle name="40% - Ênfase2 33" xfId="2715" xr:uid="{00000000-0005-0000-0000-0000250C0000}"/>
    <cellStyle name="40% - Ênfase2 33 2" xfId="5844" xr:uid="{00000000-0005-0000-0000-0000260C0000}"/>
    <cellStyle name="40% - Ênfase2 34" xfId="2728" xr:uid="{00000000-0005-0000-0000-0000270C0000}"/>
    <cellStyle name="40% - Ênfase2 34 2" xfId="5857" xr:uid="{00000000-0005-0000-0000-0000280C0000}"/>
    <cellStyle name="40% - Ênfase2 35" xfId="2740" xr:uid="{00000000-0005-0000-0000-0000290C0000}"/>
    <cellStyle name="40% - Ênfase2 35 2" xfId="5869" xr:uid="{00000000-0005-0000-0000-00002A0C0000}"/>
    <cellStyle name="40% - Ênfase2 36" xfId="2737" xr:uid="{00000000-0005-0000-0000-00002B0C0000}"/>
    <cellStyle name="40% - Ênfase2 36 2" xfId="5866" xr:uid="{00000000-0005-0000-0000-00002C0C0000}"/>
    <cellStyle name="40% - Ênfase2 37" xfId="2766" xr:uid="{00000000-0005-0000-0000-00002D0C0000}"/>
    <cellStyle name="40% - Ênfase2 37 2" xfId="5895" xr:uid="{00000000-0005-0000-0000-00002E0C0000}"/>
    <cellStyle name="40% - Ênfase2 38" xfId="2776" xr:uid="{00000000-0005-0000-0000-00002F0C0000}"/>
    <cellStyle name="40% - Ênfase2 38 2" xfId="5905" xr:uid="{00000000-0005-0000-0000-0000300C0000}"/>
    <cellStyle name="40% - Ênfase2 39" xfId="2786" xr:uid="{00000000-0005-0000-0000-0000310C0000}"/>
    <cellStyle name="40% - Ênfase2 39 2" xfId="5915" xr:uid="{00000000-0005-0000-0000-0000320C0000}"/>
    <cellStyle name="40% - Ênfase2 4" xfId="106" xr:uid="{00000000-0005-0000-0000-0000330C0000}"/>
    <cellStyle name="40% - Ênfase2 4 2" xfId="258" xr:uid="{00000000-0005-0000-0000-0000340C0000}"/>
    <cellStyle name="40% - Ênfase2 4 2 2" xfId="550" xr:uid="{00000000-0005-0000-0000-0000350C0000}"/>
    <cellStyle name="40% - Ênfase2 4 2 2 2" xfId="1130" xr:uid="{00000000-0005-0000-0000-0000360C0000}"/>
    <cellStyle name="40% - Ênfase2 4 2 2 2 2" xfId="2288" xr:uid="{00000000-0005-0000-0000-0000370C0000}"/>
    <cellStyle name="40% - Ênfase2 4 2 2 2 2 2" xfId="5417" xr:uid="{00000000-0005-0000-0000-0000380C0000}"/>
    <cellStyle name="40% - Ênfase2 4 2 2 2 3" xfId="4265" xr:uid="{00000000-0005-0000-0000-0000390C0000}"/>
    <cellStyle name="40% - Ênfase2 4 2 2 3" xfId="1712" xr:uid="{00000000-0005-0000-0000-00003A0C0000}"/>
    <cellStyle name="40% - Ênfase2 4 2 2 3 2" xfId="4841" xr:uid="{00000000-0005-0000-0000-00003B0C0000}"/>
    <cellStyle name="40% - Ênfase2 4 2 2 4" xfId="3689" xr:uid="{00000000-0005-0000-0000-00003C0C0000}"/>
    <cellStyle name="40% - Ênfase2 4 2 3" xfId="842" xr:uid="{00000000-0005-0000-0000-00003D0C0000}"/>
    <cellStyle name="40% - Ênfase2 4 2 3 2" xfId="2000" xr:uid="{00000000-0005-0000-0000-00003E0C0000}"/>
    <cellStyle name="40% - Ênfase2 4 2 3 2 2" xfId="5129" xr:uid="{00000000-0005-0000-0000-00003F0C0000}"/>
    <cellStyle name="40% - Ênfase2 4 2 3 3" xfId="3977" xr:uid="{00000000-0005-0000-0000-0000400C0000}"/>
    <cellStyle name="40% - Ênfase2 4 2 4" xfId="1424" xr:uid="{00000000-0005-0000-0000-0000410C0000}"/>
    <cellStyle name="40% - Ênfase2 4 2 4 2" xfId="4553" xr:uid="{00000000-0005-0000-0000-0000420C0000}"/>
    <cellStyle name="40% - Ênfase2 4 2 5" xfId="3401" xr:uid="{00000000-0005-0000-0000-0000430C0000}"/>
    <cellStyle name="40% - Ênfase2 4 3" xfId="406" xr:uid="{00000000-0005-0000-0000-0000440C0000}"/>
    <cellStyle name="40% - Ênfase2 4 3 2" xfId="986" xr:uid="{00000000-0005-0000-0000-0000450C0000}"/>
    <cellStyle name="40% - Ênfase2 4 3 2 2" xfId="2144" xr:uid="{00000000-0005-0000-0000-0000460C0000}"/>
    <cellStyle name="40% - Ênfase2 4 3 2 2 2" xfId="5273" xr:uid="{00000000-0005-0000-0000-0000470C0000}"/>
    <cellStyle name="40% - Ênfase2 4 3 2 3" xfId="4121" xr:uid="{00000000-0005-0000-0000-0000480C0000}"/>
    <cellStyle name="40% - Ênfase2 4 3 3" xfId="1568" xr:uid="{00000000-0005-0000-0000-0000490C0000}"/>
    <cellStyle name="40% - Ênfase2 4 3 3 2" xfId="4697" xr:uid="{00000000-0005-0000-0000-00004A0C0000}"/>
    <cellStyle name="40% - Ênfase2 4 3 4" xfId="3545" xr:uid="{00000000-0005-0000-0000-00004B0C0000}"/>
    <cellStyle name="40% - Ênfase2 4 4" xfId="698" xr:uid="{00000000-0005-0000-0000-00004C0C0000}"/>
    <cellStyle name="40% - Ênfase2 4 4 2" xfId="1856" xr:uid="{00000000-0005-0000-0000-00004D0C0000}"/>
    <cellStyle name="40% - Ênfase2 4 4 2 2" xfId="4985" xr:uid="{00000000-0005-0000-0000-00004E0C0000}"/>
    <cellStyle name="40% - Ênfase2 4 4 3" xfId="3833" xr:uid="{00000000-0005-0000-0000-00004F0C0000}"/>
    <cellStyle name="40% - Ênfase2 4 5" xfId="1280" xr:uid="{00000000-0005-0000-0000-0000500C0000}"/>
    <cellStyle name="40% - Ênfase2 4 5 2" xfId="4409" xr:uid="{00000000-0005-0000-0000-0000510C0000}"/>
    <cellStyle name="40% - Ênfase2 4 6" xfId="3257" xr:uid="{00000000-0005-0000-0000-0000520C0000}"/>
    <cellStyle name="40% - Ênfase2 40" xfId="2818" xr:uid="{00000000-0005-0000-0000-0000530C0000}"/>
    <cellStyle name="40% - Ênfase2 40 2" xfId="5947" xr:uid="{00000000-0005-0000-0000-0000540C0000}"/>
    <cellStyle name="40% - Ênfase2 41" xfId="2827" xr:uid="{00000000-0005-0000-0000-0000550C0000}"/>
    <cellStyle name="40% - Ênfase2 41 2" xfId="5956" xr:uid="{00000000-0005-0000-0000-0000560C0000}"/>
    <cellStyle name="40% - Ênfase2 42" xfId="2841" xr:uid="{00000000-0005-0000-0000-0000570C0000}"/>
    <cellStyle name="40% - Ênfase2 42 2" xfId="5970" xr:uid="{00000000-0005-0000-0000-0000580C0000}"/>
    <cellStyle name="40% - Ênfase2 43" xfId="2854" xr:uid="{00000000-0005-0000-0000-0000590C0000}"/>
    <cellStyle name="40% - Ênfase2 43 2" xfId="5983" xr:uid="{00000000-0005-0000-0000-00005A0C0000}"/>
    <cellStyle name="40% - Ênfase2 44" xfId="2867" xr:uid="{00000000-0005-0000-0000-00005B0C0000}"/>
    <cellStyle name="40% - Ênfase2 44 2" xfId="5996" xr:uid="{00000000-0005-0000-0000-00005C0C0000}"/>
    <cellStyle name="40% - Ênfase2 45" xfId="2880" xr:uid="{00000000-0005-0000-0000-00005D0C0000}"/>
    <cellStyle name="40% - Ênfase2 45 2" xfId="6009" xr:uid="{00000000-0005-0000-0000-00005E0C0000}"/>
    <cellStyle name="40% - Ênfase2 46" xfId="2892" xr:uid="{00000000-0005-0000-0000-00005F0C0000}"/>
    <cellStyle name="40% - Ênfase2 46 2" xfId="6021" xr:uid="{00000000-0005-0000-0000-0000600C0000}"/>
    <cellStyle name="40% - Ênfase2 47" xfId="2902" xr:uid="{00000000-0005-0000-0000-0000610C0000}"/>
    <cellStyle name="40% - Ênfase2 47 2" xfId="6031" xr:uid="{00000000-0005-0000-0000-0000620C0000}"/>
    <cellStyle name="40% - Ênfase2 48" xfId="2912" xr:uid="{00000000-0005-0000-0000-0000630C0000}"/>
    <cellStyle name="40% - Ênfase2 48 2" xfId="6041" xr:uid="{00000000-0005-0000-0000-0000640C0000}"/>
    <cellStyle name="40% - Ênfase2 49" xfId="2930" xr:uid="{00000000-0005-0000-0000-0000650C0000}"/>
    <cellStyle name="40% - Ênfase2 49 2" xfId="6059" xr:uid="{00000000-0005-0000-0000-0000660C0000}"/>
    <cellStyle name="40% - Ênfase2 5" xfId="158" xr:uid="{00000000-0005-0000-0000-0000670C0000}"/>
    <cellStyle name="40% - Ênfase2 5 2" xfId="306" xr:uid="{00000000-0005-0000-0000-0000680C0000}"/>
    <cellStyle name="40% - Ênfase2 5 2 2" xfId="598" xr:uid="{00000000-0005-0000-0000-0000690C0000}"/>
    <cellStyle name="40% - Ênfase2 5 2 2 2" xfId="1178" xr:uid="{00000000-0005-0000-0000-00006A0C0000}"/>
    <cellStyle name="40% - Ênfase2 5 2 2 2 2" xfId="2336" xr:uid="{00000000-0005-0000-0000-00006B0C0000}"/>
    <cellStyle name="40% - Ênfase2 5 2 2 2 2 2" xfId="5465" xr:uid="{00000000-0005-0000-0000-00006C0C0000}"/>
    <cellStyle name="40% - Ênfase2 5 2 2 2 3" xfId="4313" xr:uid="{00000000-0005-0000-0000-00006D0C0000}"/>
    <cellStyle name="40% - Ênfase2 5 2 2 3" xfId="1760" xr:uid="{00000000-0005-0000-0000-00006E0C0000}"/>
    <cellStyle name="40% - Ênfase2 5 2 2 3 2" xfId="4889" xr:uid="{00000000-0005-0000-0000-00006F0C0000}"/>
    <cellStyle name="40% - Ênfase2 5 2 2 4" xfId="3737" xr:uid="{00000000-0005-0000-0000-0000700C0000}"/>
    <cellStyle name="40% - Ênfase2 5 2 3" xfId="890" xr:uid="{00000000-0005-0000-0000-0000710C0000}"/>
    <cellStyle name="40% - Ênfase2 5 2 3 2" xfId="2048" xr:uid="{00000000-0005-0000-0000-0000720C0000}"/>
    <cellStyle name="40% - Ênfase2 5 2 3 2 2" xfId="5177" xr:uid="{00000000-0005-0000-0000-0000730C0000}"/>
    <cellStyle name="40% - Ênfase2 5 2 3 3" xfId="4025" xr:uid="{00000000-0005-0000-0000-0000740C0000}"/>
    <cellStyle name="40% - Ênfase2 5 2 4" xfId="1472" xr:uid="{00000000-0005-0000-0000-0000750C0000}"/>
    <cellStyle name="40% - Ênfase2 5 2 4 2" xfId="4601" xr:uid="{00000000-0005-0000-0000-0000760C0000}"/>
    <cellStyle name="40% - Ênfase2 5 2 5" xfId="3449" xr:uid="{00000000-0005-0000-0000-0000770C0000}"/>
    <cellStyle name="40% - Ênfase2 5 3" xfId="454" xr:uid="{00000000-0005-0000-0000-0000780C0000}"/>
    <cellStyle name="40% - Ênfase2 5 3 2" xfId="1034" xr:uid="{00000000-0005-0000-0000-0000790C0000}"/>
    <cellStyle name="40% - Ênfase2 5 3 2 2" xfId="2192" xr:uid="{00000000-0005-0000-0000-00007A0C0000}"/>
    <cellStyle name="40% - Ênfase2 5 3 2 2 2" xfId="5321" xr:uid="{00000000-0005-0000-0000-00007B0C0000}"/>
    <cellStyle name="40% - Ênfase2 5 3 2 3" xfId="4169" xr:uid="{00000000-0005-0000-0000-00007C0C0000}"/>
    <cellStyle name="40% - Ênfase2 5 3 3" xfId="1616" xr:uid="{00000000-0005-0000-0000-00007D0C0000}"/>
    <cellStyle name="40% - Ênfase2 5 3 3 2" xfId="4745" xr:uid="{00000000-0005-0000-0000-00007E0C0000}"/>
    <cellStyle name="40% - Ênfase2 5 3 4" xfId="3593" xr:uid="{00000000-0005-0000-0000-00007F0C0000}"/>
    <cellStyle name="40% - Ênfase2 5 4" xfId="746" xr:uid="{00000000-0005-0000-0000-0000800C0000}"/>
    <cellStyle name="40% - Ênfase2 5 4 2" xfId="1904" xr:uid="{00000000-0005-0000-0000-0000810C0000}"/>
    <cellStyle name="40% - Ênfase2 5 4 2 2" xfId="5033" xr:uid="{00000000-0005-0000-0000-0000820C0000}"/>
    <cellStyle name="40% - Ênfase2 5 4 3" xfId="3881" xr:uid="{00000000-0005-0000-0000-0000830C0000}"/>
    <cellStyle name="40% - Ênfase2 5 5" xfId="1328" xr:uid="{00000000-0005-0000-0000-0000840C0000}"/>
    <cellStyle name="40% - Ênfase2 5 5 2" xfId="4457" xr:uid="{00000000-0005-0000-0000-0000850C0000}"/>
    <cellStyle name="40% - Ênfase2 5 6" xfId="3305" xr:uid="{00000000-0005-0000-0000-0000860C0000}"/>
    <cellStyle name="40% - Ênfase2 50" xfId="2944" xr:uid="{00000000-0005-0000-0000-0000870C0000}"/>
    <cellStyle name="40% - Ênfase2 50 2" xfId="6073" xr:uid="{00000000-0005-0000-0000-0000880C0000}"/>
    <cellStyle name="40% - Ênfase2 51" xfId="2969" xr:uid="{00000000-0005-0000-0000-0000890C0000}"/>
    <cellStyle name="40% - Ênfase2 51 2" xfId="6098" xr:uid="{00000000-0005-0000-0000-00008A0C0000}"/>
    <cellStyle name="40% - Ênfase2 52" xfId="2977" xr:uid="{00000000-0005-0000-0000-00008B0C0000}"/>
    <cellStyle name="40% - Ênfase2 52 2" xfId="6106" xr:uid="{00000000-0005-0000-0000-00008C0C0000}"/>
    <cellStyle name="40% - Ênfase2 53" xfId="2989" xr:uid="{00000000-0005-0000-0000-00008D0C0000}"/>
    <cellStyle name="40% - Ênfase2 53 2" xfId="6118" xr:uid="{00000000-0005-0000-0000-00008E0C0000}"/>
    <cellStyle name="40% - Ênfase2 54" xfId="3001" xr:uid="{00000000-0005-0000-0000-00008F0C0000}"/>
    <cellStyle name="40% - Ênfase2 54 2" xfId="6130" xr:uid="{00000000-0005-0000-0000-0000900C0000}"/>
    <cellStyle name="40% - Ênfase2 55" xfId="3013" xr:uid="{00000000-0005-0000-0000-0000910C0000}"/>
    <cellStyle name="40% - Ênfase2 55 2" xfId="6142" xr:uid="{00000000-0005-0000-0000-0000920C0000}"/>
    <cellStyle name="40% - Ênfase2 56" xfId="3037" xr:uid="{00000000-0005-0000-0000-0000930C0000}"/>
    <cellStyle name="40% - Ênfase2 56 2" xfId="6166" xr:uid="{00000000-0005-0000-0000-0000940C0000}"/>
    <cellStyle name="40% - Ênfase2 57" xfId="3046" xr:uid="{00000000-0005-0000-0000-0000950C0000}"/>
    <cellStyle name="40% - Ênfase2 57 2" xfId="6175" xr:uid="{00000000-0005-0000-0000-0000960C0000}"/>
    <cellStyle name="40% - Ênfase2 58" xfId="3060" xr:uid="{00000000-0005-0000-0000-0000970C0000}"/>
    <cellStyle name="40% - Ênfase2 58 2" xfId="6189" xr:uid="{00000000-0005-0000-0000-0000980C0000}"/>
    <cellStyle name="40% - Ênfase2 59" xfId="3073" xr:uid="{00000000-0005-0000-0000-0000990C0000}"/>
    <cellStyle name="40% - Ênfase2 59 2" xfId="6202" xr:uid="{00000000-0005-0000-0000-00009A0C0000}"/>
    <cellStyle name="40% - Ênfase2 6" xfId="206" xr:uid="{00000000-0005-0000-0000-00009B0C0000}"/>
    <cellStyle name="40% - Ênfase2 6 2" xfId="502" xr:uid="{00000000-0005-0000-0000-00009C0C0000}"/>
    <cellStyle name="40% - Ênfase2 6 2 2" xfId="1082" xr:uid="{00000000-0005-0000-0000-00009D0C0000}"/>
    <cellStyle name="40% - Ênfase2 6 2 2 2" xfId="2240" xr:uid="{00000000-0005-0000-0000-00009E0C0000}"/>
    <cellStyle name="40% - Ênfase2 6 2 2 2 2" xfId="5369" xr:uid="{00000000-0005-0000-0000-00009F0C0000}"/>
    <cellStyle name="40% - Ênfase2 6 2 2 3" xfId="4217" xr:uid="{00000000-0005-0000-0000-0000A00C0000}"/>
    <cellStyle name="40% - Ênfase2 6 2 3" xfId="1664" xr:uid="{00000000-0005-0000-0000-0000A10C0000}"/>
    <cellStyle name="40% - Ênfase2 6 2 3 2" xfId="4793" xr:uid="{00000000-0005-0000-0000-0000A20C0000}"/>
    <cellStyle name="40% - Ênfase2 6 2 4" xfId="3641" xr:uid="{00000000-0005-0000-0000-0000A30C0000}"/>
    <cellStyle name="40% - Ênfase2 6 3" xfId="794" xr:uid="{00000000-0005-0000-0000-0000A40C0000}"/>
    <cellStyle name="40% - Ênfase2 6 3 2" xfId="1952" xr:uid="{00000000-0005-0000-0000-0000A50C0000}"/>
    <cellStyle name="40% - Ênfase2 6 3 2 2" xfId="5081" xr:uid="{00000000-0005-0000-0000-0000A60C0000}"/>
    <cellStyle name="40% - Ênfase2 6 3 3" xfId="3929" xr:uid="{00000000-0005-0000-0000-0000A70C0000}"/>
    <cellStyle name="40% - Ênfase2 6 4" xfId="1376" xr:uid="{00000000-0005-0000-0000-0000A80C0000}"/>
    <cellStyle name="40% - Ênfase2 6 4 2" xfId="4505" xr:uid="{00000000-0005-0000-0000-0000A90C0000}"/>
    <cellStyle name="40% - Ênfase2 6 5" xfId="3353" xr:uid="{00000000-0005-0000-0000-0000AA0C0000}"/>
    <cellStyle name="40% - Ênfase2 60" xfId="3085" xr:uid="{00000000-0005-0000-0000-0000AB0C0000}"/>
    <cellStyle name="40% - Ênfase2 60 2" xfId="6214" xr:uid="{00000000-0005-0000-0000-0000AC0C0000}"/>
    <cellStyle name="40% - Ênfase2 61" xfId="3098" xr:uid="{00000000-0005-0000-0000-0000AD0C0000}"/>
    <cellStyle name="40% - Ênfase2 61 2" xfId="6227" xr:uid="{00000000-0005-0000-0000-0000AE0C0000}"/>
    <cellStyle name="40% - Ênfase2 62" xfId="3110" xr:uid="{00000000-0005-0000-0000-0000AF0C0000}"/>
    <cellStyle name="40% - Ênfase2 62 2" xfId="6239" xr:uid="{00000000-0005-0000-0000-0000B00C0000}"/>
    <cellStyle name="40% - Ênfase2 63" xfId="3120" xr:uid="{00000000-0005-0000-0000-0000B10C0000}"/>
    <cellStyle name="40% - Ênfase2 63 2" xfId="6249" xr:uid="{00000000-0005-0000-0000-0000B20C0000}"/>
    <cellStyle name="40% - Ênfase2 64" xfId="3130" xr:uid="{00000000-0005-0000-0000-0000B30C0000}"/>
    <cellStyle name="40% - Ênfase2 64 2" xfId="6259" xr:uid="{00000000-0005-0000-0000-0000B40C0000}"/>
    <cellStyle name="40% - Ênfase2 65" xfId="3148" xr:uid="{00000000-0005-0000-0000-0000B50C0000}"/>
    <cellStyle name="40% - Ênfase2 65 2" xfId="6277" xr:uid="{00000000-0005-0000-0000-0000B60C0000}"/>
    <cellStyle name="40% - Ênfase2 66" xfId="3162" xr:uid="{00000000-0005-0000-0000-0000B70C0000}"/>
    <cellStyle name="40% - Ênfase2 66 2" xfId="6291" xr:uid="{00000000-0005-0000-0000-0000B80C0000}"/>
    <cellStyle name="40% - Ênfase2 67" xfId="3177" xr:uid="{00000000-0005-0000-0000-0000B90C0000}"/>
    <cellStyle name="40% - Ênfase2 67 2" xfId="6305" xr:uid="{00000000-0005-0000-0000-0000BA0C0000}"/>
    <cellStyle name="40% - Ênfase2 68" xfId="3191" xr:uid="{00000000-0005-0000-0000-0000BB0C0000}"/>
    <cellStyle name="40% - Ênfase2 68 2" xfId="6319" xr:uid="{00000000-0005-0000-0000-0000BC0C0000}"/>
    <cellStyle name="40% - Ênfase2 69" xfId="3205" xr:uid="{00000000-0005-0000-0000-0000BD0C0000}"/>
    <cellStyle name="40% - Ênfase2 7" xfId="354" xr:uid="{00000000-0005-0000-0000-0000BE0C0000}"/>
    <cellStyle name="40% - Ênfase2 7 2" xfId="938" xr:uid="{00000000-0005-0000-0000-0000BF0C0000}"/>
    <cellStyle name="40% - Ênfase2 7 2 2" xfId="2096" xr:uid="{00000000-0005-0000-0000-0000C00C0000}"/>
    <cellStyle name="40% - Ênfase2 7 2 2 2" xfId="5225" xr:uid="{00000000-0005-0000-0000-0000C10C0000}"/>
    <cellStyle name="40% - Ênfase2 7 2 3" xfId="4073" xr:uid="{00000000-0005-0000-0000-0000C20C0000}"/>
    <cellStyle name="40% - Ênfase2 7 3" xfId="1520" xr:uid="{00000000-0005-0000-0000-0000C30C0000}"/>
    <cellStyle name="40% - Ênfase2 7 3 2" xfId="4649" xr:uid="{00000000-0005-0000-0000-0000C40C0000}"/>
    <cellStyle name="40% - Ênfase2 7 4" xfId="3497" xr:uid="{00000000-0005-0000-0000-0000C50C0000}"/>
    <cellStyle name="40% - Ênfase2 70" xfId="6339" xr:uid="{00000000-0005-0000-0000-0000C60C0000}"/>
    <cellStyle name="40% - Ênfase2 71" xfId="6354" xr:uid="{00000000-0005-0000-0000-0000C70C0000}"/>
    <cellStyle name="40% - Ênfase2 72" xfId="6368" xr:uid="{00000000-0005-0000-0000-0000C80C0000}"/>
    <cellStyle name="40% - Ênfase2 73" xfId="6382" xr:uid="{00000000-0005-0000-0000-0000C90C0000}"/>
    <cellStyle name="40% - Ênfase2 8" xfId="646" xr:uid="{00000000-0005-0000-0000-0000CA0C0000}"/>
    <cellStyle name="40% - Ênfase2 8 2" xfId="1808" xr:uid="{00000000-0005-0000-0000-0000CB0C0000}"/>
    <cellStyle name="40% - Ênfase2 8 2 2" xfId="4937" xr:uid="{00000000-0005-0000-0000-0000CC0C0000}"/>
    <cellStyle name="40% - Ênfase2 8 3" xfId="3785" xr:uid="{00000000-0005-0000-0000-0000CD0C0000}"/>
    <cellStyle name="40% - Ênfase2 9" xfId="1226" xr:uid="{00000000-0005-0000-0000-0000CE0C0000}"/>
    <cellStyle name="40% - Ênfase2 9 2" xfId="4361" xr:uid="{00000000-0005-0000-0000-0000CF0C0000}"/>
    <cellStyle name="40% - Ênfase3" xfId="38" builtinId="39" customBuiltin="1"/>
    <cellStyle name="40% - Ênfase3 10" xfId="2403" xr:uid="{00000000-0005-0000-0000-0000D10C0000}"/>
    <cellStyle name="40% - Ênfase3 10 2" xfId="5532" xr:uid="{00000000-0005-0000-0000-0000D20C0000}"/>
    <cellStyle name="40% - Ênfase3 11" xfId="2417" xr:uid="{00000000-0005-0000-0000-0000D30C0000}"/>
    <cellStyle name="40% - Ênfase3 11 2" xfId="5546" xr:uid="{00000000-0005-0000-0000-0000D40C0000}"/>
    <cellStyle name="40% - Ênfase3 12" xfId="2429" xr:uid="{00000000-0005-0000-0000-0000D50C0000}"/>
    <cellStyle name="40% - Ênfase3 12 2" xfId="5558" xr:uid="{00000000-0005-0000-0000-0000D60C0000}"/>
    <cellStyle name="40% - Ênfase3 13" xfId="2442" xr:uid="{00000000-0005-0000-0000-0000D70C0000}"/>
    <cellStyle name="40% - Ênfase3 13 2" xfId="5571" xr:uid="{00000000-0005-0000-0000-0000D80C0000}"/>
    <cellStyle name="40% - Ênfase3 14" xfId="2455" xr:uid="{00000000-0005-0000-0000-0000D90C0000}"/>
    <cellStyle name="40% - Ênfase3 14 2" xfId="5584" xr:uid="{00000000-0005-0000-0000-0000DA0C0000}"/>
    <cellStyle name="40% - Ênfase3 15" xfId="2472" xr:uid="{00000000-0005-0000-0000-0000DB0C0000}"/>
    <cellStyle name="40% - Ênfase3 15 2" xfId="5601" xr:uid="{00000000-0005-0000-0000-0000DC0C0000}"/>
    <cellStyle name="40% - Ênfase3 16" xfId="2485" xr:uid="{00000000-0005-0000-0000-0000DD0C0000}"/>
    <cellStyle name="40% - Ênfase3 16 2" xfId="5614" xr:uid="{00000000-0005-0000-0000-0000DE0C0000}"/>
    <cellStyle name="40% - Ênfase3 17" xfId="2498" xr:uid="{00000000-0005-0000-0000-0000DF0C0000}"/>
    <cellStyle name="40% - Ênfase3 17 2" xfId="5627" xr:uid="{00000000-0005-0000-0000-0000E00C0000}"/>
    <cellStyle name="40% - Ênfase3 18" xfId="2510" xr:uid="{00000000-0005-0000-0000-0000E10C0000}"/>
    <cellStyle name="40% - Ênfase3 18 2" xfId="5639" xr:uid="{00000000-0005-0000-0000-0000E20C0000}"/>
    <cellStyle name="40% - Ênfase3 19" xfId="2521" xr:uid="{00000000-0005-0000-0000-0000E30C0000}"/>
    <cellStyle name="40% - Ênfase3 19 2" xfId="5650" xr:uid="{00000000-0005-0000-0000-0000E40C0000}"/>
    <cellStyle name="40% - Ênfase3 2" xfId="86" xr:uid="{00000000-0005-0000-0000-0000E50C0000}"/>
    <cellStyle name="40% - Ênfase3 2 2" xfId="144" xr:uid="{00000000-0005-0000-0000-0000E60C0000}"/>
    <cellStyle name="40% - Ênfase3 2 2 2" xfId="292" xr:uid="{00000000-0005-0000-0000-0000E70C0000}"/>
    <cellStyle name="40% - Ênfase3 2 2 2 2" xfId="584" xr:uid="{00000000-0005-0000-0000-0000E80C0000}"/>
    <cellStyle name="40% - Ênfase3 2 2 2 2 2" xfId="1164" xr:uid="{00000000-0005-0000-0000-0000E90C0000}"/>
    <cellStyle name="40% - Ênfase3 2 2 2 2 2 2" xfId="2322" xr:uid="{00000000-0005-0000-0000-0000EA0C0000}"/>
    <cellStyle name="40% - Ênfase3 2 2 2 2 2 2 2" xfId="5451" xr:uid="{00000000-0005-0000-0000-0000EB0C0000}"/>
    <cellStyle name="40% - Ênfase3 2 2 2 2 2 3" xfId="4299" xr:uid="{00000000-0005-0000-0000-0000EC0C0000}"/>
    <cellStyle name="40% - Ênfase3 2 2 2 2 3" xfId="1746" xr:uid="{00000000-0005-0000-0000-0000ED0C0000}"/>
    <cellStyle name="40% - Ênfase3 2 2 2 2 3 2" xfId="4875" xr:uid="{00000000-0005-0000-0000-0000EE0C0000}"/>
    <cellStyle name="40% - Ênfase3 2 2 2 2 4" xfId="3723" xr:uid="{00000000-0005-0000-0000-0000EF0C0000}"/>
    <cellStyle name="40% - Ênfase3 2 2 2 3" xfId="876" xr:uid="{00000000-0005-0000-0000-0000F00C0000}"/>
    <cellStyle name="40% - Ênfase3 2 2 2 3 2" xfId="2034" xr:uid="{00000000-0005-0000-0000-0000F10C0000}"/>
    <cellStyle name="40% - Ênfase3 2 2 2 3 2 2" xfId="5163" xr:uid="{00000000-0005-0000-0000-0000F20C0000}"/>
    <cellStyle name="40% - Ênfase3 2 2 2 3 3" xfId="4011" xr:uid="{00000000-0005-0000-0000-0000F30C0000}"/>
    <cellStyle name="40% - Ênfase3 2 2 2 4" xfId="1458" xr:uid="{00000000-0005-0000-0000-0000F40C0000}"/>
    <cellStyle name="40% - Ênfase3 2 2 2 4 2" xfId="4587" xr:uid="{00000000-0005-0000-0000-0000F50C0000}"/>
    <cellStyle name="40% - Ênfase3 2 2 2 5" xfId="3435" xr:uid="{00000000-0005-0000-0000-0000F60C0000}"/>
    <cellStyle name="40% - Ênfase3 2 2 3" xfId="440" xr:uid="{00000000-0005-0000-0000-0000F70C0000}"/>
    <cellStyle name="40% - Ênfase3 2 2 3 2" xfId="1020" xr:uid="{00000000-0005-0000-0000-0000F80C0000}"/>
    <cellStyle name="40% - Ênfase3 2 2 3 2 2" xfId="2178" xr:uid="{00000000-0005-0000-0000-0000F90C0000}"/>
    <cellStyle name="40% - Ênfase3 2 2 3 2 2 2" xfId="5307" xr:uid="{00000000-0005-0000-0000-0000FA0C0000}"/>
    <cellStyle name="40% - Ênfase3 2 2 3 2 3" xfId="4155" xr:uid="{00000000-0005-0000-0000-0000FB0C0000}"/>
    <cellStyle name="40% - Ênfase3 2 2 3 3" xfId="1602" xr:uid="{00000000-0005-0000-0000-0000FC0C0000}"/>
    <cellStyle name="40% - Ênfase3 2 2 3 3 2" xfId="4731" xr:uid="{00000000-0005-0000-0000-0000FD0C0000}"/>
    <cellStyle name="40% - Ênfase3 2 2 3 4" xfId="3579" xr:uid="{00000000-0005-0000-0000-0000FE0C0000}"/>
    <cellStyle name="40% - Ênfase3 2 2 4" xfId="732" xr:uid="{00000000-0005-0000-0000-0000FF0C0000}"/>
    <cellStyle name="40% - Ênfase3 2 2 4 2" xfId="1890" xr:uid="{00000000-0005-0000-0000-0000000D0000}"/>
    <cellStyle name="40% - Ênfase3 2 2 4 2 2" xfId="5019" xr:uid="{00000000-0005-0000-0000-0000010D0000}"/>
    <cellStyle name="40% - Ênfase3 2 2 4 3" xfId="3867" xr:uid="{00000000-0005-0000-0000-0000020D0000}"/>
    <cellStyle name="40% - Ênfase3 2 2 5" xfId="1314" xr:uid="{00000000-0005-0000-0000-0000030D0000}"/>
    <cellStyle name="40% - Ênfase3 2 2 5 2" xfId="4443" xr:uid="{00000000-0005-0000-0000-0000040D0000}"/>
    <cellStyle name="40% - Ênfase3 2 2 6" xfId="3291" xr:uid="{00000000-0005-0000-0000-0000050D0000}"/>
    <cellStyle name="40% - Ênfase3 2 3" xfId="192" xr:uid="{00000000-0005-0000-0000-0000060D0000}"/>
    <cellStyle name="40% - Ênfase3 2 3 2" xfId="340" xr:uid="{00000000-0005-0000-0000-0000070D0000}"/>
    <cellStyle name="40% - Ênfase3 2 3 2 2" xfId="632" xr:uid="{00000000-0005-0000-0000-0000080D0000}"/>
    <cellStyle name="40% - Ênfase3 2 3 2 2 2" xfId="1212" xr:uid="{00000000-0005-0000-0000-0000090D0000}"/>
    <cellStyle name="40% - Ênfase3 2 3 2 2 2 2" xfId="2370" xr:uid="{00000000-0005-0000-0000-00000A0D0000}"/>
    <cellStyle name="40% - Ênfase3 2 3 2 2 2 2 2" xfId="5499" xr:uid="{00000000-0005-0000-0000-00000B0D0000}"/>
    <cellStyle name="40% - Ênfase3 2 3 2 2 2 3" xfId="4347" xr:uid="{00000000-0005-0000-0000-00000C0D0000}"/>
    <cellStyle name="40% - Ênfase3 2 3 2 2 3" xfId="1794" xr:uid="{00000000-0005-0000-0000-00000D0D0000}"/>
    <cellStyle name="40% - Ênfase3 2 3 2 2 3 2" xfId="4923" xr:uid="{00000000-0005-0000-0000-00000E0D0000}"/>
    <cellStyle name="40% - Ênfase3 2 3 2 2 4" xfId="3771" xr:uid="{00000000-0005-0000-0000-00000F0D0000}"/>
    <cellStyle name="40% - Ênfase3 2 3 2 3" xfId="924" xr:uid="{00000000-0005-0000-0000-0000100D0000}"/>
    <cellStyle name="40% - Ênfase3 2 3 2 3 2" xfId="2082" xr:uid="{00000000-0005-0000-0000-0000110D0000}"/>
    <cellStyle name="40% - Ênfase3 2 3 2 3 2 2" xfId="5211" xr:uid="{00000000-0005-0000-0000-0000120D0000}"/>
    <cellStyle name="40% - Ênfase3 2 3 2 3 3" xfId="4059" xr:uid="{00000000-0005-0000-0000-0000130D0000}"/>
    <cellStyle name="40% - Ênfase3 2 3 2 4" xfId="1506" xr:uid="{00000000-0005-0000-0000-0000140D0000}"/>
    <cellStyle name="40% - Ênfase3 2 3 2 4 2" xfId="4635" xr:uid="{00000000-0005-0000-0000-0000150D0000}"/>
    <cellStyle name="40% - Ênfase3 2 3 2 5" xfId="3483" xr:uid="{00000000-0005-0000-0000-0000160D0000}"/>
    <cellStyle name="40% - Ênfase3 2 3 3" xfId="488" xr:uid="{00000000-0005-0000-0000-0000170D0000}"/>
    <cellStyle name="40% - Ênfase3 2 3 3 2" xfId="1068" xr:uid="{00000000-0005-0000-0000-0000180D0000}"/>
    <cellStyle name="40% - Ênfase3 2 3 3 2 2" xfId="2226" xr:uid="{00000000-0005-0000-0000-0000190D0000}"/>
    <cellStyle name="40% - Ênfase3 2 3 3 2 2 2" xfId="5355" xr:uid="{00000000-0005-0000-0000-00001A0D0000}"/>
    <cellStyle name="40% - Ênfase3 2 3 3 2 3" xfId="4203" xr:uid="{00000000-0005-0000-0000-00001B0D0000}"/>
    <cellStyle name="40% - Ênfase3 2 3 3 3" xfId="1650" xr:uid="{00000000-0005-0000-0000-00001C0D0000}"/>
    <cellStyle name="40% - Ênfase3 2 3 3 3 2" xfId="4779" xr:uid="{00000000-0005-0000-0000-00001D0D0000}"/>
    <cellStyle name="40% - Ênfase3 2 3 3 4" xfId="3627" xr:uid="{00000000-0005-0000-0000-00001E0D0000}"/>
    <cellStyle name="40% - Ênfase3 2 3 4" xfId="780" xr:uid="{00000000-0005-0000-0000-00001F0D0000}"/>
    <cellStyle name="40% - Ênfase3 2 3 4 2" xfId="1938" xr:uid="{00000000-0005-0000-0000-0000200D0000}"/>
    <cellStyle name="40% - Ênfase3 2 3 4 2 2" xfId="5067" xr:uid="{00000000-0005-0000-0000-0000210D0000}"/>
    <cellStyle name="40% - Ênfase3 2 3 4 3" xfId="3915" xr:uid="{00000000-0005-0000-0000-0000220D0000}"/>
    <cellStyle name="40% - Ênfase3 2 3 5" xfId="1362" xr:uid="{00000000-0005-0000-0000-0000230D0000}"/>
    <cellStyle name="40% - Ênfase3 2 3 5 2" xfId="4491" xr:uid="{00000000-0005-0000-0000-0000240D0000}"/>
    <cellStyle name="40% - Ênfase3 2 3 6" xfId="3339" xr:uid="{00000000-0005-0000-0000-0000250D0000}"/>
    <cellStyle name="40% - Ênfase3 2 4" xfId="244" xr:uid="{00000000-0005-0000-0000-0000260D0000}"/>
    <cellStyle name="40% - Ênfase3 2 4 2" xfId="536" xr:uid="{00000000-0005-0000-0000-0000270D0000}"/>
    <cellStyle name="40% - Ênfase3 2 4 2 2" xfId="1116" xr:uid="{00000000-0005-0000-0000-0000280D0000}"/>
    <cellStyle name="40% - Ênfase3 2 4 2 2 2" xfId="2274" xr:uid="{00000000-0005-0000-0000-0000290D0000}"/>
    <cellStyle name="40% - Ênfase3 2 4 2 2 2 2" xfId="5403" xr:uid="{00000000-0005-0000-0000-00002A0D0000}"/>
    <cellStyle name="40% - Ênfase3 2 4 2 2 3" xfId="4251" xr:uid="{00000000-0005-0000-0000-00002B0D0000}"/>
    <cellStyle name="40% - Ênfase3 2 4 2 3" xfId="1698" xr:uid="{00000000-0005-0000-0000-00002C0D0000}"/>
    <cellStyle name="40% - Ênfase3 2 4 2 3 2" xfId="4827" xr:uid="{00000000-0005-0000-0000-00002D0D0000}"/>
    <cellStyle name="40% - Ênfase3 2 4 2 4" xfId="3675" xr:uid="{00000000-0005-0000-0000-00002E0D0000}"/>
    <cellStyle name="40% - Ênfase3 2 4 3" xfId="828" xr:uid="{00000000-0005-0000-0000-00002F0D0000}"/>
    <cellStyle name="40% - Ênfase3 2 4 3 2" xfId="1986" xr:uid="{00000000-0005-0000-0000-0000300D0000}"/>
    <cellStyle name="40% - Ênfase3 2 4 3 2 2" xfId="5115" xr:uid="{00000000-0005-0000-0000-0000310D0000}"/>
    <cellStyle name="40% - Ênfase3 2 4 3 3" xfId="3963" xr:uid="{00000000-0005-0000-0000-0000320D0000}"/>
    <cellStyle name="40% - Ênfase3 2 4 4" xfId="1410" xr:uid="{00000000-0005-0000-0000-0000330D0000}"/>
    <cellStyle name="40% - Ênfase3 2 4 4 2" xfId="4539" xr:uid="{00000000-0005-0000-0000-0000340D0000}"/>
    <cellStyle name="40% - Ênfase3 2 4 5" xfId="3387" xr:uid="{00000000-0005-0000-0000-0000350D0000}"/>
    <cellStyle name="40% - Ênfase3 2 5" xfId="392" xr:uid="{00000000-0005-0000-0000-0000360D0000}"/>
    <cellStyle name="40% - Ênfase3 2 5 2" xfId="972" xr:uid="{00000000-0005-0000-0000-0000370D0000}"/>
    <cellStyle name="40% - Ênfase3 2 5 2 2" xfId="2130" xr:uid="{00000000-0005-0000-0000-0000380D0000}"/>
    <cellStyle name="40% - Ênfase3 2 5 2 2 2" xfId="5259" xr:uid="{00000000-0005-0000-0000-0000390D0000}"/>
    <cellStyle name="40% - Ênfase3 2 5 2 3" xfId="4107" xr:uid="{00000000-0005-0000-0000-00003A0D0000}"/>
    <cellStyle name="40% - Ênfase3 2 5 3" xfId="1554" xr:uid="{00000000-0005-0000-0000-00003B0D0000}"/>
    <cellStyle name="40% - Ênfase3 2 5 3 2" xfId="4683" xr:uid="{00000000-0005-0000-0000-00003C0D0000}"/>
    <cellStyle name="40% - Ênfase3 2 5 4" xfId="3531" xr:uid="{00000000-0005-0000-0000-00003D0D0000}"/>
    <cellStyle name="40% - Ênfase3 2 6" xfId="684" xr:uid="{00000000-0005-0000-0000-00003E0D0000}"/>
    <cellStyle name="40% - Ênfase3 2 6 2" xfId="1842" xr:uid="{00000000-0005-0000-0000-00003F0D0000}"/>
    <cellStyle name="40% - Ênfase3 2 6 2 2" xfId="4971" xr:uid="{00000000-0005-0000-0000-0000400D0000}"/>
    <cellStyle name="40% - Ênfase3 2 6 3" xfId="3819" xr:uid="{00000000-0005-0000-0000-0000410D0000}"/>
    <cellStyle name="40% - Ênfase3 2 7" xfId="1265" xr:uid="{00000000-0005-0000-0000-0000420D0000}"/>
    <cellStyle name="40% - Ênfase3 2 7 2" xfId="4395" xr:uid="{00000000-0005-0000-0000-0000430D0000}"/>
    <cellStyle name="40% - Ênfase3 2 8" xfId="3243" xr:uid="{00000000-0005-0000-0000-0000440D0000}"/>
    <cellStyle name="40% - Ênfase3 20" xfId="2531" xr:uid="{00000000-0005-0000-0000-0000450D0000}"/>
    <cellStyle name="40% - Ênfase3 20 2" xfId="5660" xr:uid="{00000000-0005-0000-0000-0000460D0000}"/>
    <cellStyle name="40% - Ênfase3 21" xfId="2540" xr:uid="{00000000-0005-0000-0000-0000470D0000}"/>
    <cellStyle name="40% - Ênfase3 21 2" xfId="5669" xr:uid="{00000000-0005-0000-0000-0000480D0000}"/>
    <cellStyle name="40% - Ênfase3 22" xfId="2571" xr:uid="{00000000-0005-0000-0000-0000490D0000}"/>
    <cellStyle name="40% - Ênfase3 22 2" xfId="5700" xr:uid="{00000000-0005-0000-0000-00004A0D0000}"/>
    <cellStyle name="40% - Ênfase3 23" xfId="2584" xr:uid="{00000000-0005-0000-0000-00004B0D0000}"/>
    <cellStyle name="40% - Ênfase3 23 2" xfId="5713" xr:uid="{00000000-0005-0000-0000-00004C0D0000}"/>
    <cellStyle name="40% - Ênfase3 24" xfId="2598" xr:uid="{00000000-0005-0000-0000-00004D0D0000}"/>
    <cellStyle name="40% - Ênfase3 24 2" xfId="5727" xr:uid="{00000000-0005-0000-0000-00004E0D0000}"/>
    <cellStyle name="40% - Ênfase3 25" xfId="2610" xr:uid="{00000000-0005-0000-0000-00004F0D0000}"/>
    <cellStyle name="40% - Ênfase3 25 2" xfId="5739" xr:uid="{00000000-0005-0000-0000-0000500D0000}"/>
    <cellStyle name="40% - Ênfase3 26" xfId="2622" xr:uid="{00000000-0005-0000-0000-0000510D0000}"/>
    <cellStyle name="40% - Ênfase3 26 2" xfId="5751" xr:uid="{00000000-0005-0000-0000-0000520D0000}"/>
    <cellStyle name="40% - Ênfase3 27" xfId="2636" xr:uid="{00000000-0005-0000-0000-0000530D0000}"/>
    <cellStyle name="40% - Ênfase3 27 2" xfId="5765" xr:uid="{00000000-0005-0000-0000-0000540D0000}"/>
    <cellStyle name="40% - Ênfase3 28" xfId="2650" xr:uid="{00000000-0005-0000-0000-0000550D0000}"/>
    <cellStyle name="40% - Ênfase3 28 2" xfId="5779" xr:uid="{00000000-0005-0000-0000-0000560D0000}"/>
    <cellStyle name="40% - Ênfase3 29" xfId="2661" xr:uid="{00000000-0005-0000-0000-0000570D0000}"/>
    <cellStyle name="40% - Ênfase3 29 2" xfId="5790" xr:uid="{00000000-0005-0000-0000-0000580D0000}"/>
    <cellStyle name="40% - Ênfase3 3" xfId="64" xr:uid="{00000000-0005-0000-0000-0000590D0000}"/>
    <cellStyle name="40% - Ênfase3 3 2" xfId="128" xr:uid="{00000000-0005-0000-0000-00005A0D0000}"/>
    <cellStyle name="40% - Ênfase3 3 2 2" xfId="276" xr:uid="{00000000-0005-0000-0000-00005B0D0000}"/>
    <cellStyle name="40% - Ênfase3 3 2 2 2" xfId="568" xr:uid="{00000000-0005-0000-0000-00005C0D0000}"/>
    <cellStyle name="40% - Ênfase3 3 2 2 2 2" xfId="1148" xr:uid="{00000000-0005-0000-0000-00005D0D0000}"/>
    <cellStyle name="40% - Ênfase3 3 2 2 2 2 2" xfId="2306" xr:uid="{00000000-0005-0000-0000-00005E0D0000}"/>
    <cellStyle name="40% - Ênfase3 3 2 2 2 2 2 2" xfId="5435" xr:uid="{00000000-0005-0000-0000-00005F0D0000}"/>
    <cellStyle name="40% - Ênfase3 3 2 2 2 2 3" xfId="4283" xr:uid="{00000000-0005-0000-0000-0000600D0000}"/>
    <cellStyle name="40% - Ênfase3 3 2 2 2 3" xfId="1730" xr:uid="{00000000-0005-0000-0000-0000610D0000}"/>
    <cellStyle name="40% - Ênfase3 3 2 2 2 3 2" xfId="4859" xr:uid="{00000000-0005-0000-0000-0000620D0000}"/>
    <cellStyle name="40% - Ênfase3 3 2 2 2 4" xfId="3707" xr:uid="{00000000-0005-0000-0000-0000630D0000}"/>
    <cellStyle name="40% - Ênfase3 3 2 2 3" xfId="860" xr:uid="{00000000-0005-0000-0000-0000640D0000}"/>
    <cellStyle name="40% - Ênfase3 3 2 2 3 2" xfId="2018" xr:uid="{00000000-0005-0000-0000-0000650D0000}"/>
    <cellStyle name="40% - Ênfase3 3 2 2 3 2 2" xfId="5147" xr:uid="{00000000-0005-0000-0000-0000660D0000}"/>
    <cellStyle name="40% - Ênfase3 3 2 2 3 3" xfId="3995" xr:uid="{00000000-0005-0000-0000-0000670D0000}"/>
    <cellStyle name="40% - Ênfase3 3 2 2 4" xfId="1442" xr:uid="{00000000-0005-0000-0000-0000680D0000}"/>
    <cellStyle name="40% - Ênfase3 3 2 2 4 2" xfId="4571" xr:uid="{00000000-0005-0000-0000-0000690D0000}"/>
    <cellStyle name="40% - Ênfase3 3 2 2 5" xfId="3419" xr:uid="{00000000-0005-0000-0000-00006A0D0000}"/>
    <cellStyle name="40% - Ênfase3 3 2 3" xfId="424" xr:uid="{00000000-0005-0000-0000-00006B0D0000}"/>
    <cellStyle name="40% - Ênfase3 3 2 3 2" xfId="1004" xr:uid="{00000000-0005-0000-0000-00006C0D0000}"/>
    <cellStyle name="40% - Ênfase3 3 2 3 2 2" xfId="2162" xr:uid="{00000000-0005-0000-0000-00006D0D0000}"/>
    <cellStyle name="40% - Ênfase3 3 2 3 2 2 2" xfId="5291" xr:uid="{00000000-0005-0000-0000-00006E0D0000}"/>
    <cellStyle name="40% - Ênfase3 3 2 3 2 3" xfId="4139" xr:uid="{00000000-0005-0000-0000-00006F0D0000}"/>
    <cellStyle name="40% - Ênfase3 3 2 3 3" xfId="1586" xr:uid="{00000000-0005-0000-0000-0000700D0000}"/>
    <cellStyle name="40% - Ênfase3 3 2 3 3 2" xfId="4715" xr:uid="{00000000-0005-0000-0000-0000710D0000}"/>
    <cellStyle name="40% - Ênfase3 3 2 3 4" xfId="3563" xr:uid="{00000000-0005-0000-0000-0000720D0000}"/>
    <cellStyle name="40% - Ênfase3 3 2 4" xfId="716" xr:uid="{00000000-0005-0000-0000-0000730D0000}"/>
    <cellStyle name="40% - Ênfase3 3 2 4 2" xfId="1874" xr:uid="{00000000-0005-0000-0000-0000740D0000}"/>
    <cellStyle name="40% - Ênfase3 3 2 4 2 2" xfId="5003" xr:uid="{00000000-0005-0000-0000-0000750D0000}"/>
    <cellStyle name="40% - Ênfase3 3 2 4 3" xfId="3851" xr:uid="{00000000-0005-0000-0000-0000760D0000}"/>
    <cellStyle name="40% - Ênfase3 3 2 5" xfId="1298" xr:uid="{00000000-0005-0000-0000-0000770D0000}"/>
    <cellStyle name="40% - Ênfase3 3 2 5 2" xfId="4427" xr:uid="{00000000-0005-0000-0000-0000780D0000}"/>
    <cellStyle name="40% - Ênfase3 3 2 6" xfId="3275" xr:uid="{00000000-0005-0000-0000-0000790D0000}"/>
    <cellStyle name="40% - Ênfase3 3 3" xfId="176" xr:uid="{00000000-0005-0000-0000-00007A0D0000}"/>
    <cellStyle name="40% - Ênfase3 3 3 2" xfId="324" xr:uid="{00000000-0005-0000-0000-00007B0D0000}"/>
    <cellStyle name="40% - Ênfase3 3 3 2 2" xfId="616" xr:uid="{00000000-0005-0000-0000-00007C0D0000}"/>
    <cellStyle name="40% - Ênfase3 3 3 2 2 2" xfId="1196" xr:uid="{00000000-0005-0000-0000-00007D0D0000}"/>
    <cellStyle name="40% - Ênfase3 3 3 2 2 2 2" xfId="2354" xr:uid="{00000000-0005-0000-0000-00007E0D0000}"/>
    <cellStyle name="40% - Ênfase3 3 3 2 2 2 2 2" xfId="5483" xr:uid="{00000000-0005-0000-0000-00007F0D0000}"/>
    <cellStyle name="40% - Ênfase3 3 3 2 2 2 3" xfId="4331" xr:uid="{00000000-0005-0000-0000-0000800D0000}"/>
    <cellStyle name="40% - Ênfase3 3 3 2 2 3" xfId="1778" xr:uid="{00000000-0005-0000-0000-0000810D0000}"/>
    <cellStyle name="40% - Ênfase3 3 3 2 2 3 2" xfId="4907" xr:uid="{00000000-0005-0000-0000-0000820D0000}"/>
    <cellStyle name="40% - Ênfase3 3 3 2 2 4" xfId="3755" xr:uid="{00000000-0005-0000-0000-0000830D0000}"/>
    <cellStyle name="40% - Ênfase3 3 3 2 3" xfId="908" xr:uid="{00000000-0005-0000-0000-0000840D0000}"/>
    <cellStyle name="40% - Ênfase3 3 3 2 3 2" xfId="2066" xr:uid="{00000000-0005-0000-0000-0000850D0000}"/>
    <cellStyle name="40% - Ênfase3 3 3 2 3 2 2" xfId="5195" xr:uid="{00000000-0005-0000-0000-0000860D0000}"/>
    <cellStyle name="40% - Ênfase3 3 3 2 3 3" xfId="4043" xr:uid="{00000000-0005-0000-0000-0000870D0000}"/>
    <cellStyle name="40% - Ênfase3 3 3 2 4" xfId="1490" xr:uid="{00000000-0005-0000-0000-0000880D0000}"/>
    <cellStyle name="40% - Ênfase3 3 3 2 4 2" xfId="4619" xr:uid="{00000000-0005-0000-0000-0000890D0000}"/>
    <cellStyle name="40% - Ênfase3 3 3 2 5" xfId="3467" xr:uid="{00000000-0005-0000-0000-00008A0D0000}"/>
    <cellStyle name="40% - Ênfase3 3 3 3" xfId="472" xr:uid="{00000000-0005-0000-0000-00008B0D0000}"/>
    <cellStyle name="40% - Ênfase3 3 3 3 2" xfId="1052" xr:uid="{00000000-0005-0000-0000-00008C0D0000}"/>
    <cellStyle name="40% - Ênfase3 3 3 3 2 2" xfId="2210" xr:uid="{00000000-0005-0000-0000-00008D0D0000}"/>
    <cellStyle name="40% - Ênfase3 3 3 3 2 2 2" xfId="5339" xr:uid="{00000000-0005-0000-0000-00008E0D0000}"/>
    <cellStyle name="40% - Ênfase3 3 3 3 2 3" xfId="4187" xr:uid="{00000000-0005-0000-0000-00008F0D0000}"/>
    <cellStyle name="40% - Ênfase3 3 3 3 3" xfId="1634" xr:uid="{00000000-0005-0000-0000-0000900D0000}"/>
    <cellStyle name="40% - Ênfase3 3 3 3 3 2" xfId="4763" xr:uid="{00000000-0005-0000-0000-0000910D0000}"/>
    <cellStyle name="40% - Ênfase3 3 3 3 4" xfId="3611" xr:uid="{00000000-0005-0000-0000-0000920D0000}"/>
    <cellStyle name="40% - Ênfase3 3 3 4" xfId="764" xr:uid="{00000000-0005-0000-0000-0000930D0000}"/>
    <cellStyle name="40% - Ênfase3 3 3 4 2" xfId="1922" xr:uid="{00000000-0005-0000-0000-0000940D0000}"/>
    <cellStyle name="40% - Ênfase3 3 3 4 2 2" xfId="5051" xr:uid="{00000000-0005-0000-0000-0000950D0000}"/>
    <cellStyle name="40% - Ênfase3 3 3 4 3" xfId="3899" xr:uid="{00000000-0005-0000-0000-0000960D0000}"/>
    <cellStyle name="40% - Ênfase3 3 3 5" xfId="1346" xr:uid="{00000000-0005-0000-0000-0000970D0000}"/>
    <cellStyle name="40% - Ênfase3 3 3 5 2" xfId="4475" xr:uid="{00000000-0005-0000-0000-0000980D0000}"/>
    <cellStyle name="40% - Ênfase3 3 3 6" xfId="3323" xr:uid="{00000000-0005-0000-0000-0000990D0000}"/>
    <cellStyle name="40% - Ênfase3 3 4" xfId="228" xr:uid="{00000000-0005-0000-0000-00009A0D0000}"/>
    <cellStyle name="40% - Ênfase3 3 4 2" xfId="520" xr:uid="{00000000-0005-0000-0000-00009B0D0000}"/>
    <cellStyle name="40% - Ênfase3 3 4 2 2" xfId="1100" xr:uid="{00000000-0005-0000-0000-00009C0D0000}"/>
    <cellStyle name="40% - Ênfase3 3 4 2 2 2" xfId="2258" xr:uid="{00000000-0005-0000-0000-00009D0D0000}"/>
    <cellStyle name="40% - Ênfase3 3 4 2 2 2 2" xfId="5387" xr:uid="{00000000-0005-0000-0000-00009E0D0000}"/>
    <cellStyle name="40% - Ênfase3 3 4 2 2 3" xfId="4235" xr:uid="{00000000-0005-0000-0000-00009F0D0000}"/>
    <cellStyle name="40% - Ênfase3 3 4 2 3" xfId="1682" xr:uid="{00000000-0005-0000-0000-0000A00D0000}"/>
    <cellStyle name="40% - Ênfase3 3 4 2 3 2" xfId="4811" xr:uid="{00000000-0005-0000-0000-0000A10D0000}"/>
    <cellStyle name="40% - Ênfase3 3 4 2 4" xfId="3659" xr:uid="{00000000-0005-0000-0000-0000A20D0000}"/>
    <cellStyle name="40% - Ênfase3 3 4 3" xfId="812" xr:uid="{00000000-0005-0000-0000-0000A30D0000}"/>
    <cellStyle name="40% - Ênfase3 3 4 3 2" xfId="1970" xr:uid="{00000000-0005-0000-0000-0000A40D0000}"/>
    <cellStyle name="40% - Ênfase3 3 4 3 2 2" xfId="5099" xr:uid="{00000000-0005-0000-0000-0000A50D0000}"/>
    <cellStyle name="40% - Ênfase3 3 4 3 3" xfId="3947" xr:uid="{00000000-0005-0000-0000-0000A60D0000}"/>
    <cellStyle name="40% - Ênfase3 3 4 4" xfId="1394" xr:uid="{00000000-0005-0000-0000-0000A70D0000}"/>
    <cellStyle name="40% - Ênfase3 3 4 4 2" xfId="4523" xr:uid="{00000000-0005-0000-0000-0000A80D0000}"/>
    <cellStyle name="40% - Ênfase3 3 4 5" xfId="3371" xr:uid="{00000000-0005-0000-0000-0000A90D0000}"/>
    <cellStyle name="40% - Ênfase3 3 5" xfId="376" xr:uid="{00000000-0005-0000-0000-0000AA0D0000}"/>
    <cellStyle name="40% - Ênfase3 3 5 2" xfId="956" xr:uid="{00000000-0005-0000-0000-0000AB0D0000}"/>
    <cellStyle name="40% - Ênfase3 3 5 2 2" xfId="2114" xr:uid="{00000000-0005-0000-0000-0000AC0D0000}"/>
    <cellStyle name="40% - Ênfase3 3 5 2 2 2" xfId="5243" xr:uid="{00000000-0005-0000-0000-0000AD0D0000}"/>
    <cellStyle name="40% - Ênfase3 3 5 2 3" xfId="4091" xr:uid="{00000000-0005-0000-0000-0000AE0D0000}"/>
    <cellStyle name="40% - Ênfase3 3 5 3" xfId="1538" xr:uid="{00000000-0005-0000-0000-0000AF0D0000}"/>
    <cellStyle name="40% - Ênfase3 3 5 3 2" xfId="4667" xr:uid="{00000000-0005-0000-0000-0000B00D0000}"/>
    <cellStyle name="40% - Ênfase3 3 5 4" xfId="3515" xr:uid="{00000000-0005-0000-0000-0000B10D0000}"/>
    <cellStyle name="40% - Ênfase3 3 6" xfId="668" xr:uid="{00000000-0005-0000-0000-0000B20D0000}"/>
    <cellStyle name="40% - Ênfase3 3 6 2" xfId="1826" xr:uid="{00000000-0005-0000-0000-0000B30D0000}"/>
    <cellStyle name="40% - Ênfase3 3 6 2 2" xfId="4955" xr:uid="{00000000-0005-0000-0000-0000B40D0000}"/>
    <cellStyle name="40% - Ênfase3 3 6 3" xfId="3803" xr:uid="{00000000-0005-0000-0000-0000B50D0000}"/>
    <cellStyle name="40% - Ênfase3 3 7" xfId="1249" xr:uid="{00000000-0005-0000-0000-0000B60D0000}"/>
    <cellStyle name="40% - Ênfase3 3 7 2" xfId="4379" xr:uid="{00000000-0005-0000-0000-0000B70D0000}"/>
    <cellStyle name="40% - Ênfase3 3 8" xfId="3227" xr:uid="{00000000-0005-0000-0000-0000B80D0000}"/>
    <cellStyle name="40% - Ênfase3 30" xfId="2671" xr:uid="{00000000-0005-0000-0000-0000B90D0000}"/>
    <cellStyle name="40% - Ênfase3 30 2" xfId="5800" xr:uid="{00000000-0005-0000-0000-0000BA0D0000}"/>
    <cellStyle name="40% - Ênfase3 31" xfId="2680" xr:uid="{00000000-0005-0000-0000-0000BB0D0000}"/>
    <cellStyle name="40% - Ênfase3 31 2" xfId="5809" xr:uid="{00000000-0005-0000-0000-0000BC0D0000}"/>
    <cellStyle name="40% - Ênfase3 32" xfId="2710" xr:uid="{00000000-0005-0000-0000-0000BD0D0000}"/>
    <cellStyle name="40% - Ênfase3 32 2" xfId="5839" xr:uid="{00000000-0005-0000-0000-0000BE0D0000}"/>
    <cellStyle name="40% - Ênfase3 33" xfId="2723" xr:uid="{00000000-0005-0000-0000-0000BF0D0000}"/>
    <cellStyle name="40% - Ênfase3 33 2" xfId="5852" xr:uid="{00000000-0005-0000-0000-0000C00D0000}"/>
    <cellStyle name="40% - Ênfase3 34" xfId="2736" xr:uid="{00000000-0005-0000-0000-0000C10D0000}"/>
    <cellStyle name="40% - Ênfase3 34 2" xfId="5865" xr:uid="{00000000-0005-0000-0000-0000C20D0000}"/>
    <cellStyle name="40% - Ênfase3 35" xfId="2748" xr:uid="{00000000-0005-0000-0000-0000C30D0000}"/>
    <cellStyle name="40% - Ênfase3 35 2" xfId="5877" xr:uid="{00000000-0005-0000-0000-0000C40D0000}"/>
    <cellStyle name="40% - Ênfase3 36" xfId="2762" xr:uid="{00000000-0005-0000-0000-0000C50D0000}"/>
    <cellStyle name="40% - Ênfase3 36 2" xfId="5891" xr:uid="{00000000-0005-0000-0000-0000C60D0000}"/>
    <cellStyle name="40% - Ênfase3 37" xfId="2773" xr:uid="{00000000-0005-0000-0000-0000C70D0000}"/>
    <cellStyle name="40% - Ênfase3 37 2" xfId="5902" xr:uid="{00000000-0005-0000-0000-0000C80D0000}"/>
    <cellStyle name="40% - Ênfase3 38" xfId="2783" xr:uid="{00000000-0005-0000-0000-0000C90D0000}"/>
    <cellStyle name="40% - Ênfase3 38 2" xfId="5912" xr:uid="{00000000-0005-0000-0000-0000CA0D0000}"/>
    <cellStyle name="40% - Ênfase3 39" xfId="2792" xr:uid="{00000000-0005-0000-0000-0000CB0D0000}"/>
    <cellStyle name="40% - Ênfase3 39 2" xfId="5921" xr:uid="{00000000-0005-0000-0000-0000CC0D0000}"/>
    <cellStyle name="40% - Ênfase3 4" xfId="108" xr:uid="{00000000-0005-0000-0000-0000CD0D0000}"/>
    <cellStyle name="40% - Ênfase3 4 2" xfId="260" xr:uid="{00000000-0005-0000-0000-0000CE0D0000}"/>
    <cellStyle name="40% - Ênfase3 4 2 2" xfId="552" xr:uid="{00000000-0005-0000-0000-0000CF0D0000}"/>
    <cellStyle name="40% - Ênfase3 4 2 2 2" xfId="1132" xr:uid="{00000000-0005-0000-0000-0000D00D0000}"/>
    <cellStyle name="40% - Ênfase3 4 2 2 2 2" xfId="2290" xr:uid="{00000000-0005-0000-0000-0000D10D0000}"/>
    <cellStyle name="40% - Ênfase3 4 2 2 2 2 2" xfId="5419" xr:uid="{00000000-0005-0000-0000-0000D20D0000}"/>
    <cellStyle name="40% - Ênfase3 4 2 2 2 3" xfId="4267" xr:uid="{00000000-0005-0000-0000-0000D30D0000}"/>
    <cellStyle name="40% - Ênfase3 4 2 2 3" xfId="1714" xr:uid="{00000000-0005-0000-0000-0000D40D0000}"/>
    <cellStyle name="40% - Ênfase3 4 2 2 3 2" xfId="4843" xr:uid="{00000000-0005-0000-0000-0000D50D0000}"/>
    <cellStyle name="40% - Ênfase3 4 2 2 4" xfId="3691" xr:uid="{00000000-0005-0000-0000-0000D60D0000}"/>
    <cellStyle name="40% - Ênfase3 4 2 3" xfId="844" xr:uid="{00000000-0005-0000-0000-0000D70D0000}"/>
    <cellStyle name="40% - Ênfase3 4 2 3 2" xfId="2002" xr:uid="{00000000-0005-0000-0000-0000D80D0000}"/>
    <cellStyle name="40% - Ênfase3 4 2 3 2 2" xfId="5131" xr:uid="{00000000-0005-0000-0000-0000D90D0000}"/>
    <cellStyle name="40% - Ênfase3 4 2 3 3" xfId="3979" xr:uid="{00000000-0005-0000-0000-0000DA0D0000}"/>
    <cellStyle name="40% - Ênfase3 4 2 4" xfId="1426" xr:uid="{00000000-0005-0000-0000-0000DB0D0000}"/>
    <cellStyle name="40% - Ênfase3 4 2 4 2" xfId="4555" xr:uid="{00000000-0005-0000-0000-0000DC0D0000}"/>
    <cellStyle name="40% - Ênfase3 4 2 5" xfId="3403" xr:uid="{00000000-0005-0000-0000-0000DD0D0000}"/>
    <cellStyle name="40% - Ênfase3 4 3" xfId="408" xr:uid="{00000000-0005-0000-0000-0000DE0D0000}"/>
    <cellStyle name="40% - Ênfase3 4 3 2" xfId="988" xr:uid="{00000000-0005-0000-0000-0000DF0D0000}"/>
    <cellStyle name="40% - Ênfase3 4 3 2 2" xfId="2146" xr:uid="{00000000-0005-0000-0000-0000E00D0000}"/>
    <cellStyle name="40% - Ênfase3 4 3 2 2 2" xfId="5275" xr:uid="{00000000-0005-0000-0000-0000E10D0000}"/>
    <cellStyle name="40% - Ênfase3 4 3 2 3" xfId="4123" xr:uid="{00000000-0005-0000-0000-0000E20D0000}"/>
    <cellStyle name="40% - Ênfase3 4 3 3" xfId="1570" xr:uid="{00000000-0005-0000-0000-0000E30D0000}"/>
    <cellStyle name="40% - Ênfase3 4 3 3 2" xfId="4699" xr:uid="{00000000-0005-0000-0000-0000E40D0000}"/>
    <cellStyle name="40% - Ênfase3 4 3 4" xfId="3547" xr:uid="{00000000-0005-0000-0000-0000E50D0000}"/>
    <cellStyle name="40% - Ênfase3 4 4" xfId="700" xr:uid="{00000000-0005-0000-0000-0000E60D0000}"/>
    <cellStyle name="40% - Ênfase3 4 4 2" xfId="1858" xr:uid="{00000000-0005-0000-0000-0000E70D0000}"/>
    <cellStyle name="40% - Ênfase3 4 4 2 2" xfId="4987" xr:uid="{00000000-0005-0000-0000-0000E80D0000}"/>
    <cellStyle name="40% - Ênfase3 4 4 3" xfId="3835" xr:uid="{00000000-0005-0000-0000-0000E90D0000}"/>
    <cellStyle name="40% - Ênfase3 4 5" xfId="1282" xr:uid="{00000000-0005-0000-0000-0000EA0D0000}"/>
    <cellStyle name="40% - Ênfase3 4 5 2" xfId="4411" xr:uid="{00000000-0005-0000-0000-0000EB0D0000}"/>
    <cellStyle name="40% - Ênfase3 4 6" xfId="3259" xr:uid="{00000000-0005-0000-0000-0000EC0D0000}"/>
    <cellStyle name="40% - Ênfase3 40" xfId="2822" xr:uid="{00000000-0005-0000-0000-0000ED0D0000}"/>
    <cellStyle name="40% - Ênfase3 40 2" xfId="5951" xr:uid="{00000000-0005-0000-0000-0000EE0D0000}"/>
    <cellStyle name="40% - Ênfase3 41" xfId="2836" xr:uid="{00000000-0005-0000-0000-0000EF0D0000}"/>
    <cellStyle name="40% - Ênfase3 41 2" xfId="5965" xr:uid="{00000000-0005-0000-0000-0000F00D0000}"/>
    <cellStyle name="40% - Ênfase3 42" xfId="2850" xr:uid="{00000000-0005-0000-0000-0000F10D0000}"/>
    <cellStyle name="40% - Ênfase3 42 2" xfId="5979" xr:uid="{00000000-0005-0000-0000-0000F20D0000}"/>
    <cellStyle name="40% - Ênfase3 43" xfId="2863" xr:uid="{00000000-0005-0000-0000-0000F30D0000}"/>
    <cellStyle name="40% - Ênfase3 43 2" xfId="5992" xr:uid="{00000000-0005-0000-0000-0000F40D0000}"/>
    <cellStyle name="40% - Ênfase3 44" xfId="2876" xr:uid="{00000000-0005-0000-0000-0000F50D0000}"/>
    <cellStyle name="40% - Ênfase3 44 2" xfId="6005" xr:uid="{00000000-0005-0000-0000-0000F60D0000}"/>
    <cellStyle name="40% - Ênfase3 45" xfId="2888" xr:uid="{00000000-0005-0000-0000-0000F70D0000}"/>
    <cellStyle name="40% - Ênfase3 45 2" xfId="6017" xr:uid="{00000000-0005-0000-0000-0000F80D0000}"/>
    <cellStyle name="40% - Ênfase3 46" xfId="2899" xr:uid="{00000000-0005-0000-0000-0000F90D0000}"/>
    <cellStyle name="40% - Ênfase3 46 2" xfId="6028" xr:uid="{00000000-0005-0000-0000-0000FA0D0000}"/>
    <cellStyle name="40% - Ênfase3 47" xfId="2909" xr:uid="{00000000-0005-0000-0000-0000FB0D0000}"/>
    <cellStyle name="40% - Ênfase3 47 2" xfId="6038" xr:uid="{00000000-0005-0000-0000-0000FC0D0000}"/>
    <cellStyle name="40% - Ênfase3 48" xfId="2918" xr:uid="{00000000-0005-0000-0000-0000FD0D0000}"/>
    <cellStyle name="40% - Ênfase3 48 2" xfId="6047" xr:uid="{00000000-0005-0000-0000-0000FE0D0000}"/>
    <cellStyle name="40% - Ênfase3 49" xfId="2932" xr:uid="{00000000-0005-0000-0000-0000FF0D0000}"/>
    <cellStyle name="40% - Ênfase3 49 2" xfId="6061" xr:uid="{00000000-0005-0000-0000-0000000E0000}"/>
    <cellStyle name="40% - Ênfase3 5" xfId="160" xr:uid="{00000000-0005-0000-0000-0000010E0000}"/>
    <cellStyle name="40% - Ênfase3 5 2" xfId="308" xr:uid="{00000000-0005-0000-0000-0000020E0000}"/>
    <cellStyle name="40% - Ênfase3 5 2 2" xfId="600" xr:uid="{00000000-0005-0000-0000-0000030E0000}"/>
    <cellStyle name="40% - Ênfase3 5 2 2 2" xfId="1180" xr:uid="{00000000-0005-0000-0000-0000040E0000}"/>
    <cellStyle name="40% - Ênfase3 5 2 2 2 2" xfId="2338" xr:uid="{00000000-0005-0000-0000-0000050E0000}"/>
    <cellStyle name="40% - Ênfase3 5 2 2 2 2 2" xfId="5467" xr:uid="{00000000-0005-0000-0000-0000060E0000}"/>
    <cellStyle name="40% - Ênfase3 5 2 2 2 3" xfId="4315" xr:uid="{00000000-0005-0000-0000-0000070E0000}"/>
    <cellStyle name="40% - Ênfase3 5 2 2 3" xfId="1762" xr:uid="{00000000-0005-0000-0000-0000080E0000}"/>
    <cellStyle name="40% - Ênfase3 5 2 2 3 2" xfId="4891" xr:uid="{00000000-0005-0000-0000-0000090E0000}"/>
    <cellStyle name="40% - Ênfase3 5 2 2 4" xfId="3739" xr:uid="{00000000-0005-0000-0000-00000A0E0000}"/>
    <cellStyle name="40% - Ênfase3 5 2 3" xfId="892" xr:uid="{00000000-0005-0000-0000-00000B0E0000}"/>
    <cellStyle name="40% - Ênfase3 5 2 3 2" xfId="2050" xr:uid="{00000000-0005-0000-0000-00000C0E0000}"/>
    <cellStyle name="40% - Ênfase3 5 2 3 2 2" xfId="5179" xr:uid="{00000000-0005-0000-0000-00000D0E0000}"/>
    <cellStyle name="40% - Ênfase3 5 2 3 3" xfId="4027" xr:uid="{00000000-0005-0000-0000-00000E0E0000}"/>
    <cellStyle name="40% - Ênfase3 5 2 4" xfId="1474" xr:uid="{00000000-0005-0000-0000-00000F0E0000}"/>
    <cellStyle name="40% - Ênfase3 5 2 4 2" xfId="4603" xr:uid="{00000000-0005-0000-0000-0000100E0000}"/>
    <cellStyle name="40% - Ênfase3 5 2 5" xfId="3451" xr:uid="{00000000-0005-0000-0000-0000110E0000}"/>
    <cellStyle name="40% - Ênfase3 5 3" xfId="456" xr:uid="{00000000-0005-0000-0000-0000120E0000}"/>
    <cellStyle name="40% - Ênfase3 5 3 2" xfId="1036" xr:uid="{00000000-0005-0000-0000-0000130E0000}"/>
    <cellStyle name="40% - Ênfase3 5 3 2 2" xfId="2194" xr:uid="{00000000-0005-0000-0000-0000140E0000}"/>
    <cellStyle name="40% - Ênfase3 5 3 2 2 2" xfId="5323" xr:uid="{00000000-0005-0000-0000-0000150E0000}"/>
    <cellStyle name="40% - Ênfase3 5 3 2 3" xfId="4171" xr:uid="{00000000-0005-0000-0000-0000160E0000}"/>
    <cellStyle name="40% - Ênfase3 5 3 3" xfId="1618" xr:uid="{00000000-0005-0000-0000-0000170E0000}"/>
    <cellStyle name="40% - Ênfase3 5 3 3 2" xfId="4747" xr:uid="{00000000-0005-0000-0000-0000180E0000}"/>
    <cellStyle name="40% - Ênfase3 5 3 4" xfId="3595" xr:uid="{00000000-0005-0000-0000-0000190E0000}"/>
    <cellStyle name="40% - Ênfase3 5 4" xfId="748" xr:uid="{00000000-0005-0000-0000-00001A0E0000}"/>
    <cellStyle name="40% - Ênfase3 5 4 2" xfId="1906" xr:uid="{00000000-0005-0000-0000-00001B0E0000}"/>
    <cellStyle name="40% - Ênfase3 5 4 2 2" xfId="5035" xr:uid="{00000000-0005-0000-0000-00001C0E0000}"/>
    <cellStyle name="40% - Ênfase3 5 4 3" xfId="3883" xr:uid="{00000000-0005-0000-0000-00001D0E0000}"/>
    <cellStyle name="40% - Ênfase3 5 5" xfId="1330" xr:uid="{00000000-0005-0000-0000-00001E0E0000}"/>
    <cellStyle name="40% - Ênfase3 5 5 2" xfId="4459" xr:uid="{00000000-0005-0000-0000-00001F0E0000}"/>
    <cellStyle name="40% - Ênfase3 5 6" xfId="3307" xr:uid="{00000000-0005-0000-0000-0000200E0000}"/>
    <cellStyle name="40% - Ênfase3 50" xfId="2946" xr:uid="{00000000-0005-0000-0000-0000210E0000}"/>
    <cellStyle name="40% - Ênfase3 50 2" xfId="6075" xr:uid="{00000000-0005-0000-0000-0000220E0000}"/>
    <cellStyle name="40% - Ênfase3 51" xfId="2973" xr:uid="{00000000-0005-0000-0000-0000230E0000}"/>
    <cellStyle name="40% - Ênfase3 51 2" xfId="6102" xr:uid="{00000000-0005-0000-0000-0000240E0000}"/>
    <cellStyle name="40% - Ênfase3 52" xfId="2985" xr:uid="{00000000-0005-0000-0000-0000250E0000}"/>
    <cellStyle name="40% - Ênfase3 52 2" xfId="6114" xr:uid="{00000000-0005-0000-0000-0000260E0000}"/>
    <cellStyle name="40% - Ênfase3 53" xfId="2997" xr:uid="{00000000-0005-0000-0000-0000270E0000}"/>
    <cellStyle name="40% - Ênfase3 53 2" xfId="6126" xr:uid="{00000000-0005-0000-0000-0000280E0000}"/>
    <cellStyle name="40% - Ênfase3 54" xfId="3009" xr:uid="{00000000-0005-0000-0000-0000290E0000}"/>
    <cellStyle name="40% - Ênfase3 54 2" xfId="6138" xr:uid="{00000000-0005-0000-0000-00002A0E0000}"/>
    <cellStyle name="40% - Ênfase3 55" xfId="3022" xr:uid="{00000000-0005-0000-0000-00002B0E0000}"/>
    <cellStyle name="40% - Ênfase3 55 2" xfId="6151" xr:uid="{00000000-0005-0000-0000-00002C0E0000}"/>
    <cellStyle name="40% - Ênfase3 56" xfId="3041" xr:uid="{00000000-0005-0000-0000-00002D0E0000}"/>
    <cellStyle name="40% - Ênfase3 56 2" xfId="6170" xr:uid="{00000000-0005-0000-0000-00002E0E0000}"/>
    <cellStyle name="40% - Ênfase3 57" xfId="3055" xr:uid="{00000000-0005-0000-0000-00002F0E0000}"/>
    <cellStyle name="40% - Ênfase3 57 2" xfId="6184" xr:uid="{00000000-0005-0000-0000-0000300E0000}"/>
    <cellStyle name="40% - Ênfase3 58" xfId="3069" xr:uid="{00000000-0005-0000-0000-0000310E0000}"/>
    <cellStyle name="40% - Ênfase3 58 2" xfId="6198" xr:uid="{00000000-0005-0000-0000-0000320E0000}"/>
    <cellStyle name="40% - Ênfase3 59" xfId="3081" xr:uid="{00000000-0005-0000-0000-0000330E0000}"/>
    <cellStyle name="40% - Ênfase3 59 2" xfId="6210" xr:uid="{00000000-0005-0000-0000-0000340E0000}"/>
    <cellStyle name="40% - Ênfase3 6" xfId="208" xr:uid="{00000000-0005-0000-0000-0000350E0000}"/>
    <cellStyle name="40% - Ênfase3 6 2" xfId="504" xr:uid="{00000000-0005-0000-0000-0000360E0000}"/>
    <cellStyle name="40% - Ênfase3 6 2 2" xfId="1084" xr:uid="{00000000-0005-0000-0000-0000370E0000}"/>
    <cellStyle name="40% - Ênfase3 6 2 2 2" xfId="2242" xr:uid="{00000000-0005-0000-0000-0000380E0000}"/>
    <cellStyle name="40% - Ênfase3 6 2 2 2 2" xfId="5371" xr:uid="{00000000-0005-0000-0000-0000390E0000}"/>
    <cellStyle name="40% - Ênfase3 6 2 2 3" xfId="4219" xr:uid="{00000000-0005-0000-0000-00003A0E0000}"/>
    <cellStyle name="40% - Ênfase3 6 2 3" xfId="1666" xr:uid="{00000000-0005-0000-0000-00003B0E0000}"/>
    <cellStyle name="40% - Ênfase3 6 2 3 2" xfId="4795" xr:uid="{00000000-0005-0000-0000-00003C0E0000}"/>
    <cellStyle name="40% - Ênfase3 6 2 4" xfId="3643" xr:uid="{00000000-0005-0000-0000-00003D0E0000}"/>
    <cellStyle name="40% - Ênfase3 6 3" xfId="796" xr:uid="{00000000-0005-0000-0000-00003E0E0000}"/>
    <cellStyle name="40% - Ênfase3 6 3 2" xfId="1954" xr:uid="{00000000-0005-0000-0000-00003F0E0000}"/>
    <cellStyle name="40% - Ênfase3 6 3 2 2" xfId="5083" xr:uid="{00000000-0005-0000-0000-0000400E0000}"/>
    <cellStyle name="40% - Ênfase3 6 3 3" xfId="3931" xr:uid="{00000000-0005-0000-0000-0000410E0000}"/>
    <cellStyle name="40% - Ênfase3 6 4" xfId="1378" xr:uid="{00000000-0005-0000-0000-0000420E0000}"/>
    <cellStyle name="40% - Ênfase3 6 4 2" xfId="4507" xr:uid="{00000000-0005-0000-0000-0000430E0000}"/>
    <cellStyle name="40% - Ênfase3 6 5" xfId="3355" xr:uid="{00000000-0005-0000-0000-0000440E0000}"/>
    <cellStyle name="40% - Ênfase3 60" xfId="3094" xr:uid="{00000000-0005-0000-0000-0000450E0000}"/>
    <cellStyle name="40% - Ênfase3 60 2" xfId="6223" xr:uid="{00000000-0005-0000-0000-0000460E0000}"/>
    <cellStyle name="40% - Ênfase3 61" xfId="3106" xr:uid="{00000000-0005-0000-0000-0000470E0000}"/>
    <cellStyle name="40% - Ênfase3 61 2" xfId="6235" xr:uid="{00000000-0005-0000-0000-0000480E0000}"/>
    <cellStyle name="40% - Ênfase3 62" xfId="3117" xr:uid="{00000000-0005-0000-0000-0000490E0000}"/>
    <cellStyle name="40% - Ênfase3 62 2" xfId="6246" xr:uid="{00000000-0005-0000-0000-00004A0E0000}"/>
    <cellStyle name="40% - Ênfase3 63" xfId="3127" xr:uid="{00000000-0005-0000-0000-00004B0E0000}"/>
    <cellStyle name="40% - Ênfase3 63 2" xfId="6256" xr:uid="{00000000-0005-0000-0000-00004C0E0000}"/>
    <cellStyle name="40% - Ênfase3 64" xfId="3136" xr:uid="{00000000-0005-0000-0000-00004D0E0000}"/>
    <cellStyle name="40% - Ênfase3 64 2" xfId="6265" xr:uid="{00000000-0005-0000-0000-00004E0E0000}"/>
    <cellStyle name="40% - Ênfase3 65" xfId="3150" xr:uid="{00000000-0005-0000-0000-00004F0E0000}"/>
    <cellStyle name="40% - Ênfase3 65 2" xfId="6279" xr:uid="{00000000-0005-0000-0000-0000500E0000}"/>
    <cellStyle name="40% - Ênfase3 66" xfId="3164" xr:uid="{00000000-0005-0000-0000-0000510E0000}"/>
    <cellStyle name="40% - Ênfase3 66 2" xfId="6293" xr:uid="{00000000-0005-0000-0000-0000520E0000}"/>
    <cellStyle name="40% - Ênfase3 67" xfId="3179" xr:uid="{00000000-0005-0000-0000-0000530E0000}"/>
    <cellStyle name="40% - Ênfase3 67 2" xfId="6307" xr:uid="{00000000-0005-0000-0000-0000540E0000}"/>
    <cellStyle name="40% - Ênfase3 68" xfId="3193" xr:uid="{00000000-0005-0000-0000-0000550E0000}"/>
    <cellStyle name="40% - Ênfase3 68 2" xfId="6321" xr:uid="{00000000-0005-0000-0000-0000560E0000}"/>
    <cellStyle name="40% - Ênfase3 69" xfId="3207" xr:uid="{00000000-0005-0000-0000-0000570E0000}"/>
    <cellStyle name="40% - Ênfase3 7" xfId="356" xr:uid="{00000000-0005-0000-0000-0000580E0000}"/>
    <cellStyle name="40% - Ênfase3 7 2" xfId="940" xr:uid="{00000000-0005-0000-0000-0000590E0000}"/>
    <cellStyle name="40% - Ênfase3 7 2 2" xfId="2098" xr:uid="{00000000-0005-0000-0000-00005A0E0000}"/>
    <cellStyle name="40% - Ênfase3 7 2 2 2" xfId="5227" xr:uid="{00000000-0005-0000-0000-00005B0E0000}"/>
    <cellStyle name="40% - Ênfase3 7 2 3" xfId="4075" xr:uid="{00000000-0005-0000-0000-00005C0E0000}"/>
    <cellStyle name="40% - Ênfase3 7 3" xfId="1522" xr:uid="{00000000-0005-0000-0000-00005D0E0000}"/>
    <cellStyle name="40% - Ênfase3 7 3 2" xfId="4651" xr:uid="{00000000-0005-0000-0000-00005E0E0000}"/>
    <cellStyle name="40% - Ênfase3 7 4" xfId="3499" xr:uid="{00000000-0005-0000-0000-00005F0E0000}"/>
    <cellStyle name="40% - Ênfase3 70" xfId="6341" xr:uid="{00000000-0005-0000-0000-0000600E0000}"/>
    <cellStyle name="40% - Ênfase3 71" xfId="6356" xr:uid="{00000000-0005-0000-0000-0000610E0000}"/>
    <cellStyle name="40% - Ênfase3 72" xfId="6370" xr:uid="{00000000-0005-0000-0000-0000620E0000}"/>
    <cellStyle name="40% - Ênfase3 73" xfId="6384" xr:uid="{00000000-0005-0000-0000-0000630E0000}"/>
    <cellStyle name="40% - Ênfase3 8" xfId="648" xr:uid="{00000000-0005-0000-0000-0000640E0000}"/>
    <cellStyle name="40% - Ênfase3 8 2" xfId="1810" xr:uid="{00000000-0005-0000-0000-0000650E0000}"/>
    <cellStyle name="40% - Ênfase3 8 2 2" xfId="4939" xr:uid="{00000000-0005-0000-0000-0000660E0000}"/>
    <cellStyle name="40% - Ênfase3 8 3" xfId="3787" xr:uid="{00000000-0005-0000-0000-0000670E0000}"/>
    <cellStyle name="40% - Ênfase3 9" xfId="1228" xr:uid="{00000000-0005-0000-0000-0000680E0000}"/>
    <cellStyle name="40% - Ênfase3 9 2" xfId="4363" xr:uid="{00000000-0005-0000-0000-0000690E0000}"/>
    <cellStyle name="40% - Ênfase4" xfId="42" builtinId="43" customBuiltin="1"/>
    <cellStyle name="40% - Ênfase4 10" xfId="2407" xr:uid="{00000000-0005-0000-0000-00006B0E0000}"/>
    <cellStyle name="40% - Ênfase4 10 2" xfId="5536" xr:uid="{00000000-0005-0000-0000-00006C0E0000}"/>
    <cellStyle name="40% - Ênfase4 11" xfId="2420" xr:uid="{00000000-0005-0000-0000-00006D0E0000}"/>
    <cellStyle name="40% - Ênfase4 11 2" xfId="5549" xr:uid="{00000000-0005-0000-0000-00006E0E0000}"/>
    <cellStyle name="40% - Ênfase4 12" xfId="2433" xr:uid="{00000000-0005-0000-0000-00006F0E0000}"/>
    <cellStyle name="40% - Ênfase4 12 2" xfId="5562" xr:uid="{00000000-0005-0000-0000-0000700E0000}"/>
    <cellStyle name="40% - Ênfase4 13" xfId="2445" xr:uid="{00000000-0005-0000-0000-0000710E0000}"/>
    <cellStyle name="40% - Ênfase4 13 2" xfId="5574" xr:uid="{00000000-0005-0000-0000-0000720E0000}"/>
    <cellStyle name="40% - Ênfase4 14" xfId="2459" xr:uid="{00000000-0005-0000-0000-0000730E0000}"/>
    <cellStyle name="40% - Ênfase4 14 2" xfId="5588" xr:uid="{00000000-0005-0000-0000-0000740E0000}"/>
    <cellStyle name="40% - Ênfase4 15" xfId="2475" xr:uid="{00000000-0005-0000-0000-0000750E0000}"/>
    <cellStyle name="40% - Ênfase4 15 2" xfId="5604" xr:uid="{00000000-0005-0000-0000-0000760E0000}"/>
    <cellStyle name="40% - Ênfase4 16" xfId="2488" xr:uid="{00000000-0005-0000-0000-0000770E0000}"/>
    <cellStyle name="40% - Ênfase4 16 2" xfId="5617" xr:uid="{00000000-0005-0000-0000-0000780E0000}"/>
    <cellStyle name="40% - Ênfase4 17" xfId="2501" xr:uid="{00000000-0005-0000-0000-0000790E0000}"/>
    <cellStyle name="40% - Ênfase4 17 2" xfId="5630" xr:uid="{00000000-0005-0000-0000-00007A0E0000}"/>
    <cellStyle name="40% - Ênfase4 18" xfId="2513" xr:uid="{00000000-0005-0000-0000-00007B0E0000}"/>
    <cellStyle name="40% - Ênfase4 18 2" xfId="5642" xr:uid="{00000000-0005-0000-0000-00007C0E0000}"/>
    <cellStyle name="40% - Ênfase4 19" xfId="2523" xr:uid="{00000000-0005-0000-0000-00007D0E0000}"/>
    <cellStyle name="40% - Ênfase4 19 2" xfId="5652" xr:uid="{00000000-0005-0000-0000-00007E0E0000}"/>
    <cellStyle name="40% - Ênfase4 2" xfId="88" xr:uid="{00000000-0005-0000-0000-00007F0E0000}"/>
    <cellStyle name="40% - Ênfase4 2 2" xfId="146" xr:uid="{00000000-0005-0000-0000-0000800E0000}"/>
    <cellStyle name="40% - Ênfase4 2 2 2" xfId="294" xr:uid="{00000000-0005-0000-0000-0000810E0000}"/>
    <cellStyle name="40% - Ênfase4 2 2 2 2" xfId="586" xr:uid="{00000000-0005-0000-0000-0000820E0000}"/>
    <cellStyle name="40% - Ênfase4 2 2 2 2 2" xfId="1166" xr:uid="{00000000-0005-0000-0000-0000830E0000}"/>
    <cellStyle name="40% - Ênfase4 2 2 2 2 2 2" xfId="2324" xr:uid="{00000000-0005-0000-0000-0000840E0000}"/>
    <cellStyle name="40% - Ênfase4 2 2 2 2 2 2 2" xfId="5453" xr:uid="{00000000-0005-0000-0000-0000850E0000}"/>
    <cellStyle name="40% - Ênfase4 2 2 2 2 2 3" xfId="4301" xr:uid="{00000000-0005-0000-0000-0000860E0000}"/>
    <cellStyle name="40% - Ênfase4 2 2 2 2 3" xfId="1748" xr:uid="{00000000-0005-0000-0000-0000870E0000}"/>
    <cellStyle name="40% - Ênfase4 2 2 2 2 3 2" xfId="4877" xr:uid="{00000000-0005-0000-0000-0000880E0000}"/>
    <cellStyle name="40% - Ênfase4 2 2 2 2 4" xfId="3725" xr:uid="{00000000-0005-0000-0000-0000890E0000}"/>
    <cellStyle name="40% - Ênfase4 2 2 2 3" xfId="878" xr:uid="{00000000-0005-0000-0000-00008A0E0000}"/>
    <cellStyle name="40% - Ênfase4 2 2 2 3 2" xfId="2036" xr:uid="{00000000-0005-0000-0000-00008B0E0000}"/>
    <cellStyle name="40% - Ênfase4 2 2 2 3 2 2" xfId="5165" xr:uid="{00000000-0005-0000-0000-00008C0E0000}"/>
    <cellStyle name="40% - Ênfase4 2 2 2 3 3" xfId="4013" xr:uid="{00000000-0005-0000-0000-00008D0E0000}"/>
    <cellStyle name="40% - Ênfase4 2 2 2 4" xfId="1460" xr:uid="{00000000-0005-0000-0000-00008E0E0000}"/>
    <cellStyle name="40% - Ênfase4 2 2 2 4 2" xfId="4589" xr:uid="{00000000-0005-0000-0000-00008F0E0000}"/>
    <cellStyle name="40% - Ênfase4 2 2 2 5" xfId="3437" xr:uid="{00000000-0005-0000-0000-0000900E0000}"/>
    <cellStyle name="40% - Ênfase4 2 2 3" xfId="442" xr:uid="{00000000-0005-0000-0000-0000910E0000}"/>
    <cellStyle name="40% - Ênfase4 2 2 3 2" xfId="1022" xr:uid="{00000000-0005-0000-0000-0000920E0000}"/>
    <cellStyle name="40% - Ênfase4 2 2 3 2 2" xfId="2180" xr:uid="{00000000-0005-0000-0000-0000930E0000}"/>
    <cellStyle name="40% - Ênfase4 2 2 3 2 2 2" xfId="5309" xr:uid="{00000000-0005-0000-0000-0000940E0000}"/>
    <cellStyle name="40% - Ênfase4 2 2 3 2 3" xfId="4157" xr:uid="{00000000-0005-0000-0000-0000950E0000}"/>
    <cellStyle name="40% - Ênfase4 2 2 3 3" xfId="1604" xr:uid="{00000000-0005-0000-0000-0000960E0000}"/>
    <cellStyle name="40% - Ênfase4 2 2 3 3 2" xfId="4733" xr:uid="{00000000-0005-0000-0000-0000970E0000}"/>
    <cellStyle name="40% - Ênfase4 2 2 3 4" xfId="3581" xr:uid="{00000000-0005-0000-0000-0000980E0000}"/>
    <cellStyle name="40% - Ênfase4 2 2 4" xfId="734" xr:uid="{00000000-0005-0000-0000-0000990E0000}"/>
    <cellStyle name="40% - Ênfase4 2 2 4 2" xfId="1892" xr:uid="{00000000-0005-0000-0000-00009A0E0000}"/>
    <cellStyle name="40% - Ênfase4 2 2 4 2 2" xfId="5021" xr:uid="{00000000-0005-0000-0000-00009B0E0000}"/>
    <cellStyle name="40% - Ênfase4 2 2 4 3" xfId="3869" xr:uid="{00000000-0005-0000-0000-00009C0E0000}"/>
    <cellStyle name="40% - Ênfase4 2 2 5" xfId="1316" xr:uid="{00000000-0005-0000-0000-00009D0E0000}"/>
    <cellStyle name="40% - Ênfase4 2 2 5 2" xfId="4445" xr:uid="{00000000-0005-0000-0000-00009E0E0000}"/>
    <cellStyle name="40% - Ênfase4 2 2 6" xfId="3293" xr:uid="{00000000-0005-0000-0000-00009F0E0000}"/>
    <cellStyle name="40% - Ênfase4 2 3" xfId="194" xr:uid="{00000000-0005-0000-0000-0000A00E0000}"/>
    <cellStyle name="40% - Ênfase4 2 3 2" xfId="342" xr:uid="{00000000-0005-0000-0000-0000A10E0000}"/>
    <cellStyle name="40% - Ênfase4 2 3 2 2" xfId="634" xr:uid="{00000000-0005-0000-0000-0000A20E0000}"/>
    <cellStyle name="40% - Ênfase4 2 3 2 2 2" xfId="1214" xr:uid="{00000000-0005-0000-0000-0000A30E0000}"/>
    <cellStyle name="40% - Ênfase4 2 3 2 2 2 2" xfId="2372" xr:uid="{00000000-0005-0000-0000-0000A40E0000}"/>
    <cellStyle name="40% - Ênfase4 2 3 2 2 2 2 2" xfId="5501" xr:uid="{00000000-0005-0000-0000-0000A50E0000}"/>
    <cellStyle name="40% - Ênfase4 2 3 2 2 2 3" xfId="4349" xr:uid="{00000000-0005-0000-0000-0000A60E0000}"/>
    <cellStyle name="40% - Ênfase4 2 3 2 2 3" xfId="1796" xr:uid="{00000000-0005-0000-0000-0000A70E0000}"/>
    <cellStyle name="40% - Ênfase4 2 3 2 2 3 2" xfId="4925" xr:uid="{00000000-0005-0000-0000-0000A80E0000}"/>
    <cellStyle name="40% - Ênfase4 2 3 2 2 4" xfId="3773" xr:uid="{00000000-0005-0000-0000-0000A90E0000}"/>
    <cellStyle name="40% - Ênfase4 2 3 2 3" xfId="926" xr:uid="{00000000-0005-0000-0000-0000AA0E0000}"/>
    <cellStyle name="40% - Ênfase4 2 3 2 3 2" xfId="2084" xr:uid="{00000000-0005-0000-0000-0000AB0E0000}"/>
    <cellStyle name="40% - Ênfase4 2 3 2 3 2 2" xfId="5213" xr:uid="{00000000-0005-0000-0000-0000AC0E0000}"/>
    <cellStyle name="40% - Ênfase4 2 3 2 3 3" xfId="4061" xr:uid="{00000000-0005-0000-0000-0000AD0E0000}"/>
    <cellStyle name="40% - Ênfase4 2 3 2 4" xfId="1508" xr:uid="{00000000-0005-0000-0000-0000AE0E0000}"/>
    <cellStyle name="40% - Ênfase4 2 3 2 4 2" xfId="4637" xr:uid="{00000000-0005-0000-0000-0000AF0E0000}"/>
    <cellStyle name="40% - Ênfase4 2 3 2 5" xfId="3485" xr:uid="{00000000-0005-0000-0000-0000B00E0000}"/>
    <cellStyle name="40% - Ênfase4 2 3 3" xfId="490" xr:uid="{00000000-0005-0000-0000-0000B10E0000}"/>
    <cellStyle name="40% - Ênfase4 2 3 3 2" xfId="1070" xr:uid="{00000000-0005-0000-0000-0000B20E0000}"/>
    <cellStyle name="40% - Ênfase4 2 3 3 2 2" xfId="2228" xr:uid="{00000000-0005-0000-0000-0000B30E0000}"/>
    <cellStyle name="40% - Ênfase4 2 3 3 2 2 2" xfId="5357" xr:uid="{00000000-0005-0000-0000-0000B40E0000}"/>
    <cellStyle name="40% - Ênfase4 2 3 3 2 3" xfId="4205" xr:uid="{00000000-0005-0000-0000-0000B50E0000}"/>
    <cellStyle name="40% - Ênfase4 2 3 3 3" xfId="1652" xr:uid="{00000000-0005-0000-0000-0000B60E0000}"/>
    <cellStyle name="40% - Ênfase4 2 3 3 3 2" xfId="4781" xr:uid="{00000000-0005-0000-0000-0000B70E0000}"/>
    <cellStyle name="40% - Ênfase4 2 3 3 4" xfId="3629" xr:uid="{00000000-0005-0000-0000-0000B80E0000}"/>
    <cellStyle name="40% - Ênfase4 2 3 4" xfId="782" xr:uid="{00000000-0005-0000-0000-0000B90E0000}"/>
    <cellStyle name="40% - Ênfase4 2 3 4 2" xfId="1940" xr:uid="{00000000-0005-0000-0000-0000BA0E0000}"/>
    <cellStyle name="40% - Ênfase4 2 3 4 2 2" xfId="5069" xr:uid="{00000000-0005-0000-0000-0000BB0E0000}"/>
    <cellStyle name="40% - Ênfase4 2 3 4 3" xfId="3917" xr:uid="{00000000-0005-0000-0000-0000BC0E0000}"/>
    <cellStyle name="40% - Ênfase4 2 3 5" xfId="1364" xr:uid="{00000000-0005-0000-0000-0000BD0E0000}"/>
    <cellStyle name="40% - Ênfase4 2 3 5 2" xfId="4493" xr:uid="{00000000-0005-0000-0000-0000BE0E0000}"/>
    <cellStyle name="40% - Ênfase4 2 3 6" xfId="3341" xr:uid="{00000000-0005-0000-0000-0000BF0E0000}"/>
    <cellStyle name="40% - Ênfase4 2 4" xfId="246" xr:uid="{00000000-0005-0000-0000-0000C00E0000}"/>
    <cellStyle name="40% - Ênfase4 2 4 2" xfId="538" xr:uid="{00000000-0005-0000-0000-0000C10E0000}"/>
    <cellStyle name="40% - Ênfase4 2 4 2 2" xfId="1118" xr:uid="{00000000-0005-0000-0000-0000C20E0000}"/>
    <cellStyle name="40% - Ênfase4 2 4 2 2 2" xfId="2276" xr:uid="{00000000-0005-0000-0000-0000C30E0000}"/>
    <cellStyle name="40% - Ênfase4 2 4 2 2 2 2" xfId="5405" xr:uid="{00000000-0005-0000-0000-0000C40E0000}"/>
    <cellStyle name="40% - Ênfase4 2 4 2 2 3" xfId="4253" xr:uid="{00000000-0005-0000-0000-0000C50E0000}"/>
    <cellStyle name="40% - Ênfase4 2 4 2 3" xfId="1700" xr:uid="{00000000-0005-0000-0000-0000C60E0000}"/>
    <cellStyle name="40% - Ênfase4 2 4 2 3 2" xfId="4829" xr:uid="{00000000-0005-0000-0000-0000C70E0000}"/>
    <cellStyle name="40% - Ênfase4 2 4 2 4" xfId="3677" xr:uid="{00000000-0005-0000-0000-0000C80E0000}"/>
    <cellStyle name="40% - Ênfase4 2 4 3" xfId="830" xr:uid="{00000000-0005-0000-0000-0000C90E0000}"/>
    <cellStyle name="40% - Ênfase4 2 4 3 2" xfId="1988" xr:uid="{00000000-0005-0000-0000-0000CA0E0000}"/>
    <cellStyle name="40% - Ênfase4 2 4 3 2 2" xfId="5117" xr:uid="{00000000-0005-0000-0000-0000CB0E0000}"/>
    <cellStyle name="40% - Ênfase4 2 4 3 3" xfId="3965" xr:uid="{00000000-0005-0000-0000-0000CC0E0000}"/>
    <cellStyle name="40% - Ênfase4 2 4 4" xfId="1412" xr:uid="{00000000-0005-0000-0000-0000CD0E0000}"/>
    <cellStyle name="40% - Ênfase4 2 4 4 2" xfId="4541" xr:uid="{00000000-0005-0000-0000-0000CE0E0000}"/>
    <cellStyle name="40% - Ênfase4 2 4 5" xfId="3389" xr:uid="{00000000-0005-0000-0000-0000CF0E0000}"/>
    <cellStyle name="40% - Ênfase4 2 5" xfId="394" xr:uid="{00000000-0005-0000-0000-0000D00E0000}"/>
    <cellStyle name="40% - Ênfase4 2 5 2" xfId="974" xr:uid="{00000000-0005-0000-0000-0000D10E0000}"/>
    <cellStyle name="40% - Ênfase4 2 5 2 2" xfId="2132" xr:uid="{00000000-0005-0000-0000-0000D20E0000}"/>
    <cellStyle name="40% - Ênfase4 2 5 2 2 2" xfId="5261" xr:uid="{00000000-0005-0000-0000-0000D30E0000}"/>
    <cellStyle name="40% - Ênfase4 2 5 2 3" xfId="4109" xr:uid="{00000000-0005-0000-0000-0000D40E0000}"/>
    <cellStyle name="40% - Ênfase4 2 5 3" xfId="1556" xr:uid="{00000000-0005-0000-0000-0000D50E0000}"/>
    <cellStyle name="40% - Ênfase4 2 5 3 2" xfId="4685" xr:uid="{00000000-0005-0000-0000-0000D60E0000}"/>
    <cellStyle name="40% - Ênfase4 2 5 4" xfId="3533" xr:uid="{00000000-0005-0000-0000-0000D70E0000}"/>
    <cellStyle name="40% - Ênfase4 2 6" xfId="686" xr:uid="{00000000-0005-0000-0000-0000D80E0000}"/>
    <cellStyle name="40% - Ênfase4 2 6 2" xfId="1844" xr:uid="{00000000-0005-0000-0000-0000D90E0000}"/>
    <cellStyle name="40% - Ênfase4 2 6 2 2" xfId="4973" xr:uid="{00000000-0005-0000-0000-0000DA0E0000}"/>
    <cellStyle name="40% - Ênfase4 2 6 3" xfId="3821" xr:uid="{00000000-0005-0000-0000-0000DB0E0000}"/>
    <cellStyle name="40% - Ênfase4 2 7" xfId="1267" xr:uid="{00000000-0005-0000-0000-0000DC0E0000}"/>
    <cellStyle name="40% - Ênfase4 2 7 2" xfId="4397" xr:uid="{00000000-0005-0000-0000-0000DD0E0000}"/>
    <cellStyle name="40% - Ênfase4 2 8" xfId="3245" xr:uid="{00000000-0005-0000-0000-0000DE0E0000}"/>
    <cellStyle name="40% - Ênfase4 20" xfId="2533" xr:uid="{00000000-0005-0000-0000-0000DF0E0000}"/>
    <cellStyle name="40% - Ênfase4 20 2" xfId="5662" xr:uid="{00000000-0005-0000-0000-0000E00E0000}"/>
    <cellStyle name="40% - Ênfase4 21" xfId="2542" xr:uid="{00000000-0005-0000-0000-0000E10E0000}"/>
    <cellStyle name="40% - Ênfase4 21 2" xfId="5671" xr:uid="{00000000-0005-0000-0000-0000E20E0000}"/>
    <cellStyle name="40% - Ênfase4 22" xfId="2574" xr:uid="{00000000-0005-0000-0000-0000E30E0000}"/>
    <cellStyle name="40% - Ênfase4 22 2" xfId="5703" xr:uid="{00000000-0005-0000-0000-0000E40E0000}"/>
    <cellStyle name="40% - Ênfase4 23" xfId="2588" xr:uid="{00000000-0005-0000-0000-0000E50E0000}"/>
    <cellStyle name="40% - Ênfase4 23 2" xfId="5717" xr:uid="{00000000-0005-0000-0000-0000E60E0000}"/>
    <cellStyle name="40% - Ênfase4 24" xfId="2601" xr:uid="{00000000-0005-0000-0000-0000E70E0000}"/>
    <cellStyle name="40% - Ênfase4 24 2" xfId="5730" xr:uid="{00000000-0005-0000-0000-0000E80E0000}"/>
    <cellStyle name="40% - Ênfase4 25" xfId="2613" xr:uid="{00000000-0005-0000-0000-0000E90E0000}"/>
    <cellStyle name="40% - Ênfase4 25 2" xfId="5742" xr:uid="{00000000-0005-0000-0000-0000EA0E0000}"/>
    <cellStyle name="40% - Ênfase4 26" xfId="2626" xr:uid="{00000000-0005-0000-0000-0000EB0E0000}"/>
    <cellStyle name="40% - Ênfase4 26 2" xfId="5755" xr:uid="{00000000-0005-0000-0000-0000EC0E0000}"/>
    <cellStyle name="40% - Ênfase4 27" xfId="2640" xr:uid="{00000000-0005-0000-0000-0000ED0E0000}"/>
    <cellStyle name="40% - Ênfase4 27 2" xfId="5769" xr:uid="{00000000-0005-0000-0000-0000EE0E0000}"/>
    <cellStyle name="40% - Ênfase4 28" xfId="2653" xr:uid="{00000000-0005-0000-0000-0000EF0E0000}"/>
    <cellStyle name="40% - Ênfase4 28 2" xfId="5782" xr:uid="{00000000-0005-0000-0000-0000F00E0000}"/>
    <cellStyle name="40% - Ênfase4 29" xfId="2663" xr:uid="{00000000-0005-0000-0000-0000F10E0000}"/>
    <cellStyle name="40% - Ênfase4 29 2" xfId="5792" xr:uid="{00000000-0005-0000-0000-0000F20E0000}"/>
    <cellStyle name="40% - Ênfase4 3" xfId="66" xr:uid="{00000000-0005-0000-0000-0000F30E0000}"/>
    <cellStyle name="40% - Ênfase4 3 2" xfId="130" xr:uid="{00000000-0005-0000-0000-0000F40E0000}"/>
    <cellStyle name="40% - Ênfase4 3 2 2" xfId="278" xr:uid="{00000000-0005-0000-0000-0000F50E0000}"/>
    <cellStyle name="40% - Ênfase4 3 2 2 2" xfId="570" xr:uid="{00000000-0005-0000-0000-0000F60E0000}"/>
    <cellStyle name="40% - Ênfase4 3 2 2 2 2" xfId="1150" xr:uid="{00000000-0005-0000-0000-0000F70E0000}"/>
    <cellStyle name="40% - Ênfase4 3 2 2 2 2 2" xfId="2308" xr:uid="{00000000-0005-0000-0000-0000F80E0000}"/>
    <cellStyle name="40% - Ênfase4 3 2 2 2 2 2 2" xfId="5437" xr:uid="{00000000-0005-0000-0000-0000F90E0000}"/>
    <cellStyle name="40% - Ênfase4 3 2 2 2 2 3" xfId="4285" xr:uid="{00000000-0005-0000-0000-0000FA0E0000}"/>
    <cellStyle name="40% - Ênfase4 3 2 2 2 3" xfId="1732" xr:uid="{00000000-0005-0000-0000-0000FB0E0000}"/>
    <cellStyle name="40% - Ênfase4 3 2 2 2 3 2" xfId="4861" xr:uid="{00000000-0005-0000-0000-0000FC0E0000}"/>
    <cellStyle name="40% - Ênfase4 3 2 2 2 4" xfId="3709" xr:uid="{00000000-0005-0000-0000-0000FD0E0000}"/>
    <cellStyle name="40% - Ênfase4 3 2 2 3" xfId="862" xr:uid="{00000000-0005-0000-0000-0000FE0E0000}"/>
    <cellStyle name="40% - Ênfase4 3 2 2 3 2" xfId="2020" xr:uid="{00000000-0005-0000-0000-0000FF0E0000}"/>
    <cellStyle name="40% - Ênfase4 3 2 2 3 2 2" xfId="5149" xr:uid="{00000000-0005-0000-0000-0000000F0000}"/>
    <cellStyle name="40% - Ênfase4 3 2 2 3 3" xfId="3997" xr:uid="{00000000-0005-0000-0000-0000010F0000}"/>
    <cellStyle name="40% - Ênfase4 3 2 2 4" xfId="1444" xr:uid="{00000000-0005-0000-0000-0000020F0000}"/>
    <cellStyle name="40% - Ênfase4 3 2 2 4 2" xfId="4573" xr:uid="{00000000-0005-0000-0000-0000030F0000}"/>
    <cellStyle name="40% - Ênfase4 3 2 2 5" xfId="3421" xr:uid="{00000000-0005-0000-0000-0000040F0000}"/>
    <cellStyle name="40% - Ênfase4 3 2 3" xfId="426" xr:uid="{00000000-0005-0000-0000-0000050F0000}"/>
    <cellStyle name="40% - Ênfase4 3 2 3 2" xfId="1006" xr:uid="{00000000-0005-0000-0000-0000060F0000}"/>
    <cellStyle name="40% - Ênfase4 3 2 3 2 2" xfId="2164" xr:uid="{00000000-0005-0000-0000-0000070F0000}"/>
    <cellStyle name="40% - Ênfase4 3 2 3 2 2 2" xfId="5293" xr:uid="{00000000-0005-0000-0000-0000080F0000}"/>
    <cellStyle name="40% - Ênfase4 3 2 3 2 3" xfId="4141" xr:uid="{00000000-0005-0000-0000-0000090F0000}"/>
    <cellStyle name="40% - Ênfase4 3 2 3 3" xfId="1588" xr:uid="{00000000-0005-0000-0000-00000A0F0000}"/>
    <cellStyle name="40% - Ênfase4 3 2 3 3 2" xfId="4717" xr:uid="{00000000-0005-0000-0000-00000B0F0000}"/>
    <cellStyle name="40% - Ênfase4 3 2 3 4" xfId="3565" xr:uid="{00000000-0005-0000-0000-00000C0F0000}"/>
    <cellStyle name="40% - Ênfase4 3 2 4" xfId="718" xr:uid="{00000000-0005-0000-0000-00000D0F0000}"/>
    <cellStyle name="40% - Ênfase4 3 2 4 2" xfId="1876" xr:uid="{00000000-0005-0000-0000-00000E0F0000}"/>
    <cellStyle name="40% - Ênfase4 3 2 4 2 2" xfId="5005" xr:uid="{00000000-0005-0000-0000-00000F0F0000}"/>
    <cellStyle name="40% - Ênfase4 3 2 4 3" xfId="3853" xr:uid="{00000000-0005-0000-0000-0000100F0000}"/>
    <cellStyle name="40% - Ênfase4 3 2 5" xfId="1300" xr:uid="{00000000-0005-0000-0000-0000110F0000}"/>
    <cellStyle name="40% - Ênfase4 3 2 5 2" xfId="4429" xr:uid="{00000000-0005-0000-0000-0000120F0000}"/>
    <cellStyle name="40% - Ênfase4 3 2 6" xfId="3277" xr:uid="{00000000-0005-0000-0000-0000130F0000}"/>
    <cellStyle name="40% - Ênfase4 3 3" xfId="178" xr:uid="{00000000-0005-0000-0000-0000140F0000}"/>
    <cellStyle name="40% - Ênfase4 3 3 2" xfId="326" xr:uid="{00000000-0005-0000-0000-0000150F0000}"/>
    <cellStyle name="40% - Ênfase4 3 3 2 2" xfId="618" xr:uid="{00000000-0005-0000-0000-0000160F0000}"/>
    <cellStyle name="40% - Ênfase4 3 3 2 2 2" xfId="1198" xr:uid="{00000000-0005-0000-0000-0000170F0000}"/>
    <cellStyle name="40% - Ênfase4 3 3 2 2 2 2" xfId="2356" xr:uid="{00000000-0005-0000-0000-0000180F0000}"/>
    <cellStyle name="40% - Ênfase4 3 3 2 2 2 2 2" xfId="5485" xr:uid="{00000000-0005-0000-0000-0000190F0000}"/>
    <cellStyle name="40% - Ênfase4 3 3 2 2 2 3" xfId="4333" xr:uid="{00000000-0005-0000-0000-00001A0F0000}"/>
    <cellStyle name="40% - Ênfase4 3 3 2 2 3" xfId="1780" xr:uid="{00000000-0005-0000-0000-00001B0F0000}"/>
    <cellStyle name="40% - Ênfase4 3 3 2 2 3 2" xfId="4909" xr:uid="{00000000-0005-0000-0000-00001C0F0000}"/>
    <cellStyle name="40% - Ênfase4 3 3 2 2 4" xfId="3757" xr:uid="{00000000-0005-0000-0000-00001D0F0000}"/>
    <cellStyle name="40% - Ênfase4 3 3 2 3" xfId="910" xr:uid="{00000000-0005-0000-0000-00001E0F0000}"/>
    <cellStyle name="40% - Ênfase4 3 3 2 3 2" xfId="2068" xr:uid="{00000000-0005-0000-0000-00001F0F0000}"/>
    <cellStyle name="40% - Ênfase4 3 3 2 3 2 2" xfId="5197" xr:uid="{00000000-0005-0000-0000-0000200F0000}"/>
    <cellStyle name="40% - Ênfase4 3 3 2 3 3" xfId="4045" xr:uid="{00000000-0005-0000-0000-0000210F0000}"/>
    <cellStyle name="40% - Ênfase4 3 3 2 4" xfId="1492" xr:uid="{00000000-0005-0000-0000-0000220F0000}"/>
    <cellStyle name="40% - Ênfase4 3 3 2 4 2" xfId="4621" xr:uid="{00000000-0005-0000-0000-0000230F0000}"/>
    <cellStyle name="40% - Ênfase4 3 3 2 5" xfId="3469" xr:uid="{00000000-0005-0000-0000-0000240F0000}"/>
    <cellStyle name="40% - Ênfase4 3 3 3" xfId="474" xr:uid="{00000000-0005-0000-0000-0000250F0000}"/>
    <cellStyle name="40% - Ênfase4 3 3 3 2" xfId="1054" xr:uid="{00000000-0005-0000-0000-0000260F0000}"/>
    <cellStyle name="40% - Ênfase4 3 3 3 2 2" xfId="2212" xr:uid="{00000000-0005-0000-0000-0000270F0000}"/>
    <cellStyle name="40% - Ênfase4 3 3 3 2 2 2" xfId="5341" xr:uid="{00000000-0005-0000-0000-0000280F0000}"/>
    <cellStyle name="40% - Ênfase4 3 3 3 2 3" xfId="4189" xr:uid="{00000000-0005-0000-0000-0000290F0000}"/>
    <cellStyle name="40% - Ênfase4 3 3 3 3" xfId="1636" xr:uid="{00000000-0005-0000-0000-00002A0F0000}"/>
    <cellStyle name="40% - Ênfase4 3 3 3 3 2" xfId="4765" xr:uid="{00000000-0005-0000-0000-00002B0F0000}"/>
    <cellStyle name="40% - Ênfase4 3 3 3 4" xfId="3613" xr:uid="{00000000-0005-0000-0000-00002C0F0000}"/>
    <cellStyle name="40% - Ênfase4 3 3 4" xfId="766" xr:uid="{00000000-0005-0000-0000-00002D0F0000}"/>
    <cellStyle name="40% - Ênfase4 3 3 4 2" xfId="1924" xr:uid="{00000000-0005-0000-0000-00002E0F0000}"/>
    <cellStyle name="40% - Ênfase4 3 3 4 2 2" xfId="5053" xr:uid="{00000000-0005-0000-0000-00002F0F0000}"/>
    <cellStyle name="40% - Ênfase4 3 3 4 3" xfId="3901" xr:uid="{00000000-0005-0000-0000-0000300F0000}"/>
    <cellStyle name="40% - Ênfase4 3 3 5" xfId="1348" xr:uid="{00000000-0005-0000-0000-0000310F0000}"/>
    <cellStyle name="40% - Ênfase4 3 3 5 2" xfId="4477" xr:uid="{00000000-0005-0000-0000-0000320F0000}"/>
    <cellStyle name="40% - Ênfase4 3 3 6" xfId="3325" xr:uid="{00000000-0005-0000-0000-0000330F0000}"/>
    <cellStyle name="40% - Ênfase4 3 4" xfId="230" xr:uid="{00000000-0005-0000-0000-0000340F0000}"/>
    <cellStyle name="40% - Ênfase4 3 4 2" xfId="522" xr:uid="{00000000-0005-0000-0000-0000350F0000}"/>
    <cellStyle name="40% - Ênfase4 3 4 2 2" xfId="1102" xr:uid="{00000000-0005-0000-0000-0000360F0000}"/>
    <cellStyle name="40% - Ênfase4 3 4 2 2 2" xfId="2260" xr:uid="{00000000-0005-0000-0000-0000370F0000}"/>
    <cellStyle name="40% - Ênfase4 3 4 2 2 2 2" xfId="5389" xr:uid="{00000000-0005-0000-0000-0000380F0000}"/>
    <cellStyle name="40% - Ênfase4 3 4 2 2 3" xfId="4237" xr:uid="{00000000-0005-0000-0000-0000390F0000}"/>
    <cellStyle name="40% - Ênfase4 3 4 2 3" xfId="1684" xr:uid="{00000000-0005-0000-0000-00003A0F0000}"/>
    <cellStyle name="40% - Ênfase4 3 4 2 3 2" xfId="4813" xr:uid="{00000000-0005-0000-0000-00003B0F0000}"/>
    <cellStyle name="40% - Ênfase4 3 4 2 4" xfId="3661" xr:uid="{00000000-0005-0000-0000-00003C0F0000}"/>
    <cellStyle name="40% - Ênfase4 3 4 3" xfId="814" xr:uid="{00000000-0005-0000-0000-00003D0F0000}"/>
    <cellStyle name="40% - Ênfase4 3 4 3 2" xfId="1972" xr:uid="{00000000-0005-0000-0000-00003E0F0000}"/>
    <cellStyle name="40% - Ênfase4 3 4 3 2 2" xfId="5101" xr:uid="{00000000-0005-0000-0000-00003F0F0000}"/>
    <cellStyle name="40% - Ênfase4 3 4 3 3" xfId="3949" xr:uid="{00000000-0005-0000-0000-0000400F0000}"/>
    <cellStyle name="40% - Ênfase4 3 4 4" xfId="1396" xr:uid="{00000000-0005-0000-0000-0000410F0000}"/>
    <cellStyle name="40% - Ênfase4 3 4 4 2" xfId="4525" xr:uid="{00000000-0005-0000-0000-0000420F0000}"/>
    <cellStyle name="40% - Ênfase4 3 4 5" xfId="3373" xr:uid="{00000000-0005-0000-0000-0000430F0000}"/>
    <cellStyle name="40% - Ênfase4 3 5" xfId="378" xr:uid="{00000000-0005-0000-0000-0000440F0000}"/>
    <cellStyle name="40% - Ênfase4 3 5 2" xfId="958" xr:uid="{00000000-0005-0000-0000-0000450F0000}"/>
    <cellStyle name="40% - Ênfase4 3 5 2 2" xfId="2116" xr:uid="{00000000-0005-0000-0000-0000460F0000}"/>
    <cellStyle name="40% - Ênfase4 3 5 2 2 2" xfId="5245" xr:uid="{00000000-0005-0000-0000-0000470F0000}"/>
    <cellStyle name="40% - Ênfase4 3 5 2 3" xfId="4093" xr:uid="{00000000-0005-0000-0000-0000480F0000}"/>
    <cellStyle name="40% - Ênfase4 3 5 3" xfId="1540" xr:uid="{00000000-0005-0000-0000-0000490F0000}"/>
    <cellStyle name="40% - Ênfase4 3 5 3 2" xfId="4669" xr:uid="{00000000-0005-0000-0000-00004A0F0000}"/>
    <cellStyle name="40% - Ênfase4 3 5 4" xfId="3517" xr:uid="{00000000-0005-0000-0000-00004B0F0000}"/>
    <cellStyle name="40% - Ênfase4 3 6" xfId="670" xr:uid="{00000000-0005-0000-0000-00004C0F0000}"/>
    <cellStyle name="40% - Ênfase4 3 6 2" xfId="1828" xr:uid="{00000000-0005-0000-0000-00004D0F0000}"/>
    <cellStyle name="40% - Ênfase4 3 6 2 2" xfId="4957" xr:uid="{00000000-0005-0000-0000-00004E0F0000}"/>
    <cellStyle name="40% - Ênfase4 3 6 3" xfId="3805" xr:uid="{00000000-0005-0000-0000-00004F0F0000}"/>
    <cellStyle name="40% - Ênfase4 3 7" xfId="1251" xr:uid="{00000000-0005-0000-0000-0000500F0000}"/>
    <cellStyle name="40% - Ênfase4 3 7 2" xfId="4381" xr:uid="{00000000-0005-0000-0000-0000510F0000}"/>
    <cellStyle name="40% - Ênfase4 3 8" xfId="3229" xr:uid="{00000000-0005-0000-0000-0000520F0000}"/>
    <cellStyle name="40% - Ênfase4 30" xfId="2673" xr:uid="{00000000-0005-0000-0000-0000530F0000}"/>
    <cellStyle name="40% - Ênfase4 30 2" xfId="5802" xr:uid="{00000000-0005-0000-0000-0000540F0000}"/>
    <cellStyle name="40% - Ênfase4 31" xfId="2682" xr:uid="{00000000-0005-0000-0000-0000550F0000}"/>
    <cellStyle name="40% - Ênfase4 31 2" xfId="5811" xr:uid="{00000000-0005-0000-0000-0000560F0000}"/>
    <cellStyle name="40% - Ênfase4 32" xfId="2714" xr:uid="{00000000-0005-0000-0000-0000570F0000}"/>
    <cellStyle name="40% - Ênfase4 32 2" xfId="5843" xr:uid="{00000000-0005-0000-0000-0000580F0000}"/>
    <cellStyle name="40% - Ênfase4 33" xfId="2727" xr:uid="{00000000-0005-0000-0000-0000590F0000}"/>
    <cellStyle name="40% - Ênfase4 33 2" xfId="5856" xr:uid="{00000000-0005-0000-0000-00005A0F0000}"/>
    <cellStyle name="40% - Ênfase4 34" xfId="2739" xr:uid="{00000000-0005-0000-0000-00005B0F0000}"/>
    <cellStyle name="40% - Ênfase4 34 2" xfId="5868" xr:uid="{00000000-0005-0000-0000-00005C0F0000}"/>
    <cellStyle name="40% - Ênfase4 35" xfId="2752" xr:uid="{00000000-0005-0000-0000-00005D0F0000}"/>
    <cellStyle name="40% - Ênfase4 35 2" xfId="5881" xr:uid="{00000000-0005-0000-0000-00005E0F0000}"/>
    <cellStyle name="40% - Ênfase4 36" xfId="2765" xr:uid="{00000000-0005-0000-0000-00005F0F0000}"/>
    <cellStyle name="40% - Ênfase4 36 2" xfId="5894" xr:uid="{00000000-0005-0000-0000-0000600F0000}"/>
    <cellStyle name="40% - Ênfase4 37" xfId="2775" xr:uid="{00000000-0005-0000-0000-0000610F0000}"/>
    <cellStyle name="40% - Ênfase4 37 2" xfId="5904" xr:uid="{00000000-0005-0000-0000-0000620F0000}"/>
    <cellStyle name="40% - Ênfase4 38" xfId="2785" xr:uid="{00000000-0005-0000-0000-0000630F0000}"/>
    <cellStyle name="40% - Ênfase4 38 2" xfId="5914" xr:uid="{00000000-0005-0000-0000-0000640F0000}"/>
    <cellStyle name="40% - Ênfase4 39" xfId="2794" xr:uid="{00000000-0005-0000-0000-0000650F0000}"/>
    <cellStyle name="40% - Ênfase4 39 2" xfId="5923" xr:uid="{00000000-0005-0000-0000-0000660F0000}"/>
    <cellStyle name="40% - Ênfase4 4" xfId="110" xr:uid="{00000000-0005-0000-0000-0000670F0000}"/>
    <cellStyle name="40% - Ênfase4 4 2" xfId="262" xr:uid="{00000000-0005-0000-0000-0000680F0000}"/>
    <cellStyle name="40% - Ênfase4 4 2 2" xfId="554" xr:uid="{00000000-0005-0000-0000-0000690F0000}"/>
    <cellStyle name="40% - Ênfase4 4 2 2 2" xfId="1134" xr:uid="{00000000-0005-0000-0000-00006A0F0000}"/>
    <cellStyle name="40% - Ênfase4 4 2 2 2 2" xfId="2292" xr:uid="{00000000-0005-0000-0000-00006B0F0000}"/>
    <cellStyle name="40% - Ênfase4 4 2 2 2 2 2" xfId="5421" xr:uid="{00000000-0005-0000-0000-00006C0F0000}"/>
    <cellStyle name="40% - Ênfase4 4 2 2 2 3" xfId="4269" xr:uid="{00000000-0005-0000-0000-00006D0F0000}"/>
    <cellStyle name="40% - Ênfase4 4 2 2 3" xfId="1716" xr:uid="{00000000-0005-0000-0000-00006E0F0000}"/>
    <cellStyle name="40% - Ênfase4 4 2 2 3 2" xfId="4845" xr:uid="{00000000-0005-0000-0000-00006F0F0000}"/>
    <cellStyle name="40% - Ênfase4 4 2 2 4" xfId="3693" xr:uid="{00000000-0005-0000-0000-0000700F0000}"/>
    <cellStyle name="40% - Ênfase4 4 2 3" xfId="846" xr:uid="{00000000-0005-0000-0000-0000710F0000}"/>
    <cellStyle name="40% - Ênfase4 4 2 3 2" xfId="2004" xr:uid="{00000000-0005-0000-0000-0000720F0000}"/>
    <cellStyle name="40% - Ênfase4 4 2 3 2 2" xfId="5133" xr:uid="{00000000-0005-0000-0000-0000730F0000}"/>
    <cellStyle name="40% - Ênfase4 4 2 3 3" xfId="3981" xr:uid="{00000000-0005-0000-0000-0000740F0000}"/>
    <cellStyle name="40% - Ênfase4 4 2 4" xfId="1428" xr:uid="{00000000-0005-0000-0000-0000750F0000}"/>
    <cellStyle name="40% - Ênfase4 4 2 4 2" xfId="4557" xr:uid="{00000000-0005-0000-0000-0000760F0000}"/>
    <cellStyle name="40% - Ênfase4 4 2 5" xfId="3405" xr:uid="{00000000-0005-0000-0000-0000770F0000}"/>
    <cellStyle name="40% - Ênfase4 4 3" xfId="410" xr:uid="{00000000-0005-0000-0000-0000780F0000}"/>
    <cellStyle name="40% - Ênfase4 4 3 2" xfId="990" xr:uid="{00000000-0005-0000-0000-0000790F0000}"/>
    <cellStyle name="40% - Ênfase4 4 3 2 2" xfId="2148" xr:uid="{00000000-0005-0000-0000-00007A0F0000}"/>
    <cellStyle name="40% - Ênfase4 4 3 2 2 2" xfId="5277" xr:uid="{00000000-0005-0000-0000-00007B0F0000}"/>
    <cellStyle name="40% - Ênfase4 4 3 2 3" xfId="4125" xr:uid="{00000000-0005-0000-0000-00007C0F0000}"/>
    <cellStyle name="40% - Ênfase4 4 3 3" xfId="1572" xr:uid="{00000000-0005-0000-0000-00007D0F0000}"/>
    <cellStyle name="40% - Ênfase4 4 3 3 2" xfId="4701" xr:uid="{00000000-0005-0000-0000-00007E0F0000}"/>
    <cellStyle name="40% - Ênfase4 4 3 4" xfId="3549" xr:uid="{00000000-0005-0000-0000-00007F0F0000}"/>
    <cellStyle name="40% - Ênfase4 4 4" xfId="702" xr:uid="{00000000-0005-0000-0000-0000800F0000}"/>
    <cellStyle name="40% - Ênfase4 4 4 2" xfId="1860" xr:uid="{00000000-0005-0000-0000-0000810F0000}"/>
    <cellStyle name="40% - Ênfase4 4 4 2 2" xfId="4989" xr:uid="{00000000-0005-0000-0000-0000820F0000}"/>
    <cellStyle name="40% - Ênfase4 4 4 3" xfId="3837" xr:uid="{00000000-0005-0000-0000-0000830F0000}"/>
    <cellStyle name="40% - Ênfase4 4 5" xfId="1284" xr:uid="{00000000-0005-0000-0000-0000840F0000}"/>
    <cellStyle name="40% - Ênfase4 4 5 2" xfId="4413" xr:uid="{00000000-0005-0000-0000-0000850F0000}"/>
    <cellStyle name="40% - Ênfase4 4 6" xfId="3261" xr:uid="{00000000-0005-0000-0000-0000860F0000}"/>
    <cellStyle name="40% - Ênfase4 40" xfId="2826" xr:uid="{00000000-0005-0000-0000-0000870F0000}"/>
    <cellStyle name="40% - Ênfase4 40 2" xfId="5955" xr:uid="{00000000-0005-0000-0000-0000880F0000}"/>
    <cellStyle name="40% - Ênfase4 41" xfId="2840" xr:uid="{00000000-0005-0000-0000-0000890F0000}"/>
    <cellStyle name="40% - Ênfase4 41 2" xfId="5969" xr:uid="{00000000-0005-0000-0000-00008A0F0000}"/>
    <cellStyle name="40% - Ênfase4 42" xfId="2853" xr:uid="{00000000-0005-0000-0000-00008B0F0000}"/>
    <cellStyle name="40% - Ênfase4 42 2" xfId="5982" xr:uid="{00000000-0005-0000-0000-00008C0F0000}"/>
    <cellStyle name="40% - Ênfase4 43" xfId="2866" xr:uid="{00000000-0005-0000-0000-00008D0F0000}"/>
    <cellStyle name="40% - Ênfase4 43 2" xfId="5995" xr:uid="{00000000-0005-0000-0000-00008E0F0000}"/>
    <cellStyle name="40% - Ênfase4 44" xfId="2879" xr:uid="{00000000-0005-0000-0000-00008F0F0000}"/>
    <cellStyle name="40% - Ênfase4 44 2" xfId="6008" xr:uid="{00000000-0005-0000-0000-0000900F0000}"/>
    <cellStyle name="40% - Ênfase4 45" xfId="2891" xr:uid="{00000000-0005-0000-0000-0000910F0000}"/>
    <cellStyle name="40% - Ênfase4 45 2" xfId="6020" xr:uid="{00000000-0005-0000-0000-0000920F0000}"/>
    <cellStyle name="40% - Ênfase4 46" xfId="2901" xr:uid="{00000000-0005-0000-0000-0000930F0000}"/>
    <cellStyle name="40% - Ênfase4 46 2" xfId="6030" xr:uid="{00000000-0005-0000-0000-0000940F0000}"/>
    <cellStyle name="40% - Ênfase4 47" xfId="2911" xr:uid="{00000000-0005-0000-0000-0000950F0000}"/>
    <cellStyle name="40% - Ênfase4 47 2" xfId="6040" xr:uid="{00000000-0005-0000-0000-0000960F0000}"/>
    <cellStyle name="40% - Ênfase4 48" xfId="2920" xr:uid="{00000000-0005-0000-0000-0000970F0000}"/>
    <cellStyle name="40% - Ênfase4 48 2" xfId="6049" xr:uid="{00000000-0005-0000-0000-0000980F0000}"/>
    <cellStyle name="40% - Ênfase4 49" xfId="2934" xr:uid="{00000000-0005-0000-0000-0000990F0000}"/>
    <cellStyle name="40% - Ênfase4 49 2" xfId="6063" xr:uid="{00000000-0005-0000-0000-00009A0F0000}"/>
    <cellStyle name="40% - Ênfase4 5" xfId="162" xr:uid="{00000000-0005-0000-0000-00009B0F0000}"/>
    <cellStyle name="40% - Ênfase4 5 2" xfId="310" xr:uid="{00000000-0005-0000-0000-00009C0F0000}"/>
    <cellStyle name="40% - Ênfase4 5 2 2" xfId="602" xr:uid="{00000000-0005-0000-0000-00009D0F0000}"/>
    <cellStyle name="40% - Ênfase4 5 2 2 2" xfId="1182" xr:uid="{00000000-0005-0000-0000-00009E0F0000}"/>
    <cellStyle name="40% - Ênfase4 5 2 2 2 2" xfId="2340" xr:uid="{00000000-0005-0000-0000-00009F0F0000}"/>
    <cellStyle name="40% - Ênfase4 5 2 2 2 2 2" xfId="5469" xr:uid="{00000000-0005-0000-0000-0000A00F0000}"/>
    <cellStyle name="40% - Ênfase4 5 2 2 2 3" xfId="4317" xr:uid="{00000000-0005-0000-0000-0000A10F0000}"/>
    <cellStyle name="40% - Ênfase4 5 2 2 3" xfId="1764" xr:uid="{00000000-0005-0000-0000-0000A20F0000}"/>
    <cellStyle name="40% - Ênfase4 5 2 2 3 2" xfId="4893" xr:uid="{00000000-0005-0000-0000-0000A30F0000}"/>
    <cellStyle name="40% - Ênfase4 5 2 2 4" xfId="3741" xr:uid="{00000000-0005-0000-0000-0000A40F0000}"/>
    <cellStyle name="40% - Ênfase4 5 2 3" xfId="894" xr:uid="{00000000-0005-0000-0000-0000A50F0000}"/>
    <cellStyle name="40% - Ênfase4 5 2 3 2" xfId="2052" xr:uid="{00000000-0005-0000-0000-0000A60F0000}"/>
    <cellStyle name="40% - Ênfase4 5 2 3 2 2" xfId="5181" xr:uid="{00000000-0005-0000-0000-0000A70F0000}"/>
    <cellStyle name="40% - Ênfase4 5 2 3 3" xfId="4029" xr:uid="{00000000-0005-0000-0000-0000A80F0000}"/>
    <cellStyle name="40% - Ênfase4 5 2 4" xfId="1476" xr:uid="{00000000-0005-0000-0000-0000A90F0000}"/>
    <cellStyle name="40% - Ênfase4 5 2 4 2" xfId="4605" xr:uid="{00000000-0005-0000-0000-0000AA0F0000}"/>
    <cellStyle name="40% - Ênfase4 5 2 5" xfId="3453" xr:uid="{00000000-0005-0000-0000-0000AB0F0000}"/>
    <cellStyle name="40% - Ênfase4 5 3" xfId="458" xr:uid="{00000000-0005-0000-0000-0000AC0F0000}"/>
    <cellStyle name="40% - Ênfase4 5 3 2" xfId="1038" xr:uid="{00000000-0005-0000-0000-0000AD0F0000}"/>
    <cellStyle name="40% - Ênfase4 5 3 2 2" xfId="2196" xr:uid="{00000000-0005-0000-0000-0000AE0F0000}"/>
    <cellStyle name="40% - Ênfase4 5 3 2 2 2" xfId="5325" xr:uid="{00000000-0005-0000-0000-0000AF0F0000}"/>
    <cellStyle name="40% - Ênfase4 5 3 2 3" xfId="4173" xr:uid="{00000000-0005-0000-0000-0000B00F0000}"/>
    <cellStyle name="40% - Ênfase4 5 3 3" xfId="1620" xr:uid="{00000000-0005-0000-0000-0000B10F0000}"/>
    <cellStyle name="40% - Ênfase4 5 3 3 2" xfId="4749" xr:uid="{00000000-0005-0000-0000-0000B20F0000}"/>
    <cellStyle name="40% - Ênfase4 5 3 4" xfId="3597" xr:uid="{00000000-0005-0000-0000-0000B30F0000}"/>
    <cellStyle name="40% - Ênfase4 5 4" xfId="750" xr:uid="{00000000-0005-0000-0000-0000B40F0000}"/>
    <cellStyle name="40% - Ênfase4 5 4 2" xfId="1908" xr:uid="{00000000-0005-0000-0000-0000B50F0000}"/>
    <cellStyle name="40% - Ênfase4 5 4 2 2" xfId="5037" xr:uid="{00000000-0005-0000-0000-0000B60F0000}"/>
    <cellStyle name="40% - Ênfase4 5 4 3" xfId="3885" xr:uid="{00000000-0005-0000-0000-0000B70F0000}"/>
    <cellStyle name="40% - Ênfase4 5 5" xfId="1332" xr:uid="{00000000-0005-0000-0000-0000B80F0000}"/>
    <cellStyle name="40% - Ênfase4 5 5 2" xfId="4461" xr:uid="{00000000-0005-0000-0000-0000B90F0000}"/>
    <cellStyle name="40% - Ênfase4 5 6" xfId="3309" xr:uid="{00000000-0005-0000-0000-0000BA0F0000}"/>
    <cellStyle name="40% - Ênfase4 50" xfId="2948" xr:uid="{00000000-0005-0000-0000-0000BB0F0000}"/>
    <cellStyle name="40% - Ênfase4 50 2" xfId="6077" xr:uid="{00000000-0005-0000-0000-0000BC0F0000}"/>
    <cellStyle name="40% - Ênfase4 51" xfId="2976" xr:uid="{00000000-0005-0000-0000-0000BD0F0000}"/>
    <cellStyle name="40% - Ênfase4 51 2" xfId="6105" xr:uid="{00000000-0005-0000-0000-0000BE0F0000}"/>
    <cellStyle name="40% - Ênfase4 52" xfId="2988" xr:uid="{00000000-0005-0000-0000-0000BF0F0000}"/>
    <cellStyle name="40% - Ênfase4 52 2" xfId="6117" xr:uid="{00000000-0005-0000-0000-0000C00F0000}"/>
    <cellStyle name="40% - Ênfase4 53" xfId="3000" xr:uid="{00000000-0005-0000-0000-0000C10F0000}"/>
    <cellStyle name="40% - Ênfase4 53 2" xfId="6129" xr:uid="{00000000-0005-0000-0000-0000C20F0000}"/>
    <cellStyle name="40% - Ênfase4 54" xfId="3012" xr:uid="{00000000-0005-0000-0000-0000C30F0000}"/>
    <cellStyle name="40% - Ênfase4 54 2" xfId="6141" xr:uid="{00000000-0005-0000-0000-0000C40F0000}"/>
    <cellStyle name="40% - Ênfase4 55" xfId="3026" xr:uid="{00000000-0005-0000-0000-0000C50F0000}"/>
    <cellStyle name="40% - Ênfase4 55 2" xfId="6155" xr:uid="{00000000-0005-0000-0000-0000C60F0000}"/>
    <cellStyle name="40% - Ênfase4 56" xfId="3045" xr:uid="{00000000-0005-0000-0000-0000C70F0000}"/>
    <cellStyle name="40% - Ênfase4 56 2" xfId="6174" xr:uid="{00000000-0005-0000-0000-0000C80F0000}"/>
    <cellStyle name="40% - Ênfase4 57" xfId="3059" xr:uid="{00000000-0005-0000-0000-0000C90F0000}"/>
    <cellStyle name="40% - Ênfase4 57 2" xfId="6188" xr:uid="{00000000-0005-0000-0000-0000CA0F0000}"/>
    <cellStyle name="40% - Ênfase4 58" xfId="3072" xr:uid="{00000000-0005-0000-0000-0000CB0F0000}"/>
    <cellStyle name="40% - Ênfase4 58 2" xfId="6201" xr:uid="{00000000-0005-0000-0000-0000CC0F0000}"/>
    <cellStyle name="40% - Ênfase4 59" xfId="3084" xr:uid="{00000000-0005-0000-0000-0000CD0F0000}"/>
    <cellStyle name="40% - Ênfase4 59 2" xfId="6213" xr:uid="{00000000-0005-0000-0000-0000CE0F0000}"/>
    <cellStyle name="40% - Ênfase4 6" xfId="210" xr:uid="{00000000-0005-0000-0000-0000CF0F0000}"/>
    <cellStyle name="40% - Ênfase4 6 2" xfId="506" xr:uid="{00000000-0005-0000-0000-0000D00F0000}"/>
    <cellStyle name="40% - Ênfase4 6 2 2" xfId="1086" xr:uid="{00000000-0005-0000-0000-0000D10F0000}"/>
    <cellStyle name="40% - Ênfase4 6 2 2 2" xfId="2244" xr:uid="{00000000-0005-0000-0000-0000D20F0000}"/>
    <cellStyle name="40% - Ênfase4 6 2 2 2 2" xfId="5373" xr:uid="{00000000-0005-0000-0000-0000D30F0000}"/>
    <cellStyle name="40% - Ênfase4 6 2 2 3" xfId="4221" xr:uid="{00000000-0005-0000-0000-0000D40F0000}"/>
    <cellStyle name="40% - Ênfase4 6 2 3" xfId="1668" xr:uid="{00000000-0005-0000-0000-0000D50F0000}"/>
    <cellStyle name="40% - Ênfase4 6 2 3 2" xfId="4797" xr:uid="{00000000-0005-0000-0000-0000D60F0000}"/>
    <cellStyle name="40% - Ênfase4 6 2 4" xfId="3645" xr:uid="{00000000-0005-0000-0000-0000D70F0000}"/>
    <cellStyle name="40% - Ênfase4 6 3" xfId="798" xr:uid="{00000000-0005-0000-0000-0000D80F0000}"/>
    <cellStyle name="40% - Ênfase4 6 3 2" xfId="1956" xr:uid="{00000000-0005-0000-0000-0000D90F0000}"/>
    <cellStyle name="40% - Ênfase4 6 3 2 2" xfId="5085" xr:uid="{00000000-0005-0000-0000-0000DA0F0000}"/>
    <cellStyle name="40% - Ênfase4 6 3 3" xfId="3933" xr:uid="{00000000-0005-0000-0000-0000DB0F0000}"/>
    <cellStyle name="40% - Ênfase4 6 4" xfId="1380" xr:uid="{00000000-0005-0000-0000-0000DC0F0000}"/>
    <cellStyle name="40% - Ênfase4 6 4 2" xfId="4509" xr:uid="{00000000-0005-0000-0000-0000DD0F0000}"/>
    <cellStyle name="40% - Ênfase4 6 5" xfId="3357" xr:uid="{00000000-0005-0000-0000-0000DE0F0000}"/>
    <cellStyle name="40% - Ênfase4 60" xfId="3097" xr:uid="{00000000-0005-0000-0000-0000DF0F0000}"/>
    <cellStyle name="40% - Ênfase4 60 2" xfId="6226" xr:uid="{00000000-0005-0000-0000-0000E00F0000}"/>
    <cellStyle name="40% - Ênfase4 61" xfId="3109" xr:uid="{00000000-0005-0000-0000-0000E10F0000}"/>
    <cellStyle name="40% - Ênfase4 61 2" xfId="6238" xr:uid="{00000000-0005-0000-0000-0000E20F0000}"/>
    <cellStyle name="40% - Ênfase4 62" xfId="3119" xr:uid="{00000000-0005-0000-0000-0000E30F0000}"/>
    <cellStyle name="40% - Ênfase4 62 2" xfId="6248" xr:uid="{00000000-0005-0000-0000-0000E40F0000}"/>
    <cellStyle name="40% - Ênfase4 63" xfId="3129" xr:uid="{00000000-0005-0000-0000-0000E50F0000}"/>
    <cellStyle name="40% - Ênfase4 63 2" xfId="6258" xr:uid="{00000000-0005-0000-0000-0000E60F0000}"/>
    <cellStyle name="40% - Ênfase4 64" xfId="3138" xr:uid="{00000000-0005-0000-0000-0000E70F0000}"/>
    <cellStyle name="40% - Ênfase4 64 2" xfId="6267" xr:uid="{00000000-0005-0000-0000-0000E80F0000}"/>
    <cellStyle name="40% - Ênfase4 65" xfId="3152" xr:uid="{00000000-0005-0000-0000-0000E90F0000}"/>
    <cellStyle name="40% - Ênfase4 65 2" xfId="6281" xr:uid="{00000000-0005-0000-0000-0000EA0F0000}"/>
    <cellStyle name="40% - Ênfase4 66" xfId="3166" xr:uid="{00000000-0005-0000-0000-0000EB0F0000}"/>
    <cellStyle name="40% - Ênfase4 66 2" xfId="6295" xr:uid="{00000000-0005-0000-0000-0000EC0F0000}"/>
    <cellStyle name="40% - Ênfase4 67" xfId="3181" xr:uid="{00000000-0005-0000-0000-0000ED0F0000}"/>
    <cellStyle name="40% - Ênfase4 67 2" xfId="6309" xr:uid="{00000000-0005-0000-0000-0000EE0F0000}"/>
    <cellStyle name="40% - Ênfase4 68" xfId="3195" xr:uid="{00000000-0005-0000-0000-0000EF0F0000}"/>
    <cellStyle name="40% - Ênfase4 68 2" xfId="6323" xr:uid="{00000000-0005-0000-0000-0000F00F0000}"/>
    <cellStyle name="40% - Ênfase4 69" xfId="3209" xr:uid="{00000000-0005-0000-0000-0000F10F0000}"/>
    <cellStyle name="40% - Ênfase4 7" xfId="358" xr:uid="{00000000-0005-0000-0000-0000F20F0000}"/>
    <cellStyle name="40% - Ênfase4 7 2" xfId="942" xr:uid="{00000000-0005-0000-0000-0000F30F0000}"/>
    <cellStyle name="40% - Ênfase4 7 2 2" xfId="2100" xr:uid="{00000000-0005-0000-0000-0000F40F0000}"/>
    <cellStyle name="40% - Ênfase4 7 2 2 2" xfId="5229" xr:uid="{00000000-0005-0000-0000-0000F50F0000}"/>
    <cellStyle name="40% - Ênfase4 7 2 3" xfId="4077" xr:uid="{00000000-0005-0000-0000-0000F60F0000}"/>
    <cellStyle name="40% - Ênfase4 7 3" xfId="1524" xr:uid="{00000000-0005-0000-0000-0000F70F0000}"/>
    <cellStyle name="40% - Ênfase4 7 3 2" xfId="4653" xr:uid="{00000000-0005-0000-0000-0000F80F0000}"/>
    <cellStyle name="40% - Ênfase4 7 4" xfId="3501" xr:uid="{00000000-0005-0000-0000-0000F90F0000}"/>
    <cellStyle name="40% - Ênfase4 70" xfId="6343" xr:uid="{00000000-0005-0000-0000-0000FA0F0000}"/>
    <cellStyle name="40% - Ênfase4 71" xfId="6358" xr:uid="{00000000-0005-0000-0000-0000FB0F0000}"/>
    <cellStyle name="40% - Ênfase4 72" xfId="6372" xr:uid="{00000000-0005-0000-0000-0000FC0F0000}"/>
    <cellStyle name="40% - Ênfase4 73" xfId="6386" xr:uid="{00000000-0005-0000-0000-0000FD0F0000}"/>
    <cellStyle name="40% - Ênfase4 8" xfId="650" xr:uid="{00000000-0005-0000-0000-0000FE0F0000}"/>
    <cellStyle name="40% - Ênfase4 8 2" xfId="1812" xr:uid="{00000000-0005-0000-0000-0000FF0F0000}"/>
    <cellStyle name="40% - Ênfase4 8 2 2" xfId="4941" xr:uid="{00000000-0005-0000-0000-000000100000}"/>
    <cellStyle name="40% - Ênfase4 8 3" xfId="3789" xr:uid="{00000000-0005-0000-0000-000001100000}"/>
    <cellStyle name="40% - Ênfase4 9" xfId="1230" xr:uid="{00000000-0005-0000-0000-000002100000}"/>
    <cellStyle name="40% - Ênfase4 9 2" xfId="4365" xr:uid="{00000000-0005-0000-0000-000003100000}"/>
    <cellStyle name="40% - Ênfase5" xfId="46" builtinId="47" customBuiltin="1"/>
    <cellStyle name="40% - Ênfase5 10" xfId="2411" xr:uid="{00000000-0005-0000-0000-000005100000}"/>
    <cellStyle name="40% - Ênfase5 10 2" xfId="5540" xr:uid="{00000000-0005-0000-0000-000006100000}"/>
    <cellStyle name="40% - Ênfase5 11" xfId="2424" xr:uid="{00000000-0005-0000-0000-000007100000}"/>
    <cellStyle name="40% - Ênfase5 11 2" xfId="5553" xr:uid="{00000000-0005-0000-0000-000008100000}"/>
    <cellStyle name="40% - Ênfase5 12" xfId="2437" xr:uid="{00000000-0005-0000-0000-000009100000}"/>
    <cellStyle name="40% - Ênfase5 12 2" xfId="5566" xr:uid="{00000000-0005-0000-0000-00000A100000}"/>
    <cellStyle name="40% - Ênfase5 13" xfId="2449" xr:uid="{00000000-0005-0000-0000-00000B100000}"/>
    <cellStyle name="40% - Ênfase5 13 2" xfId="5578" xr:uid="{00000000-0005-0000-0000-00000C100000}"/>
    <cellStyle name="40% - Ênfase5 14" xfId="2463" xr:uid="{00000000-0005-0000-0000-00000D100000}"/>
    <cellStyle name="40% - Ênfase5 14 2" xfId="5592" xr:uid="{00000000-0005-0000-0000-00000E100000}"/>
    <cellStyle name="40% - Ênfase5 15" xfId="2479" xr:uid="{00000000-0005-0000-0000-00000F100000}"/>
    <cellStyle name="40% - Ênfase5 15 2" xfId="5608" xr:uid="{00000000-0005-0000-0000-000010100000}"/>
    <cellStyle name="40% - Ênfase5 16" xfId="2492" xr:uid="{00000000-0005-0000-0000-000011100000}"/>
    <cellStyle name="40% - Ênfase5 16 2" xfId="5621" xr:uid="{00000000-0005-0000-0000-000012100000}"/>
    <cellStyle name="40% - Ênfase5 17" xfId="2505" xr:uid="{00000000-0005-0000-0000-000013100000}"/>
    <cellStyle name="40% - Ênfase5 17 2" xfId="5634" xr:uid="{00000000-0005-0000-0000-000014100000}"/>
    <cellStyle name="40% - Ênfase5 18" xfId="2517" xr:uid="{00000000-0005-0000-0000-000015100000}"/>
    <cellStyle name="40% - Ênfase5 18 2" xfId="5646" xr:uid="{00000000-0005-0000-0000-000016100000}"/>
    <cellStyle name="40% - Ênfase5 19" xfId="2527" xr:uid="{00000000-0005-0000-0000-000017100000}"/>
    <cellStyle name="40% - Ênfase5 19 2" xfId="5656" xr:uid="{00000000-0005-0000-0000-000018100000}"/>
    <cellStyle name="40% - Ênfase5 2" xfId="90" xr:uid="{00000000-0005-0000-0000-000019100000}"/>
    <cellStyle name="40% - Ênfase5 2 2" xfId="148" xr:uid="{00000000-0005-0000-0000-00001A100000}"/>
    <cellStyle name="40% - Ênfase5 2 2 2" xfId="296" xr:uid="{00000000-0005-0000-0000-00001B100000}"/>
    <cellStyle name="40% - Ênfase5 2 2 2 2" xfId="588" xr:uid="{00000000-0005-0000-0000-00001C100000}"/>
    <cellStyle name="40% - Ênfase5 2 2 2 2 2" xfId="1168" xr:uid="{00000000-0005-0000-0000-00001D100000}"/>
    <cellStyle name="40% - Ênfase5 2 2 2 2 2 2" xfId="2326" xr:uid="{00000000-0005-0000-0000-00001E100000}"/>
    <cellStyle name="40% - Ênfase5 2 2 2 2 2 2 2" xfId="5455" xr:uid="{00000000-0005-0000-0000-00001F100000}"/>
    <cellStyle name="40% - Ênfase5 2 2 2 2 2 3" xfId="4303" xr:uid="{00000000-0005-0000-0000-000020100000}"/>
    <cellStyle name="40% - Ênfase5 2 2 2 2 3" xfId="1750" xr:uid="{00000000-0005-0000-0000-000021100000}"/>
    <cellStyle name="40% - Ênfase5 2 2 2 2 3 2" xfId="4879" xr:uid="{00000000-0005-0000-0000-000022100000}"/>
    <cellStyle name="40% - Ênfase5 2 2 2 2 4" xfId="3727" xr:uid="{00000000-0005-0000-0000-000023100000}"/>
    <cellStyle name="40% - Ênfase5 2 2 2 3" xfId="880" xr:uid="{00000000-0005-0000-0000-000024100000}"/>
    <cellStyle name="40% - Ênfase5 2 2 2 3 2" xfId="2038" xr:uid="{00000000-0005-0000-0000-000025100000}"/>
    <cellStyle name="40% - Ênfase5 2 2 2 3 2 2" xfId="5167" xr:uid="{00000000-0005-0000-0000-000026100000}"/>
    <cellStyle name="40% - Ênfase5 2 2 2 3 3" xfId="4015" xr:uid="{00000000-0005-0000-0000-000027100000}"/>
    <cellStyle name="40% - Ênfase5 2 2 2 4" xfId="1462" xr:uid="{00000000-0005-0000-0000-000028100000}"/>
    <cellStyle name="40% - Ênfase5 2 2 2 4 2" xfId="4591" xr:uid="{00000000-0005-0000-0000-000029100000}"/>
    <cellStyle name="40% - Ênfase5 2 2 2 5" xfId="3439" xr:uid="{00000000-0005-0000-0000-00002A100000}"/>
    <cellStyle name="40% - Ênfase5 2 2 3" xfId="444" xr:uid="{00000000-0005-0000-0000-00002B100000}"/>
    <cellStyle name="40% - Ênfase5 2 2 3 2" xfId="1024" xr:uid="{00000000-0005-0000-0000-00002C100000}"/>
    <cellStyle name="40% - Ênfase5 2 2 3 2 2" xfId="2182" xr:uid="{00000000-0005-0000-0000-00002D100000}"/>
    <cellStyle name="40% - Ênfase5 2 2 3 2 2 2" xfId="5311" xr:uid="{00000000-0005-0000-0000-00002E100000}"/>
    <cellStyle name="40% - Ênfase5 2 2 3 2 3" xfId="4159" xr:uid="{00000000-0005-0000-0000-00002F100000}"/>
    <cellStyle name="40% - Ênfase5 2 2 3 3" xfId="1606" xr:uid="{00000000-0005-0000-0000-000030100000}"/>
    <cellStyle name="40% - Ênfase5 2 2 3 3 2" xfId="4735" xr:uid="{00000000-0005-0000-0000-000031100000}"/>
    <cellStyle name="40% - Ênfase5 2 2 3 4" xfId="3583" xr:uid="{00000000-0005-0000-0000-000032100000}"/>
    <cellStyle name="40% - Ênfase5 2 2 4" xfId="736" xr:uid="{00000000-0005-0000-0000-000033100000}"/>
    <cellStyle name="40% - Ênfase5 2 2 4 2" xfId="1894" xr:uid="{00000000-0005-0000-0000-000034100000}"/>
    <cellStyle name="40% - Ênfase5 2 2 4 2 2" xfId="5023" xr:uid="{00000000-0005-0000-0000-000035100000}"/>
    <cellStyle name="40% - Ênfase5 2 2 4 3" xfId="3871" xr:uid="{00000000-0005-0000-0000-000036100000}"/>
    <cellStyle name="40% - Ênfase5 2 2 5" xfId="1318" xr:uid="{00000000-0005-0000-0000-000037100000}"/>
    <cellStyle name="40% - Ênfase5 2 2 5 2" xfId="4447" xr:uid="{00000000-0005-0000-0000-000038100000}"/>
    <cellStyle name="40% - Ênfase5 2 2 6" xfId="3295" xr:uid="{00000000-0005-0000-0000-000039100000}"/>
    <cellStyle name="40% - Ênfase5 2 3" xfId="196" xr:uid="{00000000-0005-0000-0000-00003A100000}"/>
    <cellStyle name="40% - Ênfase5 2 3 2" xfId="344" xr:uid="{00000000-0005-0000-0000-00003B100000}"/>
    <cellStyle name="40% - Ênfase5 2 3 2 2" xfId="636" xr:uid="{00000000-0005-0000-0000-00003C100000}"/>
    <cellStyle name="40% - Ênfase5 2 3 2 2 2" xfId="1216" xr:uid="{00000000-0005-0000-0000-00003D100000}"/>
    <cellStyle name="40% - Ênfase5 2 3 2 2 2 2" xfId="2374" xr:uid="{00000000-0005-0000-0000-00003E100000}"/>
    <cellStyle name="40% - Ênfase5 2 3 2 2 2 2 2" xfId="5503" xr:uid="{00000000-0005-0000-0000-00003F100000}"/>
    <cellStyle name="40% - Ênfase5 2 3 2 2 2 3" xfId="4351" xr:uid="{00000000-0005-0000-0000-000040100000}"/>
    <cellStyle name="40% - Ênfase5 2 3 2 2 3" xfId="1798" xr:uid="{00000000-0005-0000-0000-000041100000}"/>
    <cellStyle name="40% - Ênfase5 2 3 2 2 3 2" xfId="4927" xr:uid="{00000000-0005-0000-0000-000042100000}"/>
    <cellStyle name="40% - Ênfase5 2 3 2 2 4" xfId="3775" xr:uid="{00000000-0005-0000-0000-000043100000}"/>
    <cellStyle name="40% - Ênfase5 2 3 2 3" xfId="928" xr:uid="{00000000-0005-0000-0000-000044100000}"/>
    <cellStyle name="40% - Ênfase5 2 3 2 3 2" xfId="2086" xr:uid="{00000000-0005-0000-0000-000045100000}"/>
    <cellStyle name="40% - Ênfase5 2 3 2 3 2 2" xfId="5215" xr:uid="{00000000-0005-0000-0000-000046100000}"/>
    <cellStyle name="40% - Ênfase5 2 3 2 3 3" xfId="4063" xr:uid="{00000000-0005-0000-0000-000047100000}"/>
    <cellStyle name="40% - Ênfase5 2 3 2 4" xfId="1510" xr:uid="{00000000-0005-0000-0000-000048100000}"/>
    <cellStyle name="40% - Ênfase5 2 3 2 4 2" xfId="4639" xr:uid="{00000000-0005-0000-0000-000049100000}"/>
    <cellStyle name="40% - Ênfase5 2 3 2 5" xfId="3487" xr:uid="{00000000-0005-0000-0000-00004A100000}"/>
    <cellStyle name="40% - Ênfase5 2 3 3" xfId="492" xr:uid="{00000000-0005-0000-0000-00004B100000}"/>
    <cellStyle name="40% - Ênfase5 2 3 3 2" xfId="1072" xr:uid="{00000000-0005-0000-0000-00004C100000}"/>
    <cellStyle name="40% - Ênfase5 2 3 3 2 2" xfId="2230" xr:uid="{00000000-0005-0000-0000-00004D100000}"/>
    <cellStyle name="40% - Ênfase5 2 3 3 2 2 2" xfId="5359" xr:uid="{00000000-0005-0000-0000-00004E100000}"/>
    <cellStyle name="40% - Ênfase5 2 3 3 2 3" xfId="4207" xr:uid="{00000000-0005-0000-0000-00004F100000}"/>
    <cellStyle name="40% - Ênfase5 2 3 3 3" xfId="1654" xr:uid="{00000000-0005-0000-0000-000050100000}"/>
    <cellStyle name="40% - Ênfase5 2 3 3 3 2" xfId="4783" xr:uid="{00000000-0005-0000-0000-000051100000}"/>
    <cellStyle name="40% - Ênfase5 2 3 3 4" xfId="3631" xr:uid="{00000000-0005-0000-0000-000052100000}"/>
    <cellStyle name="40% - Ênfase5 2 3 4" xfId="784" xr:uid="{00000000-0005-0000-0000-000053100000}"/>
    <cellStyle name="40% - Ênfase5 2 3 4 2" xfId="1942" xr:uid="{00000000-0005-0000-0000-000054100000}"/>
    <cellStyle name="40% - Ênfase5 2 3 4 2 2" xfId="5071" xr:uid="{00000000-0005-0000-0000-000055100000}"/>
    <cellStyle name="40% - Ênfase5 2 3 4 3" xfId="3919" xr:uid="{00000000-0005-0000-0000-000056100000}"/>
    <cellStyle name="40% - Ênfase5 2 3 5" xfId="1366" xr:uid="{00000000-0005-0000-0000-000057100000}"/>
    <cellStyle name="40% - Ênfase5 2 3 5 2" xfId="4495" xr:uid="{00000000-0005-0000-0000-000058100000}"/>
    <cellStyle name="40% - Ênfase5 2 3 6" xfId="3343" xr:uid="{00000000-0005-0000-0000-000059100000}"/>
    <cellStyle name="40% - Ênfase5 2 4" xfId="248" xr:uid="{00000000-0005-0000-0000-00005A100000}"/>
    <cellStyle name="40% - Ênfase5 2 4 2" xfId="540" xr:uid="{00000000-0005-0000-0000-00005B100000}"/>
    <cellStyle name="40% - Ênfase5 2 4 2 2" xfId="1120" xr:uid="{00000000-0005-0000-0000-00005C100000}"/>
    <cellStyle name="40% - Ênfase5 2 4 2 2 2" xfId="2278" xr:uid="{00000000-0005-0000-0000-00005D100000}"/>
    <cellStyle name="40% - Ênfase5 2 4 2 2 2 2" xfId="5407" xr:uid="{00000000-0005-0000-0000-00005E100000}"/>
    <cellStyle name="40% - Ênfase5 2 4 2 2 3" xfId="4255" xr:uid="{00000000-0005-0000-0000-00005F100000}"/>
    <cellStyle name="40% - Ênfase5 2 4 2 3" xfId="1702" xr:uid="{00000000-0005-0000-0000-000060100000}"/>
    <cellStyle name="40% - Ênfase5 2 4 2 3 2" xfId="4831" xr:uid="{00000000-0005-0000-0000-000061100000}"/>
    <cellStyle name="40% - Ênfase5 2 4 2 4" xfId="3679" xr:uid="{00000000-0005-0000-0000-000062100000}"/>
    <cellStyle name="40% - Ênfase5 2 4 3" xfId="832" xr:uid="{00000000-0005-0000-0000-000063100000}"/>
    <cellStyle name="40% - Ênfase5 2 4 3 2" xfId="1990" xr:uid="{00000000-0005-0000-0000-000064100000}"/>
    <cellStyle name="40% - Ênfase5 2 4 3 2 2" xfId="5119" xr:uid="{00000000-0005-0000-0000-000065100000}"/>
    <cellStyle name="40% - Ênfase5 2 4 3 3" xfId="3967" xr:uid="{00000000-0005-0000-0000-000066100000}"/>
    <cellStyle name="40% - Ênfase5 2 4 4" xfId="1414" xr:uid="{00000000-0005-0000-0000-000067100000}"/>
    <cellStyle name="40% - Ênfase5 2 4 4 2" xfId="4543" xr:uid="{00000000-0005-0000-0000-000068100000}"/>
    <cellStyle name="40% - Ênfase5 2 4 5" xfId="3391" xr:uid="{00000000-0005-0000-0000-000069100000}"/>
    <cellStyle name="40% - Ênfase5 2 5" xfId="396" xr:uid="{00000000-0005-0000-0000-00006A100000}"/>
    <cellStyle name="40% - Ênfase5 2 5 2" xfId="976" xr:uid="{00000000-0005-0000-0000-00006B100000}"/>
    <cellStyle name="40% - Ênfase5 2 5 2 2" xfId="2134" xr:uid="{00000000-0005-0000-0000-00006C100000}"/>
    <cellStyle name="40% - Ênfase5 2 5 2 2 2" xfId="5263" xr:uid="{00000000-0005-0000-0000-00006D100000}"/>
    <cellStyle name="40% - Ênfase5 2 5 2 3" xfId="4111" xr:uid="{00000000-0005-0000-0000-00006E100000}"/>
    <cellStyle name="40% - Ênfase5 2 5 3" xfId="1558" xr:uid="{00000000-0005-0000-0000-00006F100000}"/>
    <cellStyle name="40% - Ênfase5 2 5 3 2" xfId="4687" xr:uid="{00000000-0005-0000-0000-000070100000}"/>
    <cellStyle name="40% - Ênfase5 2 5 4" xfId="3535" xr:uid="{00000000-0005-0000-0000-000071100000}"/>
    <cellStyle name="40% - Ênfase5 2 6" xfId="688" xr:uid="{00000000-0005-0000-0000-000072100000}"/>
    <cellStyle name="40% - Ênfase5 2 6 2" xfId="1846" xr:uid="{00000000-0005-0000-0000-000073100000}"/>
    <cellStyle name="40% - Ênfase5 2 6 2 2" xfId="4975" xr:uid="{00000000-0005-0000-0000-000074100000}"/>
    <cellStyle name="40% - Ênfase5 2 6 3" xfId="3823" xr:uid="{00000000-0005-0000-0000-000075100000}"/>
    <cellStyle name="40% - Ênfase5 2 7" xfId="1269" xr:uid="{00000000-0005-0000-0000-000076100000}"/>
    <cellStyle name="40% - Ênfase5 2 7 2" xfId="4399" xr:uid="{00000000-0005-0000-0000-000077100000}"/>
    <cellStyle name="40% - Ênfase5 2 8" xfId="3247" xr:uid="{00000000-0005-0000-0000-000078100000}"/>
    <cellStyle name="40% - Ênfase5 20" xfId="2536" xr:uid="{00000000-0005-0000-0000-000079100000}"/>
    <cellStyle name="40% - Ênfase5 20 2" xfId="5665" xr:uid="{00000000-0005-0000-0000-00007A100000}"/>
    <cellStyle name="40% - Ênfase5 21" xfId="2544" xr:uid="{00000000-0005-0000-0000-00007B100000}"/>
    <cellStyle name="40% - Ênfase5 21 2" xfId="5673" xr:uid="{00000000-0005-0000-0000-00007C100000}"/>
    <cellStyle name="40% - Ênfase5 22" xfId="2578" xr:uid="{00000000-0005-0000-0000-00007D100000}"/>
    <cellStyle name="40% - Ênfase5 22 2" xfId="5707" xr:uid="{00000000-0005-0000-0000-00007E100000}"/>
    <cellStyle name="40% - Ênfase5 23" xfId="2592" xr:uid="{00000000-0005-0000-0000-00007F100000}"/>
    <cellStyle name="40% - Ênfase5 23 2" xfId="5721" xr:uid="{00000000-0005-0000-0000-000080100000}"/>
    <cellStyle name="40% - Ênfase5 24" xfId="2605" xr:uid="{00000000-0005-0000-0000-000081100000}"/>
    <cellStyle name="40% - Ênfase5 24 2" xfId="5734" xr:uid="{00000000-0005-0000-0000-000082100000}"/>
    <cellStyle name="40% - Ênfase5 25" xfId="2617" xr:uid="{00000000-0005-0000-0000-000083100000}"/>
    <cellStyle name="40% - Ênfase5 25 2" xfId="5746" xr:uid="{00000000-0005-0000-0000-000084100000}"/>
    <cellStyle name="40% - Ênfase5 26" xfId="2630" xr:uid="{00000000-0005-0000-0000-000085100000}"/>
    <cellStyle name="40% - Ênfase5 26 2" xfId="5759" xr:uid="{00000000-0005-0000-0000-000086100000}"/>
    <cellStyle name="40% - Ênfase5 27" xfId="2644" xr:uid="{00000000-0005-0000-0000-000087100000}"/>
    <cellStyle name="40% - Ênfase5 27 2" xfId="5773" xr:uid="{00000000-0005-0000-0000-000088100000}"/>
    <cellStyle name="40% - Ênfase5 28" xfId="2657" xr:uid="{00000000-0005-0000-0000-000089100000}"/>
    <cellStyle name="40% - Ênfase5 28 2" xfId="5786" xr:uid="{00000000-0005-0000-0000-00008A100000}"/>
    <cellStyle name="40% - Ênfase5 29" xfId="2667" xr:uid="{00000000-0005-0000-0000-00008B100000}"/>
    <cellStyle name="40% - Ênfase5 29 2" xfId="5796" xr:uid="{00000000-0005-0000-0000-00008C100000}"/>
    <cellStyle name="40% - Ênfase5 3" xfId="68" xr:uid="{00000000-0005-0000-0000-00008D100000}"/>
    <cellStyle name="40% - Ênfase5 3 2" xfId="132" xr:uid="{00000000-0005-0000-0000-00008E100000}"/>
    <cellStyle name="40% - Ênfase5 3 2 2" xfId="280" xr:uid="{00000000-0005-0000-0000-00008F100000}"/>
    <cellStyle name="40% - Ênfase5 3 2 2 2" xfId="572" xr:uid="{00000000-0005-0000-0000-000090100000}"/>
    <cellStyle name="40% - Ênfase5 3 2 2 2 2" xfId="1152" xr:uid="{00000000-0005-0000-0000-000091100000}"/>
    <cellStyle name="40% - Ênfase5 3 2 2 2 2 2" xfId="2310" xr:uid="{00000000-0005-0000-0000-000092100000}"/>
    <cellStyle name="40% - Ênfase5 3 2 2 2 2 2 2" xfId="5439" xr:uid="{00000000-0005-0000-0000-000093100000}"/>
    <cellStyle name="40% - Ênfase5 3 2 2 2 2 3" xfId="4287" xr:uid="{00000000-0005-0000-0000-000094100000}"/>
    <cellStyle name="40% - Ênfase5 3 2 2 2 3" xfId="1734" xr:uid="{00000000-0005-0000-0000-000095100000}"/>
    <cellStyle name="40% - Ênfase5 3 2 2 2 3 2" xfId="4863" xr:uid="{00000000-0005-0000-0000-000096100000}"/>
    <cellStyle name="40% - Ênfase5 3 2 2 2 4" xfId="3711" xr:uid="{00000000-0005-0000-0000-000097100000}"/>
    <cellStyle name="40% - Ênfase5 3 2 2 3" xfId="864" xr:uid="{00000000-0005-0000-0000-000098100000}"/>
    <cellStyle name="40% - Ênfase5 3 2 2 3 2" xfId="2022" xr:uid="{00000000-0005-0000-0000-000099100000}"/>
    <cellStyle name="40% - Ênfase5 3 2 2 3 2 2" xfId="5151" xr:uid="{00000000-0005-0000-0000-00009A100000}"/>
    <cellStyle name="40% - Ênfase5 3 2 2 3 3" xfId="3999" xr:uid="{00000000-0005-0000-0000-00009B100000}"/>
    <cellStyle name="40% - Ênfase5 3 2 2 4" xfId="1446" xr:uid="{00000000-0005-0000-0000-00009C100000}"/>
    <cellStyle name="40% - Ênfase5 3 2 2 4 2" xfId="4575" xr:uid="{00000000-0005-0000-0000-00009D100000}"/>
    <cellStyle name="40% - Ênfase5 3 2 2 5" xfId="3423" xr:uid="{00000000-0005-0000-0000-00009E100000}"/>
    <cellStyle name="40% - Ênfase5 3 2 3" xfId="428" xr:uid="{00000000-0005-0000-0000-00009F100000}"/>
    <cellStyle name="40% - Ênfase5 3 2 3 2" xfId="1008" xr:uid="{00000000-0005-0000-0000-0000A0100000}"/>
    <cellStyle name="40% - Ênfase5 3 2 3 2 2" xfId="2166" xr:uid="{00000000-0005-0000-0000-0000A1100000}"/>
    <cellStyle name="40% - Ênfase5 3 2 3 2 2 2" xfId="5295" xr:uid="{00000000-0005-0000-0000-0000A2100000}"/>
    <cellStyle name="40% - Ênfase5 3 2 3 2 3" xfId="4143" xr:uid="{00000000-0005-0000-0000-0000A3100000}"/>
    <cellStyle name="40% - Ênfase5 3 2 3 3" xfId="1590" xr:uid="{00000000-0005-0000-0000-0000A4100000}"/>
    <cellStyle name="40% - Ênfase5 3 2 3 3 2" xfId="4719" xr:uid="{00000000-0005-0000-0000-0000A5100000}"/>
    <cellStyle name="40% - Ênfase5 3 2 3 4" xfId="3567" xr:uid="{00000000-0005-0000-0000-0000A6100000}"/>
    <cellStyle name="40% - Ênfase5 3 2 4" xfId="720" xr:uid="{00000000-0005-0000-0000-0000A7100000}"/>
    <cellStyle name="40% - Ênfase5 3 2 4 2" xfId="1878" xr:uid="{00000000-0005-0000-0000-0000A8100000}"/>
    <cellStyle name="40% - Ênfase5 3 2 4 2 2" xfId="5007" xr:uid="{00000000-0005-0000-0000-0000A9100000}"/>
    <cellStyle name="40% - Ênfase5 3 2 4 3" xfId="3855" xr:uid="{00000000-0005-0000-0000-0000AA100000}"/>
    <cellStyle name="40% - Ênfase5 3 2 5" xfId="1302" xr:uid="{00000000-0005-0000-0000-0000AB100000}"/>
    <cellStyle name="40% - Ênfase5 3 2 5 2" xfId="4431" xr:uid="{00000000-0005-0000-0000-0000AC100000}"/>
    <cellStyle name="40% - Ênfase5 3 2 6" xfId="3279" xr:uid="{00000000-0005-0000-0000-0000AD100000}"/>
    <cellStyle name="40% - Ênfase5 3 3" xfId="180" xr:uid="{00000000-0005-0000-0000-0000AE100000}"/>
    <cellStyle name="40% - Ênfase5 3 3 2" xfId="328" xr:uid="{00000000-0005-0000-0000-0000AF100000}"/>
    <cellStyle name="40% - Ênfase5 3 3 2 2" xfId="620" xr:uid="{00000000-0005-0000-0000-0000B0100000}"/>
    <cellStyle name="40% - Ênfase5 3 3 2 2 2" xfId="1200" xr:uid="{00000000-0005-0000-0000-0000B1100000}"/>
    <cellStyle name="40% - Ênfase5 3 3 2 2 2 2" xfId="2358" xr:uid="{00000000-0005-0000-0000-0000B2100000}"/>
    <cellStyle name="40% - Ênfase5 3 3 2 2 2 2 2" xfId="5487" xr:uid="{00000000-0005-0000-0000-0000B3100000}"/>
    <cellStyle name="40% - Ênfase5 3 3 2 2 2 3" xfId="4335" xr:uid="{00000000-0005-0000-0000-0000B4100000}"/>
    <cellStyle name="40% - Ênfase5 3 3 2 2 3" xfId="1782" xr:uid="{00000000-0005-0000-0000-0000B5100000}"/>
    <cellStyle name="40% - Ênfase5 3 3 2 2 3 2" xfId="4911" xr:uid="{00000000-0005-0000-0000-0000B6100000}"/>
    <cellStyle name="40% - Ênfase5 3 3 2 2 4" xfId="3759" xr:uid="{00000000-0005-0000-0000-0000B7100000}"/>
    <cellStyle name="40% - Ênfase5 3 3 2 3" xfId="912" xr:uid="{00000000-0005-0000-0000-0000B8100000}"/>
    <cellStyle name="40% - Ênfase5 3 3 2 3 2" xfId="2070" xr:uid="{00000000-0005-0000-0000-0000B9100000}"/>
    <cellStyle name="40% - Ênfase5 3 3 2 3 2 2" xfId="5199" xr:uid="{00000000-0005-0000-0000-0000BA100000}"/>
    <cellStyle name="40% - Ênfase5 3 3 2 3 3" xfId="4047" xr:uid="{00000000-0005-0000-0000-0000BB100000}"/>
    <cellStyle name="40% - Ênfase5 3 3 2 4" xfId="1494" xr:uid="{00000000-0005-0000-0000-0000BC100000}"/>
    <cellStyle name="40% - Ênfase5 3 3 2 4 2" xfId="4623" xr:uid="{00000000-0005-0000-0000-0000BD100000}"/>
    <cellStyle name="40% - Ênfase5 3 3 2 5" xfId="3471" xr:uid="{00000000-0005-0000-0000-0000BE100000}"/>
    <cellStyle name="40% - Ênfase5 3 3 3" xfId="476" xr:uid="{00000000-0005-0000-0000-0000BF100000}"/>
    <cellStyle name="40% - Ênfase5 3 3 3 2" xfId="1056" xr:uid="{00000000-0005-0000-0000-0000C0100000}"/>
    <cellStyle name="40% - Ênfase5 3 3 3 2 2" xfId="2214" xr:uid="{00000000-0005-0000-0000-0000C1100000}"/>
    <cellStyle name="40% - Ênfase5 3 3 3 2 2 2" xfId="5343" xr:uid="{00000000-0005-0000-0000-0000C2100000}"/>
    <cellStyle name="40% - Ênfase5 3 3 3 2 3" xfId="4191" xr:uid="{00000000-0005-0000-0000-0000C3100000}"/>
    <cellStyle name="40% - Ênfase5 3 3 3 3" xfId="1638" xr:uid="{00000000-0005-0000-0000-0000C4100000}"/>
    <cellStyle name="40% - Ênfase5 3 3 3 3 2" xfId="4767" xr:uid="{00000000-0005-0000-0000-0000C5100000}"/>
    <cellStyle name="40% - Ênfase5 3 3 3 4" xfId="3615" xr:uid="{00000000-0005-0000-0000-0000C6100000}"/>
    <cellStyle name="40% - Ênfase5 3 3 4" xfId="768" xr:uid="{00000000-0005-0000-0000-0000C7100000}"/>
    <cellStyle name="40% - Ênfase5 3 3 4 2" xfId="1926" xr:uid="{00000000-0005-0000-0000-0000C8100000}"/>
    <cellStyle name="40% - Ênfase5 3 3 4 2 2" xfId="5055" xr:uid="{00000000-0005-0000-0000-0000C9100000}"/>
    <cellStyle name="40% - Ênfase5 3 3 4 3" xfId="3903" xr:uid="{00000000-0005-0000-0000-0000CA100000}"/>
    <cellStyle name="40% - Ênfase5 3 3 5" xfId="1350" xr:uid="{00000000-0005-0000-0000-0000CB100000}"/>
    <cellStyle name="40% - Ênfase5 3 3 5 2" xfId="4479" xr:uid="{00000000-0005-0000-0000-0000CC100000}"/>
    <cellStyle name="40% - Ênfase5 3 3 6" xfId="3327" xr:uid="{00000000-0005-0000-0000-0000CD100000}"/>
    <cellStyle name="40% - Ênfase5 3 4" xfId="232" xr:uid="{00000000-0005-0000-0000-0000CE100000}"/>
    <cellStyle name="40% - Ênfase5 3 4 2" xfId="524" xr:uid="{00000000-0005-0000-0000-0000CF100000}"/>
    <cellStyle name="40% - Ênfase5 3 4 2 2" xfId="1104" xr:uid="{00000000-0005-0000-0000-0000D0100000}"/>
    <cellStyle name="40% - Ênfase5 3 4 2 2 2" xfId="2262" xr:uid="{00000000-0005-0000-0000-0000D1100000}"/>
    <cellStyle name="40% - Ênfase5 3 4 2 2 2 2" xfId="5391" xr:uid="{00000000-0005-0000-0000-0000D2100000}"/>
    <cellStyle name="40% - Ênfase5 3 4 2 2 3" xfId="4239" xr:uid="{00000000-0005-0000-0000-0000D3100000}"/>
    <cellStyle name="40% - Ênfase5 3 4 2 3" xfId="1686" xr:uid="{00000000-0005-0000-0000-0000D4100000}"/>
    <cellStyle name="40% - Ênfase5 3 4 2 3 2" xfId="4815" xr:uid="{00000000-0005-0000-0000-0000D5100000}"/>
    <cellStyle name="40% - Ênfase5 3 4 2 4" xfId="3663" xr:uid="{00000000-0005-0000-0000-0000D6100000}"/>
    <cellStyle name="40% - Ênfase5 3 4 3" xfId="816" xr:uid="{00000000-0005-0000-0000-0000D7100000}"/>
    <cellStyle name="40% - Ênfase5 3 4 3 2" xfId="1974" xr:uid="{00000000-0005-0000-0000-0000D8100000}"/>
    <cellStyle name="40% - Ênfase5 3 4 3 2 2" xfId="5103" xr:uid="{00000000-0005-0000-0000-0000D9100000}"/>
    <cellStyle name="40% - Ênfase5 3 4 3 3" xfId="3951" xr:uid="{00000000-0005-0000-0000-0000DA100000}"/>
    <cellStyle name="40% - Ênfase5 3 4 4" xfId="1398" xr:uid="{00000000-0005-0000-0000-0000DB100000}"/>
    <cellStyle name="40% - Ênfase5 3 4 4 2" xfId="4527" xr:uid="{00000000-0005-0000-0000-0000DC100000}"/>
    <cellStyle name="40% - Ênfase5 3 4 5" xfId="3375" xr:uid="{00000000-0005-0000-0000-0000DD100000}"/>
    <cellStyle name="40% - Ênfase5 3 5" xfId="380" xr:uid="{00000000-0005-0000-0000-0000DE100000}"/>
    <cellStyle name="40% - Ênfase5 3 5 2" xfId="960" xr:uid="{00000000-0005-0000-0000-0000DF100000}"/>
    <cellStyle name="40% - Ênfase5 3 5 2 2" xfId="2118" xr:uid="{00000000-0005-0000-0000-0000E0100000}"/>
    <cellStyle name="40% - Ênfase5 3 5 2 2 2" xfId="5247" xr:uid="{00000000-0005-0000-0000-0000E1100000}"/>
    <cellStyle name="40% - Ênfase5 3 5 2 3" xfId="4095" xr:uid="{00000000-0005-0000-0000-0000E2100000}"/>
    <cellStyle name="40% - Ênfase5 3 5 3" xfId="1542" xr:uid="{00000000-0005-0000-0000-0000E3100000}"/>
    <cellStyle name="40% - Ênfase5 3 5 3 2" xfId="4671" xr:uid="{00000000-0005-0000-0000-0000E4100000}"/>
    <cellStyle name="40% - Ênfase5 3 5 4" xfId="3519" xr:uid="{00000000-0005-0000-0000-0000E5100000}"/>
    <cellStyle name="40% - Ênfase5 3 6" xfId="672" xr:uid="{00000000-0005-0000-0000-0000E6100000}"/>
    <cellStyle name="40% - Ênfase5 3 6 2" xfId="1830" xr:uid="{00000000-0005-0000-0000-0000E7100000}"/>
    <cellStyle name="40% - Ênfase5 3 6 2 2" xfId="4959" xr:uid="{00000000-0005-0000-0000-0000E8100000}"/>
    <cellStyle name="40% - Ênfase5 3 6 3" xfId="3807" xr:uid="{00000000-0005-0000-0000-0000E9100000}"/>
    <cellStyle name="40% - Ênfase5 3 7" xfId="1253" xr:uid="{00000000-0005-0000-0000-0000EA100000}"/>
    <cellStyle name="40% - Ênfase5 3 7 2" xfId="4383" xr:uid="{00000000-0005-0000-0000-0000EB100000}"/>
    <cellStyle name="40% - Ênfase5 3 8" xfId="3231" xr:uid="{00000000-0005-0000-0000-0000EC100000}"/>
    <cellStyle name="40% - Ênfase5 30" xfId="2676" xr:uid="{00000000-0005-0000-0000-0000ED100000}"/>
    <cellStyle name="40% - Ênfase5 30 2" xfId="5805" xr:uid="{00000000-0005-0000-0000-0000EE100000}"/>
    <cellStyle name="40% - Ênfase5 31" xfId="2684" xr:uid="{00000000-0005-0000-0000-0000EF100000}"/>
    <cellStyle name="40% - Ênfase5 31 2" xfId="5813" xr:uid="{00000000-0005-0000-0000-0000F0100000}"/>
    <cellStyle name="40% - Ênfase5 32" xfId="2718" xr:uid="{00000000-0005-0000-0000-0000F1100000}"/>
    <cellStyle name="40% - Ênfase5 32 2" xfId="5847" xr:uid="{00000000-0005-0000-0000-0000F2100000}"/>
    <cellStyle name="40% - Ênfase5 33" xfId="2731" xr:uid="{00000000-0005-0000-0000-0000F3100000}"/>
    <cellStyle name="40% - Ênfase5 33 2" xfId="5860" xr:uid="{00000000-0005-0000-0000-0000F4100000}"/>
    <cellStyle name="40% - Ênfase5 34" xfId="2743" xr:uid="{00000000-0005-0000-0000-0000F5100000}"/>
    <cellStyle name="40% - Ênfase5 34 2" xfId="5872" xr:uid="{00000000-0005-0000-0000-0000F6100000}"/>
    <cellStyle name="40% - Ênfase5 35" xfId="2755" xr:uid="{00000000-0005-0000-0000-0000F7100000}"/>
    <cellStyle name="40% - Ênfase5 35 2" xfId="5884" xr:uid="{00000000-0005-0000-0000-0000F8100000}"/>
    <cellStyle name="40% - Ênfase5 36" xfId="2769" xr:uid="{00000000-0005-0000-0000-0000F9100000}"/>
    <cellStyle name="40% - Ênfase5 36 2" xfId="5898" xr:uid="{00000000-0005-0000-0000-0000FA100000}"/>
    <cellStyle name="40% - Ênfase5 37" xfId="2779" xr:uid="{00000000-0005-0000-0000-0000FB100000}"/>
    <cellStyle name="40% - Ênfase5 37 2" xfId="5908" xr:uid="{00000000-0005-0000-0000-0000FC100000}"/>
    <cellStyle name="40% - Ênfase5 38" xfId="2788" xr:uid="{00000000-0005-0000-0000-0000FD100000}"/>
    <cellStyle name="40% - Ênfase5 38 2" xfId="5917" xr:uid="{00000000-0005-0000-0000-0000FE100000}"/>
    <cellStyle name="40% - Ênfase5 39" xfId="2796" xr:uid="{00000000-0005-0000-0000-0000FF100000}"/>
    <cellStyle name="40% - Ênfase5 39 2" xfId="5925" xr:uid="{00000000-0005-0000-0000-000000110000}"/>
    <cellStyle name="40% - Ênfase5 4" xfId="112" xr:uid="{00000000-0005-0000-0000-000001110000}"/>
    <cellStyle name="40% - Ênfase5 4 2" xfId="264" xr:uid="{00000000-0005-0000-0000-000002110000}"/>
    <cellStyle name="40% - Ênfase5 4 2 2" xfId="556" xr:uid="{00000000-0005-0000-0000-000003110000}"/>
    <cellStyle name="40% - Ênfase5 4 2 2 2" xfId="1136" xr:uid="{00000000-0005-0000-0000-000004110000}"/>
    <cellStyle name="40% - Ênfase5 4 2 2 2 2" xfId="2294" xr:uid="{00000000-0005-0000-0000-000005110000}"/>
    <cellStyle name="40% - Ênfase5 4 2 2 2 2 2" xfId="5423" xr:uid="{00000000-0005-0000-0000-000006110000}"/>
    <cellStyle name="40% - Ênfase5 4 2 2 2 3" xfId="4271" xr:uid="{00000000-0005-0000-0000-000007110000}"/>
    <cellStyle name="40% - Ênfase5 4 2 2 3" xfId="1718" xr:uid="{00000000-0005-0000-0000-000008110000}"/>
    <cellStyle name="40% - Ênfase5 4 2 2 3 2" xfId="4847" xr:uid="{00000000-0005-0000-0000-000009110000}"/>
    <cellStyle name="40% - Ênfase5 4 2 2 4" xfId="3695" xr:uid="{00000000-0005-0000-0000-00000A110000}"/>
    <cellStyle name="40% - Ênfase5 4 2 3" xfId="848" xr:uid="{00000000-0005-0000-0000-00000B110000}"/>
    <cellStyle name="40% - Ênfase5 4 2 3 2" xfId="2006" xr:uid="{00000000-0005-0000-0000-00000C110000}"/>
    <cellStyle name="40% - Ênfase5 4 2 3 2 2" xfId="5135" xr:uid="{00000000-0005-0000-0000-00000D110000}"/>
    <cellStyle name="40% - Ênfase5 4 2 3 3" xfId="3983" xr:uid="{00000000-0005-0000-0000-00000E110000}"/>
    <cellStyle name="40% - Ênfase5 4 2 4" xfId="1430" xr:uid="{00000000-0005-0000-0000-00000F110000}"/>
    <cellStyle name="40% - Ênfase5 4 2 4 2" xfId="4559" xr:uid="{00000000-0005-0000-0000-000010110000}"/>
    <cellStyle name="40% - Ênfase5 4 2 5" xfId="3407" xr:uid="{00000000-0005-0000-0000-000011110000}"/>
    <cellStyle name="40% - Ênfase5 4 3" xfId="412" xr:uid="{00000000-0005-0000-0000-000012110000}"/>
    <cellStyle name="40% - Ênfase5 4 3 2" xfId="992" xr:uid="{00000000-0005-0000-0000-000013110000}"/>
    <cellStyle name="40% - Ênfase5 4 3 2 2" xfId="2150" xr:uid="{00000000-0005-0000-0000-000014110000}"/>
    <cellStyle name="40% - Ênfase5 4 3 2 2 2" xfId="5279" xr:uid="{00000000-0005-0000-0000-000015110000}"/>
    <cellStyle name="40% - Ênfase5 4 3 2 3" xfId="4127" xr:uid="{00000000-0005-0000-0000-000016110000}"/>
    <cellStyle name="40% - Ênfase5 4 3 3" xfId="1574" xr:uid="{00000000-0005-0000-0000-000017110000}"/>
    <cellStyle name="40% - Ênfase5 4 3 3 2" xfId="4703" xr:uid="{00000000-0005-0000-0000-000018110000}"/>
    <cellStyle name="40% - Ênfase5 4 3 4" xfId="3551" xr:uid="{00000000-0005-0000-0000-000019110000}"/>
    <cellStyle name="40% - Ênfase5 4 4" xfId="704" xr:uid="{00000000-0005-0000-0000-00001A110000}"/>
    <cellStyle name="40% - Ênfase5 4 4 2" xfId="1862" xr:uid="{00000000-0005-0000-0000-00001B110000}"/>
    <cellStyle name="40% - Ênfase5 4 4 2 2" xfId="4991" xr:uid="{00000000-0005-0000-0000-00001C110000}"/>
    <cellStyle name="40% - Ênfase5 4 4 3" xfId="3839" xr:uid="{00000000-0005-0000-0000-00001D110000}"/>
    <cellStyle name="40% - Ênfase5 4 5" xfId="1286" xr:uid="{00000000-0005-0000-0000-00001E110000}"/>
    <cellStyle name="40% - Ênfase5 4 5 2" xfId="4415" xr:uid="{00000000-0005-0000-0000-00001F110000}"/>
    <cellStyle name="40% - Ênfase5 4 6" xfId="3263" xr:uid="{00000000-0005-0000-0000-000020110000}"/>
    <cellStyle name="40% - Ênfase5 40" xfId="2830" xr:uid="{00000000-0005-0000-0000-000021110000}"/>
    <cellStyle name="40% - Ênfase5 40 2" xfId="5959" xr:uid="{00000000-0005-0000-0000-000022110000}"/>
    <cellStyle name="40% - Ênfase5 41" xfId="2844" xr:uid="{00000000-0005-0000-0000-000023110000}"/>
    <cellStyle name="40% - Ênfase5 41 2" xfId="5973" xr:uid="{00000000-0005-0000-0000-000024110000}"/>
    <cellStyle name="40% - Ênfase5 42" xfId="2857" xr:uid="{00000000-0005-0000-0000-000025110000}"/>
    <cellStyle name="40% - Ênfase5 42 2" xfId="5986" xr:uid="{00000000-0005-0000-0000-000026110000}"/>
    <cellStyle name="40% - Ênfase5 43" xfId="2870" xr:uid="{00000000-0005-0000-0000-000027110000}"/>
    <cellStyle name="40% - Ênfase5 43 2" xfId="5999" xr:uid="{00000000-0005-0000-0000-000028110000}"/>
    <cellStyle name="40% - Ênfase5 44" xfId="2883" xr:uid="{00000000-0005-0000-0000-000029110000}"/>
    <cellStyle name="40% - Ênfase5 44 2" xfId="6012" xr:uid="{00000000-0005-0000-0000-00002A110000}"/>
    <cellStyle name="40% - Ênfase5 45" xfId="2895" xr:uid="{00000000-0005-0000-0000-00002B110000}"/>
    <cellStyle name="40% - Ênfase5 45 2" xfId="6024" xr:uid="{00000000-0005-0000-0000-00002C110000}"/>
    <cellStyle name="40% - Ênfase5 46" xfId="2905" xr:uid="{00000000-0005-0000-0000-00002D110000}"/>
    <cellStyle name="40% - Ênfase5 46 2" xfId="6034" xr:uid="{00000000-0005-0000-0000-00002E110000}"/>
    <cellStyle name="40% - Ênfase5 47" xfId="2914" xr:uid="{00000000-0005-0000-0000-00002F110000}"/>
    <cellStyle name="40% - Ênfase5 47 2" xfId="6043" xr:uid="{00000000-0005-0000-0000-000030110000}"/>
    <cellStyle name="40% - Ênfase5 48" xfId="2922" xr:uid="{00000000-0005-0000-0000-000031110000}"/>
    <cellStyle name="40% - Ênfase5 48 2" xfId="6051" xr:uid="{00000000-0005-0000-0000-000032110000}"/>
    <cellStyle name="40% - Ênfase5 49" xfId="2936" xr:uid="{00000000-0005-0000-0000-000033110000}"/>
    <cellStyle name="40% - Ênfase5 49 2" xfId="6065" xr:uid="{00000000-0005-0000-0000-000034110000}"/>
    <cellStyle name="40% - Ênfase5 5" xfId="164" xr:uid="{00000000-0005-0000-0000-000035110000}"/>
    <cellStyle name="40% - Ênfase5 5 2" xfId="312" xr:uid="{00000000-0005-0000-0000-000036110000}"/>
    <cellStyle name="40% - Ênfase5 5 2 2" xfId="604" xr:uid="{00000000-0005-0000-0000-000037110000}"/>
    <cellStyle name="40% - Ênfase5 5 2 2 2" xfId="1184" xr:uid="{00000000-0005-0000-0000-000038110000}"/>
    <cellStyle name="40% - Ênfase5 5 2 2 2 2" xfId="2342" xr:uid="{00000000-0005-0000-0000-000039110000}"/>
    <cellStyle name="40% - Ênfase5 5 2 2 2 2 2" xfId="5471" xr:uid="{00000000-0005-0000-0000-00003A110000}"/>
    <cellStyle name="40% - Ênfase5 5 2 2 2 3" xfId="4319" xr:uid="{00000000-0005-0000-0000-00003B110000}"/>
    <cellStyle name="40% - Ênfase5 5 2 2 3" xfId="1766" xr:uid="{00000000-0005-0000-0000-00003C110000}"/>
    <cellStyle name="40% - Ênfase5 5 2 2 3 2" xfId="4895" xr:uid="{00000000-0005-0000-0000-00003D110000}"/>
    <cellStyle name="40% - Ênfase5 5 2 2 4" xfId="3743" xr:uid="{00000000-0005-0000-0000-00003E110000}"/>
    <cellStyle name="40% - Ênfase5 5 2 3" xfId="896" xr:uid="{00000000-0005-0000-0000-00003F110000}"/>
    <cellStyle name="40% - Ênfase5 5 2 3 2" xfId="2054" xr:uid="{00000000-0005-0000-0000-000040110000}"/>
    <cellStyle name="40% - Ênfase5 5 2 3 2 2" xfId="5183" xr:uid="{00000000-0005-0000-0000-000041110000}"/>
    <cellStyle name="40% - Ênfase5 5 2 3 3" xfId="4031" xr:uid="{00000000-0005-0000-0000-000042110000}"/>
    <cellStyle name="40% - Ênfase5 5 2 4" xfId="1478" xr:uid="{00000000-0005-0000-0000-000043110000}"/>
    <cellStyle name="40% - Ênfase5 5 2 4 2" xfId="4607" xr:uid="{00000000-0005-0000-0000-000044110000}"/>
    <cellStyle name="40% - Ênfase5 5 2 5" xfId="3455" xr:uid="{00000000-0005-0000-0000-000045110000}"/>
    <cellStyle name="40% - Ênfase5 5 3" xfId="460" xr:uid="{00000000-0005-0000-0000-000046110000}"/>
    <cellStyle name="40% - Ênfase5 5 3 2" xfId="1040" xr:uid="{00000000-0005-0000-0000-000047110000}"/>
    <cellStyle name="40% - Ênfase5 5 3 2 2" xfId="2198" xr:uid="{00000000-0005-0000-0000-000048110000}"/>
    <cellStyle name="40% - Ênfase5 5 3 2 2 2" xfId="5327" xr:uid="{00000000-0005-0000-0000-000049110000}"/>
    <cellStyle name="40% - Ênfase5 5 3 2 3" xfId="4175" xr:uid="{00000000-0005-0000-0000-00004A110000}"/>
    <cellStyle name="40% - Ênfase5 5 3 3" xfId="1622" xr:uid="{00000000-0005-0000-0000-00004B110000}"/>
    <cellStyle name="40% - Ênfase5 5 3 3 2" xfId="4751" xr:uid="{00000000-0005-0000-0000-00004C110000}"/>
    <cellStyle name="40% - Ênfase5 5 3 4" xfId="3599" xr:uid="{00000000-0005-0000-0000-00004D110000}"/>
    <cellStyle name="40% - Ênfase5 5 4" xfId="752" xr:uid="{00000000-0005-0000-0000-00004E110000}"/>
    <cellStyle name="40% - Ênfase5 5 4 2" xfId="1910" xr:uid="{00000000-0005-0000-0000-00004F110000}"/>
    <cellStyle name="40% - Ênfase5 5 4 2 2" xfId="5039" xr:uid="{00000000-0005-0000-0000-000050110000}"/>
    <cellStyle name="40% - Ênfase5 5 4 3" xfId="3887" xr:uid="{00000000-0005-0000-0000-000051110000}"/>
    <cellStyle name="40% - Ênfase5 5 5" xfId="1334" xr:uid="{00000000-0005-0000-0000-000052110000}"/>
    <cellStyle name="40% - Ênfase5 5 5 2" xfId="4463" xr:uid="{00000000-0005-0000-0000-000053110000}"/>
    <cellStyle name="40% - Ênfase5 5 6" xfId="3311" xr:uid="{00000000-0005-0000-0000-000054110000}"/>
    <cellStyle name="40% - Ênfase5 50" xfId="2950" xr:uid="{00000000-0005-0000-0000-000055110000}"/>
    <cellStyle name="40% - Ênfase5 50 2" xfId="6079" xr:uid="{00000000-0005-0000-0000-000056110000}"/>
    <cellStyle name="40% - Ênfase5 51" xfId="2980" xr:uid="{00000000-0005-0000-0000-000057110000}"/>
    <cellStyle name="40% - Ênfase5 51 2" xfId="6109" xr:uid="{00000000-0005-0000-0000-000058110000}"/>
    <cellStyle name="40% - Ênfase5 52" xfId="2992" xr:uid="{00000000-0005-0000-0000-000059110000}"/>
    <cellStyle name="40% - Ênfase5 52 2" xfId="6121" xr:uid="{00000000-0005-0000-0000-00005A110000}"/>
    <cellStyle name="40% - Ênfase5 53" xfId="3004" xr:uid="{00000000-0005-0000-0000-00005B110000}"/>
    <cellStyle name="40% - Ênfase5 53 2" xfId="6133" xr:uid="{00000000-0005-0000-0000-00005C110000}"/>
    <cellStyle name="40% - Ênfase5 54" xfId="3016" xr:uid="{00000000-0005-0000-0000-00005D110000}"/>
    <cellStyle name="40% - Ênfase5 54 2" xfId="6145" xr:uid="{00000000-0005-0000-0000-00005E110000}"/>
    <cellStyle name="40% - Ênfase5 55" xfId="3030" xr:uid="{00000000-0005-0000-0000-00005F110000}"/>
    <cellStyle name="40% - Ênfase5 55 2" xfId="6159" xr:uid="{00000000-0005-0000-0000-000060110000}"/>
    <cellStyle name="40% - Ênfase5 56" xfId="3049" xr:uid="{00000000-0005-0000-0000-000061110000}"/>
    <cellStyle name="40% - Ênfase5 56 2" xfId="6178" xr:uid="{00000000-0005-0000-0000-000062110000}"/>
    <cellStyle name="40% - Ênfase5 57" xfId="3063" xr:uid="{00000000-0005-0000-0000-000063110000}"/>
    <cellStyle name="40% - Ênfase5 57 2" xfId="6192" xr:uid="{00000000-0005-0000-0000-000064110000}"/>
    <cellStyle name="40% - Ênfase5 58" xfId="3076" xr:uid="{00000000-0005-0000-0000-000065110000}"/>
    <cellStyle name="40% - Ênfase5 58 2" xfId="6205" xr:uid="{00000000-0005-0000-0000-000066110000}"/>
    <cellStyle name="40% - Ênfase5 59" xfId="3088" xr:uid="{00000000-0005-0000-0000-000067110000}"/>
    <cellStyle name="40% - Ênfase5 59 2" xfId="6217" xr:uid="{00000000-0005-0000-0000-000068110000}"/>
    <cellStyle name="40% - Ênfase5 6" xfId="212" xr:uid="{00000000-0005-0000-0000-000069110000}"/>
    <cellStyle name="40% - Ênfase5 6 2" xfId="508" xr:uid="{00000000-0005-0000-0000-00006A110000}"/>
    <cellStyle name="40% - Ênfase5 6 2 2" xfId="1088" xr:uid="{00000000-0005-0000-0000-00006B110000}"/>
    <cellStyle name="40% - Ênfase5 6 2 2 2" xfId="2246" xr:uid="{00000000-0005-0000-0000-00006C110000}"/>
    <cellStyle name="40% - Ênfase5 6 2 2 2 2" xfId="5375" xr:uid="{00000000-0005-0000-0000-00006D110000}"/>
    <cellStyle name="40% - Ênfase5 6 2 2 3" xfId="4223" xr:uid="{00000000-0005-0000-0000-00006E110000}"/>
    <cellStyle name="40% - Ênfase5 6 2 3" xfId="1670" xr:uid="{00000000-0005-0000-0000-00006F110000}"/>
    <cellStyle name="40% - Ênfase5 6 2 3 2" xfId="4799" xr:uid="{00000000-0005-0000-0000-000070110000}"/>
    <cellStyle name="40% - Ênfase5 6 2 4" xfId="3647" xr:uid="{00000000-0005-0000-0000-000071110000}"/>
    <cellStyle name="40% - Ênfase5 6 3" xfId="800" xr:uid="{00000000-0005-0000-0000-000072110000}"/>
    <cellStyle name="40% - Ênfase5 6 3 2" xfId="1958" xr:uid="{00000000-0005-0000-0000-000073110000}"/>
    <cellStyle name="40% - Ênfase5 6 3 2 2" xfId="5087" xr:uid="{00000000-0005-0000-0000-000074110000}"/>
    <cellStyle name="40% - Ênfase5 6 3 3" xfId="3935" xr:uid="{00000000-0005-0000-0000-000075110000}"/>
    <cellStyle name="40% - Ênfase5 6 4" xfId="1382" xr:uid="{00000000-0005-0000-0000-000076110000}"/>
    <cellStyle name="40% - Ênfase5 6 4 2" xfId="4511" xr:uid="{00000000-0005-0000-0000-000077110000}"/>
    <cellStyle name="40% - Ênfase5 6 5" xfId="3359" xr:uid="{00000000-0005-0000-0000-000078110000}"/>
    <cellStyle name="40% - Ênfase5 60" xfId="3101" xr:uid="{00000000-0005-0000-0000-000079110000}"/>
    <cellStyle name="40% - Ênfase5 60 2" xfId="6230" xr:uid="{00000000-0005-0000-0000-00007A110000}"/>
    <cellStyle name="40% - Ênfase5 61" xfId="3113" xr:uid="{00000000-0005-0000-0000-00007B110000}"/>
    <cellStyle name="40% - Ênfase5 61 2" xfId="6242" xr:uid="{00000000-0005-0000-0000-00007C110000}"/>
    <cellStyle name="40% - Ênfase5 62" xfId="3123" xr:uid="{00000000-0005-0000-0000-00007D110000}"/>
    <cellStyle name="40% - Ênfase5 62 2" xfId="6252" xr:uid="{00000000-0005-0000-0000-00007E110000}"/>
    <cellStyle name="40% - Ênfase5 63" xfId="3132" xr:uid="{00000000-0005-0000-0000-00007F110000}"/>
    <cellStyle name="40% - Ênfase5 63 2" xfId="6261" xr:uid="{00000000-0005-0000-0000-000080110000}"/>
    <cellStyle name="40% - Ênfase5 64" xfId="3140" xr:uid="{00000000-0005-0000-0000-000081110000}"/>
    <cellStyle name="40% - Ênfase5 64 2" xfId="6269" xr:uid="{00000000-0005-0000-0000-000082110000}"/>
    <cellStyle name="40% - Ênfase5 65" xfId="3154" xr:uid="{00000000-0005-0000-0000-000083110000}"/>
    <cellStyle name="40% - Ênfase5 65 2" xfId="6283" xr:uid="{00000000-0005-0000-0000-000084110000}"/>
    <cellStyle name="40% - Ênfase5 66" xfId="3168" xr:uid="{00000000-0005-0000-0000-000085110000}"/>
    <cellStyle name="40% - Ênfase5 66 2" xfId="6297" xr:uid="{00000000-0005-0000-0000-000086110000}"/>
    <cellStyle name="40% - Ênfase5 67" xfId="3183" xr:uid="{00000000-0005-0000-0000-000087110000}"/>
    <cellStyle name="40% - Ênfase5 67 2" xfId="6311" xr:uid="{00000000-0005-0000-0000-000088110000}"/>
    <cellStyle name="40% - Ênfase5 68" xfId="3197" xr:uid="{00000000-0005-0000-0000-000089110000}"/>
    <cellStyle name="40% - Ênfase5 68 2" xfId="6325" xr:uid="{00000000-0005-0000-0000-00008A110000}"/>
    <cellStyle name="40% - Ênfase5 69" xfId="3211" xr:uid="{00000000-0005-0000-0000-00008B110000}"/>
    <cellStyle name="40% - Ênfase5 7" xfId="360" xr:uid="{00000000-0005-0000-0000-00008C110000}"/>
    <cellStyle name="40% - Ênfase5 7 2" xfId="944" xr:uid="{00000000-0005-0000-0000-00008D110000}"/>
    <cellStyle name="40% - Ênfase5 7 2 2" xfId="2102" xr:uid="{00000000-0005-0000-0000-00008E110000}"/>
    <cellStyle name="40% - Ênfase5 7 2 2 2" xfId="5231" xr:uid="{00000000-0005-0000-0000-00008F110000}"/>
    <cellStyle name="40% - Ênfase5 7 2 3" xfId="4079" xr:uid="{00000000-0005-0000-0000-000090110000}"/>
    <cellStyle name="40% - Ênfase5 7 3" xfId="1526" xr:uid="{00000000-0005-0000-0000-000091110000}"/>
    <cellStyle name="40% - Ênfase5 7 3 2" xfId="4655" xr:uid="{00000000-0005-0000-0000-000092110000}"/>
    <cellStyle name="40% - Ênfase5 7 4" xfId="3503" xr:uid="{00000000-0005-0000-0000-000093110000}"/>
    <cellStyle name="40% - Ênfase5 70" xfId="6345" xr:uid="{00000000-0005-0000-0000-000094110000}"/>
    <cellStyle name="40% - Ênfase5 71" xfId="6360" xr:uid="{00000000-0005-0000-0000-000095110000}"/>
    <cellStyle name="40% - Ênfase5 72" xfId="6374" xr:uid="{00000000-0005-0000-0000-000096110000}"/>
    <cellStyle name="40% - Ênfase5 73" xfId="6388" xr:uid="{00000000-0005-0000-0000-000097110000}"/>
    <cellStyle name="40% - Ênfase5 8" xfId="652" xr:uid="{00000000-0005-0000-0000-000098110000}"/>
    <cellStyle name="40% - Ênfase5 8 2" xfId="1814" xr:uid="{00000000-0005-0000-0000-000099110000}"/>
    <cellStyle name="40% - Ênfase5 8 2 2" xfId="4943" xr:uid="{00000000-0005-0000-0000-00009A110000}"/>
    <cellStyle name="40% - Ênfase5 8 3" xfId="3791" xr:uid="{00000000-0005-0000-0000-00009B110000}"/>
    <cellStyle name="40% - Ênfase5 9" xfId="1232" xr:uid="{00000000-0005-0000-0000-00009C110000}"/>
    <cellStyle name="40% - Ênfase5 9 2" xfId="4367" xr:uid="{00000000-0005-0000-0000-00009D110000}"/>
    <cellStyle name="40% - Ênfase6" xfId="50" builtinId="51" customBuiltin="1"/>
    <cellStyle name="40% - Ênfase6 10" xfId="2415" xr:uid="{00000000-0005-0000-0000-00009F110000}"/>
    <cellStyle name="40% - Ênfase6 10 2" xfId="5544" xr:uid="{00000000-0005-0000-0000-0000A0110000}"/>
    <cellStyle name="40% - Ênfase6 11" xfId="2427" xr:uid="{00000000-0005-0000-0000-0000A1110000}"/>
    <cellStyle name="40% - Ênfase6 11 2" xfId="5556" xr:uid="{00000000-0005-0000-0000-0000A2110000}"/>
    <cellStyle name="40% - Ênfase6 12" xfId="2441" xr:uid="{00000000-0005-0000-0000-0000A3110000}"/>
    <cellStyle name="40% - Ênfase6 12 2" xfId="5570" xr:uid="{00000000-0005-0000-0000-0000A4110000}"/>
    <cellStyle name="40% - Ênfase6 13" xfId="2453" xr:uid="{00000000-0005-0000-0000-0000A5110000}"/>
    <cellStyle name="40% - Ênfase6 13 2" xfId="5582" xr:uid="{00000000-0005-0000-0000-0000A6110000}"/>
    <cellStyle name="40% - Ênfase6 14" xfId="2467" xr:uid="{00000000-0005-0000-0000-0000A7110000}"/>
    <cellStyle name="40% - Ênfase6 14 2" xfId="5596" xr:uid="{00000000-0005-0000-0000-0000A8110000}"/>
    <cellStyle name="40% - Ênfase6 15" xfId="2483" xr:uid="{00000000-0005-0000-0000-0000A9110000}"/>
    <cellStyle name="40% - Ênfase6 15 2" xfId="5612" xr:uid="{00000000-0005-0000-0000-0000AA110000}"/>
    <cellStyle name="40% - Ênfase6 16" xfId="2496" xr:uid="{00000000-0005-0000-0000-0000AB110000}"/>
    <cellStyle name="40% - Ênfase6 16 2" xfId="5625" xr:uid="{00000000-0005-0000-0000-0000AC110000}"/>
    <cellStyle name="40% - Ênfase6 17" xfId="2509" xr:uid="{00000000-0005-0000-0000-0000AD110000}"/>
    <cellStyle name="40% - Ênfase6 17 2" xfId="5638" xr:uid="{00000000-0005-0000-0000-0000AE110000}"/>
    <cellStyle name="40% - Ênfase6 18" xfId="2520" xr:uid="{00000000-0005-0000-0000-0000AF110000}"/>
    <cellStyle name="40% - Ênfase6 18 2" xfId="5649" xr:uid="{00000000-0005-0000-0000-0000B0110000}"/>
    <cellStyle name="40% - Ênfase6 19" xfId="2530" xr:uid="{00000000-0005-0000-0000-0000B1110000}"/>
    <cellStyle name="40% - Ênfase6 19 2" xfId="5659" xr:uid="{00000000-0005-0000-0000-0000B2110000}"/>
    <cellStyle name="40% - Ênfase6 2" xfId="92" xr:uid="{00000000-0005-0000-0000-0000B3110000}"/>
    <cellStyle name="40% - Ênfase6 2 2" xfId="150" xr:uid="{00000000-0005-0000-0000-0000B4110000}"/>
    <cellStyle name="40% - Ênfase6 2 2 2" xfId="298" xr:uid="{00000000-0005-0000-0000-0000B5110000}"/>
    <cellStyle name="40% - Ênfase6 2 2 2 2" xfId="590" xr:uid="{00000000-0005-0000-0000-0000B6110000}"/>
    <cellStyle name="40% - Ênfase6 2 2 2 2 2" xfId="1170" xr:uid="{00000000-0005-0000-0000-0000B7110000}"/>
    <cellStyle name="40% - Ênfase6 2 2 2 2 2 2" xfId="2328" xr:uid="{00000000-0005-0000-0000-0000B8110000}"/>
    <cellStyle name="40% - Ênfase6 2 2 2 2 2 2 2" xfId="5457" xr:uid="{00000000-0005-0000-0000-0000B9110000}"/>
    <cellStyle name="40% - Ênfase6 2 2 2 2 2 3" xfId="4305" xr:uid="{00000000-0005-0000-0000-0000BA110000}"/>
    <cellStyle name="40% - Ênfase6 2 2 2 2 3" xfId="1752" xr:uid="{00000000-0005-0000-0000-0000BB110000}"/>
    <cellStyle name="40% - Ênfase6 2 2 2 2 3 2" xfId="4881" xr:uid="{00000000-0005-0000-0000-0000BC110000}"/>
    <cellStyle name="40% - Ênfase6 2 2 2 2 4" xfId="3729" xr:uid="{00000000-0005-0000-0000-0000BD110000}"/>
    <cellStyle name="40% - Ênfase6 2 2 2 3" xfId="882" xr:uid="{00000000-0005-0000-0000-0000BE110000}"/>
    <cellStyle name="40% - Ênfase6 2 2 2 3 2" xfId="2040" xr:uid="{00000000-0005-0000-0000-0000BF110000}"/>
    <cellStyle name="40% - Ênfase6 2 2 2 3 2 2" xfId="5169" xr:uid="{00000000-0005-0000-0000-0000C0110000}"/>
    <cellStyle name="40% - Ênfase6 2 2 2 3 3" xfId="4017" xr:uid="{00000000-0005-0000-0000-0000C1110000}"/>
    <cellStyle name="40% - Ênfase6 2 2 2 4" xfId="1464" xr:uid="{00000000-0005-0000-0000-0000C2110000}"/>
    <cellStyle name="40% - Ênfase6 2 2 2 4 2" xfId="4593" xr:uid="{00000000-0005-0000-0000-0000C3110000}"/>
    <cellStyle name="40% - Ênfase6 2 2 2 5" xfId="3441" xr:uid="{00000000-0005-0000-0000-0000C4110000}"/>
    <cellStyle name="40% - Ênfase6 2 2 3" xfId="446" xr:uid="{00000000-0005-0000-0000-0000C5110000}"/>
    <cellStyle name="40% - Ênfase6 2 2 3 2" xfId="1026" xr:uid="{00000000-0005-0000-0000-0000C6110000}"/>
    <cellStyle name="40% - Ênfase6 2 2 3 2 2" xfId="2184" xr:uid="{00000000-0005-0000-0000-0000C7110000}"/>
    <cellStyle name="40% - Ênfase6 2 2 3 2 2 2" xfId="5313" xr:uid="{00000000-0005-0000-0000-0000C8110000}"/>
    <cellStyle name="40% - Ênfase6 2 2 3 2 3" xfId="4161" xr:uid="{00000000-0005-0000-0000-0000C9110000}"/>
    <cellStyle name="40% - Ênfase6 2 2 3 3" xfId="1608" xr:uid="{00000000-0005-0000-0000-0000CA110000}"/>
    <cellStyle name="40% - Ênfase6 2 2 3 3 2" xfId="4737" xr:uid="{00000000-0005-0000-0000-0000CB110000}"/>
    <cellStyle name="40% - Ênfase6 2 2 3 4" xfId="3585" xr:uid="{00000000-0005-0000-0000-0000CC110000}"/>
    <cellStyle name="40% - Ênfase6 2 2 4" xfId="738" xr:uid="{00000000-0005-0000-0000-0000CD110000}"/>
    <cellStyle name="40% - Ênfase6 2 2 4 2" xfId="1896" xr:uid="{00000000-0005-0000-0000-0000CE110000}"/>
    <cellStyle name="40% - Ênfase6 2 2 4 2 2" xfId="5025" xr:uid="{00000000-0005-0000-0000-0000CF110000}"/>
    <cellStyle name="40% - Ênfase6 2 2 4 3" xfId="3873" xr:uid="{00000000-0005-0000-0000-0000D0110000}"/>
    <cellStyle name="40% - Ênfase6 2 2 5" xfId="1320" xr:uid="{00000000-0005-0000-0000-0000D1110000}"/>
    <cellStyle name="40% - Ênfase6 2 2 5 2" xfId="4449" xr:uid="{00000000-0005-0000-0000-0000D2110000}"/>
    <cellStyle name="40% - Ênfase6 2 2 6" xfId="3297" xr:uid="{00000000-0005-0000-0000-0000D3110000}"/>
    <cellStyle name="40% - Ênfase6 2 3" xfId="198" xr:uid="{00000000-0005-0000-0000-0000D4110000}"/>
    <cellStyle name="40% - Ênfase6 2 3 2" xfId="346" xr:uid="{00000000-0005-0000-0000-0000D5110000}"/>
    <cellStyle name="40% - Ênfase6 2 3 2 2" xfId="638" xr:uid="{00000000-0005-0000-0000-0000D6110000}"/>
    <cellStyle name="40% - Ênfase6 2 3 2 2 2" xfId="1218" xr:uid="{00000000-0005-0000-0000-0000D7110000}"/>
    <cellStyle name="40% - Ênfase6 2 3 2 2 2 2" xfId="2376" xr:uid="{00000000-0005-0000-0000-0000D8110000}"/>
    <cellStyle name="40% - Ênfase6 2 3 2 2 2 2 2" xfId="5505" xr:uid="{00000000-0005-0000-0000-0000D9110000}"/>
    <cellStyle name="40% - Ênfase6 2 3 2 2 2 3" xfId="4353" xr:uid="{00000000-0005-0000-0000-0000DA110000}"/>
    <cellStyle name="40% - Ênfase6 2 3 2 2 3" xfId="1800" xr:uid="{00000000-0005-0000-0000-0000DB110000}"/>
    <cellStyle name="40% - Ênfase6 2 3 2 2 3 2" xfId="4929" xr:uid="{00000000-0005-0000-0000-0000DC110000}"/>
    <cellStyle name="40% - Ênfase6 2 3 2 2 4" xfId="3777" xr:uid="{00000000-0005-0000-0000-0000DD110000}"/>
    <cellStyle name="40% - Ênfase6 2 3 2 3" xfId="930" xr:uid="{00000000-0005-0000-0000-0000DE110000}"/>
    <cellStyle name="40% - Ênfase6 2 3 2 3 2" xfId="2088" xr:uid="{00000000-0005-0000-0000-0000DF110000}"/>
    <cellStyle name="40% - Ênfase6 2 3 2 3 2 2" xfId="5217" xr:uid="{00000000-0005-0000-0000-0000E0110000}"/>
    <cellStyle name="40% - Ênfase6 2 3 2 3 3" xfId="4065" xr:uid="{00000000-0005-0000-0000-0000E1110000}"/>
    <cellStyle name="40% - Ênfase6 2 3 2 4" xfId="1512" xr:uid="{00000000-0005-0000-0000-0000E2110000}"/>
    <cellStyle name="40% - Ênfase6 2 3 2 4 2" xfId="4641" xr:uid="{00000000-0005-0000-0000-0000E3110000}"/>
    <cellStyle name="40% - Ênfase6 2 3 2 5" xfId="3489" xr:uid="{00000000-0005-0000-0000-0000E4110000}"/>
    <cellStyle name="40% - Ênfase6 2 3 3" xfId="494" xr:uid="{00000000-0005-0000-0000-0000E5110000}"/>
    <cellStyle name="40% - Ênfase6 2 3 3 2" xfId="1074" xr:uid="{00000000-0005-0000-0000-0000E6110000}"/>
    <cellStyle name="40% - Ênfase6 2 3 3 2 2" xfId="2232" xr:uid="{00000000-0005-0000-0000-0000E7110000}"/>
    <cellStyle name="40% - Ênfase6 2 3 3 2 2 2" xfId="5361" xr:uid="{00000000-0005-0000-0000-0000E8110000}"/>
    <cellStyle name="40% - Ênfase6 2 3 3 2 3" xfId="4209" xr:uid="{00000000-0005-0000-0000-0000E9110000}"/>
    <cellStyle name="40% - Ênfase6 2 3 3 3" xfId="1656" xr:uid="{00000000-0005-0000-0000-0000EA110000}"/>
    <cellStyle name="40% - Ênfase6 2 3 3 3 2" xfId="4785" xr:uid="{00000000-0005-0000-0000-0000EB110000}"/>
    <cellStyle name="40% - Ênfase6 2 3 3 4" xfId="3633" xr:uid="{00000000-0005-0000-0000-0000EC110000}"/>
    <cellStyle name="40% - Ênfase6 2 3 4" xfId="786" xr:uid="{00000000-0005-0000-0000-0000ED110000}"/>
    <cellStyle name="40% - Ênfase6 2 3 4 2" xfId="1944" xr:uid="{00000000-0005-0000-0000-0000EE110000}"/>
    <cellStyle name="40% - Ênfase6 2 3 4 2 2" xfId="5073" xr:uid="{00000000-0005-0000-0000-0000EF110000}"/>
    <cellStyle name="40% - Ênfase6 2 3 4 3" xfId="3921" xr:uid="{00000000-0005-0000-0000-0000F0110000}"/>
    <cellStyle name="40% - Ênfase6 2 3 5" xfId="1368" xr:uid="{00000000-0005-0000-0000-0000F1110000}"/>
    <cellStyle name="40% - Ênfase6 2 3 5 2" xfId="4497" xr:uid="{00000000-0005-0000-0000-0000F2110000}"/>
    <cellStyle name="40% - Ênfase6 2 3 6" xfId="3345" xr:uid="{00000000-0005-0000-0000-0000F3110000}"/>
    <cellStyle name="40% - Ênfase6 2 4" xfId="250" xr:uid="{00000000-0005-0000-0000-0000F4110000}"/>
    <cellStyle name="40% - Ênfase6 2 4 2" xfId="542" xr:uid="{00000000-0005-0000-0000-0000F5110000}"/>
    <cellStyle name="40% - Ênfase6 2 4 2 2" xfId="1122" xr:uid="{00000000-0005-0000-0000-0000F6110000}"/>
    <cellStyle name="40% - Ênfase6 2 4 2 2 2" xfId="2280" xr:uid="{00000000-0005-0000-0000-0000F7110000}"/>
    <cellStyle name="40% - Ênfase6 2 4 2 2 2 2" xfId="5409" xr:uid="{00000000-0005-0000-0000-0000F8110000}"/>
    <cellStyle name="40% - Ênfase6 2 4 2 2 3" xfId="4257" xr:uid="{00000000-0005-0000-0000-0000F9110000}"/>
    <cellStyle name="40% - Ênfase6 2 4 2 3" xfId="1704" xr:uid="{00000000-0005-0000-0000-0000FA110000}"/>
    <cellStyle name="40% - Ênfase6 2 4 2 3 2" xfId="4833" xr:uid="{00000000-0005-0000-0000-0000FB110000}"/>
    <cellStyle name="40% - Ênfase6 2 4 2 4" xfId="3681" xr:uid="{00000000-0005-0000-0000-0000FC110000}"/>
    <cellStyle name="40% - Ênfase6 2 4 3" xfId="834" xr:uid="{00000000-0005-0000-0000-0000FD110000}"/>
    <cellStyle name="40% - Ênfase6 2 4 3 2" xfId="1992" xr:uid="{00000000-0005-0000-0000-0000FE110000}"/>
    <cellStyle name="40% - Ênfase6 2 4 3 2 2" xfId="5121" xr:uid="{00000000-0005-0000-0000-0000FF110000}"/>
    <cellStyle name="40% - Ênfase6 2 4 3 3" xfId="3969" xr:uid="{00000000-0005-0000-0000-000000120000}"/>
    <cellStyle name="40% - Ênfase6 2 4 4" xfId="1416" xr:uid="{00000000-0005-0000-0000-000001120000}"/>
    <cellStyle name="40% - Ênfase6 2 4 4 2" xfId="4545" xr:uid="{00000000-0005-0000-0000-000002120000}"/>
    <cellStyle name="40% - Ênfase6 2 4 5" xfId="3393" xr:uid="{00000000-0005-0000-0000-000003120000}"/>
    <cellStyle name="40% - Ênfase6 2 5" xfId="398" xr:uid="{00000000-0005-0000-0000-000004120000}"/>
    <cellStyle name="40% - Ênfase6 2 5 2" xfId="978" xr:uid="{00000000-0005-0000-0000-000005120000}"/>
    <cellStyle name="40% - Ênfase6 2 5 2 2" xfId="2136" xr:uid="{00000000-0005-0000-0000-000006120000}"/>
    <cellStyle name="40% - Ênfase6 2 5 2 2 2" xfId="5265" xr:uid="{00000000-0005-0000-0000-000007120000}"/>
    <cellStyle name="40% - Ênfase6 2 5 2 3" xfId="4113" xr:uid="{00000000-0005-0000-0000-000008120000}"/>
    <cellStyle name="40% - Ênfase6 2 5 3" xfId="1560" xr:uid="{00000000-0005-0000-0000-000009120000}"/>
    <cellStyle name="40% - Ênfase6 2 5 3 2" xfId="4689" xr:uid="{00000000-0005-0000-0000-00000A120000}"/>
    <cellStyle name="40% - Ênfase6 2 5 4" xfId="3537" xr:uid="{00000000-0005-0000-0000-00000B120000}"/>
    <cellStyle name="40% - Ênfase6 2 6" xfId="690" xr:uid="{00000000-0005-0000-0000-00000C120000}"/>
    <cellStyle name="40% - Ênfase6 2 6 2" xfId="1848" xr:uid="{00000000-0005-0000-0000-00000D120000}"/>
    <cellStyle name="40% - Ênfase6 2 6 2 2" xfId="4977" xr:uid="{00000000-0005-0000-0000-00000E120000}"/>
    <cellStyle name="40% - Ênfase6 2 6 3" xfId="3825" xr:uid="{00000000-0005-0000-0000-00000F120000}"/>
    <cellStyle name="40% - Ênfase6 2 7" xfId="1271" xr:uid="{00000000-0005-0000-0000-000010120000}"/>
    <cellStyle name="40% - Ênfase6 2 7 2" xfId="4401" xr:uid="{00000000-0005-0000-0000-000011120000}"/>
    <cellStyle name="40% - Ênfase6 2 8" xfId="3249" xr:uid="{00000000-0005-0000-0000-000012120000}"/>
    <cellStyle name="40% - Ênfase6 20" xfId="2539" xr:uid="{00000000-0005-0000-0000-000013120000}"/>
    <cellStyle name="40% - Ênfase6 20 2" xfId="5668" xr:uid="{00000000-0005-0000-0000-000014120000}"/>
    <cellStyle name="40% - Ênfase6 21" xfId="2546" xr:uid="{00000000-0005-0000-0000-000015120000}"/>
    <cellStyle name="40% - Ênfase6 21 2" xfId="5675" xr:uid="{00000000-0005-0000-0000-000016120000}"/>
    <cellStyle name="40% - Ênfase6 22" xfId="2582" xr:uid="{00000000-0005-0000-0000-000017120000}"/>
    <cellStyle name="40% - Ênfase6 22 2" xfId="5711" xr:uid="{00000000-0005-0000-0000-000018120000}"/>
    <cellStyle name="40% - Ênfase6 23" xfId="2596" xr:uid="{00000000-0005-0000-0000-000019120000}"/>
    <cellStyle name="40% - Ênfase6 23 2" xfId="5725" xr:uid="{00000000-0005-0000-0000-00001A120000}"/>
    <cellStyle name="40% - Ênfase6 24" xfId="2608" xr:uid="{00000000-0005-0000-0000-00001B120000}"/>
    <cellStyle name="40% - Ênfase6 24 2" xfId="5737" xr:uid="{00000000-0005-0000-0000-00001C120000}"/>
    <cellStyle name="40% - Ênfase6 25" xfId="2621" xr:uid="{00000000-0005-0000-0000-00001D120000}"/>
    <cellStyle name="40% - Ênfase6 25 2" xfId="5750" xr:uid="{00000000-0005-0000-0000-00001E120000}"/>
    <cellStyle name="40% - Ênfase6 26" xfId="2634" xr:uid="{00000000-0005-0000-0000-00001F120000}"/>
    <cellStyle name="40% - Ênfase6 26 2" xfId="5763" xr:uid="{00000000-0005-0000-0000-000020120000}"/>
    <cellStyle name="40% - Ênfase6 27" xfId="2647" xr:uid="{00000000-0005-0000-0000-000021120000}"/>
    <cellStyle name="40% - Ênfase6 27 2" xfId="5776" xr:uid="{00000000-0005-0000-0000-000022120000}"/>
    <cellStyle name="40% - Ênfase6 28" xfId="2660" xr:uid="{00000000-0005-0000-0000-000023120000}"/>
    <cellStyle name="40% - Ênfase6 28 2" xfId="5789" xr:uid="{00000000-0005-0000-0000-000024120000}"/>
    <cellStyle name="40% - Ênfase6 29" xfId="2670" xr:uid="{00000000-0005-0000-0000-000025120000}"/>
    <cellStyle name="40% - Ênfase6 29 2" xfId="5799" xr:uid="{00000000-0005-0000-0000-000026120000}"/>
    <cellStyle name="40% - Ênfase6 3" xfId="70" xr:uid="{00000000-0005-0000-0000-000027120000}"/>
    <cellStyle name="40% - Ênfase6 3 2" xfId="134" xr:uid="{00000000-0005-0000-0000-000028120000}"/>
    <cellStyle name="40% - Ênfase6 3 2 2" xfId="282" xr:uid="{00000000-0005-0000-0000-000029120000}"/>
    <cellStyle name="40% - Ênfase6 3 2 2 2" xfId="574" xr:uid="{00000000-0005-0000-0000-00002A120000}"/>
    <cellStyle name="40% - Ênfase6 3 2 2 2 2" xfId="1154" xr:uid="{00000000-0005-0000-0000-00002B120000}"/>
    <cellStyle name="40% - Ênfase6 3 2 2 2 2 2" xfId="2312" xr:uid="{00000000-0005-0000-0000-00002C120000}"/>
    <cellStyle name="40% - Ênfase6 3 2 2 2 2 2 2" xfId="5441" xr:uid="{00000000-0005-0000-0000-00002D120000}"/>
    <cellStyle name="40% - Ênfase6 3 2 2 2 2 3" xfId="4289" xr:uid="{00000000-0005-0000-0000-00002E120000}"/>
    <cellStyle name="40% - Ênfase6 3 2 2 2 3" xfId="1736" xr:uid="{00000000-0005-0000-0000-00002F120000}"/>
    <cellStyle name="40% - Ênfase6 3 2 2 2 3 2" xfId="4865" xr:uid="{00000000-0005-0000-0000-000030120000}"/>
    <cellStyle name="40% - Ênfase6 3 2 2 2 4" xfId="3713" xr:uid="{00000000-0005-0000-0000-000031120000}"/>
    <cellStyle name="40% - Ênfase6 3 2 2 3" xfId="866" xr:uid="{00000000-0005-0000-0000-000032120000}"/>
    <cellStyle name="40% - Ênfase6 3 2 2 3 2" xfId="2024" xr:uid="{00000000-0005-0000-0000-000033120000}"/>
    <cellStyle name="40% - Ênfase6 3 2 2 3 2 2" xfId="5153" xr:uid="{00000000-0005-0000-0000-000034120000}"/>
    <cellStyle name="40% - Ênfase6 3 2 2 3 3" xfId="4001" xr:uid="{00000000-0005-0000-0000-000035120000}"/>
    <cellStyle name="40% - Ênfase6 3 2 2 4" xfId="1448" xr:uid="{00000000-0005-0000-0000-000036120000}"/>
    <cellStyle name="40% - Ênfase6 3 2 2 4 2" xfId="4577" xr:uid="{00000000-0005-0000-0000-000037120000}"/>
    <cellStyle name="40% - Ênfase6 3 2 2 5" xfId="3425" xr:uid="{00000000-0005-0000-0000-000038120000}"/>
    <cellStyle name="40% - Ênfase6 3 2 3" xfId="430" xr:uid="{00000000-0005-0000-0000-000039120000}"/>
    <cellStyle name="40% - Ênfase6 3 2 3 2" xfId="1010" xr:uid="{00000000-0005-0000-0000-00003A120000}"/>
    <cellStyle name="40% - Ênfase6 3 2 3 2 2" xfId="2168" xr:uid="{00000000-0005-0000-0000-00003B120000}"/>
    <cellStyle name="40% - Ênfase6 3 2 3 2 2 2" xfId="5297" xr:uid="{00000000-0005-0000-0000-00003C120000}"/>
    <cellStyle name="40% - Ênfase6 3 2 3 2 3" xfId="4145" xr:uid="{00000000-0005-0000-0000-00003D120000}"/>
    <cellStyle name="40% - Ênfase6 3 2 3 3" xfId="1592" xr:uid="{00000000-0005-0000-0000-00003E120000}"/>
    <cellStyle name="40% - Ênfase6 3 2 3 3 2" xfId="4721" xr:uid="{00000000-0005-0000-0000-00003F120000}"/>
    <cellStyle name="40% - Ênfase6 3 2 3 4" xfId="3569" xr:uid="{00000000-0005-0000-0000-000040120000}"/>
    <cellStyle name="40% - Ênfase6 3 2 4" xfId="722" xr:uid="{00000000-0005-0000-0000-000041120000}"/>
    <cellStyle name="40% - Ênfase6 3 2 4 2" xfId="1880" xr:uid="{00000000-0005-0000-0000-000042120000}"/>
    <cellStyle name="40% - Ênfase6 3 2 4 2 2" xfId="5009" xr:uid="{00000000-0005-0000-0000-000043120000}"/>
    <cellStyle name="40% - Ênfase6 3 2 4 3" xfId="3857" xr:uid="{00000000-0005-0000-0000-000044120000}"/>
    <cellStyle name="40% - Ênfase6 3 2 5" xfId="1304" xr:uid="{00000000-0005-0000-0000-000045120000}"/>
    <cellStyle name="40% - Ênfase6 3 2 5 2" xfId="4433" xr:uid="{00000000-0005-0000-0000-000046120000}"/>
    <cellStyle name="40% - Ênfase6 3 2 6" xfId="3281" xr:uid="{00000000-0005-0000-0000-000047120000}"/>
    <cellStyle name="40% - Ênfase6 3 3" xfId="182" xr:uid="{00000000-0005-0000-0000-000048120000}"/>
    <cellStyle name="40% - Ênfase6 3 3 2" xfId="330" xr:uid="{00000000-0005-0000-0000-000049120000}"/>
    <cellStyle name="40% - Ênfase6 3 3 2 2" xfId="622" xr:uid="{00000000-0005-0000-0000-00004A120000}"/>
    <cellStyle name="40% - Ênfase6 3 3 2 2 2" xfId="1202" xr:uid="{00000000-0005-0000-0000-00004B120000}"/>
    <cellStyle name="40% - Ênfase6 3 3 2 2 2 2" xfId="2360" xr:uid="{00000000-0005-0000-0000-00004C120000}"/>
    <cellStyle name="40% - Ênfase6 3 3 2 2 2 2 2" xfId="5489" xr:uid="{00000000-0005-0000-0000-00004D120000}"/>
    <cellStyle name="40% - Ênfase6 3 3 2 2 2 3" xfId="4337" xr:uid="{00000000-0005-0000-0000-00004E120000}"/>
    <cellStyle name="40% - Ênfase6 3 3 2 2 3" xfId="1784" xr:uid="{00000000-0005-0000-0000-00004F120000}"/>
    <cellStyle name="40% - Ênfase6 3 3 2 2 3 2" xfId="4913" xr:uid="{00000000-0005-0000-0000-000050120000}"/>
    <cellStyle name="40% - Ênfase6 3 3 2 2 4" xfId="3761" xr:uid="{00000000-0005-0000-0000-000051120000}"/>
    <cellStyle name="40% - Ênfase6 3 3 2 3" xfId="914" xr:uid="{00000000-0005-0000-0000-000052120000}"/>
    <cellStyle name="40% - Ênfase6 3 3 2 3 2" xfId="2072" xr:uid="{00000000-0005-0000-0000-000053120000}"/>
    <cellStyle name="40% - Ênfase6 3 3 2 3 2 2" xfId="5201" xr:uid="{00000000-0005-0000-0000-000054120000}"/>
    <cellStyle name="40% - Ênfase6 3 3 2 3 3" xfId="4049" xr:uid="{00000000-0005-0000-0000-000055120000}"/>
    <cellStyle name="40% - Ênfase6 3 3 2 4" xfId="1496" xr:uid="{00000000-0005-0000-0000-000056120000}"/>
    <cellStyle name="40% - Ênfase6 3 3 2 4 2" xfId="4625" xr:uid="{00000000-0005-0000-0000-000057120000}"/>
    <cellStyle name="40% - Ênfase6 3 3 2 5" xfId="3473" xr:uid="{00000000-0005-0000-0000-000058120000}"/>
    <cellStyle name="40% - Ênfase6 3 3 3" xfId="478" xr:uid="{00000000-0005-0000-0000-000059120000}"/>
    <cellStyle name="40% - Ênfase6 3 3 3 2" xfId="1058" xr:uid="{00000000-0005-0000-0000-00005A120000}"/>
    <cellStyle name="40% - Ênfase6 3 3 3 2 2" xfId="2216" xr:uid="{00000000-0005-0000-0000-00005B120000}"/>
    <cellStyle name="40% - Ênfase6 3 3 3 2 2 2" xfId="5345" xr:uid="{00000000-0005-0000-0000-00005C120000}"/>
    <cellStyle name="40% - Ênfase6 3 3 3 2 3" xfId="4193" xr:uid="{00000000-0005-0000-0000-00005D120000}"/>
    <cellStyle name="40% - Ênfase6 3 3 3 3" xfId="1640" xr:uid="{00000000-0005-0000-0000-00005E120000}"/>
    <cellStyle name="40% - Ênfase6 3 3 3 3 2" xfId="4769" xr:uid="{00000000-0005-0000-0000-00005F120000}"/>
    <cellStyle name="40% - Ênfase6 3 3 3 4" xfId="3617" xr:uid="{00000000-0005-0000-0000-000060120000}"/>
    <cellStyle name="40% - Ênfase6 3 3 4" xfId="770" xr:uid="{00000000-0005-0000-0000-000061120000}"/>
    <cellStyle name="40% - Ênfase6 3 3 4 2" xfId="1928" xr:uid="{00000000-0005-0000-0000-000062120000}"/>
    <cellStyle name="40% - Ênfase6 3 3 4 2 2" xfId="5057" xr:uid="{00000000-0005-0000-0000-000063120000}"/>
    <cellStyle name="40% - Ênfase6 3 3 4 3" xfId="3905" xr:uid="{00000000-0005-0000-0000-000064120000}"/>
    <cellStyle name="40% - Ênfase6 3 3 5" xfId="1352" xr:uid="{00000000-0005-0000-0000-000065120000}"/>
    <cellStyle name="40% - Ênfase6 3 3 5 2" xfId="4481" xr:uid="{00000000-0005-0000-0000-000066120000}"/>
    <cellStyle name="40% - Ênfase6 3 3 6" xfId="3329" xr:uid="{00000000-0005-0000-0000-000067120000}"/>
    <cellStyle name="40% - Ênfase6 3 4" xfId="234" xr:uid="{00000000-0005-0000-0000-000068120000}"/>
    <cellStyle name="40% - Ênfase6 3 4 2" xfId="526" xr:uid="{00000000-0005-0000-0000-000069120000}"/>
    <cellStyle name="40% - Ênfase6 3 4 2 2" xfId="1106" xr:uid="{00000000-0005-0000-0000-00006A120000}"/>
    <cellStyle name="40% - Ênfase6 3 4 2 2 2" xfId="2264" xr:uid="{00000000-0005-0000-0000-00006B120000}"/>
    <cellStyle name="40% - Ênfase6 3 4 2 2 2 2" xfId="5393" xr:uid="{00000000-0005-0000-0000-00006C120000}"/>
    <cellStyle name="40% - Ênfase6 3 4 2 2 3" xfId="4241" xr:uid="{00000000-0005-0000-0000-00006D120000}"/>
    <cellStyle name="40% - Ênfase6 3 4 2 3" xfId="1688" xr:uid="{00000000-0005-0000-0000-00006E120000}"/>
    <cellStyle name="40% - Ênfase6 3 4 2 3 2" xfId="4817" xr:uid="{00000000-0005-0000-0000-00006F120000}"/>
    <cellStyle name="40% - Ênfase6 3 4 2 4" xfId="3665" xr:uid="{00000000-0005-0000-0000-000070120000}"/>
    <cellStyle name="40% - Ênfase6 3 4 3" xfId="818" xr:uid="{00000000-0005-0000-0000-000071120000}"/>
    <cellStyle name="40% - Ênfase6 3 4 3 2" xfId="1976" xr:uid="{00000000-0005-0000-0000-000072120000}"/>
    <cellStyle name="40% - Ênfase6 3 4 3 2 2" xfId="5105" xr:uid="{00000000-0005-0000-0000-000073120000}"/>
    <cellStyle name="40% - Ênfase6 3 4 3 3" xfId="3953" xr:uid="{00000000-0005-0000-0000-000074120000}"/>
    <cellStyle name="40% - Ênfase6 3 4 4" xfId="1400" xr:uid="{00000000-0005-0000-0000-000075120000}"/>
    <cellStyle name="40% - Ênfase6 3 4 4 2" xfId="4529" xr:uid="{00000000-0005-0000-0000-000076120000}"/>
    <cellStyle name="40% - Ênfase6 3 4 5" xfId="3377" xr:uid="{00000000-0005-0000-0000-000077120000}"/>
    <cellStyle name="40% - Ênfase6 3 5" xfId="382" xr:uid="{00000000-0005-0000-0000-000078120000}"/>
    <cellStyle name="40% - Ênfase6 3 5 2" xfId="962" xr:uid="{00000000-0005-0000-0000-000079120000}"/>
    <cellStyle name="40% - Ênfase6 3 5 2 2" xfId="2120" xr:uid="{00000000-0005-0000-0000-00007A120000}"/>
    <cellStyle name="40% - Ênfase6 3 5 2 2 2" xfId="5249" xr:uid="{00000000-0005-0000-0000-00007B120000}"/>
    <cellStyle name="40% - Ênfase6 3 5 2 3" xfId="4097" xr:uid="{00000000-0005-0000-0000-00007C120000}"/>
    <cellStyle name="40% - Ênfase6 3 5 3" xfId="1544" xr:uid="{00000000-0005-0000-0000-00007D120000}"/>
    <cellStyle name="40% - Ênfase6 3 5 3 2" xfId="4673" xr:uid="{00000000-0005-0000-0000-00007E120000}"/>
    <cellStyle name="40% - Ênfase6 3 5 4" xfId="3521" xr:uid="{00000000-0005-0000-0000-00007F120000}"/>
    <cellStyle name="40% - Ênfase6 3 6" xfId="674" xr:uid="{00000000-0005-0000-0000-000080120000}"/>
    <cellStyle name="40% - Ênfase6 3 6 2" xfId="1832" xr:uid="{00000000-0005-0000-0000-000081120000}"/>
    <cellStyle name="40% - Ênfase6 3 6 2 2" xfId="4961" xr:uid="{00000000-0005-0000-0000-000082120000}"/>
    <cellStyle name="40% - Ênfase6 3 6 3" xfId="3809" xr:uid="{00000000-0005-0000-0000-000083120000}"/>
    <cellStyle name="40% - Ênfase6 3 7" xfId="1255" xr:uid="{00000000-0005-0000-0000-000084120000}"/>
    <cellStyle name="40% - Ênfase6 3 7 2" xfId="4385" xr:uid="{00000000-0005-0000-0000-000085120000}"/>
    <cellStyle name="40% - Ênfase6 3 8" xfId="3233" xr:uid="{00000000-0005-0000-0000-000086120000}"/>
    <cellStyle name="40% - Ênfase6 30" xfId="2679" xr:uid="{00000000-0005-0000-0000-000087120000}"/>
    <cellStyle name="40% - Ênfase6 30 2" xfId="5808" xr:uid="{00000000-0005-0000-0000-000088120000}"/>
    <cellStyle name="40% - Ênfase6 31" xfId="2686" xr:uid="{00000000-0005-0000-0000-000089120000}"/>
    <cellStyle name="40% - Ênfase6 31 2" xfId="5815" xr:uid="{00000000-0005-0000-0000-00008A120000}"/>
    <cellStyle name="40% - Ênfase6 32" xfId="2721" xr:uid="{00000000-0005-0000-0000-00008B120000}"/>
    <cellStyle name="40% - Ênfase6 32 2" xfId="5850" xr:uid="{00000000-0005-0000-0000-00008C120000}"/>
    <cellStyle name="40% - Ênfase6 33" xfId="2735" xr:uid="{00000000-0005-0000-0000-00008D120000}"/>
    <cellStyle name="40% - Ênfase6 33 2" xfId="5864" xr:uid="{00000000-0005-0000-0000-00008E120000}"/>
    <cellStyle name="40% - Ênfase6 34" xfId="2747" xr:uid="{00000000-0005-0000-0000-00008F120000}"/>
    <cellStyle name="40% - Ênfase6 34 2" xfId="5876" xr:uid="{00000000-0005-0000-0000-000090120000}"/>
    <cellStyle name="40% - Ênfase6 35" xfId="2758" xr:uid="{00000000-0005-0000-0000-000091120000}"/>
    <cellStyle name="40% - Ênfase6 35 2" xfId="5887" xr:uid="{00000000-0005-0000-0000-000092120000}"/>
    <cellStyle name="40% - Ênfase6 36" xfId="2772" xr:uid="{00000000-0005-0000-0000-000093120000}"/>
    <cellStyle name="40% - Ênfase6 36 2" xfId="5901" xr:uid="{00000000-0005-0000-0000-000094120000}"/>
    <cellStyle name="40% - Ênfase6 37" xfId="2782" xr:uid="{00000000-0005-0000-0000-000095120000}"/>
    <cellStyle name="40% - Ênfase6 37 2" xfId="5911" xr:uid="{00000000-0005-0000-0000-000096120000}"/>
    <cellStyle name="40% - Ênfase6 38" xfId="2791" xr:uid="{00000000-0005-0000-0000-000097120000}"/>
    <cellStyle name="40% - Ênfase6 38 2" xfId="5920" xr:uid="{00000000-0005-0000-0000-000098120000}"/>
    <cellStyle name="40% - Ênfase6 39" xfId="2798" xr:uid="{00000000-0005-0000-0000-000099120000}"/>
    <cellStyle name="40% - Ênfase6 39 2" xfId="5927" xr:uid="{00000000-0005-0000-0000-00009A120000}"/>
    <cellStyle name="40% - Ênfase6 4" xfId="114" xr:uid="{00000000-0005-0000-0000-00009B120000}"/>
    <cellStyle name="40% - Ênfase6 4 2" xfId="266" xr:uid="{00000000-0005-0000-0000-00009C120000}"/>
    <cellStyle name="40% - Ênfase6 4 2 2" xfId="558" xr:uid="{00000000-0005-0000-0000-00009D120000}"/>
    <cellStyle name="40% - Ênfase6 4 2 2 2" xfId="1138" xr:uid="{00000000-0005-0000-0000-00009E120000}"/>
    <cellStyle name="40% - Ênfase6 4 2 2 2 2" xfId="2296" xr:uid="{00000000-0005-0000-0000-00009F120000}"/>
    <cellStyle name="40% - Ênfase6 4 2 2 2 2 2" xfId="5425" xr:uid="{00000000-0005-0000-0000-0000A0120000}"/>
    <cellStyle name="40% - Ênfase6 4 2 2 2 3" xfId="4273" xr:uid="{00000000-0005-0000-0000-0000A1120000}"/>
    <cellStyle name="40% - Ênfase6 4 2 2 3" xfId="1720" xr:uid="{00000000-0005-0000-0000-0000A2120000}"/>
    <cellStyle name="40% - Ênfase6 4 2 2 3 2" xfId="4849" xr:uid="{00000000-0005-0000-0000-0000A3120000}"/>
    <cellStyle name="40% - Ênfase6 4 2 2 4" xfId="3697" xr:uid="{00000000-0005-0000-0000-0000A4120000}"/>
    <cellStyle name="40% - Ênfase6 4 2 3" xfId="850" xr:uid="{00000000-0005-0000-0000-0000A5120000}"/>
    <cellStyle name="40% - Ênfase6 4 2 3 2" xfId="2008" xr:uid="{00000000-0005-0000-0000-0000A6120000}"/>
    <cellStyle name="40% - Ênfase6 4 2 3 2 2" xfId="5137" xr:uid="{00000000-0005-0000-0000-0000A7120000}"/>
    <cellStyle name="40% - Ênfase6 4 2 3 3" xfId="3985" xr:uid="{00000000-0005-0000-0000-0000A8120000}"/>
    <cellStyle name="40% - Ênfase6 4 2 4" xfId="1432" xr:uid="{00000000-0005-0000-0000-0000A9120000}"/>
    <cellStyle name="40% - Ênfase6 4 2 4 2" xfId="4561" xr:uid="{00000000-0005-0000-0000-0000AA120000}"/>
    <cellStyle name="40% - Ênfase6 4 2 5" xfId="3409" xr:uid="{00000000-0005-0000-0000-0000AB120000}"/>
    <cellStyle name="40% - Ênfase6 4 3" xfId="414" xr:uid="{00000000-0005-0000-0000-0000AC120000}"/>
    <cellStyle name="40% - Ênfase6 4 3 2" xfId="994" xr:uid="{00000000-0005-0000-0000-0000AD120000}"/>
    <cellStyle name="40% - Ênfase6 4 3 2 2" xfId="2152" xr:uid="{00000000-0005-0000-0000-0000AE120000}"/>
    <cellStyle name="40% - Ênfase6 4 3 2 2 2" xfId="5281" xr:uid="{00000000-0005-0000-0000-0000AF120000}"/>
    <cellStyle name="40% - Ênfase6 4 3 2 3" xfId="4129" xr:uid="{00000000-0005-0000-0000-0000B0120000}"/>
    <cellStyle name="40% - Ênfase6 4 3 3" xfId="1576" xr:uid="{00000000-0005-0000-0000-0000B1120000}"/>
    <cellStyle name="40% - Ênfase6 4 3 3 2" xfId="4705" xr:uid="{00000000-0005-0000-0000-0000B2120000}"/>
    <cellStyle name="40% - Ênfase6 4 3 4" xfId="3553" xr:uid="{00000000-0005-0000-0000-0000B3120000}"/>
    <cellStyle name="40% - Ênfase6 4 4" xfId="706" xr:uid="{00000000-0005-0000-0000-0000B4120000}"/>
    <cellStyle name="40% - Ênfase6 4 4 2" xfId="1864" xr:uid="{00000000-0005-0000-0000-0000B5120000}"/>
    <cellStyle name="40% - Ênfase6 4 4 2 2" xfId="4993" xr:uid="{00000000-0005-0000-0000-0000B6120000}"/>
    <cellStyle name="40% - Ênfase6 4 4 3" xfId="3841" xr:uid="{00000000-0005-0000-0000-0000B7120000}"/>
    <cellStyle name="40% - Ênfase6 4 5" xfId="1288" xr:uid="{00000000-0005-0000-0000-0000B8120000}"/>
    <cellStyle name="40% - Ênfase6 4 5 2" xfId="4417" xr:uid="{00000000-0005-0000-0000-0000B9120000}"/>
    <cellStyle name="40% - Ênfase6 4 6" xfId="3265" xr:uid="{00000000-0005-0000-0000-0000BA120000}"/>
    <cellStyle name="40% - Ênfase6 40" xfId="2834" xr:uid="{00000000-0005-0000-0000-0000BB120000}"/>
    <cellStyle name="40% - Ênfase6 40 2" xfId="5963" xr:uid="{00000000-0005-0000-0000-0000BC120000}"/>
    <cellStyle name="40% - Ênfase6 41" xfId="2848" xr:uid="{00000000-0005-0000-0000-0000BD120000}"/>
    <cellStyle name="40% - Ênfase6 41 2" xfId="5977" xr:uid="{00000000-0005-0000-0000-0000BE120000}"/>
    <cellStyle name="40% - Ênfase6 42" xfId="2861" xr:uid="{00000000-0005-0000-0000-0000BF120000}"/>
    <cellStyle name="40% - Ênfase6 42 2" xfId="5990" xr:uid="{00000000-0005-0000-0000-0000C0120000}"/>
    <cellStyle name="40% - Ênfase6 43" xfId="2874" xr:uid="{00000000-0005-0000-0000-0000C1120000}"/>
    <cellStyle name="40% - Ênfase6 43 2" xfId="6003" xr:uid="{00000000-0005-0000-0000-0000C2120000}"/>
    <cellStyle name="40% - Ênfase6 44" xfId="2887" xr:uid="{00000000-0005-0000-0000-0000C3120000}"/>
    <cellStyle name="40% - Ênfase6 44 2" xfId="6016" xr:uid="{00000000-0005-0000-0000-0000C4120000}"/>
    <cellStyle name="40% - Ênfase6 45" xfId="2898" xr:uid="{00000000-0005-0000-0000-0000C5120000}"/>
    <cellStyle name="40% - Ênfase6 45 2" xfId="6027" xr:uid="{00000000-0005-0000-0000-0000C6120000}"/>
    <cellStyle name="40% - Ênfase6 46" xfId="2908" xr:uid="{00000000-0005-0000-0000-0000C7120000}"/>
    <cellStyle name="40% - Ênfase6 46 2" xfId="6037" xr:uid="{00000000-0005-0000-0000-0000C8120000}"/>
    <cellStyle name="40% - Ênfase6 47" xfId="2917" xr:uid="{00000000-0005-0000-0000-0000C9120000}"/>
    <cellStyle name="40% - Ênfase6 47 2" xfId="6046" xr:uid="{00000000-0005-0000-0000-0000CA120000}"/>
    <cellStyle name="40% - Ênfase6 48" xfId="2924" xr:uid="{00000000-0005-0000-0000-0000CB120000}"/>
    <cellStyle name="40% - Ênfase6 48 2" xfId="6053" xr:uid="{00000000-0005-0000-0000-0000CC120000}"/>
    <cellStyle name="40% - Ênfase6 49" xfId="2938" xr:uid="{00000000-0005-0000-0000-0000CD120000}"/>
    <cellStyle name="40% - Ênfase6 49 2" xfId="6067" xr:uid="{00000000-0005-0000-0000-0000CE120000}"/>
    <cellStyle name="40% - Ênfase6 5" xfId="166" xr:uid="{00000000-0005-0000-0000-0000CF120000}"/>
    <cellStyle name="40% - Ênfase6 5 2" xfId="314" xr:uid="{00000000-0005-0000-0000-0000D0120000}"/>
    <cellStyle name="40% - Ênfase6 5 2 2" xfId="606" xr:uid="{00000000-0005-0000-0000-0000D1120000}"/>
    <cellStyle name="40% - Ênfase6 5 2 2 2" xfId="1186" xr:uid="{00000000-0005-0000-0000-0000D2120000}"/>
    <cellStyle name="40% - Ênfase6 5 2 2 2 2" xfId="2344" xr:uid="{00000000-0005-0000-0000-0000D3120000}"/>
    <cellStyle name="40% - Ênfase6 5 2 2 2 2 2" xfId="5473" xr:uid="{00000000-0005-0000-0000-0000D4120000}"/>
    <cellStyle name="40% - Ênfase6 5 2 2 2 3" xfId="4321" xr:uid="{00000000-0005-0000-0000-0000D5120000}"/>
    <cellStyle name="40% - Ênfase6 5 2 2 3" xfId="1768" xr:uid="{00000000-0005-0000-0000-0000D6120000}"/>
    <cellStyle name="40% - Ênfase6 5 2 2 3 2" xfId="4897" xr:uid="{00000000-0005-0000-0000-0000D7120000}"/>
    <cellStyle name="40% - Ênfase6 5 2 2 4" xfId="3745" xr:uid="{00000000-0005-0000-0000-0000D8120000}"/>
    <cellStyle name="40% - Ênfase6 5 2 3" xfId="898" xr:uid="{00000000-0005-0000-0000-0000D9120000}"/>
    <cellStyle name="40% - Ênfase6 5 2 3 2" xfId="2056" xr:uid="{00000000-0005-0000-0000-0000DA120000}"/>
    <cellStyle name="40% - Ênfase6 5 2 3 2 2" xfId="5185" xr:uid="{00000000-0005-0000-0000-0000DB120000}"/>
    <cellStyle name="40% - Ênfase6 5 2 3 3" xfId="4033" xr:uid="{00000000-0005-0000-0000-0000DC120000}"/>
    <cellStyle name="40% - Ênfase6 5 2 4" xfId="1480" xr:uid="{00000000-0005-0000-0000-0000DD120000}"/>
    <cellStyle name="40% - Ênfase6 5 2 4 2" xfId="4609" xr:uid="{00000000-0005-0000-0000-0000DE120000}"/>
    <cellStyle name="40% - Ênfase6 5 2 5" xfId="3457" xr:uid="{00000000-0005-0000-0000-0000DF120000}"/>
    <cellStyle name="40% - Ênfase6 5 3" xfId="462" xr:uid="{00000000-0005-0000-0000-0000E0120000}"/>
    <cellStyle name="40% - Ênfase6 5 3 2" xfId="1042" xr:uid="{00000000-0005-0000-0000-0000E1120000}"/>
    <cellStyle name="40% - Ênfase6 5 3 2 2" xfId="2200" xr:uid="{00000000-0005-0000-0000-0000E2120000}"/>
    <cellStyle name="40% - Ênfase6 5 3 2 2 2" xfId="5329" xr:uid="{00000000-0005-0000-0000-0000E3120000}"/>
    <cellStyle name="40% - Ênfase6 5 3 2 3" xfId="4177" xr:uid="{00000000-0005-0000-0000-0000E4120000}"/>
    <cellStyle name="40% - Ênfase6 5 3 3" xfId="1624" xr:uid="{00000000-0005-0000-0000-0000E5120000}"/>
    <cellStyle name="40% - Ênfase6 5 3 3 2" xfId="4753" xr:uid="{00000000-0005-0000-0000-0000E6120000}"/>
    <cellStyle name="40% - Ênfase6 5 3 4" xfId="3601" xr:uid="{00000000-0005-0000-0000-0000E7120000}"/>
    <cellStyle name="40% - Ênfase6 5 4" xfId="754" xr:uid="{00000000-0005-0000-0000-0000E8120000}"/>
    <cellStyle name="40% - Ênfase6 5 4 2" xfId="1912" xr:uid="{00000000-0005-0000-0000-0000E9120000}"/>
    <cellStyle name="40% - Ênfase6 5 4 2 2" xfId="5041" xr:uid="{00000000-0005-0000-0000-0000EA120000}"/>
    <cellStyle name="40% - Ênfase6 5 4 3" xfId="3889" xr:uid="{00000000-0005-0000-0000-0000EB120000}"/>
    <cellStyle name="40% - Ênfase6 5 5" xfId="1336" xr:uid="{00000000-0005-0000-0000-0000EC120000}"/>
    <cellStyle name="40% - Ênfase6 5 5 2" xfId="4465" xr:uid="{00000000-0005-0000-0000-0000ED120000}"/>
    <cellStyle name="40% - Ênfase6 5 6" xfId="3313" xr:uid="{00000000-0005-0000-0000-0000EE120000}"/>
    <cellStyle name="40% - Ênfase6 50" xfId="2952" xr:uid="{00000000-0005-0000-0000-0000EF120000}"/>
    <cellStyle name="40% - Ênfase6 50 2" xfId="6081" xr:uid="{00000000-0005-0000-0000-0000F0120000}"/>
    <cellStyle name="40% - Ênfase6 51" xfId="2983" xr:uid="{00000000-0005-0000-0000-0000F1120000}"/>
    <cellStyle name="40% - Ênfase6 51 2" xfId="6112" xr:uid="{00000000-0005-0000-0000-0000F2120000}"/>
    <cellStyle name="40% - Ênfase6 52" xfId="2995" xr:uid="{00000000-0005-0000-0000-0000F3120000}"/>
    <cellStyle name="40% - Ênfase6 52 2" xfId="6124" xr:uid="{00000000-0005-0000-0000-0000F4120000}"/>
    <cellStyle name="40% - Ênfase6 53" xfId="3008" xr:uid="{00000000-0005-0000-0000-0000F5120000}"/>
    <cellStyle name="40% - Ênfase6 53 2" xfId="6137" xr:uid="{00000000-0005-0000-0000-0000F6120000}"/>
    <cellStyle name="40% - Ênfase6 54" xfId="3020" xr:uid="{00000000-0005-0000-0000-0000F7120000}"/>
    <cellStyle name="40% - Ênfase6 54 2" xfId="6149" xr:uid="{00000000-0005-0000-0000-0000F8120000}"/>
    <cellStyle name="40% - Ênfase6 55" xfId="3033" xr:uid="{00000000-0005-0000-0000-0000F9120000}"/>
    <cellStyle name="40% - Ênfase6 55 2" xfId="6162" xr:uid="{00000000-0005-0000-0000-0000FA120000}"/>
    <cellStyle name="40% - Ênfase6 56" xfId="3053" xr:uid="{00000000-0005-0000-0000-0000FB120000}"/>
    <cellStyle name="40% - Ênfase6 56 2" xfId="6182" xr:uid="{00000000-0005-0000-0000-0000FC120000}"/>
    <cellStyle name="40% - Ênfase6 57" xfId="3067" xr:uid="{00000000-0005-0000-0000-0000FD120000}"/>
    <cellStyle name="40% - Ênfase6 57 2" xfId="6196" xr:uid="{00000000-0005-0000-0000-0000FE120000}"/>
    <cellStyle name="40% - Ênfase6 58" xfId="3079" xr:uid="{00000000-0005-0000-0000-0000FF120000}"/>
    <cellStyle name="40% - Ênfase6 58 2" xfId="6208" xr:uid="{00000000-0005-0000-0000-000000130000}"/>
    <cellStyle name="40% - Ênfase6 59" xfId="3092" xr:uid="{00000000-0005-0000-0000-000001130000}"/>
    <cellStyle name="40% - Ênfase6 59 2" xfId="6221" xr:uid="{00000000-0005-0000-0000-000002130000}"/>
    <cellStyle name="40% - Ênfase6 6" xfId="214" xr:uid="{00000000-0005-0000-0000-000003130000}"/>
    <cellStyle name="40% - Ênfase6 6 2" xfId="510" xr:uid="{00000000-0005-0000-0000-000004130000}"/>
    <cellStyle name="40% - Ênfase6 6 2 2" xfId="1090" xr:uid="{00000000-0005-0000-0000-000005130000}"/>
    <cellStyle name="40% - Ênfase6 6 2 2 2" xfId="2248" xr:uid="{00000000-0005-0000-0000-000006130000}"/>
    <cellStyle name="40% - Ênfase6 6 2 2 2 2" xfId="5377" xr:uid="{00000000-0005-0000-0000-000007130000}"/>
    <cellStyle name="40% - Ênfase6 6 2 2 3" xfId="4225" xr:uid="{00000000-0005-0000-0000-000008130000}"/>
    <cellStyle name="40% - Ênfase6 6 2 3" xfId="1672" xr:uid="{00000000-0005-0000-0000-000009130000}"/>
    <cellStyle name="40% - Ênfase6 6 2 3 2" xfId="4801" xr:uid="{00000000-0005-0000-0000-00000A130000}"/>
    <cellStyle name="40% - Ênfase6 6 2 4" xfId="3649" xr:uid="{00000000-0005-0000-0000-00000B130000}"/>
    <cellStyle name="40% - Ênfase6 6 3" xfId="802" xr:uid="{00000000-0005-0000-0000-00000C130000}"/>
    <cellStyle name="40% - Ênfase6 6 3 2" xfId="1960" xr:uid="{00000000-0005-0000-0000-00000D130000}"/>
    <cellStyle name="40% - Ênfase6 6 3 2 2" xfId="5089" xr:uid="{00000000-0005-0000-0000-00000E130000}"/>
    <cellStyle name="40% - Ênfase6 6 3 3" xfId="3937" xr:uid="{00000000-0005-0000-0000-00000F130000}"/>
    <cellStyle name="40% - Ênfase6 6 4" xfId="1384" xr:uid="{00000000-0005-0000-0000-000010130000}"/>
    <cellStyle name="40% - Ênfase6 6 4 2" xfId="4513" xr:uid="{00000000-0005-0000-0000-000011130000}"/>
    <cellStyle name="40% - Ênfase6 6 5" xfId="3361" xr:uid="{00000000-0005-0000-0000-000012130000}"/>
    <cellStyle name="40% - Ênfase6 60" xfId="3105" xr:uid="{00000000-0005-0000-0000-000013130000}"/>
    <cellStyle name="40% - Ênfase6 60 2" xfId="6234" xr:uid="{00000000-0005-0000-0000-000014130000}"/>
    <cellStyle name="40% - Ênfase6 61" xfId="3116" xr:uid="{00000000-0005-0000-0000-000015130000}"/>
    <cellStyle name="40% - Ênfase6 61 2" xfId="6245" xr:uid="{00000000-0005-0000-0000-000016130000}"/>
    <cellStyle name="40% - Ênfase6 62" xfId="3126" xr:uid="{00000000-0005-0000-0000-000017130000}"/>
    <cellStyle name="40% - Ênfase6 62 2" xfId="6255" xr:uid="{00000000-0005-0000-0000-000018130000}"/>
    <cellStyle name="40% - Ênfase6 63" xfId="3135" xr:uid="{00000000-0005-0000-0000-000019130000}"/>
    <cellStyle name="40% - Ênfase6 63 2" xfId="6264" xr:uid="{00000000-0005-0000-0000-00001A130000}"/>
    <cellStyle name="40% - Ênfase6 64" xfId="3142" xr:uid="{00000000-0005-0000-0000-00001B130000}"/>
    <cellStyle name="40% - Ênfase6 64 2" xfId="6271" xr:uid="{00000000-0005-0000-0000-00001C130000}"/>
    <cellStyle name="40% - Ênfase6 65" xfId="3156" xr:uid="{00000000-0005-0000-0000-00001D130000}"/>
    <cellStyle name="40% - Ênfase6 65 2" xfId="6285" xr:uid="{00000000-0005-0000-0000-00001E130000}"/>
    <cellStyle name="40% - Ênfase6 66" xfId="3170" xr:uid="{00000000-0005-0000-0000-00001F130000}"/>
    <cellStyle name="40% - Ênfase6 66 2" xfId="6299" xr:uid="{00000000-0005-0000-0000-000020130000}"/>
    <cellStyle name="40% - Ênfase6 67" xfId="3185" xr:uid="{00000000-0005-0000-0000-000021130000}"/>
    <cellStyle name="40% - Ênfase6 67 2" xfId="6313" xr:uid="{00000000-0005-0000-0000-000022130000}"/>
    <cellStyle name="40% - Ênfase6 68" xfId="3199" xr:uid="{00000000-0005-0000-0000-000023130000}"/>
    <cellStyle name="40% - Ênfase6 68 2" xfId="6327" xr:uid="{00000000-0005-0000-0000-000024130000}"/>
    <cellStyle name="40% - Ênfase6 69" xfId="3213" xr:uid="{00000000-0005-0000-0000-000025130000}"/>
    <cellStyle name="40% - Ênfase6 7" xfId="362" xr:uid="{00000000-0005-0000-0000-000026130000}"/>
    <cellStyle name="40% - Ênfase6 7 2" xfId="946" xr:uid="{00000000-0005-0000-0000-000027130000}"/>
    <cellStyle name="40% - Ênfase6 7 2 2" xfId="2104" xr:uid="{00000000-0005-0000-0000-000028130000}"/>
    <cellStyle name="40% - Ênfase6 7 2 2 2" xfId="5233" xr:uid="{00000000-0005-0000-0000-000029130000}"/>
    <cellStyle name="40% - Ênfase6 7 2 3" xfId="4081" xr:uid="{00000000-0005-0000-0000-00002A130000}"/>
    <cellStyle name="40% - Ênfase6 7 3" xfId="1528" xr:uid="{00000000-0005-0000-0000-00002B130000}"/>
    <cellStyle name="40% - Ênfase6 7 3 2" xfId="4657" xr:uid="{00000000-0005-0000-0000-00002C130000}"/>
    <cellStyle name="40% - Ênfase6 7 4" xfId="3505" xr:uid="{00000000-0005-0000-0000-00002D130000}"/>
    <cellStyle name="40% - Ênfase6 70" xfId="6347" xr:uid="{00000000-0005-0000-0000-00002E130000}"/>
    <cellStyle name="40% - Ênfase6 71" xfId="6362" xr:uid="{00000000-0005-0000-0000-00002F130000}"/>
    <cellStyle name="40% - Ênfase6 72" xfId="6376" xr:uid="{00000000-0005-0000-0000-000030130000}"/>
    <cellStyle name="40% - Ênfase6 73" xfId="6390" xr:uid="{00000000-0005-0000-0000-000031130000}"/>
    <cellStyle name="40% - Ênfase6 8" xfId="654" xr:uid="{00000000-0005-0000-0000-000032130000}"/>
    <cellStyle name="40% - Ênfase6 8 2" xfId="1816" xr:uid="{00000000-0005-0000-0000-000033130000}"/>
    <cellStyle name="40% - Ênfase6 8 2 2" xfId="4945" xr:uid="{00000000-0005-0000-0000-000034130000}"/>
    <cellStyle name="40% - Ênfase6 8 3" xfId="3793" xr:uid="{00000000-0005-0000-0000-000035130000}"/>
    <cellStyle name="40% - Ênfase6 9" xfId="1234" xr:uid="{00000000-0005-0000-0000-000036130000}"/>
    <cellStyle name="40% - Ênfase6 9 2" xfId="4369" xr:uid="{00000000-0005-0000-0000-000037130000}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17" builtinId="26" customBuiltin="1"/>
    <cellStyle name="Cálculo" xfId="22" builtinId="22" customBuiltin="1"/>
    <cellStyle name="Célula de Verificação" xfId="24" builtinId="23" customBuiltin="1"/>
    <cellStyle name="Célula Vinculada" xfId="23" builtinId="24" customBuiltin="1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0" builtinId="20" customBuiltin="1"/>
    <cellStyle name="Hiperlink" xfId="6348" builtinId="8"/>
    <cellStyle name="Moeda" xfId="7" builtinId="4"/>
    <cellStyle name="Moeda 10" xfId="6332" xr:uid="{00000000-0005-0000-0000-00004C130000}"/>
    <cellStyle name="Moeda 11" xfId="6392" xr:uid="{00000000-0005-0000-0000-00004D130000}"/>
    <cellStyle name="Moeda 2" xfId="10" xr:uid="{00000000-0005-0000-0000-00004E130000}"/>
    <cellStyle name="Moeda 2 2" xfId="1238" xr:uid="{00000000-0005-0000-0000-00004F130000}"/>
    <cellStyle name="Moeda 3" xfId="95" xr:uid="{00000000-0005-0000-0000-000050130000}"/>
    <cellStyle name="Moeda 4" xfId="73" xr:uid="{00000000-0005-0000-0000-000051130000}"/>
    <cellStyle name="Moeda 5" xfId="116" xr:uid="{00000000-0005-0000-0000-000052130000}"/>
    <cellStyle name="Moeda 6" xfId="216" xr:uid="{00000000-0005-0000-0000-000053130000}"/>
    <cellStyle name="Moeda 7" xfId="364" xr:uid="{00000000-0005-0000-0000-000054130000}"/>
    <cellStyle name="Moeda 8" xfId="656" xr:uid="{00000000-0005-0000-0000-000055130000}"/>
    <cellStyle name="Moeda 9" xfId="3215" xr:uid="{00000000-0005-0000-0000-000056130000}"/>
    <cellStyle name="Neutro" xfId="19" builtinId="28" customBuiltin="1"/>
    <cellStyle name="Normal" xfId="0" builtinId="0"/>
    <cellStyle name="Normal 10" xfId="115" xr:uid="{00000000-0005-0000-0000-000059130000}"/>
    <cellStyle name="Normal 11" xfId="101" xr:uid="{00000000-0005-0000-0000-00005A130000}"/>
    <cellStyle name="Normal 11 2" xfId="253" xr:uid="{00000000-0005-0000-0000-00005B130000}"/>
    <cellStyle name="Normal 11 2 2" xfId="545" xr:uid="{00000000-0005-0000-0000-00005C130000}"/>
    <cellStyle name="Normal 11 2 2 2" xfId="1125" xr:uid="{00000000-0005-0000-0000-00005D130000}"/>
    <cellStyle name="Normal 11 2 2 2 2" xfId="2283" xr:uid="{00000000-0005-0000-0000-00005E130000}"/>
    <cellStyle name="Normal 11 2 2 2 2 2" xfId="5412" xr:uid="{00000000-0005-0000-0000-00005F130000}"/>
    <cellStyle name="Normal 11 2 2 2 3" xfId="4260" xr:uid="{00000000-0005-0000-0000-000060130000}"/>
    <cellStyle name="Normal 11 2 2 3" xfId="1707" xr:uid="{00000000-0005-0000-0000-000061130000}"/>
    <cellStyle name="Normal 11 2 2 3 2" xfId="4836" xr:uid="{00000000-0005-0000-0000-000062130000}"/>
    <cellStyle name="Normal 11 2 2 4" xfId="3684" xr:uid="{00000000-0005-0000-0000-000063130000}"/>
    <cellStyle name="Normal 11 2 3" xfId="837" xr:uid="{00000000-0005-0000-0000-000064130000}"/>
    <cellStyle name="Normal 11 2 3 2" xfId="1995" xr:uid="{00000000-0005-0000-0000-000065130000}"/>
    <cellStyle name="Normal 11 2 3 2 2" xfId="5124" xr:uid="{00000000-0005-0000-0000-000066130000}"/>
    <cellStyle name="Normal 11 2 3 3" xfId="3972" xr:uid="{00000000-0005-0000-0000-000067130000}"/>
    <cellStyle name="Normal 11 2 4" xfId="1419" xr:uid="{00000000-0005-0000-0000-000068130000}"/>
    <cellStyle name="Normal 11 2 4 2" xfId="4548" xr:uid="{00000000-0005-0000-0000-000069130000}"/>
    <cellStyle name="Normal 11 2 5" xfId="3396" xr:uid="{00000000-0005-0000-0000-00006A130000}"/>
    <cellStyle name="Normal 11 3" xfId="401" xr:uid="{00000000-0005-0000-0000-00006B130000}"/>
    <cellStyle name="Normal 11 3 2" xfId="981" xr:uid="{00000000-0005-0000-0000-00006C130000}"/>
    <cellStyle name="Normal 11 3 2 2" xfId="2139" xr:uid="{00000000-0005-0000-0000-00006D130000}"/>
    <cellStyle name="Normal 11 3 2 2 2" xfId="5268" xr:uid="{00000000-0005-0000-0000-00006E130000}"/>
    <cellStyle name="Normal 11 3 2 3" xfId="4116" xr:uid="{00000000-0005-0000-0000-00006F130000}"/>
    <cellStyle name="Normal 11 3 3" xfId="1563" xr:uid="{00000000-0005-0000-0000-000070130000}"/>
    <cellStyle name="Normal 11 3 3 2" xfId="4692" xr:uid="{00000000-0005-0000-0000-000071130000}"/>
    <cellStyle name="Normal 11 3 4" xfId="3540" xr:uid="{00000000-0005-0000-0000-000072130000}"/>
    <cellStyle name="Normal 11 4" xfId="693" xr:uid="{00000000-0005-0000-0000-000073130000}"/>
    <cellStyle name="Normal 11 4 2" xfId="1851" xr:uid="{00000000-0005-0000-0000-000074130000}"/>
    <cellStyle name="Normal 11 4 2 2" xfId="4980" xr:uid="{00000000-0005-0000-0000-000075130000}"/>
    <cellStyle name="Normal 11 4 3" xfId="3828" xr:uid="{00000000-0005-0000-0000-000076130000}"/>
    <cellStyle name="Normal 11 5" xfId="1275" xr:uid="{00000000-0005-0000-0000-000077130000}"/>
    <cellStyle name="Normal 11 5 2" xfId="4404" xr:uid="{00000000-0005-0000-0000-000078130000}"/>
    <cellStyle name="Normal 11 6" xfId="3252" xr:uid="{00000000-0005-0000-0000-000079130000}"/>
    <cellStyle name="Normal 12" xfId="153" xr:uid="{00000000-0005-0000-0000-00007A130000}"/>
    <cellStyle name="Normal 12 2" xfId="301" xr:uid="{00000000-0005-0000-0000-00007B130000}"/>
    <cellStyle name="Normal 12 2 2" xfId="593" xr:uid="{00000000-0005-0000-0000-00007C130000}"/>
    <cellStyle name="Normal 12 2 2 2" xfId="1173" xr:uid="{00000000-0005-0000-0000-00007D130000}"/>
    <cellStyle name="Normal 12 2 2 2 2" xfId="2331" xr:uid="{00000000-0005-0000-0000-00007E130000}"/>
    <cellStyle name="Normal 12 2 2 2 2 2" xfId="5460" xr:uid="{00000000-0005-0000-0000-00007F130000}"/>
    <cellStyle name="Normal 12 2 2 2 3" xfId="4308" xr:uid="{00000000-0005-0000-0000-000080130000}"/>
    <cellStyle name="Normal 12 2 2 3" xfId="1755" xr:uid="{00000000-0005-0000-0000-000081130000}"/>
    <cellStyle name="Normal 12 2 2 3 2" xfId="4884" xr:uid="{00000000-0005-0000-0000-000082130000}"/>
    <cellStyle name="Normal 12 2 2 4" xfId="3732" xr:uid="{00000000-0005-0000-0000-000083130000}"/>
    <cellStyle name="Normal 12 2 3" xfId="885" xr:uid="{00000000-0005-0000-0000-000084130000}"/>
    <cellStyle name="Normal 12 2 3 2" xfId="2043" xr:uid="{00000000-0005-0000-0000-000085130000}"/>
    <cellStyle name="Normal 12 2 3 2 2" xfId="5172" xr:uid="{00000000-0005-0000-0000-000086130000}"/>
    <cellStyle name="Normal 12 2 3 3" xfId="4020" xr:uid="{00000000-0005-0000-0000-000087130000}"/>
    <cellStyle name="Normal 12 2 4" xfId="1467" xr:uid="{00000000-0005-0000-0000-000088130000}"/>
    <cellStyle name="Normal 12 2 4 2" xfId="4596" xr:uid="{00000000-0005-0000-0000-000089130000}"/>
    <cellStyle name="Normal 12 2 5" xfId="3444" xr:uid="{00000000-0005-0000-0000-00008A130000}"/>
    <cellStyle name="Normal 12 3" xfId="449" xr:uid="{00000000-0005-0000-0000-00008B130000}"/>
    <cellStyle name="Normal 12 3 2" xfId="1029" xr:uid="{00000000-0005-0000-0000-00008C130000}"/>
    <cellStyle name="Normal 12 3 2 2" xfId="2187" xr:uid="{00000000-0005-0000-0000-00008D130000}"/>
    <cellStyle name="Normal 12 3 2 2 2" xfId="5316" xr:uid="{00000000-0005-0000-0000-00008E130000}"/>
    <cellStyle name="Normal 12 3 2 3" xfId="4164" xr:uid="{00000000-0005-0000-0000-00008F130000}"/>
    <cellStyle name="Normal 12 3 3" xfId="1611" xr:uid="{00000000-0005-0000-0000-000090130000}"/>
    <cellStyle name="Normal 12 3 3 2" xfId="4740" xr:uid="{00000000-0005-0000-0000-000091130000}"/>
    <cellStyle name="Normal 12 3 4" xfId="3588" xr:uid="{00000000-0005-0000-0000-000092130000}"/>
    <cellStyle name="Normal 12 4" xfId="741" xr:uid="{00000000-0005-0000-0000-000093130000}"/>
    <cellStyle name="Normal 12 4 2" xfId="1899" xr:uid="{00000000-0005-0000-0000-000094130000}"/>
    <cellStyle name="Normal 12 4 2 2" xfId="5028" xr:uid="{00000000-0005-0000-0000-000095130000}"/>
    <cellStyle name="Normal 12 4 3" xfId="3876" xr:uid="{00000000-0005-0000-0000-000096130000}"/>
    <cellStyle name="Normal 12 5" xfId="1323" xr:uid="{00000000-0005-0000-0000-000097130000}"/>
    <cellStyle name="Normal 12 5 2" xfId="4452" xr:uid="{00000000-0005-0000-0000-000098130000}"/>
    <cellStyle name="Normal 12 6" xfId="3300" xr:uid="{00000000-0005-0000-0000-000099130000}"/>
    <cellStyle name="Normal 13" xfId="215" xr:uid="{00000000-0005-0000-0000-00009A130000}"/>
    <cellStyle name="Normal 14" xfId="201" xr:uid="{00000000-0005-0000-0000-00009B130000}"/>
    <cellStyle name="Normal 14 2" xfId="497" xr:uid="{00000000-0005-0000-0000-00009C130000}"/>
    <cellStyle name="Normal 14 2 2" xfId="1077" xr:uid="{00000000-0005-0000-0000-00009D130000}"/>
    <cellStyle name="Normal 14 2 2 2" xfId="2235" xr:uid="{00000000-0005-0000-0000-00009E130000}"/>
    <cellStyle name="Normal 14 2 2 2 2" xfId="5364" xr:uid="{00000000-0005-0000-0000-00009F130000}"/>
    <cellStyle name="Normal 14 2 2 3" xfId="4212" xr:uid="{00000000-0005-0000-0000-0000A0130000}"/>
    <cellStyle name="Normal 14 2 3" xfId="1659" xr:uid="{00000000-0005-0000-0000-0000A1130000}"/>
    <cellStyle name="Normal 14 2 3 2" xfId="4788" xr:uid="{00000000-0005-0000-0000-0000A2130000}"/>
    <cellStyle name="Normal 14 2 4" xfId="3636" xr:uid="{00000000-0005-0000-0000-0000A3130000}"/>
    <cellStyle name="Normal 14 3" xfId="789" xr:uid="{00000000-0005-0000-0000-0000A4130000}"/>
    <cellStyle name="Normal 14 3 2" xfId="1947" xr:uid="{00000000-0005-0000-0000-0000A5130000}"/>
    <cellStyle name="Normal 14 3 2 2" xfId="5076" xr:uid="{00000000-0005-0000-0000-0000A6130000}"/>
    <cellStyle name="Normal 14 3 3" xfId="3924" xr:uid="{00000000-0005-0000-0000-0000A7130000}"/>
    <cellStyle name="Normal 14 4" xfId="1371" xr:uid="{00000000-0005-0000-0000-0000A8130000}"/>
    <cellStyle name="Normal 14 4 2" xfId="4500" xr:uid="{00000000-0005-0000-0000-0000A9130000}"/>
    <cellStyle name="Normal 14 5" xfId="3348" xr:uid="{00000000-0005-0000-0000-0000AA130000}"/>
    <cellStyle name="Normal 15" xfId="363" xr:uid="{00000000-0005-0000-0000-0000AB130000}"/>
    <cellStyle name="Normal 16" xfId="349" xr:uid="{00000000-0005-0000-0000-0000AC130000}"/>
    <cellStyle name="Normal 16 2" xfId="933" xr:uid="{00000000-0005-0000-0000-0000AD130000}"/>
    <cellStyle name="Normal 16 2 2" xfId="2091" xr:uid="{00000000-0005-0000-0000-0000AE130000}"/>
    <cellStyle name="Normal 16 2 2 2" xfId="5220" xr:uid="{00000000-0005-0000-0000-0000AF130000}"/>
    <cellStyle name="Normal 16 2 3" xfId="4068" xr:uid="{00000000-0005-0000-0000-0000B0130000}"/>
    <cellStyle name="Normal 16 3" xfId="1515" xr:uid="{00000000-0005-0000-0000-0000B1130000}"/>
    <cellStyle name="Normal 16 3 2" xfId="4644" xr:uid="{00000000-0005-0000-0000-0000B2130000}"/>
    <cellStyle name="Normal 16 4" xfId="3492" xr:uid="{00000000-0005-0000-0000-0000B3130000}"/>
    <cellStyle name="Normal 17" xfId="655" xr:uid="{00000000-0005-0000-0000-0000B4130000}"/>
    <cellStyle name="Normal 18" xfId="641" xr:uid="{00000000-0005-0000-0000-0000B5130000}"/>
    <cellStyle name="Normal 18 2" xfId="1803" xr:uid="{00000000-0005-0000-0000-0000B6130000}"/>
    <cellStyle name="Normal 18 2 2" xfId="4932" xr:uid="{00000000-0005-0000-0000-0000B7130000}"/>
    <cellStyle name="Normal 18 3" xfId="3780" xr:uid="{00000000-0005-0000-0000-0000B8130000}"/>
    <cellStyle name="Normal 19" xfId="1221" xr:uid="{00000000-0005-0000-0000-0000B9130000}"/>
    <cellStyle name="Normal 19 2" xfId="4356" xr:uid="{00000000-0005-0000-0000-0000BA130000}"/>
    <cellStyle name="Normal 2" xfId="3" xr:uid="{00000000-0005-0000-0000-0000BB130000}"/>
    <cellStyle name="Normal 2 2" xfId="94" xr:uid="{00000000-0005-0000-0000-0000BC130000}"/>
    <cellStyle name="Normal 2 3" xfId="72" xr:uid="{00000000-0005-0000-0000-0000BD130000}"/>
    <cellStyle name="Normal 2 4" xfId="1235" xr:uid="{00000000-0005-0000-0000-0000BE130000}"/>
    <cellStyle name="Normal 20" xfId="2379" xr:uid="{00000000-0005-0000-0000-0000BF130000}"/>
    <cellStyle name="Normal 20 2" xfId="5508" xr:uid="{00000000-0005-0000-0000-0000C0130000}"/>
    <cellStyle name="Normal 21" xfId="2392" xr:uid="{00000000-0005-0000-0000-0000C1130000}"/>
    <cellStyle name="Normal 21 2" xfId="5521" xr:uid="{00000000-0005-0000-0000-0000C2130000}"/>
    <cellStyle name="Normal 22" xfId="2393" xr:uid="{00000000-0005-0000-0000-0000C3130000}"/>
    <cellStyle name="Normal 22 2" xfId="5522" xr:uid="{00000000-0005-0000-0000-0000C4130000}"/>
    <cellStyle name="Normal 23" xfId="2387" xr:uid="{00000000-0005-0000-0000-0000C5130000}"/>
    <cellStyle name="Normal 23 2" xfId="5516" xr:uid="{00000000-0005-0000-0000-0000C6130000}"/>
    <cellStyle name="Normal 24" xfId="2413" xr:uid="{00000000-0005-0000-0000-0000C7130000}"/>
    <cellStyle name="Normal 24 2" xfId="5542" xr:uid="{00000000-0005-0000-0000-0000C8130000}"/>
    <cellStyle name="Normal 25" xfId="2380" xr:uid="{00000000-0005-0000-0000-0000C9130000}"/>
    <cellStyle name="Normal 25 2" xfId="5509" xr:uid="{00000000-0005-0000-0000-0000CA130000}"/>
    <cellStyle name="Normal 26" xfId="2382" xr:uid="{00000000-0005-0000-0000-0000CB130000}"/>
    <cellStyle name="Normal 26 2" xfId="5511" xr:uid="{00000000-0005-0000-0000-0000CC130000}"/>
    <cellStyle name="Normal 27" xfId="2428" xr:uid="{00000000-0005-0000-0000-0000CD130000}"/>
    <cellStyle name="Normal 27 2" xfId="5557" xr:uid="{00000000-0005-0000-0000-0000CE130000}"/>
    <cellStyle name="Normal 28" xfId="2430" xr:uid="{00000000-0005-0000-0000-0000CF130000}"/>
    <cellStyle name="Normal 28 2" xfId="5559" xr:uid="{00000000-0005-0000-0000-0000D0130000}"/>
    <cellStyle name="Normal 29" xfId="2481" xr:uid="{00000000-0005-0000-0000-0000D1130000}"/>
    <cellStyle name="Normal 29 2" xfId="5610" xr:uid="{00000000-0005-0000-0000-0000D2130000}"/>
    <cellStyle name="Normal 3" xfId="9" xr:uid="{00000000-0005-0000-0000-0000D3130000}"/>
    <cellStyle name="Normal 3 2" xfId="97" xr:uid="{00000000-0005-0000-0000-0000D4130000}"/>
    <cellStyle name="Normal 3 3" xfId="75" xr:uid="{00000000-0005-0000-0000-0000D5130000}"/>
    <cellStyle name="Normal 3 4" xfId="1237" xr:uid="{00000000-0005-0000-0000-0000D6130000}"/>
    <cellStyle name="Normal 30" xfId="2494" xr:uid="{00000000-0005-0000-0000-0000D7130000}"/>
    <cellStyle name="Normal 30 2" xfId="5623" xr:uid="{00000000-0005-0000-0000-0000D8130000}"/>
    <cellStyle name="Normal 31" xfId="2507" xr:uid="{00000000-0005-0000-0000-0000D9130000}"/>
    <cellStyle name="Normal 31 2" xfId="5636" xr:uid="{00000000-0005-0000-0000-0000DA130000}"/>
    <cellStyle name="Normal 32" xfId="2547" xr:uid="{00000000-0005-0000-0000-0000DB130000}"/>
    <cellStyle name="Normal 32 2" xfId="5676" xr:uid="{00000000-0005-0000-0000-0000DC130000}"/>
    <cellStyle name="Normal 33" xfId="2560" xr:uid="{00000000-0005-0000-0000-0000DD130000}"/>
    <cellStyle name="Normal 33 2" xfId="5689" xr:uid="{00000000-0005-0000-0000-0000DE130000}"/>
    <cellStyle name="Normal 34" xfId="2561" xr:uid="{00000000-0005-0000-0000-0000DF130000}"/>
    <cellStyle name="Normal 34 2" xfId="5690" xr:uid="{00000000-0005-0000-0000-0000E0130000}"/>
    <cellStyle name="Normal 35" xfId="2555" xr:uid="{00000000-0005-0000-0000-0000E1130000}"/>
    <cellStyle name="Normal 35 2" xfId="5684" xr:uid="{00000000-0005-0000-0000-0000E2130000}"/>
    <cellStyle name="Normal 36" xfId="2580" xr:uid="{00000000-0005-0000-0000-0000E3130000}"/>
    <cellStyle name="Normal 36 2" xfId="5709" xr:uid="{00000000-0005-0000-0000-0000E4130000}"/>
    <cellStyle name="Normal 37" xfId="2594" xr:uid="{00000000-0005-0000-0000-0000E5130000}"/>
    <cellStyle name="Normal 37 2" xfId="5723" xr:uid="{00000000-0005-0000-0000-0000E6130000}"/>
    <cellStyle name="Normal 38" xfId="2548" xr:uid="{00000000-0005-0000-0000-0000E7130000}"/>
    <cellStyle name="Normal 38 2" xfId="5677" xr:uid="{00000000-0005-0000-0000-0000E8130000}"/>
    <cellStyle name="Normal 39" xfId="2632" xr:uid="{00000000-0005-0000-0000-0000E9130000}"/>
    <cellStyle name="Normal 39 2" xfId="5761" xr:uid="{00000000-0005-0000-0000-0000EA130000}"/>
    <cellStyle name="Normal 4" xfId="52" xr:uid="{00000000-0005-0000-0000-0000EB130000}"/>
    <cellStyle name="Normal 40" xfId="2628" xr:uid="{00000000-0005-0000-0000-0000EC130000}"/>
    <cellStyle name="Normal 40 2" xfId="5757" xr:uid="{00000000-0005-0000-0000-0000ED130000}"/>
    <cellStyle name="Normal 41" xfId="2642" xr:uid="{00000000-0005-0000-0000-0000EE130000}"/>
    <cellStyle name="Normal 41 2" xfId="5771" xr:uid="{00000000-0005-0000-0000-0000EF130000}"/>
    <cellStyle name="Normal 42" xfId="2687" xr:uid="{00000000-0005-0000-0000-0000F0130000}"/>
    <cellStyle name="Normal 42 2" xfId="5816" xr:uid="{00000000-0005-0000-0000-0000F1130000}"/>
    <cellStyle name="Normal 43" xfId="2699" xr:uid="{00000000-0005-0000-0000-0000F2130000}"/>
    <cellStyle name="Normal 43 2" xfId="5828" xr:uid="{00000000-0005-0000-0000-0000F3130000}"/>
    <cellStyle name="Normal 44" xfId="2700" xr:uid="{00000000-0005-0000-0000-0000F4130000}"/>
    <cellStyle name="Normal 44 2" xfId="5829" xr:uid="{00000000-0005-0000-0000-0000F5130000}"/>
    <cellStyle name="Normal 45" xfId="2695" xr:uid="{00000000-0005-0000-0000-0000F6130000}"/>
    <cellStyle name="Normal 45 2" xfId="5824" xr:uid="{00000000-0005-0000-0000-0000F7130000}"/>
    <cellStyle name="Normal 46" xfId="2688" xr:uid="{00000000-0005-0000-0000-0000F8130000}"/>
    <cellStyle name="Normal 46 2" xfId="5817" xr:uid="{00000000-0005-0000-0000-0000F9130000}"/>
    <cellStyle name="Normal 47" xfId="2741" xr:uid="{00000000-0005-0000-0000-0000FA130000}"/>
    <cellStyle name="Normal 47 2" xfId="5870" xr:uid="{00000000-0005-0000-0000-0000FB130000}"/>
    <cellStyle name="Normal 48" xfId="2693" xr:uid="{00000000-0005-0000-0000-0000FC130000}"/>
    <cellStyle name="Normal 48 2" xfId="5822" xr:uid="{00000000-0005-0000-0000-0000FD130000}"/>
    <cellStyle name="Normal 49" xfId="2750" xr:uid="{00000000-0005-0000-0000-0000FE130000}"/>
    <cellStyle name="Normal 49 2" xfId="5879" xr:uid="{00000000-0005-0000-0000-0000FF130000}"/>
    <cellStyle name="Normal 5" xfId="54" xr:uid="{00000000-0005-0000-0000-000000140000}"/>
    <cellStyle name="Normal 50" xfId="2799" xr:uid="{00000000-0005-0000-0000-000001140000}"/>
    <cellStyle name="Normal 50 2" xfId="5928" xr:uid="{00000000-0005-0000-0000-000002140000}"/>
    <cellStyle name="Normal 51" xfId="2811" xr:uid="{00000000-0005-0000-0000-000003140000}"/>
    <cellStyle name="Normal 51 2" xfId="5940" xr:uid="{00000000-0005-0000-0000-000004140000}"/>
    <cellStyle name="Normal 52" xfId="2812" xr:uid="{00000000-0005-0000-0000-000005140000}"/>
    <cellStyle name="Normal 52 2" xfId="5941" xr:uid="{00000000-0005-0000-0000-000006140000}"/>
    <cellStyle name="Normal 53" xfId="2806" xr:uid="{00000000-0005-0000-0000-000007140000}"/>
    <cellStyle name="Normal 53 2" xfId="5935" xr:uid="{00000000-0005-0000-0000-000008140000}"/>
    <cellStyle name="Normal 54" xfId="2832" xr:uid="{00000000-0005-0000-0000-000009140000}"/>
    <cellStyle name="Normal 54 2" xfId="5961" xr:uid="{00000000-0005-0000-0000-00000A140000}"/>
    <cellStyle name="Normal 55" xfId="2846" xr:uid="{00000000-0005-0000-0000-00000B140000}"/>
    <cellStyle name="Normal 55 2" xfId="5975" xr:uid="{00000000-0005-0000-0000-00000C140000}"/>
    <cellStyle name="Normal 56" xfId="2859" xr:uid="{00000000-0005-0000-0000-00000D140000}"/>
    <cellStyle name="Normal 56 2" xfId="5988" xr:uid="{00000000-0005-0000-0000-00000E140000}"/>
    <cellStyle name="Normal 57" xfId="2872" xr:uid="{00000000-0005-0000-0000-00000F140000}"/>
    <cellStyle name="Normal 57 2" xfId="6001" xr:uid="{00000000-0005-0000-0000-000010140000}"/>
    <cellStyle name="Normal 58" xfId="2885" xr:uid="{00000000-0005-0000-0000-000011140000}"/>
    <cellStyle name="Normal 58 2" xfId="6014" xr:uid="{00000000-0005-0000-0000-000012140000}"/>
    <cellStyle name="Normal 59" xfId="2925" xr:uid="{00000000-0005-0000-0000-000013140000}"/>
    <cellStyle name="Normal 59 2" xfId="6054" xr:uid="{00000000-0005-0000-0000-000014140000}"/>
    <cellStyle name="Normal 6" xfId="93" xr:uid="{00000000-0005-0000-0000-000015140000}"/>
    <cellStyle name="Normal 60" xfId="2939" xr:uid="{00000000-0005-0000-0000-000016140000}"/>
    <cellStyle name="Normal 60 2" xfId="6068" xr:uid="{00000000-0005-0000-0000-000017140000}"/>
    <cellStyle name="Normal 61" xfId="3143" xr:uid="{00000000-0005-0000-0000-000018140000}"/>
    <cellStyle name="Normal 61 2" xfId="6272" xr:uid="{00000000-0005-0000-0000-000019140000}"/>
    <cellStyle name="Normal 62" xfId="3157" xr:uid="{00000000-0005-0000-0000-00001A140000}"/>
    <cellStyle name="Normal 62 2" xfId="6286" xr:uid="{00000000-0005-0000-0000-00001B140000}"/>
    <cellStyle name="Normal 63" xfId="2963" xr:uid="{00000000-0005-0000-0000-00001C140000}"/>
    <cellStyle name="Normal 63 2" xfId="6092" xr:uid="{00000000-0005-0000-0000-00001D140000}"/>
    <cellStyle name="Normal 64" xfId="2959" xr:uid="{00000000-0005-0000-0000-00001E140000}"/>
    <cellStyle name="Normal 64 2" xfId="6088" xr:uid="{00000000-0005-0000-0000-00001F140000}"/>
    <cellStyle name="Normal 65" xfId="3171" xr:uid="{00000000-0005-0000-0000-000020140000}"/>
    <cellStyle name="Normal 66" xfId="3172" xr:uid="{00000000-0005-0000-0000-000021140000}"/>
    <cellStyle name="Normal 66 2" xfId="6300" xr:uid="{00000000-0005-0000-0000-000022140000}"/>
    <cellStyle name="Normal 67" xfId="3186" xr:uid="{00000000-0005-0000-0000-000023140000}"/>
    <cellStyle name="Normal 67 2" xfId="6314" xr:uid="{00000000-0005-0000-0000-000024140000}"/>
    <cellStyle name="Normal 68" xfId="3027" xr:uid="{00000000-0005-0000-0000-000025140000}"/>
    <cellStyle name="Normal 68 2" xfId="6156" xr:uid="{00000000-0005-0000-0000-000026140000}"/>
    <cellStyle name="Normal 69" xfId="3018" xr:uid="{00000000-0005-0000-0000-000027140000}"/>
    <cellStyle name="Normal 69 2" xfId="6147" xr:uid="{00000000-0005-0000-0000-000028140000}"/>
    <cellStyle name="Normal 7" xfId="79" xr:uid="{00000000-0005-0000-0000-000029140000}"/>
    <cellStyle name="Normal 7 2" xfId="137" xr:uid="{00000000-0005-0000-0000-00002A140000}"/>
    <cellStyle name="Normal 7 2 2" xfId="285" xr:uid="{00000000-0005-0000-0000-00002B140000}"/>
    <cellStyle name="Normal 7 2 2 2" xfId="577" xr:uid="{00000000-0005-0000-0000-00002C140000}"/>
    <cellStyle name="Normal 7 2 2 2 2" xfId="1157" xr:uid="{00000000-0005-0000-0000-00002D140000}"/>
    <cellStyle name="Normal 7 2 2 2 2 2" xfId="2315" xr:uid="{00000000-0005-0000-0000-00002E140000}"/>
    <cellStyle name="Normal 7 2 2 2 2 2 2" xfId="5444" xr:uid="{00000000-0005-0000-0000-00002F140000}"/>
    <cellStyle name="Normal 7 2 2 2 2 3" xfId="4292" xr:uid="{00000000-0005-0000-0000-000030140000}"/>
    <cellStyle name="Normal 7 2 2 2 3" xfId="1739" xr:uid="{00000000-0005-0000-0000-000031140000}"/>
    <cellStyle name="Normal 7 2 2 2 3 2" xfId="4868" xr:uid="{00000000-0005-0000-0000-000032140000}"/>
    <cellStyle name="Normal 7 2 2 2 4" xfId="3716" xr:uid="{00000000-0005-0000-0000-000033140000}"/>
    <cellStyle name="Normal 7 2 2 3" xfId="869" xr:uid="{00000000-0005-0000-0000-000034140000}"/>
    <cellStyle name="Normal 7 2 2 3 2" xfId="2027" xr:uid="{00000000-0005-0000-0000-000035140000}"/>
    <cellStyle name="Normal 7 2 2 3 2 2" xfId="5156" xr:uid="{00000000-0005-0000-0000-000036140000}"/>
    <cellStyle name="Normal 7 2 2 3 3" xfId="4004" xr:uid="{00000000-0005-0000-0000-000037140000}"/>
    <cellStyle name="Normal 7 2 2 4" xfId="1451" xr:uid="{00000000-0005-0000-0000-000038140000}"/>
    <cellStyle name="Normal 7 2 2 4 2" xfId="4580" xr:uid="{00000000-0005-0000-0000-000039140000}"/>
    <cellStyle name="Normal 7 2 2 5" xfId="3428" xr:uid="{00000000-0005-0000-0000-00003A140000}"/>
    <cellStyle name="Normal 7 2 3" xfId="433" xr:uid="{00000000-0005-0000-0000-00003B140000}"/>
    <cellStyle name="Normal 7 2 3 2" xfId="1013" xr:uid="{00000000-0005-0000-0000-00003C140000}"/>
    <cellStyle name="Normal 7 2 3 2 2" xfId="2171" xr:uid="{00000000-0005-0000-0000-00003D140000}"/>
    <cellStyle name="Normal 7 2 3 2 2 2" xfId="5300" xr:uid="{00000000-0005-0000-0000-00003E140000}"/>
    <cellStyle name="Normal 7 2 3 2 3" xfId="4148" xr:uid="{00000000-0005-0000-0000-00003F140000}"/>
    <cellStyle name="Normal 7 2 3 3" xfId="1595" xr:uid="{00000000-0005-0000-0000-000040140000}"/>
    <cellStyle name="Normal 7 2 3 3 2" xfId="4724" xr:uid="{00000000-0005-0000-0000-000041140000}"/>
    <cellStyle name="Normal 7 2 3 4" xfId="3572" xr:uid="{00000000-0005-0000-0000-000042140000}"/>
    <cellStyle name="Normal 7 2 4" xfId="725" xr:uid="{00000000-0005-0000-0000-000043140000}"/>
    <cellStyle name="Normal 7 2 4 2" xfId="1883" xr:uid="{00000000-0005-0000-0000-000044140000}"/>
    <cellStyle name="Normal 7 2 4 2 2" xfId="5012" xr:uid="{00000000-0005-0000-0000-000045140000}"/>
    <cellStyle name="Normal 7 2 4 3" xfId="3860" xr:uid="{00000000-0005-0000-0000-000046140000}"/>
    <cellStyle name="Normal 7 2 5" xfId="1307" xr:uid="{00000000-0005-0000-0000-000047140000}"/>
    <cellStyle name="Normal 7 2 5 2" xfId="4436" xr:uid="{00000000-0005-0000-0000-000048140000}"/>
    <cellStyle name="Normal 7 2 6" xfId="3284" xr:uid="{00000000-0005-0000-0000-000049140000}"/>
    <cellStyle name="Normal 7 3" xfId="185" xr:uid="{00000000-0005-0000-0000-00004A140000}"/>
    <cellStyle name="Normal 7 3 2" xfId="333" xr:uid="{00000000-0005-0000-0000-00004B140000}"/>
    <cellStyle name="Normal 7 3 2 2" xfId="625" xr:uid="{00000000-0005-0000-0000-00004C140000}"/>
    <cellStyle name="Normal 7 3 2 2 2" xfId="1205" xr:uid="{00000000-0005-0000-0000-00004D140000}"/>
    <cellStyle name="Normal 7 3 2 2 2 2" xfId="2363" xr:uid="{00000000-0005-0000-0000-00004E140000}"/>
    <cellStyle name="Normal 7 3 2 2 2 2 2" xfId="5492" xr:uid="{00000000-0005-0000-0000-00004F140000}"/>
    <cellStyle name="Normal 7 3 2 2 2 3" xfId="4340" xr:uid="{00000000-0005-0000-0000-000050140000}"/>
    <cellStyle name="Normal 7 3 2 2 3" xfId="1787" xr:uid="{00000000-0005-0000-0000-000051140000}"/>
    <cellStyle name="Normal 7 3 2 2 3 2" xfId="4916" xr:uid="{00000000-0005-0000-0000-000052140000}"/>
    <cellStyle name="Normal 7 3 2 2 4" xfId="3764" xr:uid="{00000000-0005-0000-0000-000053140000}"/>
    <cellStyle name="Normal 7 3 2 3" xfId="917" xr:uid="{00000000-0005-0000-0000-000054140000}"/>
    <cellStyle name="Normal 7 3 2 3 2" xfId="2075" xr:uid="{00000000-0005-0000-0000-000055140000}"/>
    <cellStyle name="Normal 7 3 2 3 2 2" xfId="5204" xr:uid="{00000000-0005-0000-0000-000056140000}"/>
    <cellStyle name="Normal 7 3 2 3 3" xfId="4052" xr:uid="{00000000-0005-0000-0000-000057140000}"/>
    <cellStyle name="Normal 7 3 2 4" xfId="1499" xr:uid="{00000000-0005-0000-0000-000058140000}"/>
    <cellStyle name="Normal 7 3 2 4 2" xfId="4628" xr:uid="{00000000-0005-0000-0000-000059140000}"/>
    <cellStyle name="Normal 7 3 2 5" xfId="3476" xr:uid="{00000000-0005-0000-0000-00005A140000}"/>
    <cellStyle name="Normal 7 3 3" xfId="481" xr:uid="{00000000-0005-0000-0000-00005B140000}"/>
    <cellStyle name="Normal 7 3 3 2" xfId="1061" xr:uid="{00000000-0005-0000-0000-00005C140000}"/>
    <cellStyle name="Normal 7 3 3 2 2" xfId="2219" xr:uid="{00000000-0005-0000-0000-00005D140000}"/>
    <cellStyle name="Normal 7 3 3 2 2 2" xfId="5348" xr:uid="{00000000-0005-0000-0000-00005E140000}"/>
    <cellStyle name="Normal 7 3 3 2 3" xfId="4196" xr:uid="{00000000-0005-0000-0000-00005F140000}"/>
    <cellStyle name="Normal 7 3 3 3" xfId="1643" xr:uid="{00000000-0005-0000-0000-000060140000}"/>
    <cellStyle name="Normal 7 3 3 3 2" xfId="4772" xr:uid="{00000000-0005-0000-0000-000061140000}"/>
    <cellStyle name="Normal 7 3 3 4" xfId="3620" xr:uid="{00000000-0005-0000-0000-000062140000}"/>
    <cellStyle name="Normal 7 3 4" xfId="773" xr:uid="{00000000-0005-0000-0000-000063140000}"/>
    <cellStyle name="Normal 7 3 4 2" xfId="1931" xr:uid="{00000000-0005-0000-0000-000064140000}"/>
    <cellStyle name="Normal 7 3 4 2 2" xfId="5060" xr:uid="{00000000-0005-0000-0000-000065140000}"/>
    <cellStyle name="Normal 7 3 4 3" xfId="3908" xr:uid="{00000000-0005-0000-0000-000066140000}"/>
    <cellStyle name="Normal 7 3 5" xfId="1355" xr:uid="{00000000-0005-0000-0000-000067140000}"/>
    <cellStyle name="Normal 7 3 5 2" xfId="4484" xr:uid="{00000000-0005-0000-0000-000068140000}"/>
    <cellStyle name="Normal 7 3 6" xfId="3332" xr:uid="{00000000-0005-0000-0000-000069140000}"/>
    <cellStyle name="Normal 7 4" xfId="237" xr:uid="{00000000-0005-0000-0000-00006A140000}"/>
    <cellStyle name="Normal 7 4 2" xfId="529" xr:uid="{00000000-0005-0000-0000-00006B140000}"/>
    <cellStyle name="Normal 7 4 2 2" xfId="1109" xr:uid="{00000000-0005-0000-0000-00006C140000}"/>
    <cellStyle name="Normal 7 4 2 2 2" xfId="2267" xr:uid="{00000000-0005-0000-0000-00006D140000}"/>
    <cellStyle name="Normal 7 4 2 2 2 2" xfId="5396" xr:uid="{00000000-0005-0000-0000-00006E140000}"/>
    <cellStyle name="Normal 7 4 2 2 3" xfId="4244" xr:uid="{00000000-0005-0000-0000-00006F140000}"/>
    <cellStyle name="Normal 7 4 2 3" xfId="1691" xr:uid="{00000000-0005-0000-0000-000070140000}"/>
    <cellStyle name="Normal 7 4 2 3 2" xfId="4820" xr:uid="{00000000-0005-0000-0000-000071140000}"/>
    <cellStyle name="Normal 7 4 2 4" xfId="3668" xr:uid="{00000000-0005-0000-0000-000072140000}"/>
    <cellStyle name="Normal 7 4 3" xfId="821" xr:uid="{00000000-0005-0000-0000-000073140000}"/>
    <cellStyle name="Normal 7 4 3 2" xfId="1979" xr:uid="{00000000-0005-0000-0000-000074140000}"/>
    <cellStyle name="Normal 7 4 3 2 2" xfId="5108" xr:uid="{00000000-0005-0000-0000-000075140000}"/>
    <cellStyle name="Normal 7 4 3 3" xfId="3956" xr:uid="{00000000-0005-0000-0000-000076140000}"/>
    <cellStyle name="Normal 7 4 4" xfId="1403" xr:uid="{00000000-0005-0000-0000-000077140000}"/>
    <cellStyle name="Normal 7 4 4 2" xfId="4532" xr:uid="{00000000-0005-0000-0000-000078140000}"/>
    <cellStyle name="Normal 7 4 5" xfId="3380" xr:uid="{00000000-0005-0000-0000-000079140000}"/>
    <cellStyle name="Normal 7 5" xfId="385" xr:uid="{00000000-0005-0000-0000-00007A140000}"/>
    <cellStyle name="Normal 7 5 2" xfId="965" xr:uid="{00000000-0005-0000-0000-00007B140000}"/>
    <cellStyle name="Normal 7 5 2 2" xfId="2123" xr:uid="{00000000-0005-0000-0000-00007C140000}"/>
    <cellStyle name="Normal 7 5 2 2 2" xfId="5252" xr:uid="{00000000-0005-0000-0000-00007D140000}"/>
    <cellStyle name="Normal 7 5 2 3" xfId="4100" xr:uid="{00000000-0005-0000-0000-00007E140000}"/>
    <cellStyle name="Normal 7 5 3" xfId="1547" xr:uid="{00000000-0005-0000-0000-00007F140000}"/>
    <cellStyle name="Normal 7 5 3 2" xfId="4676" xr:uid="{00000000-0005-0000-0000-000080140000}"/>
    <cellStyle name="Normal 7 5 4" xfId="3524" xr:uid="{00000000-0005-0000-0000-000081140000}"/>
    <cellStyle name="Normal 7 6" xfId="677" xr:uid="{00000000-0005-0000-0000-000082140000}"/>
    <cellStyle name="Normal 7 6 2" xfId="1835" xr:uid="{00000000-0005-0000-0000-000083140000}"/>
    <cellStyle name="Normal 7 6 2 2" xfId="4964" xr:uid="{00000000-0005-0000-0000-000084140000}"/>
    <cellStyle name="Normal 7 6 3" xfId="3812" xr:uid="{00000000-0005-0000-0000-000085140000}"/>
    <cellStyle name="Normal 7 7" xfId="1258" xr:uid="{00000000-0005-0000-0000-000086140000}"/>
    <cellStyle name="Normal 7 7 2" xfId="4388" xr:uid="{00000000-0005-0000-0000-000087140000}"/>
    <cellStyle name="Normal 7 8" xfId="3236" xr:uid="{00000000-0005-0000-0000-000088140000}"/>
    <cellStyle name="Normal 70" xfId="3051" xr:uid="{00000000-0005-0000-0000-000089140000}"/>
    <cellStyle name="Normal 70 2" xfId="6180" xr:uid="{00000000-0005-0000-0000-00008A140000}"/>
    <cellStyle name="Normal 71" xfId="3065" xr:uid="{00000000-0005-0000-0000-00008B140000}"/>
    <cellStyle name="Normal 71 2" xfId="6194" xr:uid="{00000000-0005-0000-0000-00008C140000}"/>
    <cellStyle name="Normal 72" xfId="3214" xr:uid="{00000000-0005-0000-0000-00008D140000}"/>
    <cellStyle name="Normal 73" xfId="3090" xr:uid="{00000000-0005-0000-0000-00008E140000}"/>
    <cellStyle name="Normal 73 2" xfId="6219" xr:uid="{00000000-0005-0000-0000-00008F140000}"/>
    <cellStyle name="Normal 74" xfId="3103" xr:uid="{00000000-0005-0000-0000-000090140000}"/>
    <cellStyle name="Normal 74 2" xfId="6232" xr:uid="{00000000-0005-0000-0000-000091140000}"/>
    <cellStyle name="Normal 75" xfId="3200" xr:uid="{00000000-0005-0000-0000-000092140000}"/>
    <cellStyle name="Normal 76" xfId="6328" xr:uid="{00000000-0005-0000-0000-000093140000}"/>
    <cellStyle name="Normal 77" xfId="6330" xr:uid="{00000000-0005-0000-0000-000094140000}"/>
    <cellStyle name="Normal 78" xfId="6333" xr:uid="{00000000-0005-0000-0000-000095140000}"/>
    <cellStyle name="Normal 79" xfId="6349" xr:uid="{00000000-0005-0000-0000-000096140000}"/>
    <cellStyle name="Normal 8" xfId="71" xr:uid="{00000000-0005-0000-0000-000097140000}"/>
    <cellStyle name="Normal 80" xfId="6363" xr:uid="{00000000-0005-0000-0000-000098140000}"/>
    <cellStyle name="Normal 81" xfId="6377" xr:uid="{00000000-0005-0000-0000-000099140000}"/>
    <cellStyle name="Normal 82" xfId="6391" xr:uid="{00000000-0005-0000-0000-00009A140000}"/>
    <cellStyle name="Normal 9" xfId="57" xr:uid="{00000000-0005-0000-0000-00009B140000}"/>
    <cellStyle name="Normal 9 2" xfId="121" xr:uid="{00000000-0005-0000-0000-00009C140000}"/>
    <cellStyle name="Normal 9 2 2" xfId="269" xr:uid="{00000000-0005-0000-0000-00009D140000}"/>
    <cellStyle name="Normal 9 2 2 2" xfId="561" xr:uid="{00000000-0005-0000-0000-00009E140000}"/>
    <cellStyle name="Normal 9 2 2 2 2" xfId="1141" xr:uid="{00000000-0005-0000-0000-00009F140000}"/>
    <cellStyle name="Normal 9 2 2 2 2 2" xfId="2299" xr:uid="{00000000-0005-0000-0000-0000A0140000}"/>
    <cellStyle name="Normal 9 2 2 2 2 2 2" xfId="5428" xr:uid="{00000000-0005-0000-0000-0000A1140000}"/>
    <cellStyle name="Normal 9 2 2 2 2 3" xfId="4276" xr:uid="{00000000-0005-0000-0000-0000A2140000}"/>
    <cellStyle name="Normal 9 2 2 2 3" xfId="1723" xr:uid="{00000000-0005-0000-0000-0000A3140000}"/>
    <cellStyle name="Normal 9 2 2 2 3 2" xfId="4852" xr:uid="{00000000-0005-0000-0000-0000A4140000}"/>
    <cellStyle name="Normal 9 2 2 2 4" xfId="3700" xr:uid="{00000000-0005-0000-0000-0000A5140000}"/>
    <cellStyle name="Normal 9 2 2 3" xfId="853" xr:uid="{00000000-0005-0000-0000-0000A6140000}"/>
    <cellStyle name="Normal 9 2 2 3 2" xfId="2011" xr:uid="{00000000-0005-0000-0000-0000A7140000}"/>
    <cellStyle name="Normal 9 2 2 3 2 2" xfId="5140" xr:uid="{00000000-0005-0000-0000-0000A8140000}"/>
    <cellStyle name="Normal 9 2 2 3 3" xfId="3988" xr:uid="{00000000-0005-0000-0000-0000A9140000}"/>
    <cellStyle name="Normal 9 2 2 4" xfId="1435" xr:uid="{00000000-0005-0000-0000-0000AA140000}"/>
    <cellStyle name="Normal 9 2 2 4 2" xfId="4564" xr:uid="{00000000-0005-0000-0000-0000AB140000}"/>
    <cellStyle name="Normal 9 2 2 5" xfId="3412" xr:uid="{00000000-0005-0000-0000-0000AC140000}"/>
    <cellStyle name="Normal 9 2 3" xfId="417" xr:uid="{00000000-0005-0000-0000-0000AD140000}"/>
    <cellStyle name="Normal 9 2 3 2" xfId="997" xr:uid="{00000000-0005-0000-0000-0000AE140000}"/>
    <cellStyle name="Normal 9 2 3 2 2" xfId="2155" xr:uid="{00000000-0005-0000-0000-0000AF140000}"/>
    <cellStyle name="Normal 9 2 3 2 2 2" xfId="5284" xr:uid="{00000000-0005-0000-0000-0000B0140000}"/>
    <cellStyle name="Normal 9 2 3 2 3" xfId="4132" xr:uid="{00000000-0005-0000-0000-0000B1140000}"/>
    <cellStyle name="Normal 9 2 3 3" xfId="1579" xr:uid="{00000000-0005-0000-0000-0000B2140000}"/>
    <cellStyle name="Normal 9 2 3 3 2" xfId="4708" xr:uid="{00000000-0005-0000-0000-0000B3140000}"/>
    <cellStyle name="Normal 9 2 3 4" xfId="3556" xr:uid="{00000000-0005-0000-0000-0000B4140000}"/>
    <cellStyle name="Normal 9 2 4" xfId="709" xr:uid="{00000000-0005-0000-0000-0000B5140000}"/>
    <cellStyle name="Normal 9 2 4 2" xfId="1867" xr:uid="{00000000-0005-0000-0000-0000B6140000}"/>
    <cellStyle name="Normal 9 2 4 2 2" xfId="4996" xr:uid="{00000000-0005-0000-0000-0000B7140000}"/>
    <cellStyle name="Normal 9 2 4 3" xfId="3844" xr:uid="{00000000-0005-0000-0000-0000B8140000}"/>
    <cellStyle name="Normal 9 2 5" xfId="1291" xr:uid="{00000000-0005-0000-0000-0000B9140000}"/>
    <cellStyle name="Normal 9 2 5 2" xfId="4420" xr:uid="{00000000-0005-0000-0000-0000BA140000}"/>
    <cellStyle name="Normal 9 2 6" xfId="3268" xr:uid="{00000000-0005-0000-0000-0000BB140000}"/>
    <cellStyle name="Normal 9 3" xfId="169" xr:uid="{00000000-0005-0000-0000-0000BC140000}"/>
    <cellStyle name="Normal 9 3 2" xfId="317" xr:uid="{00000000-0005-0000-0000-0000BD140000}"/>
    <cellStyle name="Normal 9 3 2 2" xfId="609" xr:uid="{00000000-0005-0000-0000-0000BE140000}"/>
    <cellStyle name="Normal 9 3 2 2 2" xfId="1189" xr:uid="{00000000-0005-0000-0000-0000BF140000}"/>
    <cellStyle name="Normal 9 3 2 2 2 2" xfId="2347" xr:uid="{00000000-0005-0000-0000-0000C0140000}"/>
    <cellStyle name="Normal 9 3 2 2 2 2 2" xfId="5476" xr:uid="{00000000-0005-0000-0000-0000C1140000}"/>
    <cellStyle name="Normal 9 3 2 2 2 3" xfId="4324" xr:uid="{00000000-0005-0000-0000-0000C2140000}"/>
    <cellStyle name="Normal 9 3 2 2 3" xfId="1771" xr:uid="{00000000-0005-0000-0000-0000C3140000}"/>
    <cellStyle name="Normal 9 3 2 2 3 2" xfId="4900" xr:uid="{00000000-0005-0000-0000-0000C4140000}"/>
    <cellStyle name="Normal 9 3 2 2 4" xfId="3748" xr:uid="{00000000-0005-0000-0000-0000C5140000}"/>
    <cellStyle name="Normal 9 3 2 3" xfId="901" xr:uid="{00000000-0005-0000-0000-0000C6140000}"/>
    <cellStyle name="Normal 9 3 2 3 2" xfId="2059" xr:uid="{00000000-0005-0000-0000-0000C7140000}"/>
    <cellStyle name="Normal 9 3 2 3 2 2" xfId="5188" xr:uid="{00000000-0005-0000-0000-0000C8140000}"/>
    <cellStyle name="Normal 9 3 2 3 3" xfId="4036" xr:uid="{00000000-0005-0000-0000-0000C9140000}"/>
    <cellStyle name="Normal 9 3 2 4" xfId="1483" xr:uid="{00000000-0005-0000-0000-0000CA140000}"/>
    <cellStyle name="Normal 9 3 2 4 2" xfId="4612" xr:uid="{00000000-0005-0000-0000-0000CB140000}"/>
    <cellStyle name="Normal 9 3 2 5" xfId="3460" xr:uid="{00000000-0005-0000-0000-0000CC140000}"/>
    <cellStyle name="Normal 9 3 3" xfId="465" xr:uid="{00000000-0005-0000-0000-0000CD140000}"/>
    <cellStyle name="Normal 9 3 3 2" xfId="1045" xr:uid="{00000000-0005-0000-0000-0000CE140000}"/>
    <cellStyle name="Normal 9 3 3 2 2" xfId="2203" xr:uid="{00000000-0005-0000-0000-0000CF140000}"/>
    <cellStyle name="Normal 9 3 3 2 2 2" xfId="5332" xr:uid="{00000000-0005-0000-0000-0000D0140000}"/>
    <cellStyle name="Normal 9 3 3 2 3" xfId="4180" xr:uid="{00000000-0005-0000-0000-0000D1140000}"/>
    <cellStyle name="Normal 9 3 3 3" xfId="1627" xr:uid="{00000000-0005-0000-0000-0000D2140000}"/>
    <cellStyle name="Normal 9 3 3 3 2" xfId="4756" xr:uid="{00000000-0005-0000-0000-0000D3140000}"/>
    <cellStyle name="Normal 9 3 3 4" xfId="3604" xr:uid="{00000000-0005-0000-0000-0000D4140000}"/>
    <cellStyle name="Normal 9 3 4" xfId="757" xr:uid="{00000000-0005-0000-0000-0000D5140000}"/>
    <cellStyle name="Normal 9 3 4 2" xfId="1915" xr:uid="{00000000-0005-0000-0000-0000D6140000}"/>
    <cellStyle name="Normal 9 3 4 2 2" xfId="5044" xr:uid="{00000000-0005-0000-0000-0000D7140000}"/>
    <cellStyle name="Normal 9 3 4 3" xfId="3892" xr:uid="{00000000-0005-0000-0000-0000D8140000}"/>
    <cellStyle name="Normal 9 3 5" xfId="1339" xr:uid="{00000000-0005-0000-0000-0000D9140000}"/>
    <cellStyle name="Normal 9 3 5 2" xfId="4468" xr:uid="{00000000-0005-0000-0000-0000DA140000}"/>
    <cellStyle name="Normal 9 3 6" xfId="3316" xr:uid="{00000000-0005-0000-0000-0000DB140000}"/>
    <cellStyle name="Normal 9 4" xfId="221" xr:uid="{00000000-0005-0000-0000-0000DC140000}"/>
    <cellStyle name="Normal 9 4 2" xfId="513" xr:uid="{00000000-0005-0000-0000-0000DD140000}"/>
    <cellStyle name="Normal 9 4 2 2" xfId="1093" xr:uid="{00000000-0005-0000-0000-0000DE140000}"/>
    <cellStyle name="Normal 9 4 2 2 2" xfId="2251" xr:uid="{00000000-0005-0000-0000-0000DF140000}"/>
    <cellStyle name="Normal 9 4 2 2 2 2" xfId="5380" xr:uid="{00000000-0005-0000-0000-0000E0140000}"/>
    <cellStyle name="Normal 9 4 2 2 3" xfId="4228" xr:uid="{00000000-0005-0000-0000-0000E1140000}"/>
    <cellStyle name="Normal 9 4 2 3" xfId="1675" xr:uid="{00000000-0005-0000-0000-0000E2140000}"/>
    <cellStyle name="Normal 9 4 2 3 2" xfId="4804" xr:uid="{00000000-0005-0000-0000-0000E3140000}"/>
    <cellStyle name="Normal 9 4 2 4" xfId="3652" xr:uid="{00000000-0005-0000-0000-0000E4140000}"/>
    <cellStyle name="Normal 9 4 3" xfId="805" xr:uid="{00000000-0005-0000-0000-0000E5140000}"/>
    <cellStyle name="Normal 9 4 3 2" xfId="1963" xr:uid="{00000000-0005-0000-0000-0000E6140000}"/>
    <cellStyle name="Normal 9 4 3 2 2" xfId="5092" xr:uid="{00000000-0005-0000-0000-0000E7140000}"/>
    <cellStyle name="Normal 9 4 3 3" xfId="3940" xr:uid="{00000000-0005-0000-0000-0000E8140000}"/>
    <cellStyle name="Normal 9 4 4" xfId="1387" xr:uid="{00000000-0005-0000-0000-0000E9140000}"/>
    <cellStyle name="Normal 9 4 4 2" xfId="4516" xr:uid="{00000000-0005-0000-0000-0000EA140000}"/>
    <cellStyle name="Normal 9 4 5" xfId="3364" xr:uid="{00000000-0005-0000-0000-0000EB140000}"/>
    <cellStyle name="Normal 9 5" xfId="369" xr:uid="{00000000-0005-0000-0000-0000EC140000}"/>
    <cellStyle name="Normal 9 5 2" xfId="949" xr:uid="{00000000-0005-0000-0000-0000ED140000}"/>
    <cellStyle name="Normal 9 5 2 2" xfId="2107" xr:uid="{00000000-0005-0000-0000-0000EE140000}"/>
    <cellStyle name="Normal 9 5 2 2 2" xfId="5236" xr:uid="{00000000-0005-0000-0000-0000EF140000}"/>
    <cellStyle name="Normal 9 5 2 3" xfId="4084" xr:uid="{00000000-0005-0000-0000-0000F0140000}"/>
    <cellStyle name="Normal 9 5 3" xfId="1531" xr:uid="{00000000-0005-0000-0000-0000F1140000}"/>
    <cellStyle name="Normal 9 5 3 2" xfId="4660" xr:uid="{00000000-0005-0000-0000-0000F2140000}"/>
    <cellStyle name="Normal 9 5 4" xfId="3508" xr:uid="{00000000-0005-0000-0000-0000F3140000}"/>
    <cellStyle name="Normal 9 6" xfId="661" xr:uid="{00000000-0005-0000-0000-0000F4140000}"/>
    <cellStyle name="Normal 9 6 2" xfId="1819" xr:uid="{00000000-0005-0000-0000-0000F5140000}"/>
    <cellStyle name="Normal 9 6 2 2" xfId="4948" xr:uid="{00000000-0005-0000-0000-0000F6140000}"/>
    <cellStyle name="Normal 9 6 3" xfId="3796" xr:uid="{00000000-0005-0000-0000-0000F7140000}"/>
    <cellStyle name="Normal 9 7" xfId="1242" xr:uid="{00000000-0005-0000-0000-0000F8140000}"/>
    <cellStyle name="Normal 9 7 2" xfId="4372" xr:uid="{00000000-0005-0000-0000-0000F9140000}"/>
    <cellStyle name="Normal 9 8" xfId="3220" xr:uid="{00000000-0005-0000-0000-0000FA140000}"/>
    <cellStyle name="Normal_A-ICMS-v30" xfId="2" xr:uid="{00000000-0005-0000-0000-0000FB140000}"/>
    <cellStyle name="Normal_A-ICMS-v30_1" xfId="1" xr:uid="{00000000-0005-0000-0000-0000FC140000}"/>
    <cellStyle name="Nota 10" xfId="642" xr:uid="{00000000-0005-0000-0000-0000FD140000}"/>
    <cellStyle name="Nota 10 2" xfId="1804" xr:uid="{00000000-0005-0000-0000-0000FE140000}"/>
    <cellStyle name="Nota 10 2 2" xfId="4933" xr:uid="{00000000-0005-0000-0000-0000FF140000}"/>
    <cellStyle name="Nota 10 3" xfId="3781" xr:uid="{00000000-0005-0000-0000-000000150000}"/>
    <cellStyle name="Nota 11" xfId="1222" xr:uid="{00000000-0005-0000-0000-000001150000}"/>
    <cellStyle name="Nota 11 2" xfId="4357" xr:uid="{00000000-0005-0000-0000-000002150000}"/>
    <cellStyle name="Nota 12" xfId="2390" xr:uid="{00000000-0005-0000-0000-000003150000}"/>
    <cellStyle name="Nota 12 2" xfId="5519" xr:uid="{00000000-0005-0000-0000-000004150000}"/>
    <cellStyle name="Nota 13" xfId="2401" xr:uid="{00000000-0005-0000-0000-000005150000}"/>
    <cellStyle name="Nota 13 2" xfId="5530" xr:uid="{00000000-0005-0000-0000-000006150000}"/>
    <cellStyle name="Nota 14" xfId="2400" xr:uid="{00000000-0005-0000-0000-000007150000}"/>
    <cellStyle name="Nota 14 2" xfId="5529" xr:uid="{00000000-0005-0000-0000-000008150000}"/>
    <cellStyle name="Nota 15" xfId="2404" xr:uid="{00000000-0005-0000-0000-000009150000}"/>
    <cellStyle name="Nota 15 2" xfId="5533" xr:uid="{00000000-0005-0000-0000-00000A150000}"/>
    <cellStyle name="Nota 16" xfId="2418" xr:uid="{00000000-0005-0000-0000-00000B150000}"/>
    <cellStyle name="Nota 16 2" xfId="5547" xr:uid="{00000000-0005-0000-0000-00000C150000}"/>
    <cellStyle name="Nota 17" xfId="2451" xr:uid="{00000000-0005-0000-0000-00000D150000}"/>
    <cellStyle name="Nota 17 2" xfId="5580" xr:uid="{00000000-0005-0000-0000-00000E150000}"/>
    <cellStyle name="Nota 18" xfId="2470" xr:uid="{00000000-0005-0000-0000-00000F150000}"/>
    <cellStyle name="Nota 18 2" xfId="5599" xr:uid="{00000000-0005-0000-0000-000010150000}"/>
    <cellStyle name="Nota 19" xfId="2469" xr:uid="{00000000-0005-0000-0000-000011150000}"/>
    <cellStyle name="Nota 19 2" xfId="5598" xr:uid="{00000000-0005-0000-0000-000012150000}"/>
    <cellStyle name="Nota 2" xfId="53" xr:uid="{00000000-0005-0000-0000-000013150000}"/>
    <cellStyle name="Nota 2 10" xfId="3217" xr:uid="{00000000-0005-0000-0000-000014150000}"/>
    <cellStyle name="Nota 2 2" xfId="98" xr:uid="{00000000-0005-0000-0000-000015150000}"/>
    <cellStyle name="Nota 2 2 2" xfId="151" xr:uid="{00000000-0005-0000-0000-000016150000}"/>
    <cellStyle name="Nota 2 2 2 2" xfId="299" xr:uid="{00000000-0005-0000-0000-000017150000}"/>
    <cellStyle name="Nota 2 2 2 2 2" xfId="591" xr:uid="{00000000-0005-0000-0000-000018150000}"/>
    <cellStyle name="Nota 2 2 2 2 2 2" xfId="1171" xr:uid="{00000000-0005-0000-0000-000019150000}"/>
    <cellStyle name="Nota 2 2 2 2 2 2 2" xfId="2329" xr:uid="{00000000-0005-0000-0000-00001A150000}"/>
    <cellStyle name="Nota 2 2 2 2 2 2 2 2" xfId="5458" xr:uid="{00000000-0005-0000-0000-00001B150000}"/>
    <cellStyle name="Nota 2 2 2 2 2 2 3" xfId="4306" xr:uid="{00000000-0005-0000-0000-00001C150000}"/>
    <cellStyle name="Nota 2 2 2 2 2 3" xfId="1753" xr:uid="{00000000-0005-0000-0000-00001D150000}"/>
    <cellStyle name="Nota 2 2 2 2 2 3 2" xfId="4882" xr:uid="{00000000-0005-0000-0000-00001E150000}"/>
    <cellStyle name="Nota 2 2 2 2 2 4" xfId="3730" xr:uid="{00000000-0005-0000-0000-00001F150000}"/>
    <cellStyle name="Nota 2 2 2 2 3" xfId="883" xr:uid="{00000000-0005-0000-0000-000020150000}"/>
    <cellStyle name="Nota 2 2 2 2 3 2" xfId="2041" xr:uid="{00000000-0005-0000-0000-000021150000}"/>
    <cellStyle name="Nota 2 2 2 2 3 2 2" xfId="5170" xr:uid="{00000000-0005-0000-0000-000022150000}"/>
    <cellStyle name="Nota 2 2 2 2 3 3" xfId="4018" xr:uid="{00000000-0005-0000-0000-000023150000}"/>
    <cellStyle name="Nota 2 2 2 2 4" xfId="1465" xr:uid="{00000000-0005-0000-0000-000024150000}"/>
    <cellStyle name="Nota 2 2 2 2 4 2" xfId="4594" xr:uid="{00000000-0005-0000-0000-000025150000}"/>
    <cellStyle name="Nota 2 2 2 2 5" xfId="3442" xr:uid="{00000000-0005-0000-0000-000026150000}"/>
    <cellStyle name="Nota 2 2 2 3" xfId="447" xr:uid="{00000000-0005-0000-0000-000027150000}"/>
    <cellStyle name="Nota 2 2 2 3 2" xfId="1027" xr:uid="{00000000-0005-0000-0000-000028150000}"/>
    <cellStyle name="Nota 2 2 2 3 2 2" xfId="2185" xr:uid="{00000000-0005-0000-0000-000029150000}"/>
    <cellStyle name="Nota 2 2 2 3 2 2 2" xfId="5314" xr:uid="{00000000-0005-0000-0000-00002A150000}"/>
    <cellStyle name="Nota 2 2 2 3 2 3" xfId="4162" xr:uid="{00000000-0005-0000-0000-00002B150000}"/>
    <cellStyle name="Nota 2 2 2 3 3" xfId="1609" xr:uid="{00000000-0005-0000-0000-00002C150000}"/>
    <cellStyle name="Nota 2 2 2 3 3 2" xfId="4738" xr:uid="{00000000-0005-0000-0000-00002D150000}"/>
    <cellStyle name="Nota 2 2 2 3 4" xfId="3586" xr:uid="{00000000-0005-0000-0000-00002E150000}"/>
    <cellStyle name="Nota 2 2 2 4" xfId="739" xr:uid="{00000000-0005-0000-0000-00002F150000}"/>
    <cellStyle name="Nota 2 2 2 4 2" xfId="1897" xr:uid="{00000000-0005-0000-0000-000030150000}"/>
    <cellStyle name="Nota 2 2 2 4 2 2" xfId="5026" xr:uid="{00000000-0005-0000-0000-000031150000}"/>
    <cellStyle name="Nota 2 2 2 4 3" xfId="3874" xr:uid="{00000000-0005-0000-0000-000032150000}"/>
    <cellStyle name="Nota 2 2 2 5" xfId="1321" xr:uid="{00000000-0005-0000-0000-000033150000}"/>
    <cellStyle name="Nota 2 2 2 5 2" xfId="4450" xr:uid="{00000000-0005-0000-0000-000034150000}"/>
    <cellStyle name="Nota 2 2 2 6" xfId="3298" xr:uid="{00000000-0005-0000-0000-000035150000}"/>
    <cellStyle name="Nota 2 2 3" xfId="199" xr:uid="{00000000-0005-0000-0000-000036150000}"/>
    <cellStyle name="Nota 2 2 3 2" xfId="347" xr:uid="{00000000-0005-0000-0000-000037150000}"/>
    <cellStyle name="Nota 2 2 3 2 2" xfId="639" xr:uid="{00000000-0005-0000-0000-000038150000}"/>
    <cellStyle name="Nota 2 2 3 2 2 2" xfId="1219" xr:uid="{00000000-0005-0000-0000-000039150000}"/>
    <cellStyle name="Nota 2 2 3 2 2 2 2" xfId="2377" xr:uid="{00000000-0005-0000-0000-00003A150000}"/>
    <cellStyle name="Nota 2 2 3 2 2 2 2 2" xfId="5506" xr:uid="{00000000-0005-0000-0000-00003B150000}"/>
    <cellStyle name="Nota 2 2 3 2 2 2 3" xfId="4354" xr:uid="{00000000-0005-0000-0000-00003C150000}"/>
    <cellStyle name="Nota 2 2 3 2 2 3" xfId="1801" xr:uid="{00000000-0005-0000-0000-00003D150000}"/>
    <cellStyle name="Nota 2 2 3 2 2 3 2" xfId="4930" xr:uid="{00000000-0005-0000-0000-00003E150000}"/>
    <cellStyle name="Nota 2 2 3 2 2 4" xfId="3778" xr:uid="{00000000-0005-0000-0000-00003F150000}"/>
    <cellStyle name="Nota 2 2 3 2 3" xfId="931" xr:uid="{00000000-0005-0000-0000-000040150000}"/>
    <cellStyle name="Nota 2 2 3 2 3 2" xfId="2089" xr:uid="{00000000-0005-0000-0000-000041150000}"/>
    <cellStyle name="Nota 2 2 3 2 3 2 2" xfId="5218" xr:uid="{00000000-0005-0000-0000-000042150000}"/>
    <cellStyle name="Nota 2 2 3 2 3 3" xfId="4066" xr:uid="{00000000-0005-0000-0000-000043150000}"/>
    <cellStyle name="Nota 2 2 3 2 4" xfId="1513" xr:uid="{00000000-0005-0000-0000-000044150000}"/>
    <cellStyle name="Nota 2 2 3 2 4 2" xfId="4642" xr:uid="{00000000-0005-0000-0000-000045150000}"/>
    <cellStyle name="Nota 2 2 3 2 5" xfId="3490" xr:uid="{00000000-0005-0000-0000-000046150000}"/>
    <cellStyle name="Nota 2 2 3 3" xfId="495" xr:uid="{00000000-0005-0000-0000-000047150000}"/>
    <cellStyle name="Nota 2 2 3 3 2" xfId="1075" xr:uid="{00000000-0005-0000-0000-000048150000}"/>
    <cellStyle name="Nota 2 2 3 3 2 2" xfId="2233" xr:uid="{00000000-0005-0000-0000-000049150000}"/>
    <cellStyle name="Nota 2 2 3 3 2 2 2" xfId="5362" xr:uid="{00000000-0005-0000-0000-00004A150000}"/>
    <cellStyle name="Nota 2 2 3 3 2 3" xfId="4210" xr:uid="{00000000-0005-0000-0000-00004B150000}"/>
    <cellStyle name="Nota 2 2 3 3 3" xfId="1657" xr:uid="{00000000-0005-0000-0000-00004C150000}"/>
    <cellStyle name="Nota 2 2 3 3 3 2" xfId="4786" xr:uid="{00000000-0005-0000-0000-00004D150000}"/>
    <cellStyle name="Nota 2 2 3 3 4" xfId="3634" xr:uid="{00000000-0005-0000-0000-00004E150000}"/>
    <cellStyle name="Nota 2 2 3 4" xfId="787" xr:uid="{00000000-0005-0000-0000-00004F150000}"/>
    <cellStyle name="Nota 2 2 3 4 2" xfId="1945" xr:uid="{00000000-0005-0000-0000-000050150000}"/>
    <cellStyle name="Nota 2 2 3 4 2 2" xfId="5074" xr:uid="{00000000-0005-0000-0000-000051150000}"/>
    <cellStyle name="Nota 2 2 3 4 3" xfId="3922" xr:uid="{00000000-0005-0000-0000-000052150000}"/>
    <cellStyle name="Nota 2 2 3 5" xfId="1369" xr:uid="{00000000-0005-0000-0000-000053150000}"/>
    <cellStyle name="Nota 2 2 3 5 2" xfId="4498" xr:uid="{00000000-0005-0000-0000-000054150000}"/>
    <cellStyle name="Nota 2 2 3 6" xfId="3346" xr:uid="{00000000-0005-0000-0000-000055150000}"/>
    <cellStyle name="Nota 2 2 4" xfId="251" xr:uid="{00000000-0005-0000-0000-000056150000}"/>
    <cellStyle name="Nota 2 2 4 2" xfId="543" xr:uid="{00000000-0005-0000-0000-000057150000}"/>
    <cellStyle name="Nota 2 2 4 2 2" xfId="1123" xr:uid="{00000000-0005-0000-0000-000058150000}"/>
    <cellStyle name="Nota 2 2 4 2 2 2" xfId="2281" xr:uid="{00000000-0005-0000-0000-000059150000}"/>
    <cellStyle name="Nota 2 2 4 2 2 2 2" xfId="5410" xr:uid="{00000000-0005-0000-0000-00005A150000}"/>
    <cellStyle name="Nota 2 2 4 2 2 3" xfId="4258" xr:uid="{00000000-0005-0000-0000-00005B150000}"/>
    <cellStyle name="Nota 2 2 4 2 3" xfId="1705" xr:uid="{00000000-0005-0000-0000-00005C150000}"/>
    <cellStyle name="Nota 2 2 4 2 3 2" xfId="4834" xr:uid="{00000000-0005-0000-0000-00005D150000}"/>
    <cellStyle name="Nota 2 2 4 2 4" xfId="3682" xr:uid="{00000000-0005-0000-0000-00005E150000}"/>
    <cellStyle name="Nota 2 2 4 3" xfId="835" xr:uid="{00000000-0005-0000-0000-00005F150000}"/>
    <cellStyle name="Nota 2 2 4 3 2" xfId="1993" xr:uid="{00000000-0005-0000-0000-000060150000}"/>
    <cellStyle name="Nota 2 2 4 3 2 2" xfId="5122" xr:uid="{00000000-0005-0000-0000-000061150000}"/>
    <cellStyle name="Nota 2 2 4 3 3" xfId="3970" xr:uid="{00000000-0005-0000-0000-000062150000}"/>
    <cellStyle name="Nota 2 2 4 4" xfId="1417" xr:uid="{00000000-0005-0000-0000-000063150000}"/>
    <cellStyle name="Nota 2 2 4 4 2" xfId="4546" xr:uid="{00000000-0005-0000-0000-000064150000}"/>
    <cellStyle name="Nota 2 2 4 5" xfId="3394" xr:uid="{00000000-0005-0000-0000-000065150000}"/>
    <cellStyle name="Nota 2 2 5" xfId="399" xr:uid="{00000000-0005-0000-0000-000066150000}"/>
    <cellStyle name="Nota 2 2 5 2" xfId="979" xr:uid="{00000000-0005-0000-0000-000067150000}"/>
    <cellStyle name="Nota 2 2 5 2 2" xfId="2137" xr:uid="{00000000-0005-0000-0000-000068150000}"/>
    <cellStyle name="Nota 2 2 5 2 2 2" xfId="5266" xr:uid="{00000000-0005-0000-0000-000069150000}"/>
    <cellStyle name="Nota 2 2 5 2 3" xfId="4114" xr:uid="{00000000-0005-0000-0000-00006A150000}"/>
    <cellStyle name="Nota 2 2 5 3" xfId="1561" xr:uid="{00000000-0005-0000-0000-00006B150000}"/>
    <cellStyle name="Nota 2 2 5 3 2" xfId="4690" xr:uid="{00000000-0005-0000-0000-00006C150000}"/>
    <cellStyle name="Nota 2 2 5 4" xfId="3538" xr:uid="{00000000-0005-0000-0000-00006D150000}"/>
    <cellStyle name="Nota 2 2 6" xfId="691" xr:uid="{00000000-0005-0000-0000-00006E150000}"/>
    <cellStyle name="Nota 2 2 6 2" xfId="1849" xr:uid="{00000000-0005-0000-0000-00006F150000}"/>
    <cellStyle name="Nota 2 2 6 2 2" xfId="4978" xr:uid="{00000000-0005-0000-0000-000070150000}"/>
    <cellStyle name="Nota 2 2 6 3" xfId="3826" xr:uid="{00000000-0005-0000-0000-000071150000}"/>
    <cellStyle name="Nota 2 2 7" xfId="1272" xr:uid="{00000000-0005-0000-0000-000072150000}"/>
    <cellStyle name="Nota 2 2 7 2" xfId="4402" xr:uid="{00000000-0005-0000-0000-000073150000}"/>
    <cellStyle name="Nota 2 2 8" xfId="3250" xr:uid="{00000000-0005-0000-0000-000074150000}"/>
    <cellStyle name="Nota 2 3" xfId="76" xr:uid="{00000000-0005-0000-0000-000075150000}"/>
    <cellStyle name="Nota 2 3 2" xfId="135" xr:uid="{00000000-0005-0000-0000-000076150000}"/>
    <cellStyle name="Nota 2 3 2 2" xfId="283" xr:uid="{00000000-0005-0000-0000-000077150000}"/>
    <cellStyle name="Nota 2 3 2 2 2" xfId="575" xr:uid="{00000000-0005-0000-0000-000078150000}"/>
    <cellStyle name="Nota 2 3 2 2 2 2" xfId="1155" xr:uid="{00000000-0005-0000-0000-000079150000}"/>
    <cellStyle name="Nota 2 3 2 2 2 2 2" xfId="2313" xr:uid="{00000000-0005-0000-0000-00007A150000}"/>
    <cellStyle name="Nota 2 3 2 2 2 2 2 2" xfId="5442" xr:uid="{00000000-0005-0000-0000-00007B150000}"/>
    <cellStyle name="Nota 2 3 2 2 2 2 3" xfId="4290" xr:uid="{00000000-0005-0000-0000-00007C150000}"/>
    <cellStyle name="Nota 2 3 2 2 2 3" xfId="1737" xr:uid="{00000000-0005-0000-0000-00007D150000}"/>
    <cellStyle name="Nota 2 3 2 2 2 3 2" xfId="4866" xr:uid="{00000000-0005-0000-0000-00007E150000}"/>
    <cellStyle name="Nota 2 3 2 2 2 4" xfId="3714" xr:uid="{00000000-0005-0000-0000-00007F150000}"/>
    <cellStyle name="Nota 2 3 2 2 3" xfId="867" xr:uid="{00000000-0005-0000-0000-000080150000}"/>
    <cellStyle name="Nota 2 3 2 2 3 2" xfId="2025" xr:uid="{00000000-0005-0000-0000-000081150000}"/>
    <cellStyle name="Nota 2 3 2 2 3 2 2" xfId="5154" xr:uid="{00000000-0005-0000-0000-000082150000}"/>
    <cellStyle name="Nota 2 3 2 2 3 3" xfId="4002" xr:uid="{00000000-0005-0000-0000-000083150000}"/>
    <cellStyle name="Nota 2 3 2 2 4" xfId="1449" xr:uid="{00000000-0005-0000-0000-000084150000}"/>
    <cellStyle name="Nota 2 3 2 2 4 2" xfId="4578" xr:uid="{00000000-0005-0000-0000-000085150000}"/>
    <cellStyle name="Nota 2 3 2 2 5" xfId="3426" xr:uid="{00000000-0005-0000-0000-000086150000}"/>
    <cellStyle name="Nota 2 3 2 3" xfId="431" xr:uid="{00000000-0005-0000-0000-000087150000}"/>
    <cellStyle name="Nota 2 3 2 3 2" xfId="1011" xr:uid="{00000000-0005-0000-0000-000088150000}"/>
    <cellStyle name="Nota 2 3 2 3 2 2" xfId="2169" xr:uid="{00000000-0005-0000-0000-000089150000}"/>
    <cellStyle name="Nota 2 3 2 3 2 2 2" xfId="5298" xr:uid="{00000000-0005-0000-0000-00008A150000}"/>
    <cellStyle name="Nota 2 3 2 3 2 3" xfId="4146" xr:uid="{00000000-0005-0000-0000-00008B150000}"/>
    <cellStyle name="Nota 2 3 2 3 3" xfId="1593" xr:uid="{00000000-0005-0000-0000-00008C150000}"/>
    <cellStyle name="Nota 2 3 2 3 3 2" xfId="4722" xr:uid="{00000000-0005-0000-0000-00008D150000}"/>
    <cellStyle name="Nota 2 3 2 3 4" xfId="3570" xr:uid="{00000000-0005-0000-0000-00008E150000}"/>
    <cellStyle name="Nota 2 3 2 4" xfId="723" xr:uid="{00000000-0005-0000-0000-00008F150000}"/>
    <cellStyle name="Nota 2 3 2 4 2" xfId="1881" xr:uid="{00000000-0005-0000-0000-000090150000}"/>
    <cellStyle name="Nota 2 3 2 4 2 2" xfId="5010" xr:uid="{00000000-0005-0000-0000-000091150000}"/>
    <cellStyle name="Nota 2 3 2 4 3" xfId="3858" xr:uid="{00000000-0005-0000-0000-000092150000}"/>
    <cellStyle name="Nota 2 3 2 5" xfId="1305" xr:uid="{00000000-0005-0000-0000-000093150000}"/>
    <cellStyle name="Nota 2 3 2 5 2" xfId="4434" xr:uid="{00000000-0005-0000-0000-000094150000}"/>
    <cellStyle name="Nota 2 3 2 6" xfId="3282" xr:uid="{00000000-0005-0000-0000-000095150000}"/>
    <cellStyle name="Nota 2 3 3" xfId="183" xr:uid="{00000000-0005-0000-0000-000096150000}"/>
    <cellStyle name="Nota 2 3 3 2" xfId="331" xr:uid="{00000000-0005-0000-0000-000097150000}"/>
    <cellStyle name="Nota 2 3 3 2 2" xfId="623" xr:uid="{00000000-0005-0000-0000-000098150000}"/>
    <cellStyle name="Nota 2 3 3 2 2 2" xfId="1203" xr:uid="{00000000-0005-0000-0000-000099150000}"/>
    <cellStyle name="Nota 2 3 3 2 2 2 2" xfId="2361" xr:uid="{00000000-0005-0000-0000-00009A150000}"/>
    <cellStyle name="Nota 2 3 3 2 2 2 2 2" xfId="5490" xr:uid="{00000000-0005-0000-0000-00009B150000}"/>
    <cellStyle name="Nota 2 3 3 2 2 2 3" xfId="4338" xr:uid="{00000000-0005-0000-0000-00009C150000}"/>
    <cellStyle name="Nota 2 3 3 2 2 3" xfId="1785" xr:uid="{00000000-0005-0000-0000-00009D150000}"/>
    <cellStyle name="Nota 2 3 3 2 2 3 2" xfId="4914" xr:uid="{00000000-0005-0000-0000-00009E150000}"/>
    <cellStyle name="Nota 2 3 3 2 2 4" xfId="3762" xr:uid="{00000000-0005-0000-0000-00009F150000}"/>
    <cellStyle name="Nota 2 3 3 2 3" xfId="915" xr:uid="{00000000-0005-0000-0000-0000A0150000}"/>
    <cellStyle name="Nota 2 3 3 2 3 2" xfId="2073" xr:uid="{00000000-0005-0000-0000-0000A1150000}"/>
    <cellStyle name="Nota 2 3 3 2 3 2 2" xfId="5202" xr:uid="{00000000-0005-0000-0000-0000A2150000}"/>
    <cellStyle name="Nota 2 3 3 2 3 3" xfId="4050" xr:uid="{00000000-0005-0000-0000-0000A3150000}"/>
    <cellStyle name="Nota 2 3 3 2 4" xfId="1497" xr:uid="{00000000-0005-0000-0000-0000A4150000}"/>
    <cellStyle name="Nota 2 3 3 2 4 2" xfId="4626" xr:uid="{00000000-0005-0000-0000-0000A5150000}"/>
    <cellStyle name="Nota 2 3 3 2 5" xfId="3474" xr:uid="{00000000-0005-0000-0000-0000A6150000}"/>
    <cellStyle name="Nota 2 3 3 3" xfId="479" xr:uid="{00000000-0005-0000-0000-0000A7150000}"/>
    <cellStyle name="Nota 2 3 3 3 2" xfId="1059" xr:uid="{00000000-0005-0000-0000-0000A8150000}"/>
    <cellStyle name="Nota 2 3 3 3 2 2" xfId="2217" xr:uid="{00000000-0005-0000-0000-0000A9150000}"/>
    <cellStyle name="Nota 2 3 3 3 2 2 2" xfId="5346" xr:uid="{00000000-0005-0000-0000-0000AA150000}"/>
    <cellStyle name="Nota 2 3 3 3 2 3" xfId="4194" xr:uid="{00000000-0005-0000-0000-0000AB150000}"/>
    <cellStyle name="Nota 2 3 3 3 3" xfId="1641" xr:uid="{00000000-0005-0000-0000-0000AC150000}"/>
    <cellStyle name="Nota 2 3 3 3 3 2" xfId="4770" xr:uid="{00000000-0005-0000-0000-0000AD150000}"/>
    <cellStyle name="Nota 2 3 3 3 4" xfId="3618" xr:uid="{00000000-0005-0000-0000-0000AE150000}"/>
    <cellStyle name="Nota 2 3 3 4" xfId="771" xr:uid="{00000000-0005-0000-0000-0000AF150000}"/>
    <cellStyle name="Nota 2 3 3 4 2" xfId="1929" xr:uid="{00000000-0005-0000-0000-0000B0150000}"/>
    <cellStyle name="Nota 2 3 3 4 2 2" xfId="5058" xr:uid="{00000000-0005-0000-0000-0000B1150000}"/>
    <cellStyle name="Nota 2 3 3 4 3" xfId="3906" xr:uid="{00000000-0005-0000-0000-0000B2150000}"/>
    <cellStyle name="Nota 2 3 3 5" xfId="1353" xr:uid="{00000000-0005-0000-0000-0000B3150000}"/>
    <cellStyle name="Nota 2 3 3 5 2" xfId="4482" xr:uid="{00000000-0005-0000-0000-0000B4150000}"/>
    <cellStyle name="Nota 2 3 3 6" xfId="3330" xr:uid="{00000000-0005-0000-0000-0000B5150000}"/>
    <cellStyle name="Nota 2 3 4" xfId="235" xr:uid="{00000000-0005-0000-0000-0000B6150000}"/>
    <cellStyle name="Nota 2 3 4 2" xfId="527" xr:uid="{00000000-0005-0000-0000-0000B7150000}"/>
    <cellStyle name="Nota 2 3 4 2 2" xfId="1107" xr:uid="{00000000-0005-0000-0000-0000B8150000}"/>
    <cellStyle name="Nota 2 3 4 2 2 2" xfId="2265" xr:uid="{00000000-0005-0000-0000-0000B9150000}"/>
    <cellStyle name="Nota 2 3 4 2 2 2 2" xfId="5394" xr:uid="{00000000-0005-0000-0000-0000BA150000}"/>
    <cellStyle name="Nota 2 3 4 2 2 3" xfId="4242" xr:uid="{00000000-0005-0000-0000-0000BB150000}"/>
    <cellStyle name="Nota 2 3 4 2 3" xfId="1689" xr:uid="{00000000-0005-0000-0000-0000BC150000}"/>
    <cellStyle name="Nota 2 3 4 2 3 2" xfId="4818" xr:uid="{00000000-0005-0000-0000-0000BD150000}"/>
    <cellStyle name="Nota 2 3 4 2 4" xfId="3666" xr:uid="{00000000-0005-0000-0000-0000BE150000}"/>
    <cellStyle name="Nota 2 3 4 3" xfId="819" xr:uid="{00000000-0005-0000-0000-0000BF150000}"/>
    <cellStyle name="Nota 2 3 4 3 2" xfId="1977" xr:uid="{00000000-0005-0000-0000-0000C0150000}"/>
    <cellStyle name="Nota 2 3 4 3 2 2" xfId="5106" xr:uid="{00000000-0005-0000-0000-0000C1150000}"/>
    <cellStyle name="Nota 2 3 4 3 3" xfId="3954" xr:uid="{00000000-0005-0000-0000-0000C2150000}"/>
    <cellStyle name="Nota 2 3 4 4" xfId="1401" xr:uid="{00000000-0005-0000-0000-0000C3150000}"/>
    <cellStyle name="Nota 2 3 4 4 2" xfId="4530" xr:uid="{00000000-0005-0000-0000-0000C4150000}"/>
    <cellStyle name="Nota 2 3 4 5" xfId="3378" xr:uid="{00000000-0005-0000-0000-0000C5150000}"/>
    <cellStyle name="Nota 2 3 5" xfId="383" xr:uid="{00000000-0005-0000-0000-0000C6150000}"/>
    <cellStyle name="Nota 2 3 5 2" xfId="963" xr:uid="{00000000-0005-0000-0000-0000C7150000}"/>
    <cellStyle name="Nota 2 3 5 2 2" xfId="2121" xr:uid="{00000000-0005-0000-0000-0000C8150000}"/>
    <cellStyle name="Nota 2 3 5 2 2 2" xfId="5250" xr:uid="{00000000-0005-0000-0000-0000C9150000}"/>
    <cellStyle name="Nota 2 3 5 2 3" xfId="4098" xr:uid="{00000000-0005-0000-0000-0000CA150000}"/>
    <cellStyle name="Nota 2 3 5 3" xfId="1545" xr:uid="{00000000-0005-0000-0000-0000CB150000}"/>
    <cellStyle name="Nota 2 3 5 3 2" xfId="4674" xr:uid="{00000000-0005-0000-0000-0000CC150000}"/>
    <cellStyle name="Nota 2 3 5 4" xfId="3522" xr:uid="{00000000-0005-0000-0000-0000CD150000}"/>
    <cellStyle name="Nota 2 3 6" xfId="675" xr:uid="{00000000-0005-0000-0000-0000CE150000}"/>
    <cellStyle name="Nota 2 3 6 2" xfId="1833" xr:uid="{00000000-0005-0000-0000-0000CF150000}"/>
    <cellStyle name="Nota 2 3 6 2 2" xfId="4962" xr:uid="{00000000-0005-0000-0000-0000D0150000}"/>
    <cellStyle name="Nota 2 3 6 3" xfId="3810" xr:uid="{00000000-0005-0000-0000-0000D1150000}"/>
    <cellStyle name="Nota 2 3 7" xfId="1256" xr:uid="{00000000-0005-0000-0000-0000D2150000}"/>
    <cellStyle name="Nota 2 3 7 2" xfId="4386" xr:uid="{00000000-0005-0000-0000-0000D3150000}"/>
    <cellStyle name="Nota 2 3 8" xfId="3234" xr:uid="{00000000-0005-0000-0000-0000D4150000}"/>
    <cellStyle name="Nota 2 4" xfId="118" xr:uid="{00000000-0005-0000-0000-0000D5150000}"/>
    <cellStyle name="Nota 2 4 2" xfId="267" xr:uid="{00000000-0005-0000-0000-0000D6150000}"/>
    <cellStyle name="Nota 2 4 2 2" xfId="559" xr:uid="{00000000-0005-0000-0000-0000D7150000}"/>
    <cellStyle name="Nota 2 4 2 2 2" xfId="1139" xr:uid="{00000000-0005-0000-0000-0000D8150000}"/>
    <cellStyle name="Nota 2 4 2 2 2 2" xfId="2297" xr:uid="{00000000-0005-0000-0000-0000D9150000}"/>
    <cellStyle name="Nota 2 4 2 2 2 2 2" xfId="5426" xr:uid="{00000000-0005-0000-0000-0000DA150000}"/>
    <cellStyle name="Nota 2 4 2 2 2 3" xfId="4274" xr:uid="{00000000-0005-0000-0000-0000DB150000}"/>
    <cellStyle name="Nota 2 4 2 2 3" xfId="1721" xr:uid="{00000000-0005-0000-0000-0000DC150000}"/>
    <cellStyle name="Nota 2 4 2 2 3 2" xfId="4850" xr:uid="{00000000-0005-0000-0000-0000DD150000}"/>
    <cellStyle name="Nota 2 4 2 2 4" xfId="3698" xr:uid="{00000000-0005-0000-0000-0000DE150000}"/>
    <cellStyle name="Nota 2 4 2 3" xfId="851" xr:uid="{00000000-0005-0000-0000-0000DF150000}"/>
    <cellStyle name="Nota 2 4 2 3 2" xfId="2009" xr:uid="{00000000-0005-0000-0000-0000E0150000}"/>
    <cellStyle name="Nota 2 4 2 3 2 2" xfId="5138" xr:uid="{00000000-0005-0000-0000-0000E1150000}"/>
    <cellStyle name="Nota 2 4 2 3 3" xfId="3986" xr:uid="{00000000-0005-0000-0000-0000E2150000}"/>
    <cellStyle name="Nota 2 4 2 4" xfId="1433" xr:uid="{00000000-0005-0000-0000-0000E3150000}"/>
    <cellStyle name="Nota 2 4 2 4 2" xfId="4562" xr:uid="{00000000-0005-0000-0000-0000E4150000}"/>
    <cellStyle name="Nota 2 4 2 5" xfId="3410" xr:uid="{00000000-0005-0000-0000-0000E5150000}"/>
    <cellStyle name="Nota 2 4 3" xfId="415" xr:uid="{00000000-0005-0000-0000-0000E6150000}"/>
    <cellStyle name="Nota 2 4 3 2" xfId="995" xr:uid="{00000000-0005-0000-0000-0000E7150000}"/>
    <cellStyle name="Nota 2 4 3 2 2" xfId="2153" xr:uid="{00000000-0005-0000-0000-0000E8150000}"/>
    <cellStyle name="Nota 2 4 3 2 2 2" xfId="5282" xr:uid="{00000000-0005-0000-0000-0000E9150000}"/>
    <cellStyle name="Nota 2 4 3 2 3" xfId="4130" xr:uid="{00000000-0005-0000-0000-0000EA150000}"/>
    <cellStyle name="Nota 2 4 3 3" xfId="1577" xr:uid="{00000000-0005-0000-0000-0000EB150000}"/>
    <cellStyle name="Nota 2 4 3 3 2" xfId="4706" xr:uid="{00000000-0005-0000-0000-0000EC150000}"/>
    <cellStyle name="Nota 2 4 3 4" xfId="3554" xr:uid="{00000000-0005-0000-0000-0000ED150000}"/>
    <cellStyle name="Nota 2 4 4" xfId="707" xr:uid="{00000000-0005-0000-0000-0000EE150000}"/>
    <cellStyle name="Nota 2 4 4 2" xfId="1865" xr:uid="{00000000-0005-0000-0000-0000EF150000}"/>
    <cellStyle name="Nota 2 4 4 2 2" xfId="4994" xr:uid="{00000000-0005-0000-0000-0000F0150000}"/>
    <cellStyle name="Nota 2 4 4 3" xfId="3842" xr:uid="{00000000-0005-0000-0000-0000F1150000}"/>
    <cellStyle name="Nota 2 4 5" xfId="1289" xr:uid="{00000000-0005-0000-0000-0000F2150000}"/>
    <cellStyle name="Nota 2 4 5 2" xfId="4418" xr:uid="{00000000-0005-0000-0000-0000F3150000}"/>
    <cellStyle name="Nota 2 4 6" xfId="3266" xr:uid="{00000000-0005-0000-0000-0000F4150000}"/>
    <cellStyle name="Nota 2 5" xfId="167" xr:uid="{00000000-0005-0000-0000-0000F5150000}"/>
    <cellStyle name="Nota 2 5 2" xfId="315" xr:uid="{00000000-0005-0000-0000-0000F6150000}"/>
    <cellStyle name="Nota 2 5 2 2" xfId="607" xr:uid="{00000000-0005-0000-0000-0000F7150000}"/>
    <cellStyle name="Nota 2 5 2 2 2" xfId="1187" xr:uid="{00000000-0005-0000-0000-0000F8150000}"/>
    <cellStyle name="Nota 2 5 2 2 2 2" xfId="2345" xr:uid="{00000000-0005-0000-0000-0000F9150000}"/>
    <cellStyle name="Nota 2 5 2 2 2 2 2" xfId="5474" xr:uid="{00000000-0005-0000-0000-0000FA150000}"/>
    <cellStyle name="Nota 2 5 2 2 2 3" xfId="4322" xr:uid="{00000000-0005-0000-0000-0000FB150000}"/>
    <cellStyle name="Nota 2 5 2 2 3" xfId="1769" xr:uid="{00000000-0005-0000-0000-0000FC150000}"/>
    <cellStyle name="Nota 2 5 2 2 3 2" xfId="4898" xr:uid="{00000000-0005-0000-0000-0000FD150000}"/>
    <cellStyle name="Nota 2 5 2 2 4" xfId="3746" xr:uid="{00000000-0005-0000-0000-0000FE150000}"/>
    <cellStyle name="Nota 2 5 2 3" xfId="899" xr:uid="{00000000-0005-0000-0000-0000FF150000}"/>
    <cellStyle name="Nota 2 5 2 3 2" xfId="2057" xr:uid="{00000000-0005-0000-0000-000000160000}"/>
    <cellStyle name="Nota 2 5 2 3 2 2" xfId="5186" xr:uid="{00000000-0005-0000-0000-000001160000}"/>
    <cellStyle name="Nota 2 5 2 3 3" xfId="4034" xr:uid="{00000000-0005-0000-0000-000002160000}"/>
    <cellStyle name="Nota 2 5 2 4" xfId="1481" xr:uid="{00000000-0005-0000-0000-000003160000}"/>
    <cellStyle name="Nota 2 5 2 4 2" xfId="4610" xr:uid="{00000000-0005-0000-0000-000004160000}"/>
    <cellStyle name="Nota 2 5 2 5" xfId="3458" xr:uid="{00000000-0005-0000-0000-000005160000}"/>
    <cellStyle name="Nota 2 5 3" xfId="463" xr:uid="{00000000-0005-0000-0000-000006160000}"/>
    <cellStyle name="Nota 2 5 3 2" xfId="1043" xr:uid="{00000000-0005-0000-0000-000007160000}"/>
    <cellStyle name="Nota 2 5 3 2 2" xfId="2201" xr:uid="{00000000-0005-0000-0000-000008160000}"/>
    <cellStyle name="Nota 2 5 3 2 2 2" xfId="5330" xr:uid="{00000000-0005-0000-0000-000009160000}"/>
    <cellStyle name="Nota 2 5 3 2 3" xfId="4178" xr:uid="{00000000-0005-0000-0000-00000A160000}"/>
    <cellStyle name="Nota 2 5 3 3" xfId="1625" xr:uid="{00000000-0005-0000-0000-00000B160000}"/>
    <cellStyle name="Nota 2 5 3 3 2" xfId="4754" xr:uid="{00000000-0005-0000-0000-00000C160000}"/>
    <cellStyle name="Nota 2 5 3 4" xfId="3602" xr:uid="{00000000-0005-0000-0000-00000D160000}"/>
    <cellStyle name="Nota 2 5 4" xfId="755" xr:uid="{00000000-0005-0000-0000-00000E160000}"/>
    <cellStyle name="Nota 2 5 4 2" xfId="1913" xr:uid="{00000000-0005-0000-0000-00000F160000}"/>
    <cellStyle name="Nota 2 5 4 2 2" xfId="5042" xr:uid="{00000000-0005-0000-0000-000010160000}"/>
    <cellStyle name="Nota 2 5 4 3" xfId="3890" xr:uid="{00000000-0005-0000-0000-000011160000}"/>
    <cellStyle name="Nota 2 5 5" xfId="1337" xr:uid="{00000000-0005-0000-0000-000012160000}"/>
    <cellStyle name="Nota 2 5 5 2" xfId="4466" xr:uid="{00000000-0005-0000-0000-000013160000}"/>
    <cellStyle name="Nota 2 5 6" xfId="3314" xr:uid="{00000000-0005-0000-0000-000014160000}"/>
    <cellStyle name="Nota 2 6" xfId="218" xr:uid="{00000000-0005-0000-0000-000015160000}"/>
    <cellStyle name="Nota 2 6 2" xfId="511" xr:uid="{00000000-0005-0000-0000-000016160000}"/>
    <cellStyle name="Nota 2 6 2 2" xfId="1091" xr:uid="{00000000-0005-0000-0000-000017160000}"/>
    <cellStyle name="Nota 2 6 2 2 2" xfId="2249" xr:uid="{00000000-0005-0000-0000-000018160000}"/>
    <cellStyle name="Nota 2 6 2 2 2 2" xfId="5378" xr:uid="{00000000-0005-0000-0000-000019160000}"/>
    <cellStyle name="Nota 2 6 2 2 3" xfId="4226" xr:uid="{00000000-0005-0000-0000-00001A160000}"/>
    <cellStyle name="Nota 2 6 2 3" xfId="1673" xr:uid="{00000000-0005-0000-0000-00001B160000}"/>
    <cellStyle name="Nota 2 6 2 3 2" xfId="4802" xr:uid="{00000000-0005-0000-0000-00001C160000}"/>
    <cellStyle name="Nota 2 6 2 4" xfId="3650" xr:uid="{00000000-0005-0000-0000-00001D160000}"/>
    <cellStyle name="Nota 2 6 3" xfId="803" xr:uid="{00000000-0005-0000-0000-00001E160000}"/>
    <cellStyle name="Nota 2 6 3 2" xfId="1961" xr:uid="{00000000-0005-0000-0000-00001F160000}"/>
    <cellStyle name="Nota 2 6 3 2 2" xfId="5090" xr:uid="{00000000-0005-0000-0000-000020160000}"/>
    <cellStyle name="Nota 2 6 3 3" xfId="3938" xr:uid="{00000000-0005-0000-0000-000021160000}"/>
    <cellStyle name="Nota 2 6 4" xfId="1385" xr:uid="{00000000-0005-0000-0000-000022160000}"/>
    <cellStyle name="Nota 2 6 4 2" xfId="4514" xr:uid="{00000000-0005-0000-0000-000023160000}"/>
    <cellStyle name="Nota 2 6 5" xfId="3362" xr:uid="{00000000-0005-0000-0000-000024160000}"/>
    <cellStyle name="Nota 2 7" xfId="366" xr:uid="{00000000-0005-0000-0000-000025160000}"/>
    <cellStyle name="Nota 2 7 2" xfId="947" xr:uid="{00000000-0005-0000-0000-000026160000}"/>
    <cellStyle name="Nota 2 7 2 2" xfId="2105" xr:uid="{00000000-0005-0000-0000-000027160000}"/>
    <cellStyle name="Nota 2 7 2 2 2" xfId="5234" xr:uid="{00000000-0005-0000-0000-000028160000}"/>
    <cellStyle name="Nota 2 7 2 3" xfId="4082" xr:uid="{00000000-0005-0000-0000-000029160000}"/>
    <cellStyle name="Nota 2 7 3" xfId="1529" xr:uid="{00000000-0005-0000-0000-00002A160000}"/>
    <cellStyle name="Nota 2 7 3 2" xfId="4658" xr:uid="{00000000-0005-0000-0000-00002B160000}"/>
    <cellStyle name="Nota 2 7 4" xfId="3506" xr:uid="{00000000-0005-0000-0000-00002C160000}"/>
    <cellStyle name="Nota 2 8" xfId="658" xr:uid="{00000000-0005-0000-0000-00002D160000}"/>
    <cellStyle name="Nota 2 8 2" xfId="1817" xr:uid="{00000000-0005-0000-0000-00002E160000}"/>
    <cellStyle name="Nota 2 8 2 2" xfId="4946" xr:uid="{00000000-0005-0000-0000-00002F160000}"/>
    <cellStyle name="Nota 2 8 3" xfId="3794" xr:uid="{00000000-0005-0000-0000-000030160000}"/>
    <cellStyle name="Nota 2 9" xfId="1240" xr:uid="{00000000-0005-0000-0000-000031160000}"/>
    <cellStyle name="Nota 2 9 2" xfId="4370" xr:uid="{00000000-0005-0000-0000-000032160000}"/>
    <cellStyle name="Nota 20" xfId="2473" xr:uid="{00000000-0005-0000-0000-000033160000}"/>
    <cellStyle name="Nota 20 2" xfId="5602" xr:uid="{00000000-0005-0000-0000-000034160000}"/>
    <cellStyle name="Nota 21" xfId="2486" xr:uid="{00000000-0005-0000-0000-000035160000}"/>
    <cellStyle name="Nota 21 2" xfId="5615" xr:uid="{00000000-0005-0000-0000-000036160000}"/>
    <cellStyle name="Nota 22" xfId="2499" xr:uid="{00000000-0005-0000-0000-000037160000}"/>
    <cellStyle name="Nota 22 2" xfId="5628" xr:uid="{00000000-0005-0000-0000-000038160000}"/>
    <cellStyle name="Nota 23" xfId="2511" xr:uid="{00000000-0005-0000-0000-000039160000}"/>
    <cellStyle name="Nota 23 2" xfId="5640" xr:uid="{00000000-0005-0000-0000-00003A160000}"/>
    <cellStyle name="Nota 24" xfId="2558" xr:uid="{00000000-0005-0000-0000-00003B160000}"/>
    <cellStyle name="Nota 24 2" xfId="5687" xr:uid="{00000000-0005-0000-0000-00003C160000}"/>
    <cellStyle name="Nota 25" xfId="2569" xr:uid="{00000000-0005-0000-0000-00003D160000}"/>
    <cellStyle name="Nota 25 2" xfId="5698" xr:uid="{00000000-0005-0000-0000-00003E160000}"/>
    <cellStyle name="Nota 26" xfId="2568" xr:uid="{00000000-0005-0000-0000-00003F160000}"/>
    <cellStyle name="Nota 26 2" xfId="5697" xr:uid="{00000000-0005-0000-0000-000040160000}"/>
    <cellStyle name="Nota 27" xfId="2572" xr:uid="{00000000-0005-0000-0000-000041160000}"/>
    <cellStyle name="Nota 27 2" xfId="5701" xr:uid="{00000000-0005-0000-0000-000042160000}"/>
    <cellStyle name="Nota 28" xfId="2585" xr:uid="{00000000-0005-0000-0000-000043160000}"/>
    <cellStyle name="Nota 28 2" xfId="5714" xr:uid="{00000000-0005-0000-0000-000044160000}"/>
    <cellStyle name="Nota 29" xfId="2599" xr:uid="{00000000-0005-0000-0000-000045160000}"/>
    <cellStyle name="Nota 29 2" xfId="5728" xr:uid="{00000000-0005-0000-0000-000046160000}"/>
    <cellStyle name="Nota 3" xfId="55" xr:uid="{00000000-0005-0000-0000-000047160000}"/>
    <cellStyle name="Nota 3 10" xfId="3218" xr:uid="{00000000-0005-0000-0000-000048160000}"/>
    <cellStyle name="Nota 3 2" xfId="99" xr:uid="{00000000-0005-0000-0000-000049160000}"/>
    <cellStyle name="Nota 3 2 2" xfId="152" xr:uid="{00000000-0005-0000-0000-00004A160000}"/>
    <cellStyle name="Nota 3 2 2 2" xfId="300" xr:uid="{00000000-0005-0000-0000-00004B160000}"/>
    <cellStyle name="Nota 3 2 2 2 2" xfId="592" xr:uid="{00000000-0005-0000-0000-00004C160000}"/>
    <cellStyle name="Nota 3 2 2 2 2 2" xfId="1172" xr:uid="{00000000-0005-0000-0000-00004D160000}"/>
    <cellStyle name="Nota 3 2 2 2 2 2 2" xfId="2330" xr:uid="{00000000-0005-0000-0000-00004E160000}"/>
    <cellStyle name="Nota 3 2 2 2 2 2 2 2" xfId="5459" xr:uid="{00000000-0005-0000-0000-00004F160000}"/>
    <cellStyle name="Nota 3 2 2 2 2 2 3" xfId="4307" xr:uid="{00000000-0005-0000-0000-000050160000}"/>
    <cellStyle name="Nota 3 2 2 2 2 3" xfId="1754" xr:uid="{00000000-0005-0000-0000-000051160000}"/>
    <cellStyle name="Nota 3 2 2 2 2 3 2" xfId="4883" xr:uid="{00000000-0005-0000-0000-000052160000}"/>
    <cellStyle name="Nota 3 2 2 2 2 4" xfId="3731" xr:uid="{00000000-0005-0000-0000-000053160000}"/>
    <cellStyle name="Nota 3 2 2 2 3" xfId="884" xr:uid="{00000000-0005-0000-0000-000054160000}"/>
    <cellStyle name="Nota 3 2 2 2 3 2" xfId="2042" xr:uid="{00000000-0005-0000-0000-000055160000}"/>
    <cellStyle name="Nota 3 2 2 2 3 2 2" xfId="5171" xr:uid="{00000000-0005-0000-0000-000056160000}"/>
    <cellStyle name="Nota 3 2 2 2 3 3" xfId="4019" xr:uid="{00000000-0005-0000-0000-000057160000}"/>
    <cellStyle name="Nota 3 2 2 2 4" xfId="1466" xr:uid="{00000000-0005-0000-0000-000058160000}"/>
    <cellStyle name="Nota 3 2 2 2 4 2" xfId="4595" xr:uid="{00000000-0005-0000-0000-000059160000}"/>
    <cellStyle name="Nota 3 2 2 2 5" xfId="3443" xr:uid="{00000000-0005-0000-0000-00005A160000}"/>
    <cellStyle name="Nota 3 2 2 3" xfId="448" xr:uid="{00000000-0005-0000-0000-00005B160000}"/>
    <cellStyle name="Nota 3 2 2 3 2" xfId="1028" xr:uid="{00000000-0005-0000-0000-00005C160000}"/>
    <cellStyle name="Nota 3 2 2 3 2 2" xfId="2186" xr:uid="{00000000-0005-0000-0000-00005D160000}"/>
    <cellStyle name="Nota 3 2 2 3 2 2 2" xfId="5315" xr:uid="{00000000-0005-0000-0000-00005E160000}"/>
    <cellStyle name="Nota 3 2 2 3 2 3" xfId="4163" xr:uid="{00000000-0005-0000-0000-00005F160000}"/>
    <cellStyle name="Nota 3 2 2 3 3" xfId="1610" xr:uid="{00000000-0005-0000-0000-000060160000}"/>
    <cellStyle name="Nota 3 2 2 3 3 2" xfId="4739" xr:uid="{00000000-0005-0000-0000-000061160000}"/>
    <cellStyle name="Nota 3 2 2 3 4" xfId="3587" xr:uid="{00000000-0005-0000-0000-000062160000}"/>
    <cellStyle name="Nota 3 2 2 4" xfId="740" xr:uid="{00000000-0005-0000-0000-000063160000}"/>
    <cellStyle name="Nota 3 2 2 4 2" xfId="1898" xr:uid="{00000000-0005-0000-0000-000064160000}"/>
    <cellStyle name="Nota 3 2 2 4 2 2" xfId="5027" xr:uid="{00000000-0005-0000-0000-000065160000}"/>
    <cellStyle name="Nota 3 2 2 4 3" xfId="3875" xr:uid="{00000000-0005-0000-0000-000066160000}"/>
    <cellStyle name="Nota 3 2 2 5" xfId="1322" xr:uid="{00000000-0005-0000-0000-000067160000}"/>
    <cellStyle name="Nota 3 2 2 5 2" xfId="4451" xr:uid="{00000000-0005-0000-0000-000068160000}"/>
    <cellStyle name="Nota 3 2 2 6" xfId="3299" xr:uid="{00000000-0005-0000-0000-000069160000}"/>
    <cellStyle name="Nota 3 2 3" xfId="200" xr:uid="{00000000-0005-0000-0000-00006A160000}"/>
    <cellStyle name="Nota 3 2 3 2" xfId="348" xr:uid="{00000000-0005-0000-0000-00006B160000}"/>
    <cellStyle name="Nota 3 2 3 2 2" xfId="640" xr:uid="{00000000-0005-0000-0000-00006C160000}"/>
    <cellStyle name="Nota 3 2 3 2 2 2" xfId="1220" xr:uid="{00000000-0005-0000-0000-00006D160000}"/>
    <cellStyle name="Nota 3 2 3 2 2 2 2" xfId="2378" xr:uid="{00000000-0005-0000-0000-00006E160000}"/>
    <cellStyle name="Nota 3 2 3 2 2 2 2 2" xfId="5507" xr:uid="{00000000-0005-0000-0000-00006F160000}"/>
    <cellStyle name="Nota 3 2 3 2 2 2 3" xfId="4355" xr:uid="{00000000-0005-0000-0000-000070160000}"/>
    <cellStyle name="Nota 3 2 3 2 2 3" xfId="1802" xr:uid="{00000000-0005-0000-0000-000071160000}"/>
    <cellStyle name="Nota 3 2 3 2 2 3 2" xfId="4931" xr:uid="{00000000-0005-0000-0000-000072160000}"/>
    <cellStyle name="Nota 3 2 3 2 2 4" xfId="3779" xr:uid="{00000000-0005-0000-0000-000073160000}"/>
    <cellStyle name="Nota 3 2 3 2 3" xfId="932" xr:uid="{00000000-0005-0000-0000-000074160000}"/>
    <cellStyle name="Nota 3 2 3 2 3 2" xfId="2090" xr:uid="{00000000-0005-0000-0000-000075160000}"/>
    <cellStyle name="Nota 3 2 3 2 3 2 2" xfId="5219" xr:uid="{00000000-0005-0000-0000-000076160000}"/>
    <cellStyle name="Nota 3 2 3 2 3 3" xfId="4067" xr:uid="{00000000-0005-0000-0000-000077160000}"/>
    <cellStyle name="Nota 3 2 3 2 4" xfId="1514" xr:uid="{00000000-0005-0000-0000-000078160000}"/>
    <cellStyle name="Nota 3 2 3 2 4 2" xfId="4643" xr:uid="{00000000-0005-0000-0000-000079160000}"/>
    <cellStyle name="Nota 3 2 3 2 5" xfId="3491" xr:uid="{00000000-0005-0000-0000-00007A160000}"/>
    <cellStyle name="Nota 3 2 3 3" xfId="496" xr:uid="{00000000-0005-0000-0000-00007B160000}"/>
    <cellStyle name="Nota 3 2 3 3 2" xfId="1076" xr:uid="{00000000-0005-0000-0000-00007C160000}"/>
    <cellStyle name="Nota 3 2 3 3 2 2" xfId="2234" xr:uid="{00000000-0005-0000-0000-00007D160000}"/>
    <cellStyle name="Nota 3 2 3 3 2 2 2" xfId="5363" xr:uid="{00000000-0005-0000-0000-00007E160000}"/>
    <cellStyle name="Nota 3 2 3 3 2 3" xfId="4211" xr:uid="{00000000-0005-0000-0000-00007F160000}"/>
    <cellStyle name="Nota 3 2 3 3 3" xfId="1658" xr:uid="{00000000-0005-0000-0000-000080160000}"/>
    <cellStyle name="Nota 3 2 3 3 3 2" xfId="4787" xr:uid="{00000000-0005-0000-0000-000081160000}"/>
    <cellStyle name="Nota 3 2 3 3 4" xfId="3635" xr:uid="{00000000-0005-0000-0000-000082160000}"/>
    <cellStyle name="Nota 3 2 3 4" xfId="788" xr:uid="{00000000-0005-0000-0000-000083160000}"/>
    <cellStyle name="Nota 3 2 3 4 2" xfId="1946" xr:uid="{00000000-0005-0000-0000-000084160000}"/>
    <cellStyle name="Nota 3 2 3 4 2 2" xfId="5075" xr:uid="{00000000-0005-0000-0000-000085160000}"/>
    <cellStyle name="Nota 3 2 3 4 3" xfId="3923" xr:uid="{00000000-0005-0000-0000-000086160000}"/>
    <cellStyle name="Nota 3 2 3 5" xfId="1370" xr:uid="{00000000-0005-0000-0000-000087160000}"/>
    <cellStyle name="Nota 3 2 3 5 2" xfId="4499" xr:uid="{00000000-0005-0000-0000-000088160000}"/>
    <cellStyle name="Nota 3 2 3 6" xfId="3347" xr:uid="{00000000-0005-0000-0000-000089160000}"/>
    <cellStyle name="Nota 3 2 4" xfId="252" xr:uid="{00000000-0005-0000-0000-00008A160000}"/>
    <cellStyle name="Nota 3 2 4 2" xfId="544" xr:uid="{00000000-0005-0000-0000-00008B160000}"/>
    <cellStyle name="Nota 3 2 4 2 2" xfId="1124" xr:uid="{00000000-0005-0000-0000-00008C160000}"/>
    <cellStyle name="Nota 3 2 4 2 2 2" xfId="2282" xr:uid="{00000000-0005-0000-0000-00008D160000}"/>
    <cellStyle name="Nota 3 2 4 2 2 2 2" xfId="5411" xr:uid="{00000000-0005-0000-0000-00008E160000}"/>
    <cellStyle name="Nota 3 2 4 2 2 3" xfId="4259" xr:uid="{00000000-0005-0000-0000-00008F160000}"/>
    <cellStyle name="Nota 3 2 4 2 3" xfId="1706" xr:uid="{00000000-0005-0000-0000-000090160000}"/>
    <cellStyle name="Nota 3 2 4 2 3 2" xfId="4835" xr:uid="{00000000-0005-0000-0000-000091160000}"/>
    <cellStyle name="Nota 3 2 4 2 4" xfId="3683" xr:uid="{00000000-0005-0000-0000-000092160000}"/>
    <cellStyle name="Nota 3 2 4 3" xfId="836" xr:uid="{00000000-0005-0000-0000-000093160000}"/>
    <cellStyle name="Nota 3 2 4 3 2" xfId="1994" xr:uid="{00000000-0005-0000-0000-000094160000}"/>
    <cellStyle name="Nota 3 2 4 3 2 2" xfId="5123" xr:uid="{00000000-0005-0000-0000-000095160000}"/>
    <cellStyle name="Nota 3 2 4 3 3" xfId="3971" xr:uid="{00000000-0005-0000-0000-000096160000}"/>
    <cellStyle name="Nota 3 2 4 4" xfId="1418" xr:uid="{00000000-0005-0000-0000-000097160000}"/>
    <cellStyle name="Nota 3 2 4 4 2" xfId="4547" xr:uid="{00000000-0005-0000-0000-000098160000}"/>
    <cellStyle name="Nota 3 2 4 5" xfId="3395" xr:uid="{00000000-0005-0000-0000-000099160000}"/>
    <cellStyle name="Nota 3 2 5" xfId="400" xr:uid="{00000000-0005-0000-0000-00009A160000}"/>
    <cellStyle name="Nota 3 2 5 2" xfId="980" xr:uid="{00000000-0005-0000-0000-00009B160000}"/>
    <cellStyle name="Nota 3 2 5 2 2" xfId="2138" xr:uid="{00000000-0005-0000-0000-00009C160000}"/>
    <cellStyle name="Nota 3 2 5 2 2 2" xfId="5267" xr:uid="{00000000-0005-0000-0000-00009D160000}"/>
    <cellStyle name="Nota 3 2 5 2 3" xfId="4115" xr:uid="{00000000-0005-0000-0000-00009E160000}"/>
    <cellStyle name="Nota 3 2 5 3" xfId="1562" xr:uid="{00000000-0005-0000-0000-00009F160000}"/>
    <cellStyle name="Nota 3 2 5 3 2" xfId="4691" xr:uid="{00000000-0005-0000-0000-0000A0160000}"/>
    <cellStyle name="Nota 3 2 5 4" xfId="3539" xr:uid="{00000000-0005-0000-0000-0000A1160000}"/>
    <cellStyle name="Nota 3 2 6" xfId="692" xr:uid="{00000000-0005-0000-0000-0000A2160000}"/>
    <cellStyle name="Nota 3 2 6 2" xfId="1850" xr:uid="{00000000-0005-0000-0000-0000A3160000}"/>
    <cellStyle name="Nota 3 2 6 2 2" xfId="4979" xr:uid="{00000000-0005-0000-0000-0000A4160000}"/>
    <cellStyle name="Nota 3 2 6 3" xfId="3827" xr:uid="{00000000-0005-0000-0000-0000A5160000}"/>
    <cellStyle name="Nota 3 2 7" xfId="1273" xr:uid="{00000000-0005-0000-0000-0000A6160000}"/>
    <cellStyle name="Nota 3 2 7 2" xfId="4403" xr:uid="{00000000-0005-0000-0000-0000A7160000}"/>
    <cellStyle name="Nota 3 2 8" xfId="3251" xr:uid="{00000000-0005-0000-0000-0000A8160000}"/>
    <cellStyle name="Nota 3 3" xfId="77" xr:uid="{00000000-0005-0000-0000-0000A9160000}"/>
    <cellStyle name="Nota 3 3 2" xfId="136" xr:uid="{00000000-0005-0000-0000-0000AA160000}"/>
    <cellStyle name="Nota 3 3 2 2" xfId="284" xr:uid="{00000000-0005-0000-0000-0000AB160000}"/>
    <cellStyle name="Nota 3 3 2 2 2" xfId="576" xr:uid="{00000000-0005-0000-0000-0000AC160000}"/>
    <cellStyle name="Nota 3 3 2 2 2 2" xfId="1156" xr:uid="{00000000-0005-0000-0000-0000AD160000}"/>
    <cellStyle name="Nota 3 3 2 2 2 2 2" xfId="2314" xr:uid="{00000000-0005-0000-0000-0000AE160000}"/>
    <cellStyle name="Nota 3 3 2 2 2 2 2 2" xfId="5443" xr:uid="{00000000-0005-0000-0000-0000AF160000}"/>
    <cellStyle name="Nota 3 3 2 2 2 2 3" xfId="4291" xr:uid="{00000000-0005-0000-0000-0000B0160000}"/>
    <cellStyle name="Nota 3 3 2 2 2 3" xfId="1738" xr:uid="{00000000-0005-0000-0000-0000B1160000}"/>
    <cellStyle name="Nota 3 3 2 2 2 3 2" xfId="4867" xr:uid="{00000000-0005-0000-0000-0000B2160000}"/>
    <cellStyle name="Nota 3 3 2 2 2 4" xfId="3715" xr:uid="{00000000-0005-0000-0000-0000B3160000}"/>
    <cellStyle name="Nota 3 3 2 2 3" xfId="868" xr:uid="{00000000-0005-0000-0000-0000B4160000}"/>
    <cellStyle name="Nota 3 3 2 2 3 2" xfId="2026" xr:uid="{00000000-0005-0000-0000-0000B5160000}"/>
    <cellStyle name="Nota 3 3 2 2 3 2 2" xfId="5155" xr:uid="{00000000-0005-0000-0000-0000B6160000}"/>
    <cellStyle name="Nota 3 3 2 2 3 3" xfId="4003" xr:uid="{00000000-0005-0000-0000-0000B7160000}"/>
    <cellStyle name="Nota 3 3 2 2 4" xfId="1450" xr:uid="{00000000-0005-0000-0000-0000B8160000}"/>
    <cellStyle name="Nota 3 3 2 2 4 2" xfId="4579" xr:uid="{00000000-0005-0000-0000-0000B9160000}"/>
    <cellStyle name="Nota 3 3 2 2 5" xfId="3427" xr:uid="{00000000-0005-0000-0000-0000BA160000}"/>
    <cellStyle name="Nota 3 3 2 3" xfId="432" xr:uid="{00000000-0005-0000-0000-0000BB160000}"/>
    <cellStyle name="Nota 3 3 2 3 2" xfId="1012" xr:uid="{00000000-0005-0000-0000-0000BC160000}"/>
    <cellStyle name="Nota 3 3 2 3 2 2" xfId="2170" xr:uid="{00000000-0005-0000-0000-0000BD160000}"/>
    <cellStyle name="Nota 3 3 2 3 2 2 2" xfId="5299" xr:uid="{00000000-0005-0000-0000-0000BE160000}"/>
    <cellStyle name="Nota 3 3 2 3 2 3" xfId="4147" xr:uid="{00000000-0005-0000-0000-0000BF160000}"/>
    <cellStyle name="Nota 3 3 2 3 3" xfId="1594" xr:uid="{00000000-0005-0000-0000-0000C0160000}"/>
    <cellStyle name="Nota 3 3 2 3 3 2" xfId="4723" xr:uid="{00000000-0005-0000-0000-0000C1160000}"/>
    <cellStyle name="Nota 3 3 2 3 4" xfId="3571" xr:uid="{00000000-0005-0000-0000-0000C2160000}"/>
    <cellStyle name="Nota 3 3 2 4" xfId="724" xr:uid="{00000000-0005-0000-0000-0000C3160000}"/>
    <cellStyle name="Nota 3 3 2 4 2" xfId="1882" xr:uid="{00000000-0005-0000-0000-0000C4160000}"/>
    <cellStyle name="Nota 3 3 2 4 2 2" xfId="5011" xr:uid="{00000000-0005-0000-0000-0000C5160000}"/>
    <cellStyle name="Nota 3 3 2 4 3" xfId="3859" xr:uid="{00000000-0005-0000-0000-0000C6160000}"/>
    <cellStyle name="Nota 3 3 2 5" xfId="1306" xr:uid="{00000000-0005-0000-0000-0000C7160000}"/>
    <cellStyle name="Nota 3 3 2 5 2" xfId="4435" xr:uid="{00000000-0005-0000-0000-0000C8160000}"/>
    <cellStyle name="Nota 3 3 2 6" xfId="3283" xr:uid="{00000000-0005-0000-0000-0000C9160000}"/>
    <cellStyle name="Nota 3 3 3" xfId="184" xr:uid="{00000000-0005-0000-0000-0000CA160000}"/>
    <cellStyle name="Nota 3 3 3 2" xfId="332" xr:uid="{00000000-0005-0000-0000-0000CB160000}"/>
    <cellStyle name="Nota 3 3 3 2 2" xfId="624" xr:uid="{00000000-0005-0000-0000-0000CC160000}"/>
    <cellStyle name="Nota 3 3 3 2 2 2" xfId="1204" xr:uid="{00000000-0005-0000-0000-0000CD160000}"/>
    <cellStyle name="Nota 3 3 3 2 2 2 2" xfId="2362" xr:uid="{00000000-0005-0000-0000-0000CE160000}"/>
    <cellStyle name="Nota 3 3 3 2 2 2 2 2" xfId="5491" xr:uid="{00000000-0005-0000-0000-0000CF160000}"/>
    <cellStyle name="Nota 3 3 3 2 2 2 3" xfId="4339" xr:uid="{00000000-0005-0000-0000-0000D0160000}"/>
    <cellStyle name="Nota 3 3 3 2 2 3" xfId="1786" xr:uid="{00000000-0005-0000-0000-0000D1160000}"/>
    <cellStyle name="Nota 3 3 3 2 2 3 2" xfId="4915" xr:uid="{00000000-0005-0000-0000-0000D2160000}"/>
    <cellStyle name="Nota 3 3 3 2 2 4" xfId="3763" xr:uid="{00000000-0005-0000-0000-0000D3160000}"/>
    <cellStyle name="Nota 3 3 3 2 3" xfId="916" xr:uid="{00000000-0005-0000-0000-0000D4160000}"/>
    <cellStyle name="Nota 3 3 3 2 3 2" xfId="2074" xr:uid="{00000000-0005-0000-0000-0000D5160000}"/>
    <cellStyle name="Nota 3 3 3 2 3 2 2" xfId="5203" xr:uid="{00000000-0005-0000-0000-0000D6160000}"/>
    <cellStyle name="Nota 3 3 3 2 3 3" xfId="4051" xr:uid="{00000000-0005-0000-0000-0000D7160000}"/>
    <cellStyle name="Nota 3 3 3 2 4" xfId="1498" xr:uid="{00000000-0005-0000-0000-0000D8160000}"/>
    <cellStyle name="Nota 3 3 3 2 4 2" xfId="4627" xr:uid="{00000000-0005-0000-0000-0000D9160000}"/>
    <cellStyle name="Nota 3 3 3 2 5" xfId="3475" xr:uid="{00000000-0005-0000-0000-0000DA160000}"/>
    <cellStyle name="Nota 3 3 3 3" xfId="480" xr:uid="{00000000-0005-0000-0000-0000DB160000}"/>
    <cellStyle name="Nota 3 3 3 3 2" xfId="1060" xr:uid="{00000000-0005-0000-0000-0000DC160000}"/>
    <cellStyle name="Nota 3 3 3 3 2 2" xfId="2218" xr:uid="{00000000-0005-0000-0000-0000DD160000}"/>
    <cellStyle name="Nota 3 3 3 3 2 2 2" xfId="5347" xr:uid="{00000000-0005-0000-0000-0000DE160000}"/>
    <cellStyle name="Nota 3 3 3 3 2 3" xfId="4195" xr:uid="{00000000-0005-0000-0000-0000DF160000}"/>
    <cellStyle name="Nota 3 3 3 3 3" xfId="1642" xr:uid="{00000000-0005-0000-0000-0000E0160000}"/>
    <cellStyle name="Nota 3 3 3 3 3 2" xfId="4771" xr:uid="{00000000-0005-0000-0000-0000E1160000}"/>
    <cellStyle name="Nota 3 3 3 3 4" xfId="3619" xr:uid="{00000000-0005-0000-0000-0000E2160000}"/>
    <cellStyle name="Nota 3 3 3 4" xfId="772" xr:uid="{00000000-0005-0000-0000-0000E3160000}"/>
    <cellStyle name="Nota 3 3 3 4 2" xfId="1930" xr:uid="{00000000-0005-0000-0000-0000E4160000}"/>
    <cellStyle name="Nota 3 3 3 4 2 2" xfId="5059" xr:uid="{00000000-0005-0000-0000-0000E5160000}"/>
    <cellStyle name="Nota 3 3 3 4 3" xfId="3907" xr:uid="{00000000-0005-0000-0000-0000E6160000}"/>
    <cellStyle name="Nota 3 3 3 5" xfId="1354" xr:uid="{00000000-0005-0000-0000-0000E7160000}"/>
    <cellStyle name="Nota 3 3 3 5 2" xfId="4483" xr:uid="{00000000-0005-0000-0000-0000E8160000}"/>
    <cellStyle name="Nota 3 3 3 6" xfId="3331" xr:uid="{00000000-0005-0000-0000-0000E9160000}"/>
    <cellStyle name="Nota 3 3 4" xfId="236" xr:uid="{00000000-0005-0000-0000-0000EA160000}"/>
    <cellStyle name="Nota 3 3 4 2" xfId="528" xr:uid="{00000000-0005-0000-0000-0000EB160000}"/>
    <cellStyle name="Nota 3 3 4 2 2" xfId="1108" xr:uid="{00000000-0005-0000-0000-0000EC160000}"/>
    <cellStyle name="Nota 3 3 4 2 2 2" xfId="2266" xr:uid="{00000000-0005-0000-0000-0000ED160000}"/>
    <cellStyle name="Nota 3 3 4 2 2 2 2" xfId="5395" xr:uid="{00000000-0005-0000-0000-0000EE160000}"/>
    <cellStyle name="Nota 3 3 4 2 2 3" xfId="4243" xr:uid="{00000000-0005-0000-0000-0000EF160000}"/>
    <cellStyle name="Nota 3 3 4 2 3" xfId="1690" xr:uid="{00000000-0005-0000-0000-0000F0160000}"/>
    <cellStyle name="Nota 3 3 4 2 3 2" xfId="4819" xr:uid="{00000000-0005-0000-0000-0000F1160000}"/>
    <cellStyle name="Nota 3 3 4 2 4" xfId="3667" xr:uid="{00000000-0005-0000-0000-0000F2160000}"/>
    <cellStyle name="Nota 3 3 4 3" xfId="820" xr:uid="{00000000-0005-0000-0000-0000F3160000}"/>
    <cellStyle name="Nota 3 3 4 3 2" xfId="1978" xr:uid="{00000000-0005-0000-0000-0000F4160000}"/>
    <cellStyle name="Nota 3 3 4 3 2 2" xfId="5107" xr:uid="{00000000-0005-0000-0000-0000F5160000}"/>
    <cellStyle name="Nota 3 3 4 3 3" xfId="3955" xr:uid="{00000000-0005-0000-0000-0000F6160000}"/>
    <cellStyle name="Nota 3 3 4 4" xfId="1402" xr:uid="{00000000-0005-0000-0000-0000F7160000}"/>
    <cellStyle name="Nota 3 3 4 4 2" xfId="4531" xr:uid="{00000000-0005-0000-0000-0000F8160000}"/>
    <cellStyle name="Nota 3 3 4 5" xfId="3379" xr:uid="{00000000-0005-0000-0000-0000F9160000}"/>
    <cellStyle name="Nota 3 3 5" xfId="384" xr:uid="{00000000-0005-0000-0000-0000FA160000}"/>
    <cellStyle name="Nota 3 3 5 2" xfId="964" xr:uid="{00000000-0005-0000-0000-0000FB160000}"/>
    <cellStyle name="Nota 3 3 5 2 2" xfId="2122" xr:uid="{00000000-0005-0000-0000-0000FC160000}"/>
    <cellStyle name="Nota 3 3 5 2 2 2" xfId="5251" xr:uid="{00000000-0005-0000-0000-0000FD160000}"/>
    <cellStyle name="Nota 3 3 5 2 3" xfId="4099" xr:uid="{00000000-0005-0000-0000-0000FE160000}"/>
    <cellStyle name="Nota 3 3 5 3" xfId="1546" xr:uid="{00000000-0005-0000-0000-0000FF160000}"/>
    <cellStyle name="Nota 3 3 5 3 2" xfId="4675" xr:uid="{00000000-0005-0000-0000-000000170000}"/>
    <cellStyle name="Nota 3 3 5 4" xfId="3523" xr:uid="{00000000-0005-0000-0000-000001170000}"/>
    <cellStyle name="Nota 3 3 6" xfId="676" xr:uid="{00000000-0005-0000-0000-000002170000}"/>
    <cellStyle name="Nota 3 3 6 2" xfId="1834" xr:uid="{00000000-0005-0000-0000-000003170000}"/>
    <cellStyle name="Nota 3 3 6 2 2" xfId="4963" xr:uid="{00000000-0005-0000-0000-000004170000}"/>
    <cellStyle name="Nota 3 3 6 3" xfId="3811" xr:uid="{00000000-0005-0000-0000-000005170000}"/>
    <cellStyle name="Nota 3 3 7" xfId="1257" xr:uid="{00000000-0005-0000-0000-000006170000}"/>
    <cellStyle name="Nota 3 3 7 2" xfId="4387" xr:uid="{00000000-0005-0000-0000-000007170000}"/>
    <cellStyle name="Nota 3 3 8" xfId="3235" xr:uid="{00000000-0005-0000-0000-000008170000}"/>
    <cellStyle name="Nota 3 4" xfId="119" xr:uid="{00000000-0005-0000-0000-000009170000}"/>
    <cellStyle name="Nota 3 4 2" xfId="268" xr:uid="{00000000-0005-0000-0000-00000A170000}"/>
    <cellStyle name="Nota 3 4 2 2" xfId="560" xr:uid="{00000000-0005-0000-0000-00000B170000}"/>
    <cellStyle name="Nota 3 4 2 2 2" xfId="1140" xr:uid="{00000000-0005-0000-0000-00000C170000}"/>
    <cellStyle name="Nota 3 4 2 2 2 2" xfId="2298" xr:uid="{00000000-0005-0000-0000-00000D170000}"/>
    <cellStyle name="Nota 3 4 2 2 2 2 2" xfId="5427" xr:uid="{00000000-0005-0000-0000-00000E170000}"/>
    <cellStyle name="Nota 3 4 2 2 2 3" xfId="4275" xr:uid="{00000000-0005-0000-0000-00000F170000}"/>
    <cellStyle name="Nota 3 4 2 2 3" xfId="1722" xr:uid="{00000000-0005-0000-0000-000010170000}"/>
    <cellStyle name="Nota 3 4 2 2 3 2" xfId="4851" xr:uid="{00000000-0005-0000-0000-000011170000}"/>
    <cellStyle name="Nota 3 4 2 2 4" xfId="3699" xr:uid="{00000000-0005-0000-0000-000012170000}"/>
    <cellStyle name="Nota 3 4 2 3" xfId="852" xr:uid="{00000000-0005-0000-0000-000013170000}"/>
    <cellStyle name="Nota 3 4 2 3 2" xfId="2010" xr:uid="{00000000-0005-0000-0000-000014170000}"/>
    <cellStyle name="Nota 3 4 2 3 2 2" xfId="5139" xr:uid="{00000000-0005-0000-0000-000015170000}"/>
    <cellStyle name="Nota 3 4 2 3 3" xfId="3987" xr:uid="{00000000-0005-0000-0000-000016170000}"/>
    <cellStyle name="Nota 3 4 2 4" xfId="1434" xr:uid="{00000000-0005-0000-0000-000017170000}"/>
    <cellStyle name="Nota 3 4 2 4 2" xfId="4563" xr:uid="{00000000-0005-0000-0000-000018170000}"/>
    <cellStyle name="Nota 3 4 2 5" xfId="3411" xr:uid="{00000000-0005-0000-0000-000019170000}"/>
    <cellStyle name="Nota 3 4 3" xfId="416" xr:uid="{00000000-0005-0000-0000-00001A170000}"/>
    <cellStyle name="Nota 3 4 3 2" xfId="996" xr:uid="{00000000-0005-0000-0000-00001B170000}"/>
    <cellStyle name="Nota 3 4 3 2 2" xfId="2154" xr:uid="{00000000-0005-0000-0000-00001C170000}"/>
    <cellStyle name="Nota 3 4 3 2 2 2" xfId="5283" xr:uid="{00000000-0005-0000-0000-00001D170000}"/>
    <cellStyle name="Nota 3 4 3 2 3" xfId="4131" xr:uid="{00000000-0005-0000-0000-00001E170000}"/>
    <cellStyle name="Nota 3 4 3 3" xfId="1578" xr:uid="{00000000-0005-0000-0000-00001F170000}"/>
    <cellStyle name="Nota 3 4 3 3 2" xfId="4707" xr:uid="{00000000-0005-0000-0000-000020170000}"/>
    <cellStyle name="Nota 3 4 3 4" xfId="3555" xr:uid="{00000000-0005-0000-0000-000021170000}"/>
    <cellStyle name="Nota 3 4 4" xfId="708" xr:uid="{00000000-0005-0000-0000-000022170000}"/>
    <cellStyle name="Nota 3 4 4 2" xfId="1866" xr:uid="{00000000-0005-0000-0000-000023170000}"/>
    <cellStyle name="Nota 3 4 4 2 2" xfId="4995" xr:uid="{00000000-0005-0000-0000-000024170000}"/>
    <cellStyle name="Nota 3 4 4 3" xfId="3843" xr:uid="{00000000-0005-0000-0000-000025170000}"/>
    <cellStyle name="Nota 3 4 5" xfId="1290" xr:uid="{00000000-0005-0000-0000-000026170000}"/>
    <cellStyle name="Nota 3 4 5 2" xfId="4419" xr:uid="{00000000-0005-0000-0000-000027170000}"/>
    <cellStyle name="Nota 3 4 6" xfId="3267" xr:uid="{00000000-0005-0000-0000-000028170000}"/>
    <cellStyle name="Nota 3 5" xfId="168" xr:uid="{00000000-0005-0000-0000-000029170000}"/>
    <cellStyle name="Nota 3 5 2" xfId="316" xr:uid="{00000000-0005-0000-0000-00002A170000}"/>
    <cellStyle name="Nota 3 5 2 2" xfId="608" xr:uid="{00000000-0005-0000-0000-00002B170000}"/>
    <cellStyle name="Nota 3 5 2 2 2" xfId="1188" xr:uid="{00000000-0005-0000-0000-00002C170000}"/>
    <cellStyle name="Nota 3 5 2 2 2 2" xfId="2346" xr:uid="{00000000-0005-0000-0000-00002D170000}"/>
    <cellStyle name="Nota 3 5 2 2 2 2 2" xfId="5475" xr:uid="{00000000-0005-0000-0000-00002E170000}"/>
    <cellStyle name="Nota 3 5 2 2 2 3" xfId="4323" xr:uid="{00000000-0005-0000-0000-00002F170000}"/>
    <cellStyle name="Nota 3 5 2 2 3" xfId="1770" xr:uid="{00000000-0005-0000-0000-000030170000}"/>
    <cellStyle name="Nota 3 5 2 2 3 2" xfId="4899" xr:uid="{00000000-0005-0000-0000-000031170000}"/>
    <cellStyle name="Nota 3 5 2 2 4" xfId="3747" xr:uid="{00000000-0005-0000-0000-000032170000}"/>
    <cellStyle name="Nota 3 5 2 3" xfId="900" xr:uid="{00000000-0005-0000-0000-000033170000}"/>
    <cellStyle name="Nota 3 5 2 3 2" xfId="2058" xr:uid="{00000000-0005-0000-0000-000034170000}"/>
    <cellStyle name="Nota 3 5 2 3 2 2" xfId="5187" xr:uid="{00000000-0005-0000-0000-000035170000}"/>
    <cellStyle name="Nota 3 5 2 3 3" xfId="4035" xr:uid="{00000000-0005-0000-0000-000036170000}"/>
    <cellStyle name="Nota 3 5 2 4" xfId="1482" xr:uid="{00000000-0005-0000-0000-000037170000}"/>
    <cellStyle name="Nota 3 5 2 4 2" xfId="4611" xr:uid="{00000000-0005-0000-0000-000038170000}"/>
    <cellStyle name="Nota 3 5 2 5" xfId="3459" xr:uid="{00000000-0005-0000-0000-000039170000}"/>
    <cellStyle name="Nota 3 5 3" xfId="464" xr:uid="{00000000-0005-0000-0000-00003A170000}"/>
    <cellStyle name="Nota 3 5 3 2" xfId="1044" xr:uid="{00000000-0005-0000-0000-00003B170000}"/>
    <cellStyle name="Nota 3 5 3 2 2" xfId="2202" xr:uid="{00000000-0005-0000-0000-00003C170000}"/>
    <cellStyle name="Nota 3 5 3 2 2 2" xfId="5331" xr:uid="{00000000-0005-0000-0000-00003D170000}"/>
    <cellStyle name="Nota 3 5 3 2 3" xfId="4179" xr:uid="{00000000-0005-0000-0000-00003E170000}"/>
    <cellStyle name="Nota 3 5 3 3" xfId="1626" xr:uid="{00000000-0005-0000-0000-00003F170000}"/>
    <cellStyle name="Nota 3 5 3 3 2" xfId="4755" xr:uid="{00000000-0005-0000-0000-000040170000}"/>
    <cellStyle name="Nota 3 5 3 4" xfId="3603" xr:uid="{00000000-0005-0000-0000-000041170000}"/>
    <cellStyle name="Nota 3 5 4" xfId="756" xr:uid="{00000000-0005-0000-0000-000042170000}"/>
    <cellStyle name="Nota 3 5 4 2" xfId="1914" xr:uid="{00000000-0005-0000-0000-000043170000}"/>
    <cellStyle name="Nota 3 5 4 2 2" xfId="5043" xr:uid="{00000000-0005-0000-0000-000044170000}"/>
    <cellStyle name="Nota 3 5 4 3" xfId="3891" xr:uid="{00000000-0005-0000-0000-000045170000}"/>
    <cellStyle name="Nota 3 5 5" xfId="1338" xr:uid="{00000000-0005-0000-0000-000046170000}"/>
    <cellStyle name="Nota 3 5 5 2" xfId="4467" xr:uid="{00000000-0005-0000-0000-000047170000}"/>
    <cellStyle name="Nota 3 5 6" xfId="3315" xr:uid="{00000000-0005-0000-0000-000048170000}"/>
    <cellStyle name="Nota 3 6" xfId="219" xr:uid="{00000000-0005-0000-0000-000049170000}"/>
    <cellStyle name="Nota 3 6 2" xfId="512" xr:uid="{00000000-0005-0000-0000-00004A170000}"/>
    <cellStyle name="Nota 3 6 2 2" xfId="1092" xr:uid="{00000000-0005-0000-0000-00004B170000}"/>
    <cellStyle name="Nota 3 6 2 2 2" xfId="2250" xr:uid="{00000000-0005-0000-0000-00004C170000}"/>
    <cellStyle name="Nota 3 6 2 2 2 2" xfId="5379" xr:uid="{00000000-0005-0000-0000-00004D170000}"/>
    <cellStyle name="Nota 3 6 2 2 3" xfId="4227" xr:uid="{00000000-0005-0000-0000-00004E170000}"/>
    <cellStyle name="Nota 3 6 2 3" xfId="1674" xr:uid="{00000000-0005-0000-0000-00004F170000}"/>
    <cellStyle name="Nota 3 6 2 3 2" xfId="4803" xr:uid="{00000000-0005-0000-0000-000050170000}"/>
    <cellStyle name="Nota 3 6 2 4" xfId="3651" xr:uid="{00000000-0005-0000-0000-000051170000}"/>
    <cellStyle name="Nota 3 6 3" xfId="804" xr:uid="{00000000-0005-0000-0000-000052170000}"/>
    <cellStyle name="Nota 3 6 3 2" xfId="1962" xr:uid="{00000000-0005-0000-0000-000053170000}"/>
    <cellStyle name="Nota 3 6 3 2 2" xfId="5091" xr:uid="{00000000-0005-0000-0000-000054170000}"/>
    <cellStyle name="Nota 3 6 3 3" xfId="3939" xr:uid="{00000000-0005-0000-0000-000055170000}"/>
    <cellStyle name="Nota 3 6 4" xfId="1386" xr:uid="{00000000-0005-0000-0000-000056170000}"/>
    <cellStyle name="Nota 3 6 4 2" xfId="4515" xr:uid="{00000000-0005-0000-0000-000057170000}"/>
    <cellStyle name="Nota 3 6 5" xfId="3363" xr:uid="{00000000-0005-0000-0000-000058170000}"/>
    <cellStyle name="Nota 3 7" xfId="367" xr:uid="{00000000-0005-0000-0000-000059170000}"/>
    <cellStyle name="Nota 3 7 2" xfId="948" xr:uid="{00000000-0005-0000-0000-00005A170000}"/>
    <cellStyle name="Nota 3 7 2 2" xfId="2106" xr:uid="{00000000-0005-0000-0000-00005B170000}"/>
    <cellStyle name="Nota 3 7 2 2 2" xfId="5235" xr:uid="{00000000-0005-0000-0000-00005C170000}"/>
    <cellStyle name="Nota 3 7 2 3" xfId="4083" xr:uid="{00000000-0005-0000-0000-00005D170000}"/>
    <cellStyle name="Nota 3 7 3" xfId="1530" xr:uid="{00000000-0005-0000-0000-00005E170000}"/>
    <cellStyle name="Nota 3 7 3 2" xfId="4659" xr:uid="{00000000-0005-0000-0000-00005F170000}"/>
    <cellStyle name="Nota 3 7 4" xfId="3507" xr:uid="{00000000-0005-0000-0000-000060170000}"/>
    <cellStyle name="Nota 3 8" xfId="659" xr:uid="{00000000-0005-0000-0000-000061170000}"/>
    <cellStyle name="Nota 3 8 2" xfId="1818" xr:uid="{00000000-0005-0000-0000-000062170000}"/>
    <cellStyle name="Nota 3 8 2 2" xfId="4947" xr:uid="{00000000-0005-0000-0000-000063170000}"/>
    <cellStyle name="Nota 3 8 3" xfId="3795" xr:uid="{00000000-0005-0000-0000-000064170000}"/>
    <cellStyle name="Nota 3 9" xfId="1241" xr:uid="{00000000-0005-0000-0000-000065170000}"/>
    <cellStyle name="Nota 3 9 2" xfId="4371" xr:uid="{00000000-0005-0000-0000-000066170000}"/>
    <cellStyle name="Nota 30" xfId="2635" xr:uid="{00000000-0005-0000-0000-000067170000}"/>
    <cellStyle name="Nota 30 2" xfId="5764" xr:uid="{00000000-0005-0000-0000-000068170000}"/>
    <cellStyle name="Nota 31" xfId="2597" xr:uid="{00000000-0005-0000-0000-000069170000}"/>
    <cellStyle name="Nota 31 2" xfId="5726" xr:uid="{00000000-0005-0000-0000-00006A170000}"/>
    <cellStyle name="Nota 32" xfId="2623" xr:uid="{00000000-0005-0000-0000-00006B170000}"/>
    <cellStyle name="Nota 32 2" xfId="5752" xr:uid="{00000000-0005-0000-0000-00006C170000}"/>
    <cellStyle name="Nota 33" xfId="2651" xr:uid="{00000000-0005-0000-0000-00006D170000}"/>
    <cellStyle name="Nota 33 2" xfId="5780" xr:uid="{00000000-0005-0000-0000-00006E170000}"/>
    <cellStyle name="Nota 34" xfId="2697" xr:uid="{00000000-0005-0000-0000-00006F170000}"/>
    <cellStyle name="Nota 34 2" xfId="5826" xr:uid="{00000000-0005-0000-0000-000070170000}"/>
    <cellStyle name="Nota 35" xfId="2708" xr:uid="{00000000-0005-0000-0000-000071170000}"/>
    <cellStyle name="Nota 35 2" xfId="5837" xr:uid="{00000000-0005-0000-0000-000072170000}"/>
    <cellStyle name="Nota 36" xfId="2707" xr:uid="{00000000-0005-0000-0000-000073170000}"/>
    <cellStyle name="Nota 36 2" xfId="5836" xr:uid="{00000000-0005-0000-0000-000074170000}"/>
    <cellStyle name="Nota 37" xfId="2711" xr:uid="{00000000-0005-0000-0000-000075170000}"/>
    <cellStyle name="Nota 37 2" xfId="5840" xr:uid="{00000000-0005-0000-0000-000076170000}"/>
    <cellStyle name="Nota 38" xfId="2733" xr:uid="{00000000-0005-0000-0000-000077170000}"/>
    <cellStyle name="Nota 38 2" xfId="5862" xr:uid="{00000000-0005-0000-0000-000078170000}"/>
    <cellStyle name="Nota 39" xfId="2760" xr:uid="{00000000-0005-0000-0000-000079170000}"/>
    <cellStyle name="Nota 39 2" xfId="5889" xr:uid="{00000000-0005-0000-0000-00007A170000}"/>
    <cellStyle name="Nota 4" xfId="80" xr:uid="{00000000-0005-0000-0000-00007B170000}"/>
    <cellStyle name="Nota 4 2" xfId="138" xr:uid="{00000000-0005-0000-0000-00007C170000}"/>
    <cellStyle name="Nota 4 2 2" xfId="286" xr:uid="{00000000-0005-0000-0000-00007D170000}"/>
    <cellStyle name="Nota 4 2 2 2" xfId="578" xr:uid="{00000000-0005-0000-0000-00007E170000}"/>
    <cellStyle name="Nota 4 2 2 2 2" xfId="1158" xr:uid="{00000000-0005-0000-0000-00007F170000}"/>
    <cellStyle name="Nota 4 2 2 2 2 2" xfId="2316" xr:uid="{00000000-0005-0000-0000-000080170000}"/>
    <cellStyle name="Nota 4 2 2 2 2 2 2" xfId="5445" xr:uid="{00000000-0005-0000-0000-000081170000}"/>
    <cellStyle name="Nota 4 2 2 2 2 3" xfId="4293" xr:uid="{00000000-0005-0000-0000-000082170000}"/>
    <cellStyle name="Nota 4 2 2 2 3" xfId="1740" xr:uid="{00000000-0005-0000-0000-000083170000}"/>
    <cellStyle name="Nota 4 2 2 2 3 2" xfId="4869" xr:uid="{00000000-0005-0000-0000-000084170000}"/>
    <cellStyle name="Nota 4 2 2 2 4" xfId="3717" xr:uid="{00000000-0005-0000-0000-000085170000}"/>
    <cellStyle name="Nota 4 2 2 3" xfId="870" xr:uid="{00000000-0005-0000-0000-000086170000}"/>
    <cellStyle name="Nota 4 2 2 3 2" xfId="2028" xr:uid="{00000000-0005-0000-0000-000087170000}"/>
    <cellStyle name="Nota 4 2 2 3 2 2" xfId="5157" xr:uid="{00000000-0005-0000-0000-000088170000}"/>
    <cellStyle name="Nota 4 2 2 3 3" xfId="4005" xr:uid="{00000000-0005-0000-0000-000089170000}"/>
    <cellStyle name="Nota 4 2 2 4" xfId="1452" xr:uid="{00000000-0005-0000-0000-00008A170000}"/>
    <cellStyle name="Nota 4 2 2 4 2" xfId="4581" xr:uid="{00000000-0005-0000-0000-00008B170000}"/>
    <cellStyle name="Nota 4 2 2 5" xfId="3429" xr:uid="{00000000-0005-0000-0000-00008C170000}"/>
    <cellStyle name="Nota 4 2 3" xfId="434" xr:uid="{00000000-0005-0000-0000-00008D170000}"/>
    <cellStyle name="Nota 4 2 3 2" xfId="1014" xr:uid="{00000000-0005-0000-0000-00008E170000}"/>
    <cellStyle name="Nota 4 2 3 2 2" xfId="2172" xr:uid="{00000000-0005-0000-0000-00008F170000}"/>
    <cellStyle name="Nota 4 2 3 2 2 2" xfId="5301" xr:uid="{00000000-0005-0000-0000-000090170000}"/>
    <cellStyle name="Nota 4 2 3 2 3" xfId="4149" xr:uid="{00000000-0005-0000-0000-000091170000}"/>
    <cellStyle name="Nota 4 2 3 3" xfId="1596" xr:uid="{00000000-0005-0000-0000-000092170000}"/>
    <cellStyle name="Nota 4 2 3 3 2" xfId="4725" xr:uid="{00000000-0005-0000-0000-000093170000}"/>
    <cellStyle name="Nota 4 2 3 4" xfId="3573" xr:uid="{00000000-0005-0000-0000-000094170000}"/>
    <cellStyle name="Nota 4 2 4" xfId="726" xr:uid="{00000000-0005-0000-0000-000095170000}"/>
    <cellStyle name="Nota 4 2 4 2" xfId="1884" xr:uid="{00000000-0005-0000-0000-000096170000}"/>
    <cellStyle name="Nota 4 2 4 2 2" xfId="5013" xr:uid="{00000000-0005-0000-0000-000097170000}"/>
    <cellStyle name="Nota 4 2 4 3" xfId="3861" xr:uid="{00000000-0005-0000-0000-000098170000}"/>
    <cellStyle name="Nota 4 2 5" xfId="1308" xr:uid="{00000000-0005-0000-0000-000099170000}"/>
    <cellStyle name="Nota 4 2 5 2" xfId="4437" xr:uid="{00000000-0005-0000-0000-00009A170000}"/>
    <cellStyle name="Nota 4 2 6" xfId="3285" xr:uid="{00000000-0005-0000-0000-00009B170000}"/>
    <cellStyle name="Nota 4 3" xfId="186" xr:uid="{00000000-0005-0000-0000-00009C170000}"/>
    <cellStyle name="Nota 4 3 2" xfId="334" xr:uid="{00000000-0005-0000-0000-00009D170000}"/>
    <cellStyle name="Nota 4 3 2 2" xfId="626" xr:uid="{00000000-0005-0000-0000-00009E170000}"/>
    <cellStyle name="Nota 4 3 2 2 2" xfId="1206" xr:uid="{00000000-0005-0000-0000-00009F170000}"/>
    <cellStyle name="Nota 4 3 2 2 2 2" xfId="2364" xr:uid="{00000000-0005-0000-0000-0000A0170000}"/>
    <cellStyle name="Nota 4 3 2 2 2 2 2" xfId="5493" xr:uid="{00000000-0005-0000-0000-0000A1170000}"/>
    <cellStyle name="Nota 4 3 2 2 2 3" xfId="4341" xr:uid="{00000000-0005-0000-0000-0000A2170000}"/>
    <cellStyle name="Nota 4 3 2 2 3" xfId="1788" xr:uid="{00000000-0005-0000-0000-0000A3170000}"/>
    <cellStyle name="Nota 4 3 2 2 3 2" xfId="4917" xr:uid="{00000000-0005-0000-0000-0000A4170000}"/>
    <cellStyle name="Nota 4 3 2 2 4" xfId="3765" xr:uid="{00000000-0005-0000-0000-0000A5170000}"/>
    <cellStyle name="Nota 4 3 2 3" xfId="918" xr:uid="{00000000-0005-0000-0000-0000A6170000}"/>
    <cellStyle name="Nota 4 3 2 3 2" xfId="2076" xr:uid="{00000000-0005-0000-0000-0000A7170000}"/>
    <cellStyle name="Nota 4 3 2 3 2 2" xfId="5205" xr:uid="{00000000-0005-0000-0000-0000A8170000}"/>
    <cellStyle name="Nota 4 3 2 3 3" xfId="4053" xr:uid="{00000000-0005-0000-0000-0000A9170000}"/>
    <cellStyle name="Nota 4 3 2 4" xfId="1500" xr:uid="{00000000-0005-0000-0000-0000AA170000}"/>
    <cellStyle name="Nota 4 3 2 4 2" xfId="4629" xr:uid="{00000000-0005-0000-0000-0000AB170000}"/>
    <cellStyle name="Nota 4 3 2 5" xfId="3477" xr:uid="{00000000-0005-0000-0000-0000AC170000}"/>
    <cellStyle name="Nota 4 3 3" xfId="482" xr:uid="{00000000-0005-0000-0000-0000AD170000}"/>
    <cellStyle name="Nota 4 3 3 2" xfId="1062" xr:uid="{00000000-0005-0000-0000-0000AE170000}"/>
    <cellStyle name="Nota 4 3 3 2 2" xfId="2220" xr:uid="{00000000-0005-0000-0000-0000AF170000}"/>
    <cellStyle name="Nota 4 3 3 2 2 2" xfId="5349" xr:uid="{00000000-0005-0000-0000-0000B0170000}"/>
    <cellStyle name="Nota 4 3 3 2 3" xfId="4197" xr:uid="{00000000-0005-0000-0000-0000B1170000}"/>
    <cellStyle name="Nota 4 3 3 3" xfId="1644" xr:uid="{00000000-0005-0000-0000-0000B2170000}"/>
    <cellStyle name="Nota 4 3 3 3 2" xfId="4773" xr:uid="{00000000-0005-0000-0000-0000B3170000}"/>
    <cellStyle name="Nota 4 3 3 4" xfId="3621" xr:uid="{00000000-0005-0000-0000-0000B4170000}"/>
    <cellStyle name="Nota 4 3 4" xfId="774" xr:uid="{00000000-0005-0000-0000-0000B5170000}"/>
    <cellStyle name="Nota 4 3 4 2" xfId="1932" xr:uid="{00000000-0005-0000-0000-0000B6170000}"/>
    <cellStyle name="Nota 4 3 4 2 2" xfId="5061" xr:uid="{00000000-0005-0000-0000-0000B7170000}"/>
    <cellStyle name="Nota 4 3 4 3" xfId="3909" xr:uid="{00000000-0005-0000-0000-0000B8170000}"/>
    <cellStyle name="Nota 4 3 5" xfId="1356" xr:uid="{00000000-0005-0000-0000-0000B9170000}"/>
    <cellStyle name="Nota 4 3 5 2" xfId="4485" xr:uid="{00000000-0005-0000-0000-0000BA170000}"/>
    <cellStyle name="Nota 4 3 6" xfId="3333" xr:uid="{00000000-0005-0000-0000-0000BB170000}"/>
    <cellStyle name="Nota 4 4" xfId="238" xr:uid="{00000000-0005-0000-0000-0000BC170000}"/>
    <cellStyle name="Nota 4 4 2" xfId="530" xr:uid="{00000000-0005-0000-0000-0000BD170000}"/>
    <cellStyle name="Nota 4 4 2 2" xfId="1110" xr:uid="{00000000-0005-0000-0000-0000BE170000}"/>
    <cellStyle name="Nota 4 4 2 2 2" xfId="2268" xr:uid="{00000000-0005-0000-0000-0000BF170000}"/>
    <cellStyle name="Nota 4 4 2 2 2 2" xfId="5397" xr:uid="{00000000-0005-0000-0000-0000C0170000}"/>
    <cellStyle name="Nota 4 4 2 2 3" xfId="4245" xr:uid="{00000000-0005-0000-0000-0000C1170000}"/>
    <cellStyle name="Nota 4 4 2 3" xfId="1692" xr:uid="{00000000-0005-0000-0000-0000C2170000}"/>
    <cellStyle name="Nota 4 4 2 3 2" xfId="4821" xr:uid="{00000000-0005-0000-0000-0000C3170000}"/>
    <cellStyle name="Nota 4 4 2 4" xfId="3669" xr:uid="{00000000-0005-0000-0000-0000C4170000}"/>
    <cellStyle name="Nota 4 4 3" xfId="822" xr:uid="{00000000-0005-0000-0000-0000C5170000}"/>
    <cellStyle name="Nota 4 4 3 2" xfId="1980" xr:uid="{00000000-0005-0000-0000-0000C6170000}"/>
    <cellStyle name="Nota 4 4 3 2 2" xfId="5109" xr:uid="{00000000-0005-0000-0000-0000C7170000}"/>
    <cellStyle name="Nota 4 4 3 3" xfId="3957" xr:uid="{00000000-0005-0000-0000-0000C8170000}"/>
    <cellStyle name="Nota 4 4 4" xfId="1404" xr:uid="{00000000-0005-0000-0000-0000C9170000}"/>
    <cellStyle name="Nota 4 4 4 2" xfId="4533" xr:uid="{00000000-0005-0000-0000-0000CA170000}"/>
    <cellStyle name="Nota 4 4 5" xfId="3381" xr:uid="{00000000-0005-0000-0000-0000CB170000}"/>
    <cellStyle name="Nota 4 5" xfId="386" xr:uid="{00000000-0005-0000-0000-0000CC170000}"/>
    <cellStyle name="Nota 4 5 2" xfId="966" xr:uid="{00000000-0005-0000-0000-0000CD170000}"/>
    <cellStyle name="Nota 4 5 2 2" xfId="2124" xr:uid="{00000000-0005-0000-0000-0000CE170000}"/>
    <cellStyle name="Nota 4 5 2 2 2" xfId="5253" xr:uid="{00000000-0005-0000-0000-0000CF170000}"/>
    <cellStyle name="Nota 4 5 2 3" xfId="4101" xr:uid="{00000000-0005-0000-0000-0000D0170000}"/>
    <cellStyle name="Nota 4 5 3" xfId="1548" xr:uid="{00000000-0005-0000-0000-0000D1170000}"/>
    <cellStyle name="Nota 4 5 3 2" xfId="4677" xr:uid="{00000000-0005-0000-0000-0000D2170000}"/>
    <cellStyle name="Nota 4 5 4" xfId="3525" xr:uid="{00000000-0005-0000-0000-0000D3170000}"/>
    <cellStyle name="Nota 4 6" xfId="678" xr:uid="{00000000-0005-0000-0000-0000D4170000}"/>
    <cellStyle name="Nota 4 6 2" xfId="1836" xr:uid="{00000000-0005-0000-0000-0000D5170000}"/>
    <cellStyle name="Nota 4 6 2 2" xfId="4965" xr:uid="{00000000-0005-0000-0000-0000D6170000}"/>
    <cellStyle name="Nota 4 6 3" xfId="3813" xr:uid="{00000000-0005-0000-0000-0000D7170000}"/>
    <cellStyle name="Nota 4 7" xfId="1259" xr:uid="{00000000-0005-0000-0000-0000D8170000}"/>
    <cellStyle name="Nota 4 7 2" xfId="4389" xr:uid="{00000000-0005-0000-0000-0000D9170000}"/>
    <cellStyle name="Nota 4 8" xfId="3237" xr:uid="{00000000-0005-0000-0000-0000DA170000}"/>
    <cellStyle name="Nota 40" xfId="2704" xr:uid="{00000000-0005-0000-0000-0000DB170000}"/>
    <cellStyle name="Nota 40 2" xfId="5833" xr:uid="{00000000-0005-0000-0000-0000DC170000}"/>
    <cellStyle name="Nota 41" xfId="2763" xr:uid="{00000000-0005-0000-0000-0000DD170000}"/>
    <cellStyle name="Nota 41 2" xfId="5892" xr:uid="{00000000-0005-0000-0000-0000DE170000}"/>
    <cellStyle name="Nota 42" xfId="2809" xr:uid="{00000000-0005-0000-0000-0000DF170000}"/>
    <cellStyle name="Nota 42 2" xfId="5938" xr:uid="{00000000-0005-0000-0000-0000E0170000}"/>
    <cellStyle name="Nota 43" xfId="2820" xr:uid="{00000000-0005-0000-0000-0000E1170000}"/>
    <cellStyle name="Nota 43 2" xfId="5949" xr:uid="{00000000-0005-0000-0000-0000E2170000}"/>
    <cellStyle name="Nota 44" xfId="2819" xr:uid="{00000000-0005-0000-0000-0000E3170000}"/>
    <cellStyle name="Nota 44 2" xfId="5948" xr:uid="{00000000-0005-0000-0000-0000E4170000}"/>
    <cellStyle name="Nota 45" xfId="2823" xr:uid="{00000000-0005-0000-0000-0000E5170000}"/>
    <cellStyle name="Nota 45 2" xfId="5952" xr:uid="{00000000-0005-0000-0000-0000E6170000}"/>
    <cellStyle name="Nota 46" xfId="2837" xr:uid="{00000000-0005-0000-0000-0000E7170000}"/>
    <cellStyle name="Nota 46 2" xfId="5966" xr:uid="{00000000-0005-0000-0000-0000E8170000}"/>
    <cellStyle name="Nota 47" xfId="2851" xr:uid="{00000000-0005-0000-0000-0000E9170000}"/>
    <cellStyle name="Nota 47 2" xfId="5980" xr:uid="{00000000-0005-0000-0000-0000EA170000}"/>
    <cellStyle name="Nota 48" xfId="2864" xr:uid="{00000000-0005-0000-0000-0000EB170000}"/>
    <cellStyle name="Nota 48 2" xfId="5993" xr:uid="{00000000-0005-0000-0000-0000EC170000}"/>
    <cellStyle name="Nota 49" xfId="2877" xr:uid="{00000000-0005-0000-0000-0000ED170000}"/>
    <cellStyle name="Nota 49 2" xfId="6006" xr:uid="{00000000-0005-0000-0000-0000EE170000}"/>
    <cellStyle name="Nota 5" xfId="58" xr:uid="{00000000-0005-0000-0000-0000EF170000}"/>
    <cellStyle name="Nota 5 2" xfId="122" xr:uid="{00000000-0005-0000-0000-0000F0170000}"/>
    <cellStyle name="Nota 5 2 2" xfId="270" xr:uid="{00000000-0005-0000-0000-0000F1170000}"/>
    <cellStyle name="Nota 5 2 2 2" xfId="562" xr:uid="{00000000-0005-0000-0000-0000F2170000}"/>
    <cellStyle name="Nota 5 2 2 2 2" xfId="1142" xr:uid="{00000000-0005-0000-0000-0000F3170000}"/>
    <cellStyle name="Nota 5 2 2 2 2 2" xfId="2300" xr:uid="{00000000-0005-0000-0000-0000F4170000}"/>
    <cellStyle name="Nota 5 2 2 2 2 2 2" xfId="5429" xr:uid="{00000000-0005-0000-0000-0000F5170000}"/>
    <cellStyle name="Nota 5 2 2 2 2 3" xfId="4277" xr:uid="{00000000-0005-0000-0000-0000F6170000}"/>
    <cellStyle name="Nota 5 2 2 2 3" xfId="1724" xr:uid="{00000000-0005-0000-0000-0000F7170000}"/>
    <cellStyle name="Nota 5 2 2 2 3 2" xfId="4853" xr:uid="{00000000-0005-0000-0000-0000F8170000}"/>
    <cellStyle name="Nota 5 2 2 2 4" xfId="3701" xr:uid="{00000000-0005-0000-0000-0000F9170000}"/>
    <cellStyle name="Nota 5 2 2 3" xfId="854" xr:uid="{00000000-0005-0000-0000-0000FA170000}"/>
    <cellStyle name="Nota 5 2 2 3 2" xfId="2012" xr:uid="{00000000-0005-0000-0000-0000FB170000}"/>
    <cellStyle name="Nota 5 2 2 3 2 2" xfId="5141" xr:uid="{00000000-0005-0000-0000-0000FC170000}"/>
    <cellStyle name="Nota 5 2 2 3 3" xfId="3989" xr:uid="{00000000-0005-0000-0000-0000FD170000}"/>
    <cellStyle name="Nota 5 2 2 4" xfId="1436" xr:uid="{00000000-0005-0000-0000-0000FE170000}"/>
    <cellStyle name="Nota 5 2 2 4 2" xfId="4565" xr:uid="{00000000-0005-0000-0000-0000FF170000}"/>
    <cellStyle name="Nota 5 2 2 5" xfId="3413" xr:uid="{00000000-0005-0000-0000-000000180000}"/>
    <cellStyle name="Nota 5 2 3" xfId="418" xr:uid="{00000000-0005-0000-0000-000001180000}"/>
    <cellStyle name="Nota 5 2 3 2" xfId="998" xr:uid="{00000000-0005-0000-0000-000002180000}"/>
    <cellStyle name="Nota 5 2 3 2 2" xfId="2156" xr:uid="{00000000-0005-0000-0000-000003180000}"/>
    <cellStyle name="Nota 5 2 3 2 2 2" xfId="5285" xr:uid="{00000000-0005-0000-0000-000004180000}"/>
    <cellStyle name="Nota 5 2 3 2 3" xfId="4133" xr:uid="{00000000-0005-0000-0000-000005180000}"/>
    <cellStyle name="Nota 5 2 3 3" xfId="1580" xr:uid="{00000000-0005-0000-0000-000006180000}"/>
    <cellStyle name="Nota 5 2 3 3 2" xfId="4709" xr:uid="{00000000-0005-0000-0000-000007180000}"/>
    <cellStyle name="Nota 5 2 3 4" xfId="3557" xr:uid="{00000000-0005-0000-0000-000008180000}"/>
    <cellStyle name="Nota 5 2 4" xfId="710" xr:uid="{00000000-0005-0000-0000-000009180000}"/>
    <cellStyle name="Nota 5 2 4 2" xfId="1868" xr:uid="{00000000-0005-0000-0000-00000A180000}"/>
    <cellStyle name="Nota 5 2 4 2 2" xfId="4997" xr:uid="{00000000-0005-0000-0000-00000B180000}"/>
    <cellStyle name="Nota 5 2 4 3" xfId="3845" xr:uid="{00000000-0005-0000-0000-00000C180000}"/>
    <cellStyle name="Nota 5 2 5" xfId="1292" xr:uid="{00000000-0005-0000-0000-00000D180000}"/>
    <cellStyle name="Nota 5 2 5 2" xfId="4421" xr:uid="{00000000-0005-0000-0000-00000E180000}"/>
    <cellStyle name="Nota 5 2 6" xfId="3269" xr:uid="{00000000-0005-0000-0000-00000F180000}"/>
    <cellStyle name="Nota 5 3" xfId="170" xr:uid="{00000000-0005-0000-0000-000010180000}"/>
    <cellStyle name="Nota 5 3 2" xfId="318" xr:uid="{00000000-0005-0000-0000-000011180000}"/>
    <cellStyle name="Nota 5 3 2 2" xfId="610" xr:uid="{00000000-0005-0000-0000-000012180000}"/>
    <cellStyle name="Nota 5 3 2 2 2" xfId="1190" xr:uid="{00000000-0005-0000-0000-000013180000}"/>
    <cellStyle name="Nota 5 3 2 2 2 2" xfId="2348" xr:uid="{00000000-0005-0000-0000-000014180000}"/>
    <cellStyle name="Nota 5 3 2 2 2 2 2" xfId="5477" xr:uid="{00000000-0005-0000-0000-000015180000}"/>
    <cellStyle name="Nota 5 3 2 2 2 3" xfId="4325" xr:uid="{00000000-0005-0000-0000-000016180000}"/>
    <cellStyle name="Nota 5 3 2 2 3" xfId="1772" xr:uid="{00000000-0005-0000-0000-000017180000}"/>
    <cellStyle name="Nota 5 3 2 2 3 2" xfId="4901" xr:uid="{00000000-0005-0000-0000-000018180000}"/>
    <cellStyle name="Nota 5 3 2 2 4" xfId="3749" xr:uid="{00000000-0005-0000-0000-000019180000}"/>
    <cellStyle name="Nota 5 3 2 3" xfId="902" xr:uid="{00000000-0005-0000-0000-00001A180000}"/>
    <cellStyle name="Nota 5 3 2 3 2" xfId="2060" xr:uid="{00000000-0005-0000-0000-00001B180000}"/>
    <cellStyle name="Nota 5 3 2 3 2 2" xfId="5189" xr:uid="{00000000-0005-0000-0000-00001C180000}"/>
    <cellStyle name="Nota 5 3 2 3 3" xfId="4037" xr:uid="{00000000-0005-0000-0000-00001D180000}"/>
    <cellStyle name="Nota 5 3 2 4" xfId="1484" xr:uid="{00000000-0005-0000-0000-00001E180000}"/>
    <cellStyle name="Nota 5 3 2 4 2" xfId="4613" xr:uid="{00000000-0005-0000-0000-00001F180000}"/>
    <cellStyle name="Nota 5 3 2 5" xfId="3461" xr:uid="{00000000-0005-0000-0000-000020180000}"/>
    <cellStyle name="Nota 5 3 3" xfId="466" xr:uid="{00000000-0005-0000-0000-000021180000}"/>
    <cellStyle name="Nota 5 3 3 2" xfId="1046" xr:uid="{00000000-0005-0000-0000-000022180000}"/>
    <cellStyle name="Nota 5 3 3 2 2" xfId="2204" xr:uid="{00000000-0005-0000-0000-000023180000}"/>
    <cellStyle name="Nota 5 3 3 2 2 2" xfId="5333" xr:uid="{00000000-0005-0000-0000-000024180000}"/>
    <cellStyle name="Nota 5 3 3 2 3" xfId="4181" xr:uid="{00000000-0005-0000-0000-000025180000}"/>
    <cellStyle name="Nota 5 3 3 3" xfId="1628" xr:uid="{00000000-0005-0000-0000-000026180000}"/>
    <cellStyle name="Nota 5 3 3 3 2" xfId="4757" xr:uid="{00000000-0005-0000-0000-000027180000}"/>
    <cellStyle name="Nota 5 3 3 4" xfId="3605" xr:uid="{00000000-0005-0000-0000-000028180000}"/>
    <cellStyle name="Nota 5 3 4" xfId="758" xr:uid="{00000000-0005-0000-0000-000029180000}"/>
    <cellStyle name="Nota 5 3 4 2" xfId="1916" xr:uid="{00000000-0005-0000-0000-00002A180000}"/>
    <cellStyle name="Nota 5 3 4 2 2" xfId="5045" xr:uid="{00000000-0005-0000-0000-00002B180000}"/>
    <cellStyle name="Nota 5 3 4 3" xfId="3893" xr:uid="{00000000-0005-0000-0000-00002C180000}"/>
    <cellStyle name="Nota 5 3 5" xfId="1340" xr:uid="{00000000-0005-0000-0000-00002D180000}"/>
    <cellStyle name="Nota 5 3 5 2" xfId="4469" xr:uid="{00000000-0005-0000-0000-00002E180000}"/>
    <cellStyle name="Nota 5 3 6" xfId="3317" xr:uid="{00000000-0005-0000-0000-00002F180000}"/>
    <cellStyle name="Nota 5 4" xfId="222" xr:uid="{00000000-0005-0000-0000-000030180000}"/>
    <cellStyle name="Nota 5 4 2" xfId="514" xr:uid="{00000000-0005-0000-0000-000031180000}"/>
    <cellStyle name="Nota 5 4 2 2" xfId="1094" xr:uid="{00000000-0005-0000-0000-000032180000}"/>
    <cellStyle name="Nota 5 4 2 2 2" xfId="2252" xr:uid="{00000000-0005-0000-0000-000033180000}"/>
    <cellStyle name="Nota 5 4 2 2 2 2" xfId="5381" xr:uid="{00000000-0005-0000-0000-000034180000}"/>
    <cellStyle name="Nota 5 4 2 2 3" xfId="4229" xr:uid="{00000000-0005-0000-0000-000035180000}"/>
    <cellStyle name="Nota 5 4 2 3" xfId="1676" xr:uid="{00000000-0005-0000-0000-000036180000}"/>
    <cellStyle name="Nota 5 4 2 3 2" xfId="4805" xr:uid="{00000000-0005-0000-0000-000037180000}"/>
    <cellStyle name="Nota 5 4 2 4" xfId="3653" xr:uid="{00000000-0005-0000-0000-000038180000}"/>
    <cellStyle name="Nota 5 4 3" xfId="806" xr:uid="{00000000-0005-0000-0000-000039180000}"/>
    <cellStyle name="Nota 5 4 3 2" xfId="1964" xr:uid="{00000000-0005-0000-0000-00003A180000}"/>
    <cellStyle name="Nota 5 4 3 2 2" xfId="5093" xr:uid="{00000000-0005-0000-0000-00003B180000}"/>
    <cellStyle name="Nota 5 4 3 3" xfId="3941" xr:uid="{00000000-0005-0000-0000-00003C180000}"/>
    <cellStyle name="Nota 5 4 4" xfId="1388" xr:uid="{00000000-0005-0000-0000-00003D180000}"/>
    <cellStyle name="Nota 5 4 4 2" xfId="4517" xr:uid="{00000000-0005-0000-0000-00003E180000}"/>
    <cellStyle name="Nota 5 4 5" xfId="3365" xr:uid="{00000000-0005-0000-0000-00003F180000}"/>
    <cellStyle name="Nota 5 5" xfId="370" xr:uid="{00000000-0005-0000-0000-000040180000}"/>
    <cellStyle name="Nota 5 5 2" xfId="950" xr:uid="{00000000-0005-0000-0000-000041180000}"/>
    <cellStyle name="Nota 5 5 2 2" xfId="2108" xr:uid="{00000000-0005-0000-0000-000042180000}"/>
    <cellStyle name="Nota 5 5 2 2 2" xfId="5237" xr:uid="{00000000-0005-0000-0000-000043180000}"/>
    <cellStyle name="Nota 5 5 2 3" xfId="4085" xr:uid="{00000000-0005-0000-0000-000044180000}"/>
    <cellStyle name="Nota 5 5 3" xfId="1532" xr:uid="{00000000-0005-0000-0000-000045180000}"/>
    <cellStyle name="Nota 5 5 3 2" xfId="4661" xr:uid="{00000000-0005-0000-0000-000046180000}"/>
    <cellStyle name="Nota 5 5 4" xfId="3509" xr:uid="{00000000-0005-0000-0000-000047180000}"/>
    <cellStyle name="Nota 5 6" xfId="662" xr:uid="{00000000-0005-0000-0000-000048180000}"/>
    <cellStyle name="Nota 5 6 2" xfId="1820" xr:uid="{00000000-0005-0000-0000-000049180000}"/>
    <cellStyle name="Nota 5 6 2 2" xfId="4949" xr:uid="{00000000-0005-0000-0000-00004A180000}"/>
    <cellStyle name="Nota 5 6 3" xfId="3797" xr:uid="{00000000-0005-0000-0000-00004B180000}"/>
    <cellStyle name="Nota 5 7" xfId="1243" xr:uid="{00000000-0005-0000-0000-00004C180000}"/>
    <cellStyle name="Nota 5 7 2" xfId="4373" xr:uid="{00000000-0005-0000-0000-00004D180000}"/>
    <cellStyle name="Nota 5 8" xfId="3221" xr:uid="{00000000-0005-0000-0000-00004E180000}"/>
    <cellStyle name="Nota 50" xfId="2889" xr:uid="{00000000-0005-0000-0000-00004F180000}"/>
    <cellStyle name="Nota 50 2" xfId="6018" xr:uid="{00000000-0005-0000-0000-000050180000}"/>
    <cellStyle name="Nota 51" xfId="2926" xr:uid="{00000000-0005-0000-0000-000051180000}"/>
    <cellStyle name="Nota 51 2" xfId="6055" xr:uid="{00000000-0005-0000-0000-000052180000}"/>
    <cellStyle name="Nota 52" xfId="2940" xr:uid="{00000000-0005-0000-0000-000053180000}"/>
    <cellStyle name="Nota 52 2" xfId="6069" xr:uid="{00000000-0005-0000-0000-000054180000}"/>
    <cellStyle name="Nota 53" xfId="2961" xr:uid="{00000000-0005-0000-0000-000055180000}"/>
    <cellStyle name="Nota 53 2" xfId="6090" xr:uid="{00000000-0005-0000-0000-000056180000}"/>
    <cellStyle name="Nota 54" xfId="2971" xr:uid="{00000000-0005-0000-0000-000057180000}"/>
    <cellStyle name="Nota 54 2" xfId="6100" xr:uid="{00000000-0005-0000-0000-000058180000}"/>
    <cellStyle name="Nota 55" xfId="2970" xr:uid="{00000000-0005-0000-0000-000059180000}"/>
    <cellStyle name="Nota 55 2" xfId="6099" xr:uid="{00000000-0005-0000-0000-00005A180000}"/>
    <cellStyle name="Nota 56" xfId="2974" xr:uid="{00000000-0005-0000-0000-00005B180000}"/>
    <cellStyle name="Nota 56 2" xfId="6103" xr:uid="{00000000-0005-0000-0000-00005C180000}"/>
    <cellStyle name="Nota 57" xfId="2986" xr:uid="{00000000-0005-0000-0000-00005D180000}"/>
    <cellStyle name="Nota 57 2" xfId="6115" xr:uid="{00000000-0005-0000-0000-00005E180000}"/>
    <cellStyle name="Nota 58" xfId="2996" xr:uid="{00000000-0005-0000-0000-00005F180000}"/>
    <cellStyle name="Nota 58 2" xfId="6125" xr:uid="{00000000-0005-0000-0000-000060180000}"/>
    <cellStyle name="Nota 59" xfId="3039" xr:uid="{00000000-0005-0000-0000-000061180000}"/>
    <cellStyle name="Nota 59 2" xfId="6168" xr:uid="{00000000-0005-0000-0000-000062180000}"/>
    <cellStyle name="Nota 6" xfId="102" xr:uid="{00000000-0005-0000-0000-000063180000}"/>
    <cellStyle name="Nota 6 2" xfId="254" xr:uid="{00000000-0005-0000-0000-000064180000}"/>
    <cellStyle name="Nota 6 2 2" xfId="546" xr:uid="{00000000-0005-0000-0000-000065180000}"/>
    <cellStyle name="Nota 6 2 2 2" xfId="1126" xr:uid="{00000000-0005-0000-0000-000066180000}"/>
    <cellStyle name="Nota 6 2 2 2 2" xfId="2284" xr:uid="{00000000-0005-0000-0000-000067180000}"/>
    <cellStyle name="Nota 6 2 2 2 2 2" xfId="5413" xr:uid="{00000000-0005-0000-0000-000068180000}"/>
    <cellStyle name="Nota 6 2 2 2 3" xfId="4261" xr:uid="{00000000-0005-0000-0000-000069180000}"/>
    <cellStyle name="Nota 6 2 2 3" xfId="1708" xr:uid="{00000000-0005-0000-0000-00006A180000}"/>
    <cellStyle name="Nota 6 2 2 3 2" xfId="4837" xr:uid="{00000000-0005-0000-0000-00006B180000}"/>
    <cellStyle name="Nota 6 2 2 4" xfId="3685" xr:uid="{00000000-0005-0000-0000-00006C180000}"/>
    <cellStyle name="Nota 6 2 3" xfId="838" xr:uid="{00000000-0005-0000-0000-00006D180000}"/>
    <cellStyle name="Nota 6 2 3 2" xfId="1996" xr:uid="{00000000-0005-0000-0000-00006E180000}"/>
    <cellStyle name="Nota 6 2 3 2 2" xfId="5125" xr:uid="{00000000-0005-0000-0000-00006F180000}"/>
    <cellStyle name="Nota 6 2 3 3" xfId="3973" xr:uid="{00000000-0005-0000-0000-000070180000}"/>
    <cellStyle name="Nota 6 2 4" xfId="1420" xr:uid="{00000000-0005-0000-0000-000071180000}"/>
    <cellStyle name="Nota 6 2 4 2" xfId="4549" xr:uid="{00000000-0005-0000-0000-000072180000}"/>
    <cellStyle name="Nota 6 2 5" xfId="3397" xr:uid="{00000000-0005-0000-0000-000073180000}"/>
    <cellStyle name="Nota 6 3" xfId="402" xr:uid="{00000000-0005-0000-0000-000074180000}"/>
    <cellStyle name="Nota 6 3 2" xfId="982" xr:uid="{00000000-0005-0000-0000-000075180000}"/>
    <cellStyle name="Nota 6 3 2 2" xfId="2140" xr:uid="{00000000-0005-0000-0000-000076180000}"/>
    <cellStyle name="Nota 6 3 2 2 2" xfId="5269" xr:uid="{00000000-0005-0000-0000-000077180000}"/>
    <cellStyle name="Nota 6 3 2 3" xfId="4117" xr:uid="{00000000-0005-0000-0000-000078180000}"/>
    <cellStyle name="Nota 6 3 3" xfId="1564" xr:uid="{00000000-0005-0000-0000-000079180000}"/>
    <cellStyle name="Nota 6 3 3 2" xfId="4693" xr:uid="{00000000-0005-0000-0000-00007A180000}"/>
    <cellStyle name="Nota 6 3 4" xfId="3541" xr:uid="{00000000-0005-0000-0000-00007B180000}"/>
    <cellStyle name="Nota 6 4" xfId="694" xr:uid="{00000000-0005-0000-0000-00007C180000}"/>
    <cellStyle name="Nota 6 4 2" xfId="1852" xr:uid="{00000000-0005-0000-0000-00007D180000}"/>
    <cellStyle name="Nota 6 4 2 2" xfId="4981" xr:uid="{00000000-0005-0000-0000-00007E180000}"/>
    <cellStyle name="Nota 6 4 3" xfId="3829" xr:uid="{00000000-0005-0000-0000-00007F180000}"/>
    <cellStyle name="Nota 6 5" xfId="1276" xr:uid="{00000000-0005-0000-0000-000080180000}"/>
    <cellStyle name="Nota 6 5 2" xfId="4405" xr:uid="{00000000-0005-0000-0000-000081180000}"/>
    <cellStyle name="Nota 6 6" xfId="3253" xr:uid="{00000000-0005-0000-0000-000082180000}"/>
    <cellStyle name="Nota 60" xfId="3038" xr:uid="{00000000-0005-0000-0000-000083180000}"/>
    <cellStyle name="Nota 60 2" xfId="6167" xr:uid="{00000000-0005-0000-0000-000084180000}"/>
    <cellStyle name="Nota 61" xfId="3042" xr:uid="{00000000-0005-0000-0000-000085180000}"/>
    <cellStyle name="Nota 61 2" xfId="6171" xr:uid="{00000000-0005-0000-0000-000086180000}"/>
    <cellStyle name="Nota 62" xfId="3056" xr:uid="{00000000-0005-0000-0000-000087180000}"/>
    <cellStyle name="Nota 62 2" xfId="6185" xr:uid="{00000000-0005-0000-0000-000088180000}"/>
    <cellStyle name="Nota 63" xfId="3070" xr:uid="{00000000-0005-0000-0000-000089180000}"/>
    <cellStyle name="Nota 63 2" xfId="6199" xr:uid="{00000000-0005-0000-0000-00008A180000}"/>
    <cellStyle name="Nota 64" xfId="3082" xr:uid="{00000000-0005-0000-0000-00008B180000}"/>
    <cellStyle name="Nota 64 2" xfId="6211" xr:uid="{00000000-0005-0000-0000-00008C180000}"/>
    <cellStyle name="Nota 65" xfId="3095" xr:uid="{00000000-0005-0000-0000-00008D180000}"/>
    <cellStyle name="Nota 65 2" xfId="6224" xr:uid="{00000000-0005-0000-0000-00008E180000}"/>
    <cellStyle name="Nota 66" xfId="3107" xr:uid="{00000000-0005-0000-0000-00008F180000}"/>
    <cellStyle name="Nota 66 2" xfId="6236" xr:uid="{00000000-0005-0000-0000-000090180000}"/>
    <cellStyle name="Nota 67" xfId="3144" xr:uid="{00000000-0005-0000-0000-000091180000}"/>
    <cellStyle name="Nota 67 2" xfId="6273" xr:uid="{00000000-0005-0000-0000-000092180000}"/>
    <cellStyle name="Nota 68" xfId="3158" xr:uid="{00000000-0005-0000-0000-000093180000}"/>
    <cellStyle name="Nota 68 2" xfId="6287" xr:uid="{00000000-0005-0000-0000-000094180000}"/>
    <cellStyle name="Nota 69" xfId="3173" xr:uid="{00000000-0005-0000-0000-000095180000}"/>
    <cellStyle name="Nota 69 2" xfId="6301" xr:uid="{00000000-0005-0000-0000-000096180000}"/>
    <cellStyle name="Nota 7" xfId="154" xr:uid="{00000000-0005-0000-0000-000097180000}"/>
    <cellStyle name="Nota 7 2" xfId="302" xr:uid="{00000000-0005-0000-0000-000098180000}"/>
    <cellStyle name="Nota 7 2 2" xfId="594" xr:uid="{00000000-0005-0000-0000-000099180000}"/>
    <cellStyle name="Nota 7 2 2 2" xfId="1174" xr:uid="{00000000-0005-0000-0000-00009A180000}"/>
    <cellStyle name="Nota 7 2 2 2 2" xfId="2332" xr:uid="{00000000-0005-0000-0000-00009B180000}"/>
    <cellStyle name="Nota 7 2 2 2 2 2" xfId="5461" xr:uid="{00000000-0005-0000-0000-00009C180000}"/>
    <cellStyle name="Nota 7 2 2 2 3" xfId="4309" xr:uid="{00000000-0005-0000-0000-00009D180000}"/>
    <cellStyle name="Nota 7 2 2 3" xfId="1756" xr:uid="{00000000-0005-0000-0000-00009E180000}"/>
    <cellStyle name="Nota 7 2 2 3 2" xfId="4885" xr:uid="{00000000-0005-0000-0000-00009F180000}"/>
    <cellStyle name="Nota 7 2 2 4" xfId="3733" xr:uid="{00000000-0005-0000-0000-0000A0180000}"/>
    <cellStyle name="Nota 7 2 3" xfId="886" xr:uid="{00000000-0005-0000-0000-0000A1180000}"/>
    <cellStyle name="Nota 7 2 3 2" xfId="2044" xr:uid="{00000000-0005-0000-0000-0000A2180000}"/>
    <cellStyle name="Nota 7 2 3 2 2" xfId="5173" xr:uid="{00000000-0005-0000-0000-0000A3180000}"/>
    <cellStyle name="Nota 7 2 3 3" xfId="4021" xr:uid="{00000000-0005-0000-0000-0000A4180000}"/>
    <cellStyle name="Nota 7 2 4" xfId="1468" xr:uid="{00000000-0005-0000-0000-0000A5180000}"/>
    <cellStyle name="Nota 7 2 4 2" xfId="4597" xr:uid="{00000000-0005-0000-0000-0000A6180000}"/>
    <cellStyle name="Nota 7 2 5" xfId="3445" xr:uid="{00000000-0005-0000-0000-0000A7180000}"/>
    <cellStyle name="Nota 7 3" xfId="450" xr:uid="{00000000-0005-0000-0000-0000A8180000}"/>
    <cellStyle name="Nota 7 3 2" xfId="1030" xr:uid="{00000000-0005-0000-0000-0000A9180000}"/>
    <cellStyle name="Nota 7 3 2 2" xfId="2188" xr:uid="{00000000-0005-0000-0000-0000AA180000}"/>
    <cellStyle name="Nota 7 3 2 2 2" xfId="5317" xr:uid="{00000000-0005-0000-0000-0000AB180000}"/>
    <cellStyle name="Nota 7 3 2 3" xfId="4165" xr:uid="{00000000-0005-0000-0000-0000AC180000}"/>
    <cellStyle name="Nota 7 3 3" xfId="1612" xr:uid="{00000000-0005-0000-0000-0000AD180000}"/>
    <cellStyle name="Nota 7 3 3 2" xfId="4741" xr:uid="{00000000-0005-0000-0000-0000AE180000}"/>
    <cellStyle name="Nota 7 3 4" xfId="3589" xr:uid="{00000000-0005-0000-0000-0000AF180000}"/>
    <cellStyle name="Nota 7 4" xfId="742" xr:uid="{00000000-0005-0000-0000-0000B0180000}"/>
    <cellStyle name="Nota 7 4 2" xfId="1900" xr:uid="{00000000-0005-0000-0000-0000B1180000}"/>
    <cellStyle name="Nota 7 4 2 2" xfId="5029" xr:uid="{00000000-0005-0000-0000-0000B2180000}"/>
    <cellStyle name="Nota 7 4 3" xfId="3877" xr:uid="{00000000-0005-0000-0000-0000B3180000}"/>
    <cellStyle name="Nota 7 5" xfId="1324" xr:uid="{00000000-0005-0000-0000-0000B4180000}"/>
    <cellStyle name="Nota 7 5 2" xfId="4453" xr:uid="{00000000-0005-0000-0000-0000B5180000}"/>
    <cellStyle name="Nota 7 6" xfId="3301" xr:uid="{00000000-0005-0000-0000-0000B6180000}"/>
    <cellStyle name="Nota 70" xfId="3187" xr:uid="{00000000-0005-0000-0000-0000B7180000}"/>
    <cellStyle name="Nota 70 2" xfId="6315" xr:uid="{00000000-0005-0000-0000-0000B8180000}"/>
    <cellStyle name="Nota 71" xfId="3201" xr:uid="{00000000-0005-0000-0000-0000B9180000}"/>
    <cellStyle name="Nota 72" xfId="6335" xr:uid="{00000000-0005-0000-0000-0000BA180000}"/>
    <cellStyle name="Nota 73" xfId="6350" xr:uid="{00000000-0005-0000-0000-0000BB180000}"/>
    <cellStyle name="Nota 74" xfId="6364" xr:uid="{00000000-0005-0000-0000-0000BC180000}"/>
    <cellStyle name="Nota 75" xfId="6378" xr:uid="{00000000-0005-0000-0000-0000BD180000}"/>
    <cellStyle name="Nota 8" xfId="202" xr:uid="{00000000-0005-0000-0000-0000BE180000}"/>
    <cellStyle name="Nota 8 2" xfId="498" xr:uid="{00000000-0005-0000-0000-0000BF180000}"/>
    <cellStyle name="Nota 8 2 2" xfId="1078" xr:uid="{00000000-0005-0000-0000-0000C0180000}"/>
    <cellStyle name="Nota 8 2 2 2" xfId="2236" xr:uid="{00000000-0005-0000-0000-0000C1180000}"/>
    <cellStyle name="Nota 8 2 2 2 2" xfId="5365" xr:uid="{00000000-0005-0000-0000-0000C2180000}"/>
    <cellStyle name="Nota 8 2 2 3" xfId="4213" xr:uid="{00000000-0005-0000-0000-0000C3180000}"/>
    <cellStyle name="Nota 8 2 3" xfId="1660" xr:uid="{00000000-0005-0000-0000-0000C4180000}"/>
    <cellStyle name="Nota 8 2 3 2" xfId="4789" xr:uid="{00000000-0005-0000-0000-0000C5180000}"/>
    <cellStyle name="Nota 8 2 4" xfId="3637" xr:uid="{00000000-0005-0000-0000-0000C6180000}"/>
    <cellStyle name="Nota 8 3" xfId="790" xr:uid="{00000000-0005-0000-0000-0000C7180000}"/>
    <cellStyle name="Nota 8 3 2" xfId="1948" xr:uid="{00000000-0005-0000-0000-0000C8180000}"/>
    <cellStyle name="Nota 8 3 2 2" xfId="5077" xr:uid="{00000000-0005-0000-0000-0000C9180000}"/>
    <cellStyle name="Nota 8 3 3" xfId="3925" xr:uid="{00000000-0005-0000-0000-0000CA180000}"/>
    <cellStyle name="Nota 8 4" xfId="1372" xr:uid="{00000000-0005-0000-0000-0000CB180000}"/>
    <cellStyle name="Nota 8 4 2" xfId="4501" xr:uid="{00000000-0005-0000-0000-0000CC180000}"/>
    <cellStyle name="Nota 8 5" xfId="3349" xr:uid="{00000000-0005-0000-0000-0000CD180000}"/>
    <cellStyle name="Nota 9" xfId="350" xr:uid="{00000000-0005-0000-0000-0000CE180000}"/>
    <cellStyle name="Nota 9 2" xfId="934" xr:uid="{00000000-0005-0000-0000-0000CF180000}"/>
    <cellStyle name="Nota 9 2 2" xfId="2092" xr:uid="{00000000-0005-0000-0000-0000D0180000}"/>
    <cellStyle name="Nota 9 2 2 2" xfId="5221" xr:uid="{00000000-0005-0000-0000-0000D1180000}"/>
    <cellStyle name="Nota 9 2 3" xfId="4069" xr:uid="{00000000-0005-0000-0000-0000D2180000}"/>
    <cellStyle name="Nota 9 3" xfId="1516" xr:uid="{00000000-0005-0000-0000-0000D3180000}"/>
    <cellStyle name="Nota 9 3 2" xfId="4645" xr:uid="{00000000-0005-0000-0000-0000D4180000}"/>
    <cellStyle name="Nota 9 4" xfId="3493" xr:uid="{00000000-0005-0000-0000-0000D5180000}"/>
    <cellStyle name="Porcentagem" xfId="56" builtinId="5"/>
    <cellStyle name="Porcentagem 2" xfId="100" xr:uid="{00000000-0005-0000-0000-0000D7180000}"/>
    <cellStyle name="Porcentagem 2 2" xfId="1274" xr:uid="{00000000-0005-0000-0000-0000D8180000}"/>
    <cellStyle name="Porcentagem 3" xfId="78" xr:uid="{00000000-0005-0000-0000-0000D9180000}"/>
    <cellStyle name="Porcentagem 4" xfId="120" xr:uid="{00000000-0005-0000-0000-0000DA180000}"/>
    <cellStyle name="Porcentagem 5" xfId="220" xr:uid="{00000000-0005-0000-0000-0000DB180000}"/>
    <cellStyle name="Porcentagem 6" xfId="368" xr:uid="{00000000-0005-0000-0000-0000DC180000}"/>
    <cellStyle name="Porcentagem 7" xfId="660" xr:uid="{00000000-0005-0000-0000-0000DD180000}"/>
    <cellStyle name="Porcentagem 8" xfId="3219" xr:uid="{00000000-0005-0000-0000-0000DE180000}"/>
    <cellStyle name="Ruim" xfId="18" builtinId="27" customBuiltin="1"/>
    <cellStyle name="Saída" xfId="21" builtinId="21" customBuiltin="1"/>
    <cellStyle name="Separador de milhares 2" xfId="11" xr:uid="{00000000-0005-0000-0000-0000E0180000}"/>
    <cellStyle name="Separador de milhares 2 2" xfId="1236" xr:uid="{00000000-0005-0000-0000-0000E1180000}"/>
    <cellStyle name="Separador de milhares 2 2 2" xfId="1239" xr:uid="{00000000-0005-0000-0000-0000E2180000}"/>
    <cellStyle name="Separador de milhares 3" xfId="96" xr:uid="{00000000-0005-0000-0000-0000E3180000}"/>
    <cellStyle name="Separador de milhares 4" xfId="74" xr:uid="{00000000-0005-0000-0000-0000E4180000}"/>
    <cellStyle name="Separador de milhares 5" xfId="117" xr:uid="{00000000-0005-0000-0000-0000E5180000}"/>
    <cellStyle name="Separador de milhares 6" xfId="217" xr:uid="{00000000-0005-0000-0000-0000E6180000}"/>
    <cellStyle name="Separador de milhares 7" xfId="365" xr:uid="{00000000-0005-0000-0000-0000E7180000}"/>
    <cellStyle name="Separador de milhares 8" xfId="657" xr:uid="{00000000-0005-0000-0000-0000E8180000}"/>
    <cellStyle name="Separador de milhares 9" xfId="3216" xr:uid="{00000000-0005-0000-0000-0000E9180000}"/>
    <cellStyle name="Texto de Aviso" xfId="25" builtinId="11" customBuiltin="1"/>
    <cellStyle name="Texto Explicativo" xfId="26" builtinId="53" customBuiltin="1"/>
    <cellStyle name="Título" xfId="12" builtinId="15" customBuiltin="1"/>
    <cellStyle name="Título 1" xfId="13" builtinId="16" customBuiltin="1"/>
    <cellStyle name="Título 1 1" xfId="5" xr:uid="{00000000-0005-0000-0000-0000EE180000}"/>
    <cellStyle name="Título 1 1 1" xfId="6" xr:uid="{00000000-0005-0000-0000-0000EF180000}"/>
    <cellStyle name="Título 2" xfId="14" builtinId="17" customBuiltin="1"/>
    <cellStyle name="Título 3" xfId="15" builtinId="18" customBuiltin="1"/>
    <cellStyle name="Título 4" xfId="16" builtinId="19" customBuiltin="1"/>
    <cellStyle name="Título 5" xfId="6334" xr:uid="{00000000-0005-0000-0000-0000F3180000}"/>
    <cellStyle name="Total" xfId="27" builtinId="25" customBuiltin="1"/>
    <cellStyle name="Vírgula" xfId="8" builtinId="3"/>
    <cellStyle name="Vírgula 2" xfId="4" xr:uid="{00000000-0005-0000-0000-0000F6180000}"/>
    <cellStyle name="Vírgula 3" xfId="6329" xr:uid="{00000000-0005-0000-0000-0000F7180000}"/>
    <cellStyle name="Vírgula 4" xfId="6331" xr:uid="{00000000-0005-0000-0000-0000F8180000}"/>
  </cellStyles>
  <dxfs count="17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396771</xdr:colOff>
      <xdr:row>21</xdr:row>
      <xdr:rowOff>214313</xdr:rowOff>
    </xdr:from>
    <xdr:to>
      <xdr:col>19</xdr:col>
      <xdr:colOff>248355</xdr:colOff>
      <xdr:row>27</xdr:row>
      <xdr:rowOff>131678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OR CONTABIL">
              <a:extLst>
                <a:ext uri="{FF2B5EF4-FFF2-40B4-BE49-F238E27FC236}">
                  <a16:creationId xmlns:a16="http://schemas.microsoft.com/office/drawing/2014/main" id="{0260D809-D503-E441-AFB8-83DA0A135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CONTAB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1959" y="11215688"/>
              <a:ext cx="2364279" cy="1741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277213</xdr:colOff>
      <xdr:row>13</xdr:row>
      <xdr:rowOff>104837</xdr:rowOff>
    </xdr:from>
    <xdr:to>
      <xdr:col>18</xdr:col>
      <xdr:colOff>588567</xdr:colOff>
      <xdr:row>19</xdr:row>
      <xdr:rowOff>17057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LOR CONTABIL 1">
              <a:extLst>
                <a:ext uri="{FF2B5EF4-FFF2-40B4-BE49-F238E27FC236}">
                  <a16:creationId xmlns:a16="http://schemas.microsoft.com/office/drawing/2014/main" id="{3099F71A-5F17-A65B-38A9-75A03601E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CONTABI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47668" y="1438337"/>
              <a:ext cx="2210639" cy="1672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61</xdr:row>
      <xdr:rowOff>47625</xdr:rowOff>
    </xdr:from>
    <xdr:to>
      <xdr:col>15</xdr:col>
      <xdr:colOff>495300</xdr:colOff>
      <xdr:row>99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6505575"/>
          <a:ext cx="13020675" cy="6210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284988</xdr:colOff>
      <xdr:row>71</xdr:row>
      <xdr:rowOff>33166</xdr:rowOff>
    </xdr:from>
    <xdr:ext cx="1549400" cy="43434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895213" y="13863466"/>
          <a:ext cx="1549400" cy="434340"/>
          <a:chOff x="0" y="0"/>
          <a:chExt cx="1549400" cy="43434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0" y="429973"/>
            <a:ext cx="1549400" cy="0"/>
          </a:xfrm>
          <a:custGeom>
            <a:avLst/>
            <a:gdLst/>
            <a:ahLst/>
            <a:cxnLst/>
            <a:rect l="0" t="0" r="0" b="0"/>
            <a:pathLst>
              <a:path w="1549400">
                <a:moveTo>
                  <a:pt x="0" y="0"/>
                </a:moveTo>
                <a:lnTo>
                  <a:pt x="1549383" y="0"/>
                </a:lnTo>
              </a:path>
            </a:pathLst>
          </a:custGeom>
          <a:ln w="7859">
            <a:solidFill>
              <a:srgbClr val="000000"/>
            </a:solidFill>
          </a:ln>
        </xdr:spPr>
      </xdr:sp>
      <xdr:pic>
        <xdr:nvPicPr>
          <xdr:cNvPr id="4" name="image1.jpeg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9704" y="0"/>
            <a:ext cx="982155" cy="393283"/>
          </a:xfrm>
          <a:prstGeom prst="rect">
            <a:avLst/>
          </a:prstGeom>
        </xdr:spPr>
      </xdr:pic>
    </xdr:grpSp>
    <xdr:clientData/>
  </xdr:oneCellAnchor>
  <xdr:oneCellAnchor>
    <xdr:from>
      <xdr:col>2</xdr:col>
      <xdr:colOff>419100</xdr:colOff>
      <xdr:row>71</xdr:row>
      <xdr:rowOff>95250</xdr:rowOff>
    </xdr:from>
    <xdr:ext cx="1679575" cy="348615"/>
    <xdr:grpSp>
      <xdr:nvGrpSpPr>
        <xdr:cNvPr id="5" name="Group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1990725" y="13925550"/>
          <a:ext cx="1679575" cy="348615"/>
          <a:chOff x="0" y="0"/>
          <a:chExt cx="1679575" cy="3486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0" y="344556"/>
            <a:ext cx="1679575" cy="0"/>
          </a:xfrm>
          <a:custGeom>
            <a:avLst/>
            <a:gdLst/>
            <a:ahLst/>
            <a:cxnLst/>
            <a:rect l="0" t="0" r="0" b="0"/>
            <a:pathLst>
              <a:path w="1679575">
                <a:moveTo>
                  <a:pt x="0" y="0"/>
                </a:moveTo>
                <a:lnTo>
                  <a:pt x="1679298" y="0"/>
                </a:lnTo>
              </a:path>
            </a:pathLst>
          </a:custGeom>
          <a:ln w="7111">
            <a:solidFill>
              <a:srgbClr val="000000"/>
            </a:solidFill>
          </a:ln>
        </xdr:spPr>
      </xdr:sp>
      <xdr:pic>
        <xdr:nvPicPr>
          <xdr:cNvPr id="7" name="image2.jpeg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794" y="0"/>
            <a:ext cx="1169334" cy="309157"/>
          </a:xfrm>
          <a:prstGeom prst="rect">
            <a:avLst/>
          </a:prstGeom>
        </xdr:spPr>
      </xdr:pic>
    </xdr:grpSp>
    <xdr:clientData/>
  </xdr:oneCellAnchor>
  <xdr:oneCellAnchor>
    <xdr:from>
      <xdr:col>4</xdr:col>
      <xdr:colOff>0</xdr:colOff>
      <xdr:row>75</xdr:row>
      <xdr:rowOff>0</xdr:rowOff>
    </xdr:from>
    <xdr:ext cx="1068383" cy="414314"/>
    <xdr:pic>
      <xdr:nvPicPr>
        <xdr:cNvPr id="8" name="image3.jpeg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175" y="14478000"/>
          <a:ext cx="1068383" cy="4143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256413</xdr:colOff>
      <xdr:row>71</xdr:row>
      <xdr:rowOff>128416</xdr:rowOff>
    </xdr:from>
    <xdr:ext cx="1549400" cy="43434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4495038" y="13511041"/>
          <a:ext cx="1549400" cy="434340"/>
          <a:chOff x="0" y="0"/>
          <a:chExt cx="1549400" cy="43434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0" y="429973"/>
            <a:ext cx="1549400" cy="0"/>
          </a:xfrm>
          <a:custGeom>
            <a:avLst/>
            <a:gdLst/>
            <a:ahLst/>
            <a:cxnLst/>
            <a:rect l="0" t="0" r="0" b="0"/>
            <a:pathLst>
              <a:path w="1549400">
                <a:moveTo>
                  <a:pt x="0" y="0"/>
                </a:moveTo>
                <a:lnTo>
                  <a:pt x="1549383" y="0"/>
                </a:lnTo>
              </a:path>
            </a:pathLst>
          </a:custGeom>
          <a:ln w="7859">
            <a:solidFill>
              <a:srgbClr val="000000"/>
            </a:solidFill>
          </a:ln>
        </xdr:spPr>
      </xdr:sp>
      <xdr:pic>
        <xdr:nvPicPr>
          <xdr:cNvPr id="4" name="image1.jpeg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9704" y="0"/>
            <a:ext cx="982155" cy="393283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361950</xdr:colOff>
      <xdr:row>71</xdr:row>
      <xdr:rowOff>228600</xdr:rowOff>
    </xdr:from>
    <xdr:ext cx="1679575" cy="348615"/>
    <xdr:grpSp>
      <xdr:nvGrpSpPr>
        <xdr:cNvPr id="5" name="Group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pSpPr/>
      </xdr:nvGrpSpPr>
      <xdr:grpSpPr>
        <a:xfrm>
          <a:off x="971550" y="13611225"/>
          <a:ext cx="1679575" cy="348615"/>
          <a:chOff x="0" y="0"/>
          <a:chExt cx="1679575" cy="3486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0" y="344556"/>
            <a:ext cx="1679575" cy="0"/>
          </a:xfrm>
          <a:custGeom>
            <a:avLst/>
            <a:gdLst/>
            <a:ahLst/>
            <a:cxnLst/>
            <a:rect l="0" t="0" r="0" b="0"/>
            <a:pathLst>
              <a:path w="1679575">
                <a:moveTo>
                  <a:pt x="0" y="0"/>
                </a:moveTo>
                <a:lnTo>
                  <a:pt x="1679298" y="0"/>
                </a:lnTo>
              </a:path>
            </a:pathLst>
          </a:custGeom>
          <a:ln w="7111">
            <a:solidFill>
              <a:srgbClr val="000000"/>
            </a:solidFill>
          </a:ln>
        </xdr:spPr>
      </xdr:sp>
      <xdr:pic>
        <xdr:nvPicPr>
          <xdr:cNvPr id="7" name="image2.jpeg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794" y="0"/>
            <a:ext cx="1169334" cy="309157"/>
          </a:xfrm>
          <a:prstGeom prst="rect">
            <a:avLst/>
          </a:prstGeom>
        </xdr:spPr>
      </xdr:pic>
    </xdr:grpSp>
    <xdr:clientData/>
  </xdr:oneCellAnchor>
  <xdr:oneCellAnchor>
    <xdr:from>
      <xdr:col>4</xdr:col>
      <xdr:colOff>0</xdr:colOff>
      <xdr:row>74</xdr:row>
      <xdr:rowOff>0</xdr:rowOff>
    </xdr:from>
    <xdr:ext cx="1068383" cy="414314"/>
    <xdr:pic>
      <xdr:nvPicPr>
        <xdr:cNvPr id="8" name="image3.jpeg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4392275"/>
          <a:ext cx="1068383" cy="4143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94</xdr:row>
      <xdr:rowOff>0</xdr:rowOff>
    </xdr:from>
    <xdr:to>
      <xdr:col>3</xdr:col>
      <xdr:colOff>133350</xdr:colOff>
      <xdr:row>94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55445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94</xdr:row>
      <xdr:rowOff>0</xdr:rowOff>
    </xdr:from>
    <xdr:to>
      <xdr:col>3</xdr:col>
      <xdr:colOff>133350</xdr:colOff>
      <xdr:row>94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55445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94</xdr:row>
      <xdr:rowOff>0</xdr:rowOff>
    </xdr:from>
    <xdr:to>
      <xdr:col>3</xdr:col>
      <xdr:colOff>133350</xdr:colOff>
      <xdr:row>94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55445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96</xdr:row>
      <xdr:rowOff>0</xdr:rowOff>
    </xdr:from>
    <xdr:to>
      <xdr:col>3</xdr:col>
      <xdr:colOff>133350</xdr:colOff>
      <xdr:row>96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76400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96</xdr:row>
      <xdr:rowOff>0</xdr:rowOff>
    </xdr:from>
    <xdr:to>
      <xdr:col>3</xdr:col>
      <xdr:colOff>133350</xdr:colOff>
      <xdr:row>96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76400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96</xdr:row>
      <xdr:rowOff>0</xdr:rowOff>
    </xdr:from>
    <xdr:to>
      <xdr:col>3</xdr:col>
      <xdr:colOff>133350</xdr:colOff>
      <xdr:row>96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676400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190500</xdr:colOff>
      <xdr:row>33</xdr:row>
      <xdr:rowOff>0</xdr:rowOff>
    </xdr:from>
    <xdr:to>
      <xdr:col>21</xdr:col>
      <xdr:colOff>247650</xdr:colOff>
      <xdr:row>59</xdr:row>
      <xdr:rowOff>85725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D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01175" y="5838825"/>
          <a:ext cx="6419850" cy="49720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ivone-ns\Downloads\Demonstrativo%20da%20Apuracao%20Mensal%20-%20versao3.3_Pr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uração Mensal versão 3.3"/>
      <sheetName val="Industriliz Outros Estados v3.3"/>
      <sheetName val="Importação peças Veic. ver.3.3"/>
    </sheetNames>
    <sheetDataSet>
      <sheetData sheetId="0">
        <row r="33">
          <cell r="G33">
            <v>73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bert junior" refreshedDate="45791.917307060183" createdVersion="8" refreshedVersion="8" minRefreshableVersion="3" recordCount="288" xr:uid="{00000000-000A-0000-FFFF-FFFF24000000}">
  <cacheSource type="worksheet">
    <worksheetSource ref="A1:E1048576" sheet="DADOS 2"/>
  </cacheSource>
  <cacheFields count="5">
    <cacheField name="CFOP ENTRADAS" numFmtId="0">
      <sharedItems containsString="0" containsBlank="1" containsNumber="1" containsInteger="1" minValue="1101" maxValue="3949" count="274">
        <n v="1101"/>
        <n v="1102"/>
        <n v="1111"/>
        <n v="1113"/>
        <n v="1116"/>
        <n v="1117"/>
        <n v="1118"/>
        <n v="1120"/>
        <n v="1121"/>
        <n v="1122"/>
        <n v="1124"/>
        <n v="1125"/>
        <n v="1126"/>
        <n v="1128"/>
        <n v="1131"/>
        <n v="1132"/>
        <n v="1135"/>
        <n v="1151"/>
        <n v="1152"/>
        <n v="1153"/>
        <n v="1154"/>
        <n v="1159"/>
        <n v="1201"/>
        <n v="1202"/>
        <n v="1203"/>
        <n v="1204"/>
        <n v="1205"/>
        <n v="1206"/>
        <n v="1207"/>
        <n v="1208"/>
        <n v="1209"/>
        <n v="1212"/>
        <n v="1213"/>
        <n v="1214"/>
        <n v="1251"/>
        <n v="1252"/>
        <n v="1253"/>
        <n v="1254"/>
        <n v="1255"/>
        <n v="1256"/>
        <n v="1257"/>
        <n v="1301"/>
        <n v="1302"/>
        <n v="1303"/>
        <n v="1304"/>
        <n v="1305"/>
        <n v="1306"/>
        <n v="1351"/>
        <n v="1352"/>
        <n v="1353"/>
        <n v="1354"/>
        <n v="1355"/>
        <n v="1356"/>
        <n v="1360"/>
        <n v="1401"/>
        <n v="1403"/>
        <n v="1406"/>
        <n v="1407"/>
        <n v="1408"/>
        <n v="1409"/>
        <n v="1410"/>
        <n v="1411"/>
        <n v="1414"/>
        <n v="1415"/>
        <n v="1451"/>
        <n v="1452"/>
        <n v="1501"/>
        <n v="1503"/>
        <n v="1504"/>
        <n v="1505"/>
        <n v="1506"/>
        <n v="1551"/>
        <n v="1552"/>
        <n v="1553"/>
        <n v="1554"/>
        <n v="1555"/>
        <n v="1556"/>
        <n v="1557"/>
        <n v="1601"/>
        <n v="1602"/>
        <n v="1603"/>
        <n v="1604"/>
        <n v="1605"/>
        <n v="1651"/>
        <n v="1652"/>
        <n v="1653"/>
        <n v="1658"/>
        <n v="1659"/>
        <n v="1660"/>
        <n v="1661"/>
        <n v="1662"/>
        <n v="1663"/>
        <n v="1664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31"/>
        <n v="1932"/>
        <n v="1933"/>
        <n v="1934"/>
        <n v="1949"/>
        <n v="2101"/>
        <n v="2102"/>
        <n v="2111"/>
        <n v="2113"/>
        <n v="2116"/>
        <n v="2117"/>
        <n v="2118"/>
        <n v="2120"/>
        <n v="2121"/>
        <n v="2122"/>
        <n v="2124"/>
        <n v="2125"/>
        <n v="2126"/>
        <n v="2128"/>
        <n v="2131"/>
        <n v="2132"/>
        <n v="2135"/>
        <n v="2151"/>
        <n v="2152"/>
        <n v="2153"/>
        <n v="2154"/>
        <n v="2159"/>
        <n v="2201"/>
        <n v="2202"/>
        <n v="2203"/>
        <n v="2204"/>
        <n v="2205"/>
        <n v="2206"/>
        <n v="2207"/>
        <n v="2208"/>
        <n v="2209"/>
        <n v="2212"/>
        <n v="2213"/>
        <n v="2214"/>
        <n v="2251"/>
        <n v="2252"/>
        <n v="2253"/>
        <n v="2254"/>
        <n v="2255"/>
        <n v="2256"/>
        <n v="2257"/>
        <n v="2301"/>
        <n v="2302"/>
        <n v="2303"/>
        <n v="2304"/>
        <n v="2305"/>
        <n v="2306"/>
        <n v="2351"/>
        <n v="2352"/>
        <n v="2353"/>
        <n v="2354"/>
        <n v="2355"/>
        <n v="2356"/>
        <n v="2401"/>
        <n v="2403"/>
        <n v="2406"/>
        <n v="2407"/>
        <n v="2408"/>
        <n v="2409"/>
        <n v="2410"/>
        <n v="2411"/>
        <n v="2414"/>
        <n v="2415"/>
        <n v="2501"/>
        <n v="2503"/>
        <n v="2504"/>
        <n v="2505"/>
        <n v="2506"/>
        <n v="2551"/>
        <n v="2552"/>
        <n v="2553"/>
        <n v="2554"/>
        <n v="2555"/>
        <n v="2556"/>
        <n v="2557"/>
        <n v="2603"/>
        <n v="2651"/>
        <n v="2652"/>
        <n v="2653"/>
        <n v="2658"/>
        <n v="2659"/>
        <n v="2660"/>
        <n v="2661"/>
        <n v="2662"/>
        <n v="2663"/>
        <n v="2664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31"/>
        <n v="2932"/>
        <n v="2933"/>
        <n v="2934"/>
        <n v="2949"/>
        <n v="3101"/>
        <n v="3102"/>
        <n v="3126"/>
        <n v="3127"/>
        <n v="3128"/>
        <n v="3129"/>
        <n v="3201"/>
        <n v="3202"/>
        <n v="3205"/>
        <n v="3206"/>
        <n v="3207"/>
        <n v="3211"/>
        <n v="3212"/>
        <n v="3251"/>
        <n v="3301"/>
        <n v="3351"/>
        <n v="3352"/>
        <n v="3353"/>
        <n v="3354"/>
        <n v="3355"/>
        <n v="3356"/>
        <n v="3503"/>
        <n v="3551"/>
        <n v="3552"/>
        <n v="3553"/>
        <n v="3556"/>
        <n v="3651"/>
        <n v="3652"/>
        <n v="3653"/>
        <n v="3667"/>
        <n v="3930"/>
        <n v="3949"/>
        <n v="2215"/>
        <m/>
      </sharedItems>
    </cacheField>
    <cacheField name="VALOR CONTABIL" numFmtId="44">
      <sharedItems containsString="0" containsBlank="1" containsNumber="1" minValue="0" maxValue="24948939.93" count="112">
        <n v="470548.07"/>
        <n v="889001.1"/>
        <n v="0"/>
        <n v="329648.59999999998"/>
        <n v="22862.2"/>
        <n v="18013.28"/>
        <n v="14931.96"/>
        <n v="204588.16"/>
        <n v="18308.39"/>
        <n v="7878.6"/>
        <n v="1508.54"/>
        <n v="743666.6"/>
        <n v="40777.480000000003"/>
        <n v="145820.32999999999"/>
        <n v="12751.55"/>
        <n v="277766"/>
        <n v="1734.79"/>
        <n v="27.12"/>
        <m/>
        <n v="2554890.2599999998" u="1"/>
        <n v="1572698.62" u="1"/>
        <n v="278246.61" u="1"/>
        <n v="242475.76" u="1"/>
        <n v="140357.39000000001" u="1"/>
        <n v="1948.36" u="1"/>
        <n v="713205.99" u="1"/>
        <n v="2549" u="1"/>
        <n v="57609.34" u="1"/>
        <n v="791702.94" u="1"/>
        <n v="35605.21" u="1"/>
        <n v="50000" u="1"/>
        <n v="495" u="1"/>
        <n v="1096.77" u="1"/>
        <n v="4390.43" u="1"/>
        <n v="689786.3" u="1"/>
        <n v="24948939.93" u="1"/>
        <n v="674326.8" u="1"/>
        <n v="595151.94999999995" u="1"/>
        <n v="6171.96" u="1"/>
        <n v="292982.73" u="1"/>
        <n v="203276.73" u="1"/>
        <n v="215000" u="1"/>
        <n v="597146.23" u="1"/>
        <n v="3836.54" u="1"/>
        <n v="3" u="1"/>
        <n v="6292" u="1"/>
        <n v="88750" u="1"/>
        <n v="226695.41" u="1"/>
        <n v="44426.66" u="1"/>
        <n v="264139.09999999998" u="1"/>
        <n v="697" u="1"/>
        <n v="9000" u="1"/>
        <n v="18708.12" u="1"/>
        <n v="145320.69" u="1"/>
        <n v="12631" u="1"/>
        <n v="6517.23" u="1"/>
        <n v="10594.75" u="1"/>
        <n v="197468.01" u="1"/>
        <n v="10000000" u="1"/>
        <n v="405793.55" u="1"/>
        <n v="437555.17" u="1"/>
        <n v="648.23" u="1"/>
        <n v="5656.27" u="1"/>
        <n v="722" u="1"/>
        <n v="3367.4" u="1"/>
        <n v="10513.19" u="1"/>
        <n v="81.400000000000006" u="1"/>
        <n v="17837.599999999999" u="1"/>
        <n v="693.69" u="1"/>
        <n v="1029.44" u="1"/>
        <n v="40902.32" u="1"/>
        <n v="909.92" u="1"/>
        <n v="164898.97" u="1"/>
        <n v="19076.400000000001" u="1"/>
        <n v="107367.75" u="1"/>
        <n v="283467.23" u="1"/>
        <n v="1187602.97" u="1"/>
        <n v="663257.30000000005" u="1"/>
        <n v="650.59" u="1"/>
        <n v="35994.6" u="1"/>
        <n v="664.91" u="1"/>
        <n v="5255890.0999999996" u="1"/>
        <n v="1717.55" u="1"/>
        <n v="53200" u="1"/>
        <n v="99061.52" u="1"/>
        <n v="5766.6" u="1"/>
        <n v="321196.18" u="1"/>
        <n v="1460" u="1"/>
        <n v="750099.3" u="1"/>
        <n v="1427" u="1"/>
        <n v="7750.53" u="1"/>
        <n v="4654073" u="1"/>
        <n v="270" u="1"/>
        <n v="4357.08" u="1"/>
        <n v="7438.14" u="1"/>
        <n v="1913.77" u="1"/>
        <n v="2960" u="1"/>
        <n v="12992.83" u="1"/>
        <n v="531.07000000000005" u="1"/>
        <n v="28631.68" u="1"/>
        <n v="280000" u="1"/>
        <n v="22388.74" u="1"/>
        <n v="3869.8" u="1"/>
        <n v="101278.86" u="1"/>
        <n v="4590" u="1"/>
        <n v="9990.4500000000007" u="1"/>
        <n v="16256.2" u="1"/>
        <n v="22140.71" u="1"/>
        <n v="280.88" u="1"/>
        <n v="100000" u="1"/>
        <n v="112571.5" u="1"/>
        <n v="54674.25" u="1"/>
      </sharedItems>
    </cacheField>
    <cacheField name="B C" numFmtId="44">
      <sharedItems containsString="0" containsBlank="1" containsNumber="1" minValue="0" maxValue="764059.72"/>
    </cacheField>
    <cacheField name="ICMS" numFmtId="44">
      <sharedItems containsString="0" containsBlank="1" containsNumber="1" minValue="0" maxValue="99242"/>
    </cacheField>
    <cacheField name=" INCENTIVADO" numFmtId="44">
      <sharedItems containsBlank="1" count="3">
        <s v="SIM"/>
        <s v="NÃO"/>
        <m/>
      </sharedItems>
    </cacheField>
  </cacheFields>
  <extLst>
    <ext xmlns:x14="http://schemas.microsoft.com/office/spreadsheetml/2009/9/main" uri="{725AE2AE-9491-48be-B2B4-4EB974FC3084}">
      <x14:pivotCacheDefinition pivotCacheId="205421498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bert junior" refreshedDate="45791.917337268518" createdVersion="8" refreshedVersion="8" minRefreshableVersion="3" recordCount="321" xr:uid="{00000000-000A-0000-FFFF-FFFF29000000}">
  <cacheSource type="worksheet">
    <worksheetSource ref="G1:K1048576" sheet="DADOS 2"/>
  </cacheSource>
  <cacheFields count="5">
    <cacheField name="CFOP SAIDAS" numFmtId="0">
      <sharedItems containsString="0" containsBlank="1" containsNumber="1" containsInteger="1" minValue="5101" maxValue="7949" count="321">
        <n v="5101"/>
        <n v="5102"/>
        <n v="5103"/>
        <n v="5104"/>
        <n v="5105"/>
        <n v="5106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2"/>
        <n v="5123"/>
        <n v="5124"/>
        <n v="5125"/>
        <n v="5129"/>
        <n v="5131"/>
        <n v="5132"/>
        <n v="5151"/>
        <n v="5152"/>
        <n v="5153"/>
        <n v="5155"/>
        <n v="5156"/>
        <n v="5159"/>
        <n v="5160"/>
        <n v="5201"/>
        <n v="5202"/>
        <n v="5205"/>
        <n v="5206"/>
        <n v="5207"/>
        <n v="5208"/>
        <n v="5209"/>
        <n v="5210"/>
        <n v="5213"/>
        <n v="5214"/>
        <n v="5215"/>
        <n v="5251"/>
        <n v="5252"/>
        <n v="5253"/>
        <n v="5254"/>
        <n v="5255"/>
        <n v="5256"/>
        <n v="5257"/>
        <n v="5258"/>
        <n v="5301"/>
        <n v="5302"/>
        <n v="5303"/>
        <n v="5304"/>
        <n v="5305"/>
        <n v="5306"/>
        <n v="5307"/>
        <n v="5351"/>
        <n v="5352"/>
        <n v="5353"/>
        <n v="5354"/>
        <n v="5355"/>
        <n v="5356"/>
        <n v="5357"/>
        <n v="5359"/>
        <n v="5360"/>
        <n v="5401"/>
        <n v="5402"/>
        <n v="5403"/>
        <n v="5405"/>
        <n v="5408"/>
        <n v="5409"/>
        <n v="5410"/>
        <n v="5411"/>
        <n v="5412"/>
        <n v="5413"/>
        <n v="5414"/>
        <n v="5415"/>
        <n v="5451"/>
        <n v="5501"/>
        <n v="5502"/>
        <n v="5503"/>
        <n v="5504"/>
        <n v="5505"/>
        <n v="5551"/>
        <n v="5552"/>
        <n v="5553"/>
        <n v="5554"/>
        <n v="5555"/>
        <n v="5556"/>
        <n v="5557"/>
        <n v="5601"/>
        <n v="5602"/>
        <n v="5603"/>
        <n v="5605"/>
        <n v="5606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1"/>
        <n v="5932"/>
        <n v="5933"/>
        <n v="5934"/>
        <n v="5949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2"/>
        <n v="6123"/>
        <n v="6124"/>
        <n v="6125"/>
        <n v="6129"/>
        <n v="6131"/>
        <n v="6132"/>
        <n v="6151"/>
        <n v="6152"/>
        <n v="6153"/>
        <n v="6155"/>
        <n v="6156"/>
        <n v="6159"/>
        <n v="6160"/>
        <n v="6201"/>
        <n v="6202"/>
        <n v="6205"/>
        <n v="6206"/>
        <n v="6207"/>
        <n v="6208"/>
        <n v="6209"/>
        <n v="6210"/>
        <n v="6213"/>
        <n v="6214"/>
        <n v="6215"/>
        <n v="6251"/>
        <n v="6252"/>
        <n v="6253"/>
        <n v="6254"/>
        <n v="6255"/>
        <n v="6256"/>
        <n v="6257"/>
        <n v="6258"/>
        <n v="6301"/>
        <n v="6302"/>
        <n v="6303"/>
        <n v="6304"/>
        <n v="6305"/>
        <n v="6306"/>
        <n v="6307"/>
        <n v="6351"/>
        <n v="6352"/>
        <n v="6353"/>
        <n v="6354"/>
        <n v="6355"/>
        <n v="6356"/>
        <n v="6357"/>
        <n v="6359"/>
        <n v="6360"/>
        <n v="6401"/>
        <n v="6402"/>
        <n v="6403"/>
        <n v="6404"/>
        <n v="6408"/>
        <n v="6409"/>
        <n v="6410"/>
        <n v="6411"/>
        <n v="6412"/>
        <n v="6413"/>
        <n v="6414"/>
        <n v="6415"/>
        <n v="6501"/>
        <n v="6502"/>
        <n v="6503"/>
        <n v="6504"/>
        <n v="6505"/>
        <n v="6551"/>
        <n v="6552"/>
        <n v="6553"/>
        <n v="6554"/>
        <n v="6555"/>
        <n v="6556"/>
        <n v="6557"/>
        <n v="6603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9"/>
        <n v="6931"/>
        <n v="6932"/>
        <n v="6933"/>
        <n v="6934"/>
        <n v="6949"/>
        <n v="7101"/>
        <n v="7102"/>
        <n v="7105"/>
        <n v="7106"/>
        <n v="7127"/>
        <n v="7129"/>
        <n v="7201"/>
        <n v="7202"/>
        <n v="7205"/>
        <n v="7206"/>
        <n v="7207"/>
        <n v="7210"/>
        <n v="7211"/>
        <n v="7212"/>
        <n v="7251"/>
        <n v="7301"/>
        <n v="7358"/>
        <n v="7501"/>
        <n v="7504"/>
        <n v="7551"/>
        <n v="7552"/>
        <n v="7553"/>
        <n v="7556"/>
        <n v="7651"/>
        <n v="7654"/>
        <n v="7667"/>
        <n v="7930"/>
        <n v="7949"/>
        <n v="5216"/>
        <n v="6216"/>
        <m/>
      </sharedItems>
    </cacheField>
    <cacheField name="VALOR CONTABIL" numFmtId="44">
      <sharedItems containsString="0" containsBlank="1" containsNumber="1" minValue="0" maxValue="21346560.649999999" count="48">
        <n v="1566881.15"/>
        <n v="1535803.46"/>
        <n v="0"/>
        <n v="64048.5"/>
        <n v="254.61"/>
        <n v="470966.65"/>
        <n v="2041.45"/>
        <n v="989.45"/>
        <n v="145.77000000000001"/>
        <m/>
        <n v="14073112.76" u="1"/>
        <n v="2123636.2000000002" u="1"/>
        <n v="1231.2" u="1"/>
        <n v="63" u="1"/>
        <n v="232271.11" u="1"/>
        <n v="36894.85" u="1"/>
        <n v="21346560.649999999" u="1"/>
        <n v="689859.64" u="1"/>
        <n v="17439.490000000002" u="1"/>
        <n v="305.58" u="1"/>
        <n v="52824.67" u="1"/>
        <n v="476220" u="1"/>
        <n v="13737.2" u="1"/>
        <n v="38141" u="1"/>
        <n v="150000" u="1"/>
        <n v="70463.33" u="1"/>
        <n v="423.88" u="1"/>
        <n v="32710.3" u="1"/>
        <n v="489957.2" u="1"/>
        <n v="6987.03" u="1"/>
        <n v="42500" u="1"/>
        <n v="5000" u="1"/>
        <n v="95080" u="1"/>
        <n v="13230.8" u="1"/>
        <n v="5512" u="1"/>
        <n v="3024572.01" u="1"/>
        <n v="6300" u="1"/>
        <n v="761201.92" u="1"/>
        <n v="946585.92" u="1"/>
        <n v="615784.19999999995" u="1"/>
        <n v="504588.92" u="1"/>
        <n v="643385.1" u="1"/>
        <n v="1290" u="1"/>
        <n v="65836.800000000003" u="1"/>
        <n v="663639.86" u="1"/>
        <n v="601" u="1"/>
        <n v="105521.78" u="1"/>
        <n v="240" u="1"/>
      </sharedItems>
    </cacheField>
    <cacheField name="B C" numFmtId="44">
      <sharedItems containsString="0" containsBlank="1" containsNumber="1" minValue="0" maxValue="1487039.1"/>
    </cacheField>
    <cacheField name="ICMS" numFmtId="44">
      <sharedItems containsString="0" containsBlank="1" containsNumber="1" minValue="0" maxValue="202181.95"/>
    </cacheField>
    <cacheField name=" INCENTIVADO" numFmtId="0">
      <sharedItems containsBlank="1" count="3">
        <s v="SIM"/>
        <s v="NÃO"/>
        <m/>
      </sharedItems>
    </cacheField>
  </cacheFields>
  <extLst>
    <ext xmlns:x14="http://schemas.microsoft.com/office/spreadsheetml/2009/9/main" uri="{725AE2AE-9491-48be-B2B4-4EB974FC3084}">
      <x14:pivotCacheDefinition pivotCacheId="5281787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n v="3239.95"/>
    <n v="615.59"/>
    <x v="0"/>
  </r>
  <r>
    <x v="1"/>
    <x v="1"/>
    <n v="764059.72"/>
    <n v="99242"/>
    <x v="1"/>
  </r>
  <r>
    <x v="2"/>
    <x v="2"/>
    <n v="0"/>
    <n v="0"/>
    <x v="1"/>
  </r>
  <r>
    <x v="3"/>
    <x v="2"/>
    <n v="0"/>
    <n v="0"/>
    <x v="1"/>
  </r>
  <r>
    <x v="4"/>
    <x v="2"/>
    <n v="0"/>
    <n v="0"/>
    <x v="0"/>
  </r>
  <r>
    <x v="5"/>
    <x v="2"/>
    <n v="0"/>
    <n v="0"/>
    <x v="1"/>
  </r>
  <r>
    <x v="6"/>
    <x v="2"/>
    <n v="0"/>
    <n v="0"/>
    <x v="1"/>
  </r>
  <r>
    <x v="7"/>
    <x v="2"/>
    <n v="0"/>
    <n v="0"/>
    <x v="0"/>
  </r>
  <r>
    <x v="8"/>
    <x v="2"/>
    <n v="0"/>
    <n v="0"/>
    <x v="1"/>
  </r>
  <r>
    <x v="9"/>
    <x v="3"/>
    <n v="0"/>
    <n v="0"/>
    <x v="0"/>
  </r>
  <r>
    <x v="10"/>
    <x v="2"/>
    <n v="0"/>
    <n v="0"/>
    <x v="0"/>
  </r>
  <r>
    <x v="11"/>
    <x v="4"/>
    <n v="12032.4"/>
    <n v="2286.1799999999998"/>
    <x v="0"/>
  </r>
  <r>
    <x v="12"/>
    <x v="2"/>
    <n v="0"/>
    <n v="0"/>
    <x v="1"/>
  </r>
  <r>
    <x v="13"/>
    <x v="2"/>
    <n v="0"/>
    <n v="0"/>
    <x v="1"/>
  </r>
  <r>
    <x v="14"/>
    <x v="2"/>
    <n v="0"/>
    <n v="0"/>
    <x v="0"/>
  </r>
  <r>
    <x v="15"/>
    <x v="2"/>
    <n v="0"/>
    <n v="0"/>
    <x v="1"/>
  </r>
  <r>
    <x v="16"/>
    <x v="2"/>
    <n v="0"/>
    <n v="0"/>
    <x v="0"/>
  </r>
  <r>
    <x v="17"/>
    <x v="2"/>
    <n v="0"/>
    <n v="0"/>
    <x v="0"/>
  </r>
  <r>
    <x v="18"/>
    <x v="2"/>
    <n v="0"/>
    <n v="0"/>
    <x v="1"/>
  </r>
  <r>
    <x v="19"/>
    <x v="2"/>
    <n v="0"/>
    <n v="0"/>
    <x v="1"/>
  </r>
  <r>
    <x v="20"/>
    <x v="2"/>
    <n v="0"/>
    <n v="0"/>
    <x v="1"/>
  </r>
  <r>
    <x v="21"/>
    <x v="2"/>
    <n v="0"/>
    <n v="0"/>
    <x v="0"/>
  </r>
  <r>
    <x v="22"/>
    <x v="5"/>
    <n v="16259.18"/>
    <n v="1951.11"/>
    <x v="0"/>
  </r>
  <r>
    <x v="23"/>
    <x v="6"/>
    <n v="12816.74"/>
    <n v="1790.05"/>
    <x v="1"/>
  </r>
  <r>
    <x v="24"/>
    <x v="2"/>
    <n v="0"/>
    <n v="0"/>
    <x v="0"/>
  </r>
  <r>
    <x v="25"/>
    <x v="2"/>
    <n v="0"/>
    <n v="0"/>
    <x v="1"/>
  </r>
  <r>
    <x v="26"/>
    <x v="2"/>
    <n v="0"/>
    <n v="0"/>
    <x v="1"/>
  </r>
  <r>
    <x v="27"/>
    <x v="2"/>
    <n v="0"/>
    <n v="0"/>
    <x v="0"/>
  </r>
  <r>
    <x v="28"/>
    <x v="2"/>
    <n v="0"/>
    <n v="0"/>
    <x v="1"/>
  </r>
  <r>
    <x v="29"/>
    <x v="2"/>
    <n v="0"/>
    <n v="0"/>
    <x v="0"/>
  </r>
  <r>
    <x v="30"/>
    <x v="2"/>
    <n v="0"/>
    <n v="0"/>
    <x v="1"/>
  </r>
  <r>
    <x v="31"/>
    <x v="2"/>
    <n v="0"/>
    <n v="0"/>
    <x v="0"/>
  </r>
  <r>
    <x v="32"/>
    <x v="2"/>
    <n v="0"/>
    <n v="0"/>
    <x v="0"/>
  </r>
  <r>
    <x v="33"/>
    <x v="2"/>
    <n v="0"/>
    <n v="0"/>
    <x v="0"/>
  </r>
  <r>
    <x v="34"/>
    <x v="2"/>
    <n v="0"/>
    <n v="0"/>
    <x v="0"/>
  </r>
  <r>
    <x v="35"/>
    <x v="2"/>
    <n v="0"/>
    <n v="0"/>
    <x v="1"/>
  </r>
  <r>
    <x v="36"/>
    <x v="2"/>
    <n v="0"/>
    <n v="0"/>
    <x v="1"/>
  </r>
  <r>
    <x v="37"/>
    <x v="2"/>
    <n v="0"/>
    <n v="0"/>
    <x v="1"/>
  </r>
  <r>
    <x v="38"/>
    <x v="2"/>
    <n v="0"/>
    <n v="0"/>
    <x v="1"/>
  </r>
  <r>
    <x v="39"/>
    <x v="2"/>
    <n v="0"/>
    <n v="0"/>
    <x v="1"/>
  </r>
  <r>
    <x v="40"/>
    <x v="2"/>
    <n v="0"/>
    <n v="0"/>
    <x v="1"/>
  </r>
  <r>
    <x v="41"/>
    <x v="2"/>
    <n v="0"/>
    <n v="0"/>
    <x v="1"/>
  </r>
  <r>
    <x v="42"/>
    <x v="2"/>
    <n v="0"/>
    <n v="0"/>
    <x v="1"/>
  </r>
  <r>
    <x v="43"/>
    <x v="2"/>
    <n v="0"/>
    <n v="0"/>
    <x v="1"/>
  </r>
  <r>
    <x v="44"/>
    <x v="2"/>
    <n v="0"/>
    <n v="0"/>
    <x v="1"/>
  </r>
  <r>
    <x v="45"/>
    <x v="2"/>
    <n v="0"/>
    <n v="0"/>
    <x v="1"/>
  </r>
  <r>
    <x v="46"/>
    <x v="2"/>
    <n v="0"/>
    <n v="0"/>
    <x v="1"/>
  </r>
  <r>
    <x v="47"/>
    <x v="2"/>
    <n v="0"/>
    <n v="0"/>
    <x v="1"/>
  </r>
  <r>
    <x v="48"/>
    <x v="2"/>
    <n v="0"/>
    <n v="0"/>
    <x v="0"/>
  </r>
  <r>
    <x v="49"/>
    <x v="2"/>
    <n v="0"/>
    <n v="0"/>
    <x v="1"/>
  </r>
  <r>
    <x v="50"/>
    <x v="2"/>
    <n v="0"/>
    <n v="0"/>
    <x v="1"/>
  </r>
  <r>
    <x v="51"/>
    <x v="2"/>
    <n v="0"/>
    <n v="0"/>
    <x v="1"/>
  </r>
  <r>
    <x v="52"/>
    <x v="2"/>
    <n v="0"/>
    <n v="0"/>
    <x v="1"/>
  </r>
  <r>
    <x v="53"/>
    <x v="2"/>
    <n v="0"/>
    <n v="0"/>
    <x v="0"/>
  </r>
  <r>
    <x v="54"/>
    <x v="2"/>
    <n v="0"/>
    <n v="0"/>
    <x v="0"/>
  </r>
  <r>
    <x v="55"/>
    <x v="2"/>
    <n v="0"/>
    <n v="0"/>
    <x v="1"/>
  </r>
  <r>
    <x v="56"/>
    <x v="2"/>
    <n v="0"/>
    <n v="0"/>
    <x v="0"/>
  </r>
  <r>
    <x v="57"/>
    <x v="2"/>
    <n v="0"/>
    <n v="0"/>
    <x v="1"/>
  </r>
  <r>
    <x v="58"/>
    <x v="2"/>
    <n v="0"/>
    <n v="0"/>
    <x v="0"/>
  </r>
  <r>
    <x v="59"/>
    <x v="2"/>
    <n v="0"/>
    <n v="0"/>
    <x v="1"/>
  </r>
  <r>
    <x v="60"/>
    <x v="2"/>
    <n v="0"/>
    <n v="0"/>
    <x v="0"/>
  </r>
  <r>
    <x v="61"/>
    <x v="2"/>
    <n v="0"/>
    <n v="0"/>
    <x v="1"/>
  </r>
  <r>
    <x v="62"/>
    <x v="2"/>
    <n v="0"/>
    <n v="0"/>
    <x v="0"/>
  </r>
  <r>
    <x v="63"/>
    <x v="2"/>
    <n v="0"/>
    <n v="0"/>
    <x v="1"/>
  </r>
  <r>
    <x v="64"/>
    <x v="2"/>
    <n v="0"/>
    <n v="0"/>
    <x v="1"/>
  </r>
  <r>
    <x v="65"/>
    <x v="2"/>
    <n v="0"/>
    <n v="0"/>
    <x v="0"/>
  </r>
  <r>
    <x v="66"/>
    <x v="2"/>
    <n v="0"/>
    <n v="0"/>
    <x v="1"/>
  </r>
  <r>
    <x v="67"/>
    <x v="2"/>
    <n v="0"/>
    <n v="0"/>
    <x v="0"/>
  </r>
  <r>
    <x v="68"/>
    <x v="2"/>
    <n v="0"/>
    <n v="0"/>
    <x v="1"/>
  </r>
  <r>
    <x v="69"/>
    <x v="2"/>
    <n v="0"/>
    <n v="0"/>
    <x v="0"/>
  </r>
  <r>
    <x v="70"/>
    <x v="2"/>
    <n v="0"/>
    <n v="0"/>
    <x v="1"/>
  </r>
  <r>
    <x v="71"/>
    <x v="7"/>
    <n v="0"/>
    <n v="0"/>
    <x v="0"/>
  </r>
  <r>
    <x v="72"/>
    <x v="2"/>
    <n v="0"/>
    <n v="0"/>
    <x v="0"/>
  </r>
  <r>
    <x v="73"/>
    <x v="2"/>
    <n v="0"/>
    <n v="0"/>
    <x v="1"/>
  </r>
  <r>
    <x v="74"/>
    <x v="2"/>
    <n v="0"/>
    <n v="0"/>
    <x v="1"/>
  </r>
  <r>
    <x v="75"/>
    <x v="2"/>
    <n v="0"/>
    <n v="0"/>
    <x v="1"/>
  </r>
  <r>
    <x v="76"/>
    <x v="8"/>
    <n v="0"/>
    <n v="0"/>
    <x v="1"/>
  </r>
  <r>
    <x v="77"/>
    <x v="2"/>
    <n v="0"/>
    <n v="0"/>
    <x v="1"/>
  </r>
  <r>
    <x v="78"/>
    <x v="2"/>
    <n v="0"/>
    <n v="0"/>
    <x v="1"/>
  </r>
  <r>
    <x v="79"/>
    <x v="2"/>
    <n v="0"/>
    <n v="0"/>
    <x v="1"/>
  </r>
  <r>
    <x v="80"/>
    <x v="2"/>
    <n v="0"/>
    <n v="0"/>
    <x v="1"/>
  </r>
  <r>
    <x v="81"/>
    <x v="2"/>
    <n v="0"/>
    <n v="0"/>
    <x v="1"/>
  </r>
  <r>
    <x v="82"/>
    <x v="2"/>
    <n v="0"/>
    <n v="0"/>
    <x v="1"/>
  </r>
  <r>
    <x v="83"/>
    <x v="2"/>
    <n v="0"/>
    <n v="0"/>
    <x v="0"/>
  </r>
  <r>
    <x v="84"/>
    <x v="2"/>
    <n v="0"/>
    <n v="0"/>
    <x v="1"/>
  </r>
  <r>
    <x v="85"/>
    <x v="9"/>
    <n v="0"/>
    <n v="0"/>
    <x v="0"/>
  </r>
  <r>
    <x v="86"/>
    <x v="2"/>
    <n v="0"/>
    <n v="0"/>
    <x v="0"/>
  </r>
  <r>
    <x v="87"/>
    <x v="2"/>
    <n v="0"/>
    <n v="0"/>
    <x v="1"/>
  </r>
  <r>
    <x v="88"/>
    <x v="2"/>
    <n v="0"/>
    <n v="0"/>
    <x v="0"/>
  </r>
  <r>
    <x v="89"/>
    <x v="2"/>
    <n v="0"/>
    <n v="0"/>
    <x v="0"/>
  </r>
  <r>
    <x v="90"/>
    <x v="2"/>
    <n v="0"/>
    <n v="0"/>
    <x v="0"/>
  </r>
  <r>
    <x v="91"/>
    <x v="2"/>
    <n v="0"/>
    <n v="0"/>
    <x v="1"/>
  </r>
  <r>
    <x v="92"/>
    <x v="2"/>
    <n v="0"/>
    <n v="0"/>
    <x v="1"/>
  </r>
  <r>
    <x v="93"/>
    <x v="2"/>
    <n v="0"/>
    <n v="0"/>
    <x v="1"/>
  </r>
  <r>
    <x v="94"/>
    <x v="2"/>
    <n v="0"/>
    <n v="0"/>
    <x v="1"/>
  </r>
  <r>
    <x v="95"/>
    <x v="2"/>
    <n v="0"/>
    <n v="0"/>
    <x v="1"/>
  </r>
  <r>
    <x v="96"/>
    <x v="2"/>
    <n v="0"/>
    <n v="0"/>
    <x v="1"/>
  </r>
  <r>
    <x v="97"/>
    <x v="2"/>
    <n v="0"/>
    <n v="0"/>
    <x v="1"/>
  </r>
  <r>
    <x v="98"/>
    <x v="2"/>
    <n v="0"/>
    <n v="0"/>
    <x v="1"/>
  </r>
  <r>
    <x v="99"/>
    <x v="2"/>
    <n v="0"/>
    <n v="0"/>
    <x v="1"/>
  </r>
  <r>
    <x v="100"/>
    <x v="2"/>
    <n v="0"/>
    <n v="0"/>
    <x v="1"/>
  </r>
  <r>
    <x v="101"/>
    <x v="2"/>
    <n v="0"/>
    <n v="0"/>
    <x v="1"/>
  </r>
  <r>
    <x v="102"/>
    <x v="10"/>
    <n v="873.79"/>
    <n v="161.9"/>
    <x v="0"/>
  </r>
  <r>
    <x v="103"/>
    <x v="2"/>
    <n v="0"/>
    <n v="0"/>
    <x v="0"/>
  </r>
  <r>
    <x v="104"/>
    <x v="2"/>
    <n v="0"/>
    <n v="0"/>
    <x v="1"/>
  </r>
  <r>
    <x v="105"/>
    <x v="2"/>
    <n v="0"/>
    <n v="0"/>
    <x v="1"/>
  </r>
  <r>
    <x v="106"/>
    <x v="2"/>
    <n v="0"/>
    <n v="0"/>
    <x v="1"/>
  </r>
  <r>
    <x v="107"/>
    <x v="2"/>
    <n v="0"/>
    <n v="0"/>
    <x v="1"/>
  </r>
  <r>
    <x v="108"/>
    <x v="2"/>
    <n v="0"/>
    <n v="0"/>
    <x v="1"/>
  </r>
  <r>
    <x v="109"/>
    <x v="2"/>
    <n v="0"/>
    <n v="0"/>
    <x v="0"/>
  </r>
  <r>
    <x v="110"/>
    <x v="2"/>
    <n v="0"/>
    <n v="0"/>
    <x v="0"/>
  </r>
  <r>
    <x v="111"/>
    <x v="2"/>
    <n v="0"/>
    <n v="0"/>
    <x v="1"/>
  </r>
  <r>
    <x v="112"/>
    <x v="2"/>
    <n v="0"/>
    <n v="0"/>
    <x v="1"/>
  </r>
  <r>
    <x v="113"/>
    <x v="2"/>
    <n v="0"/>
    <n v="0"/>
    <x v="1"/>
  </r>
  <r>
    <x v="114"/>
    <x v="2"/>
    <n v="0"/>
    <n v="0"/>
    <x v="1"/>
  </r>
  <r>
    <x v="115"/>
    <x v="2"/>
    <n v="0"/>
    <n v="0"/>
    <x v="1"/>
  </r>
  <r>
    <x v="116"/>
    <x v="2"/>
    <n v="0"/>
    <n v="0"/>
    <x v="1"/>
  </r>
  <r>
    <x v="117"/>
    <x v="11"/>
    <n v="0"/>
    <n v="0"/>
    <x v="1"/>
  </r>
  <r>
    <x v="118"/>
    <x v="2"/>
    <n v="0"/>
    <n v="0"/>
    <x v="1"/>
  </r>
  <r>
    <x v="119"/>
    <x v="2"/>
    <n v="0"/>
    <n v="0"/>
    <x v="1"/>
  </r>
  <r>
    <x v="120"/>
    <x v="2"/>
    <n v="0"/>
    <n v="0"/>
    <x v="0"/>
  </r>
  <r>
    <x v="121"/>
    <x v="2"/>
    <n v="0"/>
    <n v="0"/>
    <x v="1"/>
  </r>
  <r>
    <x v="122"/>
    <x v="2"/>
    <n v="0"/>
    <n v="0"/>
    <x v="1"/>
  </r>
  <r>
    <x v="123"/>
    <x v="12"/>
    <n v="0"/>
    <n v="0"/>
    <x v="0"/>
  </r>
  <r>
    <x v="124"/>
    <x v="2"/>
    <n v="0"/>
    <n v="0"/>
    <x v="0"/>
  </r>
  <r>
    <x v="125"/>
    <x v="13"/>
    <n v="108508.98"/>
    <n v="11121.23"/>
    <x v="1"/>
  </r>
  <r>
    <x v="126"/>
    <x v="2"/>
    <n v="0"/>
    <n v="0"/>
    <x v="1"/>
  </r>
  <r>
    <x v="127"/>
    <x v="2"/>
    <n v="0"/>
    <n v="0"/>
    <x v="1"/>
  </r>
  <r>
    <x v="128"/>
    <x v="2"/>
    <n v="0"/>
    <n v="0"/>
    <x v="0"/>
  </r>
  <r>
    <x v="129"/>
    <x v="2"/>
    <n v="0"/>
    <n v="0"/>
    <x v="1"/>
  </r>
  <r>
    <x v="130"/>
    <x v="14"/>
    <n v="12751.55"/>
    <n v="892.61"/>
    <x v="1"/>
  </r>
  <r>
    <x v="131"/>
    <x v="2"/>
    <n v="0"/>
    <n v="0"/>
    <x v="0"/>
  </r>
  <r>
    <x v="132"/>
    <x v="2"/>
    <n v="0"/>
    <n v="0"/>
    <x v="1"/>
  </r>
  <r>
    <x v="133"/>
    <x v="15"/>
    <n v="277766"/>
    <n v="33331.919999999998"/>
    <x v="0"/>
  </r>
  <r>
    <x v="134"/>
    <x v="2"/>
    <n v="0"/>
    <n v="0"/>
    <x v="0"/>
  </r>
  <r>
    <x v="135"/>
    <x v="2"/>
    <n v="0"/>
    <n v="0"/>
    <x v="0"/>
  </r>
  <r>
    <x v="136"/>
    <x v="2"/>
    <n v="0"/>
    <n v="0"/>
    <x v="1"/>
  </r>
  <r>
    <x v="137"/>
    <x v="2"/>
    <n v="0"/>
    <n v="0"/>
    <x v="1"/>
  </r>
  <r>
    <x v="138"/>
    <x v="2"/>
    <n v="0"/>
    <n v="0"/>
    <x v="0"/>
  </r>
  <r>
    <x v="139"/>
    <x v="2"/>
    <n v="0"/>
    <n v="0"/>
    <x v="1"/>
  </r>
  <r>
    <x v="140"/>
    <x v="2"/>
    <n v="0"/>
    <n v="0"/>
    <x v="0"/>
  </r>
  <r>
    <x v="141"/>
    <x v="2"/>
    <n v="0"/>
    <n v="0"/>
    <x v="0"/>
  </r>
  <r>
    <x v="142"/>
    <x v="2"/>
    <n v="0"/>
    <n v="0"/>
    <x v="1"/>
  </r>
  <r>
    <x v="143"/>
    <x v="2"/>
    <n v="0"/>
    <n v="0"/>
    <x v="1"/>
  </r>
  <r>
    <x v="144"/>
    <x v="2"/>
    <n v="0"/>
    <n v="0"/>
    <x v="1"/>
  </r>
  <r>
    <x v="145"/>
    <x v="2"/>
    <n v="0"/>
    <n v="0"/>
    <x v="0"/>
  </r>
  <r>
    <x v="146"/>
    <x v="2"/>
    <n v="0"/>
    <n v="0"/>
    <x v="0"/>
  </r>
  <r>
    <x v="147"/>
    <x v="2"/>
    <n v="0"/>
    <n v="0"/>
    <x v="1"/>
  </r>
  <r>
    <x v="148"/>
    <x v="2"/>
    <n v="0"/>
    <n v="0"/>
    <x v="0"/>
  </r>
  <r>
    <x v="149"/>
    <x v="2"/>
    <n v="0"/>
    <n v="0"/>
    <x v="1"/>
  </r>
  <r>
    <x v="150"/>
    <x v="2"/>
    <n v="0"/>
    <n v="0"/>
    <x v="1"/>
  </r>
  <r>
    <x v="151"/>
    <x v="2"/>
    <n v="0"/>
    <n v="0"/>
    <x v="0"/>
  </r>
  <r>
    <x v="152"/>
    <x v="2"/>
    <n v="0"/>
    <n v="0"/>
    <x v="1"/>
  </r>
  <r>
    <x v="153"/>
    <x v="2"/>
    <n v="0"/>
    <n v="0"/>
    <x v="0"/>
  </r>
  <r>
    <x v="154"/>
    <x v="2"/>
    <n v="0"/>
    <n v="0"/>
    <x v="1"/>
  </r>
  <r>
    <x v="155"/>
    <x v="2"/>
    <n v="0"/>
    <n v="0"/>
    <x v="0"/>
  </r>
  <r>
    <x v="156"/>
    <x v="2"/>
    <n v="0"/>
    <n v="0"/>
    <x v="0"/>
  </r>
  <r>
    <x v="157"/>
    <x v="2"/>
    <n v="0"/>
    <n v="0"/>
    <x v="0"/>
  </r>
  <r>
    <x v="158"/>
    <x v="2"/>
    <n v="0"/>
    <n v="0"/>
    <x v="1"/>
  </r>
  <r>
    <x v="159"/>
    <x v="2"/>
    <n v="0"/>
    <n v="0"/>
    <x v="0"/>
  </r>
  <r>
    <x v="160"/>
    <x v="2"/>
    <n v="0"/>
    <n v="0"/>
    <x v="1"/>
  </r>
  <r>
    <x v="161"/>
    <x v="2"/>
    <n v="0"/>
    <n v="0"/>
    <x v="1"/>
  </r>
  <r>
    <x v="162"/>
    <x v="2"/>
    <n v="0"/>
    <n v="0"/>
    <x v="1"/>
  </r>
  <r>
    <x v="163"/>
    <x v="2"/>
    <n v="0"/>
    <n v="0"/>
    <x v="1"/>
  </r>
  <r>
    <x v="164"/>
    <x v="2"/>
    <n v="0"/>
    <n v="0"/>
    <x v="0"/>
  </r>
  <r>
    <x v="165"/>
    <x v="2"/>
    <n v="0"/>
    <n v="0"/>
    <x v="1"/>
  </r>
  <r>
    <x v="166"/>
    <x v="2"/>
    <n v="0"/>
    <n v="0"/>
    <x v="1"/>
  </r>
  <r>
    <x v="167"/>
    <x v="2"/>
    <n v="0"/>
    <n v="0"/>
    <x v="1"/>
  </r>
  <r>
    <x v="168"/>
    <x v="2"/>
    <n v="0"/>
    <n v="0"/>
    <x v="1"/>
  </r>
  <r>
    <x v="169"/>
    <x v="2"/>
    <n v="0"/>
    <n v="0"/>
    <x v="1"/>
  </r>
  <r>
    <x v="170"/>
    <x v="2"/>
    <n v="0"/>
    <n v="0"/>
    <x v="1"/>
  </r>
  <r>
    <x v="171"/>
    <x v="2"/>
    <n v="0"/>
    <n v="0"/>
    <x v="1"/>
  </r>
  <r>
    <x v="172"/>
    <x v="2"/>
    <n v="0"/>
    <n v="0"/>
    <x v="0"/>
  </r>
  <r>
    <x v="173"/>
    <x v="2"/>
    <n v="0"/>
    <n v="0"/>
    <x v="1"/>
  </r>
  <r>
    <x v="174"/>
    <x v="2"/>
    <n v="0"/>
    <n v="0"/>
    <x v="1"/>
  </r>
  <r>
    <x v="175"/>
    <x v="2"/>
    <n v="0"/>
    <n v="0"/>
    <x v="1"/>
  </r>
  <r>
    <x v="176"/>
    <x v="2"/>
    <n v="0"/>
    <n v="0"/>
    <x v="1"/>
  </r>
  <r>
    <x v="177"/>
    <x v="2"/>
    <n v="0"/>
    <n v="0"/>
    <x v="0"/>
  </r>
  <r>
    <x v="178"/>
    <x v="2"/>
    <n v="0"/>
    <n v="0"/>
    <x v="1"/>
  </r>
  <r>
    <x v="179"/>
    <x v="2"/>
    <n v="0"/>
    <n v="0"/>
    <x v="0"/>
  </r>
  <r>
    <x v="180"/>
    <x v="2"/>
    <n v="0"/>
    <n v="0"/>
    <x v="1"/>
  </r>
  <r>
    <x v="181"/>
    <x v="2"/>
    <n v="0"/>
    <n v="0"/>
    <x v="0"/>
  </r>
  <r>
    <x v="182"/>
    <x v="2"/>
    <n v="0"/>
    <n v="0"/>
    <x v="1"/>
  </r>
  <r>
    <x v="183"/>
    <x v="2"/>
    <n v="0"/>
    <n v="0"/>
    <x v="0"/>
  </r>
  <r>
    <x v="184"/>
    <x v="2"/>
    <n v="0"/>
    <n v="0"/>
    <x v="1"/>
  </r>
  <r>
    <x v="185"/>
    <x v="2"/>
    <n v="0"/>
    <n v="0"/>
    <x v="0"/>
  </r>
  <r>
    <x v="186"/>
    <x v="2"/>
    <n v="0"/>
    <n v="0"/>
    <x v="1"/>
  </r>
  <r>
    <x v="187"/>
    <x v="2"/>
    <n v="0"/>
    <n v="0"/>
    <x v="1"/>
  </r>
  <r>
    <x v="188"/>
    <x v="2"/>
    <n v="0"/>
    <n v="0"/>
    <x v="0"/>
  </r>
  <r>
    <x v="189"/>
    <x v="2"/>
    <n v="0"/>
    <n v="0"/>
    <x v="1"/>
  </r>
  <r>
    <x v="190"/>
    <x v="2"/>
    <n v="0"/>
    <n v="0"/>
    <x v="0"/>
  </r>
  <r>
    <x v="191"/>
    <x v="2"/>
    <n v="0"/>
    <n v="0"/>
    <x v="1"/>
  </r>
  <r>
    <x v="192"/>
    <x v="2"/>
    <n v="0"/>
    <n v="0"/>
    <x v="0"/>
  </r>
  <r>
    <x v="193"/>
    <x v="2"/>
    <n v="0"/>
    <n v="0"/>
    <x v="0"/>
  </r>
  <r>
    <x v="194"/>
    <x v="2"/>
    <n v="0"/>
    <n v="0"/>
    <x v="1"/>
  </r>
  <r>
    <x v="195"/>
    <x v="2"/>
    <n v="0"/>
    <n v="0"/>
    <x v="1"/>
  </r>
  <r>
    <x v="196"/>
    <x v="2"/>
    <n v="0"/>
    <n v="0"/>
    <x v="1"/>
  </r>
  <r>
    <x v="197"/>
    <x v="16"/>
    <n v="0"/>
    <n v="0"/>
    <x v="1"/>
  </r>
  <r>
    <x v="198"/>
    <x v="2"/>
    <n v="0"/>
    <n v="0"/>
    <x v="1"/>
  </r>
  <r>
    <x v="199"/>
    <x v="2"/>
    <n v="0"/>
    <n v="0"/>
    <x v="1"/>
  </r>
  <r>
    <x v="200"/>
    <x v="2"/>
    <n v="0"/>
    <n v="0"/>
    <x v="0"/>
  </r>
  <r>
    <x v="201"/>
    <x v="2"/>
    <n v="0"/>
    <n v="0"/>
    <x v="1"/>
  </r>
  <r>
    <x v="201"/>
    <x v="2"/>
    <n v="0"/>
    <n v="0"/>
    <x v="1"/>
  </r>
  <r>
    <x v="202"/>
    <x v="2"/>
    <n v="0"/>
    <n v="0"/>
    <x v="0"/>
  </r>
  <r>
    <x v="203"/>
    <x v="2"/>
    <n v="0"/>
    <n v="0"/>
    <x v="0"/>
  </r>
  <r>
    <x v="204"/>
    <x v="2"/>
    <n v="0"/>
    <n v="0"/>
    <x v="1"/>
  </r>
  <r>
    <x v="205"/>
    <x v="2"/>
    <n v="0"/>
    <n v="0"/>
    <x v="0"/>
  </r>
  <r>
    <x v="206"/>
    <x v="2"/>
    <n v="0"/>
    <n v="0"/>
    <x v="0"/>
  </r>
  <r>
    <x v="207"/>
    <x v="2"/>
    <n v="0"/>
    <n v="0"/>
    <x v="0"/>
  </r>
  <r>
    <x v="208"/>
    <x v="2"/>
    <n v="0"/>
    <n v="0"/>
    <x v="1"/>
  </r>
  <r>
    <x v="209"/>
    <x v="2"/>
    <n v="0"/>
    <n v="0"/>
    <x v="1"/>
  </r>
  <r>
    <x v="210"/>
    <x v="2"/>
    <n v="0"/>
    <n v="0"/>
    <x v="1"/>
  </r>
  <r>
    <x v="211"/>
    <x v="2"/>
    <n v="0"/>
    <n v="0"/>
    <x v="1"/>
  </r>
  <r>
    <x v="212"/>
    <x v="2"/>
    <n v="0"/>
    <n v="0"/>
    <x v="1"/>
  </r>
  <r>
    <x v="213"/>
    <x v="2"/>
    <n v="0"/>
    <n v="0"/>
    <x v="1"/>
  </r>
  <r>
    <x v="214"/>
    <x v="2"/>
    <n v="0"/>
    <n v="0"/>
    <x v="1"/>
  </r>
  <r>
    <x v="215"/>
    <x v="2"/>
    <n v="0"/>
    <n v="0"/>
    <x v="1"/>
  </r>
  <r>
    <x v="216"/>
    <x v="2"/>
    <n v="0"/>
    <n v="0"/>
    <x v="1"/>
  </r>
  <r>
    <x v="217"/>
    <x v="2"/>
    <n v="0"/>
    <n v="0"/>
    <x v="1"/>
  </r>
  <r>
    <x v="218"/>
    <x v="2"/>
    <n v="0"/>
    <n v="0"/>
    <x v="1"/>
  </r>
  <r>
    <x v="219"/>
    <x v="17"/>
    <n v="0"/>
    <n v="0"/>
    <x v="0"/>
  </r>
  <r>
    <x v="220"/>
    <x v="2"/>
    <n v="0"/>
    <n v="0"/>
    <x v="0"/>
  </r>
  <r>
    <x v="221"/>
    <x v="2"/>
    <n v="0"/>
    <n v="0"/>
    <x v="1"/>
  </r>
  <r>
    <x v="222"/>
    <x v="2"/>
    <n v="0"/>
    <n v="0"/>
    <x v="1"/>
  </r>
  <r>
    <x v="223"/>
    <x v="2"/>
    <n v="0"/>
    <n v="0"/>
    <x v="1"/>
  </r>
  <r>
    <x v="224"/>
    <x v="2"/>
    <n v="0"/>
    <n v="0"/>
    <x v="1"/>
  </r>
  <r>
    <x v="225"/>
    <x v="2"/>
    <n v="0"/>
    <n v="0"/>
    <x v="1"/>
  </r>
  <r>
    <x v="226"/>
    <x v="2"/>
    <n v="0"/>
    <n v="0"/>
    <x v="0"/>
  </r>
  <r>
    <x v="227"/>
    <x v="2"/>
    <n v="0"/>
    <n v="0"/>
    <x v="0"/>
  </r>
  <r>
    <x v="228"/>
    <x v="2"/>
    <n v="0"/>
    <n v="0"/>
    <x v="1"/>
  </r>
  <r>
    <x v="229"/>
    <x v="2"/>
    <n v="0"/>
    <n v="0"/>
    <x v="1"/>
  </r>
  <r>
    <x v="230"/>
    <x v="2"/>
    <n v="0"/>
    <n v="0"/>
    <x v="1"/>
  </r>
  <r>
    <x v="231"/>
    <x v="2"/>
    <n v="0"/>
    <n v="0"/>
    <x v="1"/>
  </r>
  <r>
    <x v="232"/>
    <x v="2"/>
    <n v="0"/>
    <n v="0"/>
    <x v="1"/>
  </r>
  <r>
    <x v="233"/>
    <x v="2"/>
    <n v="0"/>
    <n v="0"/>
    <x v="1"/>
  </r>
  <r>
    <x v="234"/>
    <x v="2"/>
    <n v="0"/>
    <n v="0"/>
    <x v="1"/>
  </r>
  <r>
    <x v="235"/>
    <x v="2"/>
    <n v="0"/>
    <n v="0"/>
    <x v="1"/>
  </r>
  <r>
    <x v="236"/>
    <x v="2"/>
    <n v="0"/>
    <n v="0"/>
    <x v="0"/>
  </r>
  <r>
    <x v="237"/>
    <x v="2"/>
    <n v="0"/>
    <n v="0"/>
    <x v="1"/>
  </r>
  <r>
    <x v="238"/>
    <x v="2"/>
    <n v="0"/>
    <n v="0"/>
    <x v="1"/>
  </r>
  <r>
    <x v="239"/>
    <x v="2"/>
    <n v="0"/>
    <n v="0"/>
    <x v="0"/>
  </r>
  <r>
    <x v="240"/>
    <x v="2"/>
    <n v="0"/>
    <n v="0"/>
    <x v="0"/>
  </r>
  <r>
    <x v="241"/>
    <x v="2"/>
    <n v="0"/>
    <n v="0"/>
    <x v="1"/>
  </r>
  <r>
    <x v="242"/>
    <x v="2"/>
    <n v="0"/>
    <n v="0"/>
    <x v="1"/>
  </r>
  <r>
    <x v="243"/>
    <x v="2"/>
    <n v="0"/>
    <n v="0"/>
    <x v="0"/>
  </r>
  <r>
    <x v="244"/>
    <x v="2"/>
    <n v="0"/>
    <n v="0"/>
    <x v="1"/>
  </r>
  <r>
    <x v="245"/>
    <x v="2"/>
    <n v="0"/>
    <n v="0"/>
    <x v="0"/>
  </r>
  <r>
    <x v="246"/>
    <x v="2"/>
    <n v="0"/>
    <n v="0"/>
    <x v="0"/>
  </r>
  <r>
    <x v="247"/>
    <x v="2"/>
    <n v="0"/>
    <n v="0"/>
    <x v="1"/>
  </r>
  <r>
    <x v="248"/>
    <x v="2"/>
    <n v="0"/>
    <n v="0"/>
    <x v="1"/>
  </r>
  <r>
    <x v="249"/>
    <x v="2"/>
    <n v="0"/>
    <n v="0"/>
    <x v="0"/>
  </r>
  <r>
    <x v="250"/>
    <x v="2"/>
    <n v="0"/>
    <n v="0"/>
    <x v="1"/>
  </r>
  <r>
    <x v="251"/>
    <x v="2"/>
    <n v="0"/>
    <n v="0"/>
    <x v="0"/>
  </r>
  <r>
    <x v="252"/>
    <x v="2"/>
    <n v="0"/>
    <n v="0"/>
    <x v="0"/>
  </r>
  <r>
    <x v="253"/>
    <x v="2"/>
    <n v="0"/>
    <n v="0"/>
    <x v="1"/>
  </r>
  <r>
    <x v="254"/>
    <x v="2"/>
    <n v="0"/>
    <n v="0"/>
    <x v="1"/>
  </r>
  <r>
    <x v="255"/>
    <x v="2"/>
    <n v="0"/>
    <n v="0"/>
    <x v="1"/>
  </r>
  <r>
    <x v="256"/>
    <x v="2"/>
    <n v="0"/>
    <n v="0"/>
    <x v="0"/>
  </r>
  <r>
    <x v="257"/>
    <x v="2"/>
    <n v="0"/>
    <n v="0"/>
    <x v="1"/>
  </r>
  <r>
    <x v="258"/>
    <x v="2"/>
    <n v="0"/>
    <n v="0"/>
    <x v="1"/>
  </r>
  <r>
    <x v="259"/>
    <x v="2"/>
    <n v="0"/>
    <n v="0"/>
    <x v="1"/>
  </r>
  <r>
    <x v="260"/>
    <x v="2"/>
    <n v="0"/>
    <n v="0"/>
    <x v="1"/>
  </r>
  <r>
    <x v="261"/>
    <x v="2"/>
    <n v="0"/>
    <n v="0"/>
    <x v="1"/>
  </r>
  <r>
    <x v="262"/>
    <x v="2"/>
    <n v="0"/>
    <n v="0"/>
    <x v="0"/>
  </r>
  <r>
    <x v="263"/>
    <x v="2"/>
    <n v="0"/>
    <n v="0"/>
    <x v="1"/>
  </r>
  <r>
    <x v="264"/>
    <x v="2"/>
    <n v="0"/>
    <n v="0"/>
    <x v="1"/>
  </r>
  <r>
    <x v="265"/>
    <x v="2"/>
    <n v="0"/>
    <n v="0"/>
    <x v="1"/>
  </r>
  <r>
    <x v="266"/>
    <x v="2"/>
    <n v="0"/>
    <n v="0"/>
    <x v="0"/>
  </r>
  <r>
    <x v="267"/>
    <x v="2"/>
    <n v="0"/>
    <n v="0"/>
    <x v="1"/>
  </r>
  <r>
    <x v="268"/>
    <x v="2"/>
    <n v="0"/>
    <n v="0"/>
    <x v="0"/>
  </r>
  <r>
    <x v="269"/>
    <x v="2"/>
    <n v="0"/>
    <n v="0"/>
    <x v="1"/>
  </r>
  <r>
    <x v="270"/>
    <x v="2"/>
    <n v="0"/>
    <n v="0"/>
    <x v="1"/>
  </r>
  <r>
    <x v="271"/>
    <x v="2"/>
    <n v="0"/>
    <n v="0"/>
    <x v="0"/>
  </r>
  <r>
    <x v="272"/>
    <x v="2"/>
    <n v="0"/>
    <n v="0"/>
    <x v="0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  <r>
    <x v="273"/>
    <x v="18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  <n v="1487039.1"/>
    <n v="178444.6"/>
    <x v="0"/>
  </r>
  <r>
    <x v="1"/>
    <x v="1"/>
    <n v="1478609.86"/>
    <n v="202181.95"/>
    <x v="1"/>
  </r>
  <r>
    <x v="2"/>
    <x v="2"/>
    <n v="0"/>
    <n v="0"/>
    <x v="0"/>
  </r>
  <r>
    <x v="3"/>
    <x v="2"/>
    <n v="0"/>
    <n v="0"/>
    <x v="1"/>
  </r>
  <r>
    <x v="4"/>
    <x v="2"/>
    <n v="0"/>
    <n v="0"/>
    <x v="0"/>
  </r>
  <r>
    <x v="5"/>
    <x v="2"/>
    <n v="0"/>
    <n v="0"/>
    <x v="1"/>
  </r>
  <r>
    <x v="6"/>
    <x v="2"/>
    <n v="0"/>
    <n v="0"/>
    <x v="0"/>
  </r>
  <r>
    <x v="7"/>
    <x v="2"/>
    <n v="0"/>
    <n v="0"/>
    <x v="1"/>
  </r>
  <r>
    <x v="8"/>
    <x v="2"/>
    <n v="0"/>
    <n v="0"/>
    <x v="1"/>
  </r>
  <r>
    <x v="9"/>
    <x v="2"/>
    <n v="0"/>
    <n v="0"/>
    <x v="1"/>
  </r>
  <r>
    <x v="10"/>
    <x v="2"/>
    <n v="0"/>
    <n v="0"/>
    <x v="1"/>
  </r>
  <r>
    <x v="11"/>
    <x v="2"/>
    <n v="0"/>
    <n v="0"/>
    <x v="1"/>
  </r>
  <r>
    <x v="12"/>
    <x v="2"/>
    <n v="0"/>
    <n v="0"/>
    <x v="1"/>
  </r>
  <r>
    <x v="13"/>
    <x v="2"/>
    <n v="0"/>
    <n v="0"/>
    <x v="0"/>
  </r>
  <r>
    <x v="14"/>
    <x v="2"/>
    <n v="0"/>
    <n v="0"/>
    <x v="1"/>
  </r>
  <r>
    <x v="15"/>
    <x v="2"/>
    <n v="0"/>
    <n v="0"/>
    <x v="0"/>
  </r>
  <r>
    <x v="16"/>
    <x v="2"/>
    <n v="0"/>
    <n v="0"/>
    <x v="1"/>
  </r>
  <r>
    <x v="17"/>
    <x v="2"/>
    <n v="0"/>
    <n v="0"/>
    <x v="1"/>
  </r>
  <r>
    <x v="18"/>
    <x v="2"/>
    <n v="0"/>
    <n v="0"/>
    <x v="0"/>
  </r>
  <r>
    <x v="19"/>
    <x v="2"/>
    <n v="0"/>
    <n v="0"/>
    <x v="1"/>
  </r>
  <r>
    <x v="20"/>
    <x v="2"/>
    <n v="0"/>
    <n v="0"/>
    <x v="0"/>
  </r>
  <r>
    <x v="21"/>
    <x v="2"/>
    <n v="0"/>
    <n v="0"/>
    <x v="0"/>
  </r>
  <r>
    <x v="22"/>
    <x v="2"/>
    <n v="0"/>
    <n v="0"/>
    <x v="0"/>
  </r>
  <r>
    <x v="23"/>
    <x v="2"/>
    <n v="0"/>
    <n v="0"/>
    <x v="0"/>
  </r>
  <r>
    <x v="24"/>
    <x v="2"/>
    <n v="0"/>
    <n v="0"/>
    <x v="0"/>
  </r>
  <r>
    <x v="25"/>
    <x v="2"/>
    <n v="0"/>
    <n v="0"/>
    <x v="0"/>
  </r>
  <r>
    <x v="26"/>
    <x v="2"/>
    <n v="0"/>
    <n v="0"/>
    <x v="1"/>
  </r>
  <r>
    <x v="27"/>
    <x v="2"/>
    <n v="0"/>
    <n v="0"/>
    <x v="1"/>
  </r>
  <r>
    <x v="28"/>
    <x v="2"/>
    <n v="0"/>
    <n v="0"/>
    <x v="0"/>
  </r>
  <r>
    <x v="29"/>
    <x v="2"/>
    <n v="0"/>
    <n v="0"/>
    <x v="1"/>
  </r>
  <r>
    <x v="30"/>
    <x v="2"/>
    <n v="0"/>
    <n v="0"/>
    <x v="0"/>
  </r>
  <r>
    <x v="31"/>
    <x v="2"/>
    <n v="0"/>
    <n v="0"/>
    <x v="1"/>
  </r>
  <r>
    <x v="32"/>
    <x v="3"/>
    <n v="0"/>
    <n v="0"/>
    <x v="0"/>
  </r>
  <r>
    <x v="33"/>
    <x v="4"/>
    <n v="166.34"/>
    <n v="28.45"/>
    <x v="1"/>
  </r>
  <r>
    <x v="34"/>
    <x v="2"/>
    <n v="0"/>
    <n v="0"/>
    <x v="1"/>
  </r>
  <r>
    <x v="35"/>
    <x v="2"/>
    <n v="0"/>
    <n v="0"/>
    <x v="0"/>
  </r>
  <r>
    <x v="36"/>
    <x v="2"/>
    <n v="0"/>
    <n v="0"/>
    <x v="0"/>
  </r>
  <r>
    <x v="37"/>
    <x v="2"/>
    <n v="0"/>
    <n v="0"/>
    <x v="0"/>
  </r>
  <r>
    <x v="38"/>
    <x v="2"/>
    <n v="0"/>
    <n v="0"/>
    <x v="1"/>
  </r>
  <r>
    <x v="39"/>
    <x v="2"/>
    <n v="0"/>
    <n v="0"/>
    <x v="1"/>
  </r>
  <r>
    <x v="40"/>
    <x v="2"/>
    <n v="0"/>
    <n v="0"/>
    <x v="0"/>
  </r>
  <r>
    <x v="41"/>
    <x v="2"/>
    <n v="0"/>
    <n v="0"/>
    <x v="0"/>
  </r>
  <r>
    <x v="42"/>
    <x v="2"/>
    <n v="0"/>
    <n v="0"/>
    <x v="0"/>
  </r>
  <r>
    <x v="43"/>
    <x v="2"/>
    <n v="0"/>
    <n v="0"/>
    <x v="1"/>
  </r>
  <r>
    <x v="44"/>
    <x v="2"/>
    <n v="0"/>
    <n v="0"/>
    <x v="1"/>
  </r>
  <r>
    <x v="45"/>
    <x v="2"/>
    <n v="0"/>
    <n v="0"/>
    <x v="1"/>
  </r>
  <r>
    <x v="46"/>
    <x v="2"/>
    <n v="0"/>
    <n v="0"/>
    <x v="1"/>
  </r>
  <r>
    <x v="47"/>
    <x v="2"/>
    <n v="0"/>
    <n v="0"/>
    <x v="1"/>
  </r>
  <r>
    <x v="48"/>
    <x v="2"/>
    <n v="0"/>
    <n v="0"/>
    <x v="1"/>
  </r>
  <r>
    <x v="49"/>
    <x v="2"/>
    <n v="0"/>
    <n v="0"/>
    <x v="1"/>
  </r>
  <r>
    <x v="50"/>
    <x v="2"/>
    <n v="0"/>
    <n v="0"/>
    <x v="1"/>
  </r>
  <r>
    <x v="51"/>
    <x v="2"/>
    <n v="0"/>
    <n v="0"/>
    <x v="1"/>
  </r>
  <r>
    <x v="52"/>
    <x v="2"/>
    <n v="0"/>
    <n v="0"/>
    <x v="1"/>
  </r>
  <r>
    <x v="53"/>
    <x v="2"/>
    <n v="0"/>
    <n v="0"/>
    <x v="1"/>
  </r>
  <r>
    <x v="54"/>
    <x v="2"/>
    <n v="0"/>
    <n v="0"/>
    <x v="1"/>
  </r>
  <r>
    <x v="55"/>
    <x v="2"/>
    <n v="0"/>
    <n v="0"/>
    <x v="1"/>
  </r>
  <r>
    <x v="56"/>
    <x v="2"/>
    <n v="0"/>
    <n v="0"/>
    <x v="1"/>
  </r>
  <r>
    <x v="57"/>
    <x v="2"/>
    <n v="0"/>
    <n v="0"/>
    <x v="1"/>
  </r>
  <r>
    <x v="58"/>
    <x v="2"/>
    <n v="0"/>
    <n v="0"/>
    <x v="1"/>
  </r>
  <r>
    <x v="59"/>
    <x v="2"/>
    <n v="0"/>
    <n v="0"/>
    <x v="1"/>
  </r>
  <r>
    <x v="60"/>
    <x v="2"/>
    <n v="0"/>
    <n v="0"/>
    <x v="1"/>
  </r>
  <r>
    <x v="61"/>
    <x v="2"/>
    <n v="0"/>
    <n v="0"/>
    <x v="1"/>
  </r>
  <r>
    <x v="62"/>
    <x v="2"/>
    <n v="0"/>
    <n v="0"/>
    <x v="1"/>
  </r>
  <r>
    <x v="63"/>
    <x v="2"/>
    <n v="0"/>
    <n v="0"/>
    <x v="1"/>
  </r>
  <r>
    <x v="64"/>
    <x v="2"/>
    <n v="0"/>
    <n v="0"/>
    <x v="1"/>
  </r>
  <r>
    <x v="65"/>
    <x v="2"/>
    <n v="0"/>
    <n v="0"/>
    <x v="1"/>
  </r>
  <r>
    <x v="66"/>
    <x v="2"/>
    <n v="0"/>
    <n v="0"/>
    <x v="1"/>
  </r>
  <r>
    <x v="67"/>
    <x v="2"/>
    <n v="0"/>
    <n v="0"/>
    <x v="0"/>
  </r>
  <r>
    <x v="68"/>
    <x v="2"/>
    <n v="0"/>
    <n v="0"/>
    <x v="0"/>
  </r>
  <r>
    <x v="69"/>
    <x v="2"/>
    <n v="0"/>
    <n v="0"/>
    <x v="1"/>
  </r>
  <r>
    <x v="70"/>
    <x v="2"/>
    <n v="0"/>
    <n v="0"/>
    <x v="1"/>
  </r>
  <r>
    <x v="71"/>
    <x v="2"/>
    <n v="0"/>
    <n v="0"/>
    <x v="0"/>
  </r>
  <r>
    <x v="72"/>
    <x v="2"/>
    <n v="0"/>
    <n v="0"/>
    <x v="1"/>
  </r>
  <r>
    <x v="73"/>
    <x v="2"/>
    <n v="0"/>
    <n v="0"/>
    <x v="0"/>
  </r>
  <r>
    <x v="74"/>
    <x v="2"/>
    <n v="0"/>
    <n v="0"/>
    <x v="1"/>
  </r>
  <r>
    <x v="75"/>
    <x v="2"/>
    <n v="0"/>
    <n v="0"/>
    <x v="1"/>
  </r>
  <r>
    <x v="76"/>
    <x v="2"/>
    <n v="0"/>
    <n v="0"/>
    <x v="1"/>
  </r>
  <r>
    <x v="77"/>
    <x v="2"/>
    <n v="0"/>
    <n v="0"/>
    <x v="1"/>
  </r>
  <r>
    <x v="78"/>
    <x v="2"/>
    <n v="0"/>
    <n v="0"/>
    <x v="1"/>
  </r>
  <r>
    <x v="79"/>
    <x v="2"/>
    <n v="0"/>
    <n v="0"/>
    <x v="1"/>
  </r>
  <r>
    <x v="80"/>
    <x v="2"/>
    <n v="0"/>
    <n v="0"/>
    <x v="0"/>
  </r>
  <r>
    <x v="81"/>
    <x v="2"/>
    <n v="0"/>
    <n v="0"/>
    <x v="1"/>
  </r>
  <r>
    <x v="82"/>
    <x v="2"/>
    <n v="0"/>
    <n v="0"/>
    <x v="1"/>
  </r>
  <r>
    <x v="83"/>
    <x v="2"/>
    <n v="0"/>
    <n v="0"/>
    <x v="1"/>
  </r>
  <r>
    <x v="84"/>
    <x v="2"/>
    <n v="0"/>
    <n v="0"/>
    <x v="1"/>
  </r>
  <r>
    <x v="85"/>
    <x v="2"/>
    <n v="0"/>
    <n v="0"/>
    <x v="1"/>
  </r>
  <r>
    <x v="86"/>
    <x v="2"/>
    <n v="0"/>
    <n v="0"/>
    <x v="1"/>
  </r>
  <r>
    <x v="87"/>
    <x v="2"/>
    <n v="0"/>
    <n v="0"/>
    <x v="1"/>
  </r>
  <r>
    <x v="88"/>
    <x v="2"/>
    <n v="0"/>
    <n v="0"/>
    <x v="1"/>
  </r>
  <r>
    <x v="89"/>
    <x v="2"/>
    <n v="0"/>
    <n v="0"/>
    <x v="1"/>
  </r>
  <r>
    <x v="90"/>
    <x v="2"/>
    <n v="0"/>
    <n v="0"/>
    <x v="1"/>
  </r>
  <r>
    <x v="91"/>
    <x v="2"/>
    <n v="0"/>
    <n v="0"/>
    <x v="1"/>
  </r>
  <r>
    <x v="92"/>
    <x v="2"/>
    <n v="0"/>
    <n v="0"/>
    <x v="1"/>
  </r>
  <r>
    <x v="93"/>
    <x v="2"/>
    <n v="0"/>
    <n v="0"/>
    <x v="1"/>
  </r>
  <r>
    <x v="94"/>
    <x v="2"/>
    <n v="0"/>
    <n v="0"/>
    <x v="1"/>
  </r>
  <r>
    <x v="95"/>
    <x v="2"/>
    <n v="0"/>
    <n v="0"/>
    <x v="1"/>
  </r>
  <r>
    <x v="96"/>
    <x v="2"/>
    <n v="0"/>
    <n v="0"/>
    <x v="1"/>
  </r>
  <r>
    <x v="97"/>
    <x v="2"/>
    <n v="0"/>
    <n v="0"/>
    <x v="0"/>
  </r>
  <r>
    <x v="98"/>
    <x v="2"/>
    <n v="0"/>
    <n v="0"/>
    <x v="0"/>
  </r>
  <r>
    <x v="99"/>
    <x v="2"/>
    <n v="0"/>
    <n v="0"/>
    <x v="0"/>
  </r>
  <r>
    <x v="100"/>
    <x v="2"/>
    <n v="0"/>
    <n v="0"/>
    <x v="1"/>
  </r>
  <r>
    <x v="101"/>
    <x v="2"/>
    <n v="0"/>
    <n v="0"/>
    <x v="1"/>
  </r>
  <r>
    <x v="102"/>
    <x v="2"/>
    <n v="0"/>
    <n v="0"/>
    <x v="1"/>
  </r>
  <r>
    <x v="103"/>
    <x v="2"/>
    <n v="0"/>
    <n v="0"/>
    <x v="1"/>
  </r>
  <r>
    <x v="104"/>
    <x v="2"/>
    <n v="0"/>
    <n v="0"/>
    <x v="0"/>
  </r>
  <r>
    <x v="105"/>
    <x v="2"/>
    <n v="0"/>
    <n v="0"/>
    <x v="1"/>
  </r>
  <r>
    <x v="106"/>
    <x v="2"/>
    <n v="0"/>
    <n v="0"/>
    <x v="0"/>
  </r>
  <r>
    <x v="107"/>
    <x v="2"/>
    <n v="0"/>
    <n v="0"/>
    <x v="1"/>
  </r>
  <r>
    <x v="108"/>
    <x v="2"/>
    <n v="0"/>
    <n v="0"/>
    <x v="1"/>
  </r>
  <r>
    <x v="109"/>
    <x v="2"/>
    <n v="0"/>
    <n v="0"/>
    <x v="1"/>
  </r>
  <r>
    <x v="110"/>
    <x v="2"/>
    <n v="0"/>
    <n v="0"/>
    <x v="1"/>
  </r>
  <r>
    <x v="111"/>
    <x v="2"/>
    <n v="0"/>
    <n v="0"/>
    <x v="1"/>
  </r>
  <r>
    <x v="112"/>
    <x v="2"/>
    <n v="0"/>
    <n v="0"/>
    <x v="1"/>
  </r>
  <r>
    <x v="113"/>
    <x v="2"/>
    <n v="0"/>
    <n v="0"/>
    <x v="1"/>
  </r>
  <r>
    <x v="114"/>
    <x v="5"/>
    <n v="0"/>
    <n v="0"/>
    <x v="1"/>
  </r>
  <r>
    <x v="115"/>
    <x v="2"/>
    <n v="0"/>
    <n v="0"/>
    <x v="1"/>
  </r>
  <r>
    <x v="116"/>
    <x v="2"/>
    <n v="0"/>
    <n v="0"/>
    <x v="1"/>
  </r>
  <r>
    <x v="117"/>
    <x v="2"/>
    <n v="0"/>
    <n v="0"/>
    <x v="1"/>
  </r>
  <r>
    <x v="118"/>
    <x v="2"/>
    <n v="0"/>
    <n v="0"/>
    <x v="1"/>
  </r>
  <r>
    <x v="119"/>
    <x v="2"/>
    <n v="0"/>
    <n v="0"/>
    <x v="1"/>
  </r>
  <r>
    <x v="120"/>
    <x v="2"/>
    <n v="0"/>
    <n v="0"/>
    <x v="1"/>
  </r>
  <r>
    <x v="121"/>
    <x v="2"/>
    <n v="0"/>
    <n v="0"/>
    <x v="1"/>
  </r>
  <r>
    <x v="122"/>
    <x v="2"/>
    <n v="0"/>
    <n v="0"/>
    <x v="1"/>
  </r>
  <r>
    <x v="123"/>
    <x v="6"/>
    <n v="2041.45"/>
    <n v="244.97"/>
    <x v="0"/>
  </r>
  <r>
    <x v="124"/>
    <x v="2"/>
    <n v="0"/>
    <n v="0"/>
    <x v="0"/>
  </r>
  <r>
    <x v="125"/>
    <x v="2"/>
    <n v="0"/>
    <n v="0"/>
    <x v="1"/>
  </r>
  <r>
    <x v="126"/>
    <x v="2"/>
    <n v="0"/>
    <n v="0"/>
    <x v="1"/>
  </r>
  <r>
    <x v="127"/>
    <x v="2"/>
    <n v="0"/>
    <n v="0"/>
    <x v="1"/>
  </r>
  <r>
    <x v="128"/>
    <x v="2"/>
    <n v="0"/>
    <n v="0"/>
    <x v="1"/>
  </r>
  <r>
    <x v="129"/>
    <x v="2"/>
    <n v="0"/>
    <n v="0"/>
    <x v="1"/>
  </r>
  <r>
    <x v="130"/>
    <x v="2"/>
    <n v="0"/>
    <n v="0"/>
    <x v="0"/>
  </r>
  <r>
    <x v="131"/>
    <x v="2"/>
    <n v="0"/>
    <n v="0"/>
    <x v="0"/>
  </r>
  <r>
    <x v="132"/>
    <x v="2"/>
    <n v="0"/>
    <n v="0"/>
    <x v="1"/>
  </r>
  <r>
    <x v="133"/>
    <x v="2"/>
    <n v="0"/>
    <n v="0"/>
    <x v="1"/>
  </r>
  <r>
    <x v="134"/>
    <x v="2"/>
    <n v="0"/>
    <n v="0"/>
    <x v="1"/>
  </r>
  <r>
    <x v="135"/>
    <x v="2"/>
    <n v="0"/>
    <n v="0"/>
    <x v="1"/>
  </r>
  <r>
    <x v="136"/>
    <x v="2"/>
    <n v="0"/>
    <n v="0"/>
    <x v="1"/>
  </r>
  <r>
    <x v="137"/>
    <x v="2"/>
    <n v="0"/>
    <n v="0"/>
    <x v="1"/>
  </r>
  <r>
    <x v="138"/>
    <x v="2"/>
    <n v="0"/>
    <n v="0"/>
    <x v="1"/>
  </r>
  <r>
    <x v="139"/>
    <x v="2"/>
    <n v="0"/>
    <n v="0"/>
    <x v="1"/>
  </r>
  <r>
    <x v="140"/>
    <x v="2"/>
    <n v="0"/>
    <n v="0"/>
    <x v="0"/>
  </r>
  <r>
    <x v="141"/>
    <x v="2"/>
    <n v="0"/>
    <n v="0"/>
    <x v="0"/>
  </r>
  <r>
    <x v="142"/>
    <x v="2"/>
    <n v="0"/>
    <n v="0"/>
    <x v="1"/>
  </r>
  <r>
    <x v="143"/>
    <x v="2"/>
    <n v="0"/>
    <n v="0"/>
    <x v="1"/>
  </r>
  <r>
    <x v="144"/>
    <x v="2"/>
    <n v="0"/>
    <n v="0"/>
    <x v="1"/>
  </r>
  <r>
    <x v="145"/>
    <x v="2"/>
    <n v="0"/>
    <n v="0"/>
    <x v="1"/>
  </r>
  <r>
    <x v="146"/>
    <x v="2"/>
    <n v="0"/>
    <n v="0"/>
    <x v="1"/>
  </r>
  <r>
    <x v="147"/>
    <x v="2"/>
    <n v="0"/>
    <n v="0"/>
    <x v="1"/>
  </r>
  <r>
    <x v="148"/>
    <x v="2"/>
    <n v="0"/>
    <n v="0"/>
    <x v="0"/>
  </r>
  <r>
    <x v="149"/>
    <x v="7"/>
    <n v="906.93"/>
    <n v="108.83"/>
    <x v="1"/>
  </r>
  <r>
    <x v="150"/>
    <x v="2"/>
    <n v="0"/>
    <n v="0"/>
    <x v="0"/>
  </r>
  <r>
    <x v="151"/>
    <x v="2"/>
    <n v="0"/>
    <n v="0"/>
    <x v="1"/>
  </r>
  <r>
    <x v="152"/>
    <x v="2"/>
    <n v="0"/>
    <n v="0"/>
    <x v="0"/>
  </r>
  <r>
    <x v="153"/>
    <x v="2"/>
    <n v="0"/>
    <n v="0"/>
    <x v="1"/>
  </r>
  <r>
    <x v="154"/>
    <x v="2"/>
    <n v="0"/>
    <n v="0"/>
    <x v="0"/>
  </r>
  <r>
    <x v="155"/>
    <x v="2"/>
    <n v="0"/>
    <n v="0"/>
    <x v="1"/>
  </r>
  <r>
    <x v="156"/>
    <x v="2"/>
    <n v="0"/>
    <n v="0"/>
    <x v="0"/>
  </r>
  <r>
    <x v="157"/>
    <x v="2"/>
    <n v="0"/>
    <n v="0"/>
    <x v="1"/>
  </r>
  <r>
    <x v="158"/>
    <x v="2"/>
    <n v="0"/>
    <n v="0"/>
    <x v="1"/>
  </r>
  <r>
    <x v="159"/>
    <x v="2"/>
    <n v="0"/>
    <n v="0"/>
    <x v="1"/>
  </r>
  <r>
    <x v="160"/>
    <x v="2"/>
    <n v="0"/>
    <n v="0"/>
    <x v="1"/>
  </r>
  <r>
    <x v="161"/>
    <x v="2"/>
    <n v="0"/>
    <n v="0"/>
    <x v="1"/>
  </r>
  <r>
    <x v="162"/>
    <x v="2"/>
    <n v="0"/>
    <n v="0"/>
    <x v="1"/>
  </r>
  <r>
    <x v="163"/>
    <x v="2"/>
    <n v="0"/>
    <n v="0"/>
    <x v="0"/>
  </r>
  <r>
    <x v="164"/>
    <x v="2"/>
    <n v="0"/>
    <n v="0"/>
    <x v="1"/>
  </r>
  <r>
    <x v="165"/>
    <x v="2"/>
    <n v="0"/>
    <n v="0"/>
    <x v="0"/>
  </r>
  <r>
    <x v="166"/>
    <x v="2"/>
    <n v="0"/>
    <n v="0"/>
    <x v="1"/>
  </r>
  <r>
    <x v="167"/>
    <x v="2"/>
    <n v="0"/>
    <n v="0"/>
    <x v="1"/>
  </r>
  <r>
    <x v="168"/>
    <x v="2"/>
    <n v="0"/>
    <n v="0"/>
    <x v="0"/>
  </r>
  <r>
    <x v="169"/>
    <x v="2"/>
    <n v="0"/>
    <n v="0"/>
    <x v="1"/>
  </r>
  <r>
    <x v="170"/>
    <x v="2"/>
    <n v="0"/>
    <n v="0"/>
    <x v="0"/>
  </r>
  <r>
    <x v="171"/>
    <x v="2"/>
    <n v="0"/>
    <n v="0"/>
    <x v="0"/>
  </r>
  <r>
    <x v="172"/>
    <x v="2"/>
    <n v="0"/>
    <n v="0"/>
    <x v="0"/>
  </r>
  <r>
    <x v="173"/>
    <x v="2"/>
    <n v="0"/>
    <n v="0"/>
    <x v="0"/>
  </r>
  <r>
    <x v="174"/>
    <x v="2"/>
    <n v="0"/>
    <n v="0"/>
    <x v="0"/>
  </r>
  <r>
    <x v="175"/>
    <x v="2"/>
    <n v="0"/>
    <n v="0"/>
    <x v="0"/>
  </r>
  <r>
    <x v="176"/>
    <x v="2"/>
    <n v="0"/>
    <n v="0"/>
    <x v="1"/>
  </r>
  <r>
    <x v="177"/>
    <x v="2"/>
    <n v="0"/>
    <n v="0"/>
    <x v="1"/>
  </r>
  <r>
    <x v="178"/>
    <x v="2"/>
    <n v="0"/>
    <n v="0"/>
    <x v="0"/>
  </r>
  <r>
    <x v="179"/>
    <x v="2"/>
    <n v="0"/>
    <n v="0"/>
    <x v="1"/>
  </r>
  <r>
    <x v="180"/>
    <x v="2"/>
    <n v="0"/>
    <n v="0"/>
    <x v="0"/>
  </r>
  <r>
    <x v="181"/>
    <x v="2"/>
    <n v="0"/>
    <n v="0"/>
    <x v="1"/>
  </r>
  <r>
    <x v="182"/>
    <x v="2"/>
    <n v="0"/>
    <n v="0"/>
    <x v="0"/>
  </r>
  <r>
    <x v="183"/>
    <x v="8"/>
    <n v="145.77000000000001"/>
    <n v="17.489999999999998"/>
    <x v="1"/>
  </r>
  <r>
    <x v="184"/>
    <x v="2"/>
    <n v="0"/>
    <n v="0"/>
    <x v="1"/>
  </r>
  <r>
    <x v="185"/>
    <x v="2"/>
    <n v="0"/>
    <n v="0"/>
    <x v="0"/>
  </r>
  <r>
    <x v="186"/>
    <x v="2"/>
    <n v="0"/>
    <n v="0"/>
    <x v="0"/>
  </r>
  <r>
    <x v="187"/>
    <x v="2"/>
    <n v="0"/>
    <n v="0"/>
    <x v="0"/>
  </r>
  <r>
    <x v="188"/>
    <x v="2"/>
    <n v="0"/>
    <n v="0"/>
    <x v="1"/>
  </r>
  <r>
    <x v="189"/>
    <x v="2"/>
    <n v="0"/>
    <n v="0"/>
    <x v="1"/>
  </r>
  <r>
    <x v="190"/>
    <x v="2"/>
    <n v="0"/>
    <n v="0"/>
    <x v="0"/>
  </r>
  <r>
    <x v="191"/>
    <x v="2"/>
    <n v="0"/>
    <n v="0"/>
    <x v="0"/>
  </r>
  <r>
    <x v="192"/>
    <x v="2"/>
    <n v="0"/>
    <n v="0"/>
    <x v="0"/>
  </r>
  <r>
    <x v="193"/>
    <x v="2"/>
    <n v="0"/>
    <n v="0"/>
    <x v="1"/>
  </r>
  <r>
    <x v="194"/>
    <x v="2"/>
    <n v="0"/>
    <n v="0"/>
    <x v="1"/>
  </r>
  <r>
    <x v="195"/>
    <x v="2"/>
    <n v="0"/>
    <n v="0"/>
    <x v="1"/>
  </r>
  <r>
    <x v="196"/>
    <x v="2"/>
    <n v="0"/>
    <n v="0"/>
    <x v="1"/>
  </r>
  <r>
    <x v="197"/>
    <x v="2"/>
    <n v="0"/>
    <n v="0"/>
    <x v="1"/>
  </r>
  <r>
    <x v="198"/>
    <x v="2"/>
    <n v="0"/>
    <n v="0"/>
    <x v="1"/>
  </r>
  <r>
    <x v="199"/>
    <x v="2"/>
    <n v="0"/>
    <n v="0"/>
    <x v="1"/>
  </r>
  <r>
    <x v="200"/>
    <x v="2"/>
    <n v="0"/>
    <n v="0"/>
    <x v="1"/>
  </r>
  <r>
    <x v="201"/>
    <x v="2"/>
    <n v="0"/>
    <n v="0"/>
    <x v="1"/>
  </r>
  <r>
    <x v="202"/>
    <x v="2"/>
    <n v="0"/>
    <n v="0"/>
    <x v="1"/>
  </r>
  <r>
    <x v="203"/>
    <x v="2"/>
    <n v="0"/>
    <n v="0"/>
    <x v="1"/>
  </r>
  <r>
    <x v="204"/>
    <x v="2"/>
    <n v="0"/>
    <n v="0"/>
    <x v="1"/>
  </r>
  <r>
    <x v="205"/>
    <x v="2"/>
    <n v="0"/>
    <n v="0"/>
    <x v="1"/>
  </r>
  <r>
    <x v="206"/>
    <x v="2"/>
    <n v="0"/>
    <n v="0"/>
    <x v="1"/>
  </r>
  <r>
    <x v="207"/>
    <x v="2"/>
    <n v="0"/>
    <n v="0"/>
    <x v="1"/>
  </r>
  <r>
    <x v="208"/>
    <x v="2"/>
    <n v="0"/>
    <n v="0"/>
    <x v="1"/>
  </r>
  <r>
    <x v="209"/>
    <x v="2"/>
    <n v="0"/>
    <n v="0"/>
    <x v="1"/>
  </r>
  <r>
    <x v="210"/>
    <x v="2"/>
    <n v="0"/>
    <n v="0"/>
    <x v="1"/>
  </r>
  <r>
    <x v="211"/>
    <x v="2"/>
    <n v="0"/>
    <n v="0"/>
    <x v="1"/>
  </r>
  <r>
    <x v="212"/>
    <x v="2"/>
    <n v="0"/>
    <n v="0"/>
    <x v="1"/>
  </r>
  <r>
    <x v="213"/>
    <x v="2"/>
    <n v="0"/>
    <n v="0"/>
    <x v="1"/>
  </r>
  <r>
    <x v="214"/>
    <x v="2"/>
    <n v="0"/>
    <n v="0"/>
    <x v="1"/>
  </r>
  <r>
    <x v="215"/>
    <x v="2"/>
    <n v="0"/>
    <n v="0"/>
    <x v="1"/>
  </r>
  <r>
    <x v="216"/>
    <x v="2"/>
    <n v="0"/>
    <n v="0"/>
    <x v="1"/>
  </r>
  <r>
    <x v="217"/>
    <x v="2"/>
    <n v="0"/>
    <n v="0"/>
    <x v="0"/>
  </r>
  <r>
    <x v="218"/>
    <x v="2"/>
    <n v="0"/>
    <n v="0"/>
    <x v="0"/>
  </r>
  <r>
    <x v="219"/>
    <x v="2"/>
    <n v="0"/>
    <n v="0"/>
    <x v="1"/>
  </r>
  <r>
    <x v="220"/>
    <x v="2"/>
    <n v="0"/>
    <n v="0"/>
    <x v="1"/>
  </r>
  <r>
    <x v="221"/>
    <x v="2"/>
    <n v="0"/>
    <n v="0"/>
    <x v="0"/>
  </r>
  <r>
    <x v="222"/>
    <x v="2"/>
    <n v="0"/>
    <n v="0"/>
    <x v="1"/>
  </r>
  <r>
    <x v="223"/>
    <x v="2"/>
    <n v="0"/>
    <n v="0"/>
    <x v="0"/>
  </r>
  <r>
    <x v="224"/>
    <x v="2"/>
    <n v="0"/>
    <n v="0"/>
    <x v="1"/>
  </r>
  <r>
    <x v="225"/>
    <x v="2"/>
    <n v="0"/>
    <n v="0"/>
    <x v="1"/>
  </r>
  <r>
    <x v="226"/>
    <x v="2"/>
    <n v="0"/>
    <n v="0"/>
    <x v="1"/>
  </r>
  <r>
    <x v="227"/>
    <x v="2"/>
    <n v="0"/>
    <n v="0"/>
    <x v="1"/>
  </r>
  <r>
    <x v="228"/>
    <x v="2"/>
    <n v="0"/>
    <n v="0"/>
    <x v="1"/>
  </r>
  <r>
    <x v="229"/>
    <x v="2"/>
    <n v="0"/>
    <n v="0"/>
    <x v="0"/>
  </r>
  <r>
    <x v="230"/>
    <x v="2"/>
    <n v="0"/>
    <n v="0"/>
    <x v="1"/>
  </r>
  <r>
    <x v="231"/>
    <x v="2"/>
    <n v="0"/>
    <n v="0"/>
    <x v="1"/>
  </r>
  <r>
    <x v="232"/>
    <x v="2"/>
    <n v="0"/>
    <n v="0"/>
    <x v="1"/>
  </r>
  <r>
    <x v="233"/>
    <x v="2"/>
    <n v="0"/>
    <n v="0"/>
    <x v="1"/>
  </r>
  <r>
    <x v="234"/>
    <x v="2"/>
    <n v="0"/>
    <n v="0"/>
    <x v="1"/>
  </r>
  <r>
    <x v="235"/>
    <x v="2"/>
    <n v="0"/>
    <n v="0"/>
    <x v="1"/>
  </r>
  <r>
    <x v="236"/>
    <x v="2"/>
    <n v="0"/>
    <n v="0"/>
    <x v="1"/>
  </r>
  <r>
    <x v="237"/>
    <x v="2"/>
    <n v="0"/>
    <n v="0"/>
    <x v="1"/>
  </r>
  <r>
    <x v="238"/>
    <x v="2"/>
    <n v="0"/>
    <n v="0"/>
    <x v="1"/>
  </r>
  <r>
    <x v="239"/>
    <x v="2"/>
    <n v="0"/>
    <n v="0"/>
    <x v="1"/>
  </r>
  <r>
    <x v="240"/>
    <x v="2"/>
    <n v="0"/>
    <n v="0"/>
    <x v="1"/>
  </r>
  <r>
    <x v="241"/>
    <x v="2"/>
    <n v="0"/>
    <n v="0"/>
    <x v="1"/>
  </r>
  <r>
    <x v="242"/>
    <x v="2"/>
    <n v="0"/>
    <n v="0"/>
    <x v="0"/>
  </r>
  <r>
    <x v="243"/>
    <x v="2"/>
    <n v="0"/>
    <n v="0"/>
    <x v="0"/>
  </r>
  <r>
    <x v="244"/>
    <x v="2"/>
    <n v="0"/>
    <n v="0"/>
    <x v="0"/>
  </r>
  <r>
    <x v="245"/>
    <x v="2"/>
    <n v="0"/>
    <n v="0"/>
    <x v="1"/>
  </r>
  <r>
    <x v="246"/>
    <x v="2"/>
    <n v="0"/>
    <n v="0"/>
    <x v="1"/>
  </r>
  <r>
    <x v="247"/>
    <x v="2"/>
    <n v="0"/>
    <n v="0"/>
    <x v="1"/>
  </r>
  <r>
    <x v="248"/>
    <x v="2"/>
    <n v="0"/>
    <n v="0"/>
    <x v="1"/>
  </r>
  <r>
    <x v="249"/>
    <x v="2"/>
    <n v="0"/>
    <n v="0"/>
    <x v="0"/>
  </r>
  <r>
    <x v="250"/>
    <x v="2"/>
    <n v="0"/>
    <n v="0"/>
    <x v="1"/>
  </r>
  <r>
    <x v="251"/>
    <x v="2"/>
    <n v="0"/>
    <n v="0"/>
    <x v="0"/>
  </r>
  <r>
    <x v="252"/>
    <x v="2"/>
    <n v="0"/>
    <n v="0"/>
    <x v="1"/>
  </r>
  <r>
    <x v="253"/>
    <x v="2"/>
    <n v="0"/>
    <n v="0"/>
    <x v="1"/>
  </r>
  <r>
    <x v="254"/>
    <x v="2"/>
    <n v="0"/>
    <n v="0"/>
    <x v="0"/>
  </r>
  <r>
    <x v="255"/>
    <x v="2"/>
    <n v="0"/>
    <n v="0"/>
    <x v="1"/>
  </r>
  <r>
    <x v="256"/>
    <x v="2"/>
    <n v="0"/>
    <n v="0"/>
    <x v="1"/>
  </r>
  <r>
    <x v="257"/>
    <x v="2"/>
    <n v="0"/>
    <n v="0"/>
    <x v="1"/>
  </r>
  <r>
    <x v="258"/>
    <x v="2"/>
    <n v="0"/>
    <n v="0"/>
    <x v="1"/>
  </r>
  <r>
    <x v="259"/>
    <x v="2"/>
    <n v="0"/>
    <n v="0"/>
    <x v="1"/>
  </r>
  <r>
    <x v="260"/>
    <x v="2"/>
    <n v="0"/>
    <n v="0"/>
    <x v="1"/>
  </r>
  <r>
    <x v="261"/>
    <x v="2"/>
    <n v="0"/>
    <n v="0"/>
    <x v="1"/>
  </r>
  <r>
    <x v="262"/>
    <x v="2"/>
    <n v="0"/>
    <n v="0"/>
    <x v="1"/>
  </r>
  <r>
    <x v="263"/>
    <x v="2"/>
    <n v="0"/>
    <n v="0"/>
    <x v="0"/>
  </r>
  <r>
    <x v="264"/>
    <x v="2"/>
    <n v="0"/>
    <n v="0"/>
    <x v="1"/>
  </r>
  <r>
    <x v="265"/>
    <x v="2"/>
    <n v="0"/>
    <n v="0"/>
    <x v="1"/>
  </r>
  <r>
    <x v="266"/>
    <x v="2"/>
    <n v="0"/>
    <n v="0"/>
    <x v="1"/>
  </r>
  <r>
    <x v="267"/>
    <x v="2"/>
    <n v="0"/>
    <n v="0"/>
    <x v="1"/>
  </r>
  <r>
    <x v="268"/>
    <x v="2"/>
    <n v="0"/>
    <n v="0"/>
    <x v="0"/>
  </r>
  <r>
    <x v="269"/>
    <x v="2"/>
    <n v="0"/>
    <n v="0"/>
    <x v="0"/>
  </r>
  <r>
    <x v="270"/>
    <x v="2"/>
    <n v="0"/>
    <n v="0"/>
    <x v="1"/>
  </r>
  <r>
    <x v="271"/>
    <x v="2"/>
    <n v="0"/>
    <n v="0"/>
    <x v="1"/>
  </r>
  <r>
    <x v="272"/>
    <x v="2"/>
    <n v="0"/>
    <n v="0"/>
    <x v="1"/>
  </r>
  <r>
    <x v="273"/>
    <x v="2"/>
    <n v="0"/>
    <n v="0"/>
    <x v="1"/>
  </r>
  <r>
    <x v="274"/>
    <x v="2"/>
    <n v="0"/>
    <n v="0"/>
    <x v="1"/>
  </r>
  <r>
    <x v="275"/>
    <x v="2"/>
    <n v="0"/>
    <n v="0"/>
    <x v="0"/>
  </r>
  <r>
    <x v="276"/>
    <x v="2"/>
    <n v="0"/>
    <n v="0"/>
    <x v="0"/>
  </r>
  <r>
    <x v="277"/>
    <x v="2"/>
    <n v="0"/>
    <n v="0"/>
    <x v="1"/>
  </r>
  <r>
    <x v="278"/>
    <x v="2"/>
    <n v="0"/>
    <n v="0"/>
    <x v="1"/>
  </r>
  <r>
    <x v="279"/>
    <x v="2"/>
    <n v="0"/>
    <n v="0"/>
    <x v="1"/>
  </r>
  <r>
    <x v="280"/>
    <x v="2"/>
    <n v="0"/>
    <n v="0"/>
    <x v="1"/>
  </r>
  <r>
    <x v="281"/>
    <x v="2"/>
    <n v="0"/>
    <n v="0"/>
    <x v="1"/>
  </r>
  <r>
    <x v="282"/>
    <x v="2"/>
    <n v="0"/>
    <n v="0"/>
    <x v="1"/>
  </r>
  <r>
    <x v="283"/>
    <x v="2"/>
    <n v="0"/>
    <n v="0"/>
    <x v="1"/>
  </r>
  <r>
    <x v="284"/>
    <x v="2"/>
    <n v="0"/>
    <n v="0"/>
    <x v="1"/>
  </r>
  <r>
    <x v="285"/>
    <x v="2"/>
    <n v="0"/>
    <n v="0"/>
    <x v="1"/>
  </r>
  <r>
    <x v="286"/>
    <x v="2"/>
    <n v="0"/>
    <n v="0"/>
    <x v="1"/>
  </r>
  <r>
    <x v="287"/>
    <x v="2"/>
    <n v="0"/>
    <n v="0"/>
    <x v="1"/>
  </r>
  <r>
    <x v="288"/>
    <x v="2"/>
    <n v="0"/>
    <n v="0"/>
    <x v="0"/>
  </r>
  <r>
    <x v="289"/>
    <x v="2"/>
    <n v="0"/>
    <n v="0"/>
    <x v="1"/>
  </r>
  <r>
    <x v="290"/>
    <x v="2"/>
    <n v="0"/>
    <n v="0"/>
    <x v="0"/>
  </r>
  <r>
    <x v="291"/>
    <x v="2"/>
    <n v="0"/>
    <n v="0"/>
    <x v="1"/>
  </r>
  <r>
    <x v="292"/>
    <x v="2"/>
    <n v="0"/>
    <n v="0"/>
    <x v="0"/>
  </r>
  <r>
    <x v="293"/>
    <x v="2"/>
    <n v="0"/>
    <n v="0"/>
    <x v="1"/>
  </r>
  <r>
    <x v="294"/>
    <x v="2"/>
    <n v="0"/>
    <n v="0"/>
    <x v="0"/>
  </r>
  <r>
    <x v="295"/>
    <x v="2"/>
    <n v="0"/>
    <n v="0"/>
    <x v="0"/>
  </r>
  <r>
    <x v="296"/>
    <x v="2"/>
    <n v="0"/>
    <n v="0"/>
    <x v="0"/>
  </r>
  <r>
    <x v="297"/>
    <x v="2"/>
    <n v="0"/>
    <n v="0"/>
    <x v="1"/>
  </r>
  <r>
    <x v="298"/>
    <x v="2"/>
    <n v="0"/>
    <n v="0"/>
    <x v="1"/>
  </r>
  <r>
    <x v="299"/>
    <x v="2"/>
    <n v="0"/>
    <n v="0"/>
    <x v="0"/>
  </r>
  <r>
    <x v="300"/>
    <x v="2"/>
    <n v="0"/>
    <n v="0"/>
    <x v="0"/>
  </r>
  <r>
    <x v="301"/>
    <x v="2"/>
    <n v="0"/>
    <n v="0"/>
    <x v="1"/>
  </r>
  <r>
    <x v="302"/>
    <x v="2"/>
    <n v="0"/>
    <n v="0"/>
    <x v="0"/>
  </r>
  <r>
    <x v="303"/>
    <x v="2"/>
    <n v="0"/>
    <n v="0"/>
    <x v="0"/>
  </r>
  <r>
    <x v="304"/>
    <x v="2"/>
    <n v="0"/>
    <n v="0"/>
    <x v="0"/>
  </r>
  <r>
    <x v="305"/>
    <x v="2"/>
    <n v="0"/>
    <n v="0"/>
    <x v="1"/>
  </r>
  <r>
    <x v="306"/>
    <x v="2"/>
    <n v="0"/>
    <n v="0"/>
    <x v="1"/>
  </r>
  <r>
    <x v="307"/>
    <x v="2"/>
    <n v="0"/>
    <n v="0"/>
    <x v="1"/>
  </r>
  <r>
    <x v="308"/>
    <x v="2"/>
    <n v="0"/>
    <n v="0"/>
    <x v="0"/>
  </r>
  <r>
    <x v="309"/>
    <x v="2"/>
    <n v="0"/>
    <n v="0"/>
    <x v="1"/>
  </r>
  <r>
    <x v="310"/>
    <x v="2"/>
    <n v="0"/>
    <n v="0"/>
    <x v="1"/>
  </r>
  <r>
    <x v="311"/>
    <x v="2"/>
    <n v="0"/>
    <n v="0"/>
    <x v="1"/>
  </r>
  <r>
    <x v="312"/>
    <x v="2"/>
    <n v="0"/>
    <n v="0"/>
    <x v="1"/>
  </r>
  <r>
    <x v="313"/>
    <x v="2"/>
    <n v="0"/>
    <n v="0"/>
    <x v="0"/>
  </r>
  <r>
    <x v="314"/>
    <x v="2"/>
    <n v="0"/>
    <n v="0"/>
    <x v="1"/>
  </r>
  <r>
    <x v="315"/>
    <x v="2"/>
    <n v="0"/>
    <n v="0"/>
    <x v="0"/>
  </r>
  <r>
    <x v="316"/>
    <x v="2"/>
    <n v="0"/>
    <n v="0"/>
    <x v="1"/>
  </r>
  <r>
    <x v="317"/>
    <x v="2"/>
    <n v="0"/>
    <n v="0"/>
    <x v="1"/>
  </r>
  <r>
    <x v="318"/>
    <x v="2"/>
    <n v="0"/>
    <n v="0"/>
    <x v="0"/>
  </r>
  <r>
    <x v="319"/>
    <x v="2"/>
    <n v="0"/>
    <n v="0"/>
    <x v="0"/>
  </r>
  <r>
    <x v="320"/>
    <x v="9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fieldListSortAscending="1">
  <location ref="D13:H32" firstHeaderRow="1" firstDataRow="2" firstDataCol="2"/>
  <pivotFields count="5">
    <pivotField axis="axisRow" compact="0" outline="0" showAll="0" defaultSubtotal="0">
      <items count="274">
        <item x="0"/>
        <item x="10"/>
        <item x="35"/>
        <item x="124"/>
        <item x="130"/>
        <item x="133"/>
        <item x="134"/>
        <item x="141"/>
        <item x="146"/>
        <item x="240"/>
        <item x="273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1"/>
        <item x="132"/>
        <item x="135"/>
        <item x="136"/>
        <item x="137"/>
        <item x="138"/>
        <item x="139"/>
        <item x="140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</pivotField>
    <pivotField dataField="1" compact="0" outline="0" showAll="0">
      <items count="113">
        <item h="1" x="2"/>
        <item m="1" x="44"/>
        <item x="17"/>
        <item m="1" x="66"/>
        <item m="1" x="92"/>
        <item m="1" x="108"/>
        <item m="1" x="31"/>
        <item m="1" x="98"/>
        <item m="1" x="61"/>
        <item m="1" x="78"/>
        <item m="1" x="80"/>
        <item m="1" x="68"/>
        <item m="1" x="50"/>
        <item m="1" x="63"/>
        <item m="1" x="71"/>
        <item m="1" x="69"/>
        <item m="1" x="32"/>
        <item m="1" x="89"/>
        <item m="1" x="87"/>
        <item x="10"/>
        <item m="1" x="82"/>
        <item x="16"/>
        <item m="1" x="95"/>
        <item m="1" x="24"/>
        <item m="1" x="26"/>
        <item m="1" x="96"/>
        <item m="1" x="64"/>
        <item m="1" x="43"/>
        <item m="1" x="102"/>
        <item m="1" x="93"/>
        <item m="1" x="33"/>
        <item m="1" x="104"/>
        <item m="1" x="62"/>
        <item m="1" x="85"/>
        <item m="1" x="38"/>
        <item m="1" x="45"/>
        <item m="1" x="55"/>
        <item m="1" x="94"/>
        <item m="1" x="90"/>
        <item x="9"/>
        <item m="1" x="51"/>
        <item m="1" x="105"/>
        <item m="1" x="65"/>
        <item m="1" x="56"/>
        <item m="1" x="54"/>
        <item x="14"/>
        <item m="1" x="97"/>
        <item x="6"/>
        <item m="1" x="106"/>
        <item m="1" x="67"/>
        <item x="5"/>
        <item x="8"/>
        <item m="1" x="52"/>
        <item m="1" x="73"/>
        <item m="1" x="107"/>
        <item m="1" x="101"/>
        <item x="4"/>
        <item m="1" x="99"/>
        <item m="1" x="29"/>
        <item m="1" x="79"/>
        <item x="12"/>
        <item m="1" x="70"/>
        <item m="1" x="48"/>
        <item m="1" x="30"/>
        <item m="1" x="83"/>
        <item m="1" x="111"/>
        <item m="1" x="27"/>
        <item m="1" x="46"/>
        <item m="1" x="84"/>
        <item m="1" x="109"/>
        <item m="1" x="103"/>
        <item m="1" x="74"/>
        <item m="1" x="110"/>
        <item m="1" x="23"/>
        <item m="1" x="53"/>
        <item x="13"/>
        <item m="1" x="72"/>
        <item m="1" x="57"/>
        <item m="1" x="40"/>
        <item x="7"/>
        <item m="1" x="41"/>
        <item m="1" x="47"/>
        <item m="1" x="22"/>
        <item m="1" x="49"/>
        <item x="15"/>
        <item m="1" x="21"/>
        <item m="1" x="100"/>
        <item m="1" x="75"/>
        <item m="1" x="39"/>
        <item m="1" x="86"/>
        <item x="3"/>
        <item m="1" x="59"/>
        <item m="1" x="60"/>
        <item x="0"/>
        <item m="1" x="37"/>
        <item m="1" x="42"/>
        <item m="1" x="77"/>
        <item m="1" x="36"/>
        <item m="1" x="34"/>
        <item m="1" x="25"/>
        <item x="11"/>
        <item m="1" x="88"/>
        <item m="1" x="28"/>
        <item x="1"/>
        <item m="1" x="76"/>
        <item m="1" x="20"/>
        <item m="1" x="19"/>
        <item m="1" x="91"/>
        <item m="1" x="81"/>
        <item m="1" x="58"/>
        <item m="1" x="35"/>
        <item h="1" x="18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4">
        <item x="1"/>
        <item x="0"/>
        <item x="2"/>
        <item t="default"/>
      </items>
    </pivotField>
  </pivotFields>
  <rowFields count="2">
    <field x="0"/>
    <field x="4"/>
  </rowFields>
  <rowItems count="18">
    <i>
      <x/>
      <x v="1"/>
    </i>
    <i>
      <x v="4"/>
      <x/>
    </i>
    <i>
      <x v="5"/>
      <x v="1"/>
    </i>
    <i>
      <x v="11"/>
      <x/>
    </i>
    <i>
      <x v="19"/>
      <x v="1"/>
    </i>
    <i>
      <x v="20"/>
      <x v="1"/>
    </i>
    <i>
      <x v="31"/>
      <x v="1"/>
    </i>
    <i>
      <x v="32"/>
      <x/>
    </i>
    <i>
      <x v="79"/>
      <x v="1"/>
    </i>
    <i>
      <x v="84"/>
      <x/>
    </i>
    <i>
      <x v="93"/>
      <x v="1"/>
    </i>
    <i>
      <x v="110"/>
      <x v="1"/>
    </i>
    <i>
      <x v="125"/>
      <x/>
    </i>
    <i>
      <x v="131"/>
      <x v="1"/>
    </i>
    <i>
      <x v="132"/>
      <x/>
    </i>
    <i>
      <x v="199"/>
      <x/>
    </i>
    <i>
      <x v="22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ONTABIL" fld="1" baseField="0" baseItem="3" numFmtId="4"/>
    <dataField name="Soma de B C" fld="2" baseField="0" baseItem="5" numFmtId="4"/>
    <dataField name="Soma de ICMS" fld="3" baseField="4" baseItem="2" numFmtId="4"/>
  </dataFields>
  <formats count="12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-2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0" type="button" dataOnly="0" labelOnly="1" outline="0" axis="axisRow" fieldPosition="0"/>
    </format>
    <format dxfId="113">
      <pivotArea field="4" type="button" dataOnly="0" labelOnly="1" outline="0" axis="axisRow" fieldPosition="1"/>
    </format>
    <format dxfId="112">
      <pivotArea dataOnly="0" labelOnly="1" outline="0" fieldPosition="0">
        <references count="1">
          <reference field="0" count="7">
            <x v="0"/>
            <x v="3"/>
            <x v="4"/>
            <x v="5"/>
            <x v="6"/>
            <x v="7"/>
            <x v="10"/>
          </reference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3"/>
          </reference>
          <reference field="4" count="1">
            <x v="2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4"/>
          </reference>
          <reference field="4" count="1">
            <x v="2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5"/>
          </reference>
          <reference field="4" count="1">
            <x v="2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6"/>
          </reference>
          <reference field="4" count="1">
            <x v="2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7"/>
          </reference>
          <reference field="4" count="1">
            <x v="2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0"/>
          </reference>
          <reference field="4" count="1">
            <x v="2"/>
          </reference>
        </references>
      </pivotArea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">
      <pivotArea type="origin" dataOnly="0" labelOnly="1" outline="0" fieldPosition="0"/>
    </format>
    <format dxfId="101">
      <pivotArea field="-2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0" type="button" dataOnly="0" labelOnly="1" outline="0" axis="axisRow" fieldPosition="0"/>
    </format>
    <format dxfId="98">
      <pivotArea field="4" type="button" dataOnly="0" labelOnly="1" outline="0" axis="axisRow" fieldPosition="1"/>
    </format>
    <format dxfId="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">
      <pivotArea type="origin" dataOnly="0" labelOnly="1" outline="0" fieldPosition="0"/>
    </format>
    <format dxfId="95">
      <pivotArea field="-2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0" type="button" dataOnly="0" labelOnly="1" outline="0" axis="axisRow" fieldPosition="0"/>
    </format>
    <format dxfId="92">
      <pivotArea field="4" type="button" dataOnly="0" labelOnly="1" outline="0" axis="axisRow" fieldPosition="1"/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-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0"/>
    </format>
    <format dxfId="80">
      <pivotArea field="4" type="button" dataOnly="0" labelOnly="1" outline="0" axis="axisRow" fieldPosition="1"/>
    </format>
    <format dxfId="79">
      <pivotArea dataOnly="0" labelOnly="1" outline="0" fieldPosition="0">
        <references count="1">
          <reference field="0" count="19">
            <x v="0"/>
            <x v="3"/>
            <x v="5"/>
            <x v="11"/>
            <x v="62"/>
            <x v="65"/>
            <x v="79"/>
            <x v="84"/>
            <x v="92"/>
            <x v="108"/>
            <x v="131"/>
            <x v="132"/>
            <x v="145"/>
            <x v="179"/>
            <x v="182"/>
            <x v="194"/>
            <x v="199"/>
            <x v="221"/>
            <x v="241"/>
          </reference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3"/>
          </reference>
          <reference field="4" count="1">
            <x v="1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5"/>
          </reference>
          <reference field="4" count="1">
            <x v="1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62"/>
          </reference>
          <reference field="4" count="1">
            <x v="1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65"/>
          </reference>
          <reference field="4" count="1">
            <x v="0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79"/>
          </reference>
          <reference field="4" count="1">
            <x v="1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08"/>
          </reference>
          <reference field="4" count="1">
            <x v="0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31"/>
          </reference>
          <reference field="4" count="1">
            <x v="1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32"/>
          </reference>
          <reference field="4" count="1">
            <x v="0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45"/>
          </reference>
          <reference field="4" count="1">
            <x v="0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79"/>
          </reference>
          <reference field="4" count="1">
            <x v="1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82"/>
          </reference>
          <reference field="4" count="1">
            <x v="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94"/>
          </reference>
          <reference field="4" count="1">
            <x v="1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99"/>
          </reference>
          <reference field="4" count="1">
            <x v="0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21"/>
          </reference>
          <reference field="4" count="1">
            <x v="1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41"/>
          </reference>
          <reference field="4" count="1">
            <x v="1"/>
          </reference>
        </references>
      </pivotArea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-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field="4" type="button" dataOnly="0" labelOnly="1" outline="0" axis="axisRow" fieldPosition="1"/>
    </format>
    <format dxfId="50">
      <pivotArea dataOnly="0" labelOnly="1" outline="0" fieldPosition="0">
        <references count="1">
          <reference field="0" count="19">
            <x v="0"/>
            <x v="3"/>
            <x v="5"/>
            <x v="11"/>
            <x v="62"/>
            <x v="65"/>
            <x v="79"/>
            <x v="84"/>
            <x v="92"/>
            <x v="108"/>
            <x v="131"/>
            <x v="132"/>
            <x v="145"/>
            <x v="179"/>
            <x v="182"/>
            <x v="194"/>
            <x v="199"/>
            <x v="221"/>
            <x v="241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3"/>
          </reference>
          <reference field="4" count="1">
            <x v="1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5"/>
          </reference>
          <reference field="4" count="1">
            <x v="1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62"/>
          </reference>
          <reference field="4" count="1">
            <x v="1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65"/>
          </reference>
          <reference field="4" count="1">
            <x v="0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79"/>
          </reference>
          <reference field="4" count="1">
            <x v="1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08"/>
          </reference>
          <reference field="4" count="1">
            <x v="0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31"/>
          </reference>
          <reference field="4" count="1">
            <x v="1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32"/>
          </reference>
          <reference field="4" count="1">
            <x v="0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145"/>
          </reference>
          <reference field="4" count="1">
            <x v="0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79"/>
          </reference>
          <reference field="4" count="1">
            <x v="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82"/>
          </reference>
          <reference field="4" count="1">
            <x v="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94"/>
          </reference>
          <reference field="4" count="1">
            <x v="1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99"/>
          </reference>
          <reference field="4" count="1">
            <x v="0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21"/>
          </reference>
          <reference field="4" count="1">
            <x v="1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41"/>
          </reference>
          <reference field="4" count="1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field="4" type="button" dataOnly="0" labelOnly="1" outline="0" axis="axisRow" fieldPosition="1"/>
    </format>
    <format dxfId="21">
      <pivotArea dataOnly="0" labelOnly="1" outline="0" fieldPosition="0">
        <references count="1">
          <reference field="0" count="19">
            <x v="0"/>
            <x v="3"/>
            <x v="5"/>
            <x v="11"/>
            <x v="62"/>
            <x v="65"/>
            <x v="79"/>
            <x v="84"/>
            <x v="92"/>
            <x v="108"/>
            <x v="131"/>
            <x v="132"/>
            <x v="145"/>
            <x v="179"/>
            <x v="182"/>
            <x v="194"/>
            <x v="199"/>
            <x v="221"/>
            <x v="241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4" count="1">
            <x v="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5"/>
          </reference>
          <reference field="4" count="1">
            <x v="1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62"/>
          </reference>
          <reference field="4" count="1">
            <x v="1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65"/>
          </reference>
          <reference field="4" count="1">
            <x v="0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79"/>
          </reference>
          <reference field="4" count="1">
            <x v="1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108"/>
          </reference>
          <reference field="4" count="1">
            <x v="0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131"/>
          </reference>
          <reference field="4" count="1">
            <x v="1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132"/>
          </reference>
          <reference field="4" count="1">
            <x v="0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145"/>
          </reference>
          <reference field="4" count="1">
            <x v="0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179"/>
          </reference>
          <reference field="4" count="1">
            <x v="1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182"/>
          </reference>
          <reference field="4" count="1">
            <x v="0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194"/>
          </reference>
          <reference field="4" count="1">
            <x v="1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199"/>
          </reference>
          <reference field="4" count="1">
            <x v="0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221"/>
          </reference>
          <reference field="4" count="1">
            <x v="1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241"/>
          </reference>
          <reference field="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J13:N23" firstHeaderRow="1" firstDataRow="2" firstDataCol="2"/>
  <pivotFields count="5">
    <pivotField axis="axisRow" compact="0" outline="0" showAll="0" defaultSubtotal="0">
      <items count="321">
        <item x="148"/>
        <item x="149"/>
        <item x="176"/>
        <item x="3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</items>
    </pivotField>
    <pivotField dataField="1" compact="0" outline="0" showAll="0">
      <items count="49">
        <item h="1" x="2"/>
        <item m="1" x="13"/>
        <item x="8"/>
        <item m="1" x="47"/>
        <item x="4"/>
        <item m="1" x="19"/>
        <item m="1" x="26"/>
        <item m="1" x="45"/>
        <item x="7"/>
        <item m="1" x="12"/>
        <item m="1" x="42"/>
        <item x="6"/>
        <item m="1" x="31"/>
        <item m="1" x="34"/>
        <item m="1" x="36"/>
        <item m="1" x="29"/>
        <item m="1" x="33"/>
        <item m="1" x="22"/>
        <item m="1" x="18"/>
        <item m="1" x="27"/>
        <item m="1" x="15"/>
        <item m="1" x="23"/>
        <item m="1" x="30"/>
        <item m="1" x="20"/>
        <item x="3"/>
        <item m="1" x="43"/>
        <item m="1" x="25"/>
        <item m="1" x="32"/>
        <item m="1" x="46"/>
        <item m="1" x="24"/>
        <item m="1" x="14"/>
        <item x="5"/>
        <item m="1" x="21"/>
        <item m="1" x="28"/>
        <item m="1" x="40"/>
        <item m="1" x="39"/>
        <item m="1" x="41"/>
        <item m="1" x="44"/>
        <item m="1" x="17"/>
        <item m="1" x="37"/>
        <item m="1" x="38"/>
        <item x="1"/>
        <item x="0"/>
        <item m="1" x="11"/>
        <item m="1" x="35"/>
        <item m="1" x="10"/>
        <item m="1" x="16"/>
        <item h="1" x="9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3">
        <item x="1"/>
        <item x="0"/>
        <item x="2"/>
      </items>
    </pivotField>
  </pivotFields>
  <rowFields count="2">
    <field x="0"/>
    <field x="4"/>
  </rowFields>
  <rowItems count="9">
    <i>
      <x v="1"/>
      <x/>
    </i>
    <i>
      <x v="4"/>
      <x v="1"/>
    </i>
    <i>
      <x v="5"/>
      <x/>
    </i>
    <i>
      <x v="36"/>
      <x v="1"/>
    </i>
    <i>
      <x v="37"/>
      <x/>
    </i>
    <i>
      <x v="118"/>
      <x/>
    </i>
    <i>
      <x v="127"/>
      <x v="1"/>
    </i>
    <i>
      <x v="184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CONTABIL" fld="1" baseField="4" baseItem="2" numFmtId="4"/>
    <dataField name="Soma de B C" fld="2" baseField="4" baseItem="2" numFmtId="4"/>
    <dataField name="Soma de ICMS" fld="3" baseField="4" baseItem="2" numFmtId="4"/>
  </dataFields>
  <formats count="58"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-2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0" type="button" dataOnly="0" labelOnly="1" outline="0" axis="axisRow" fieldPosition="0"/>
    </format>
    <format dxfId="171">
      <pivotArea field="4" type="button" dataOnly="0" labelOnly="1" outline="0" axis="axisRow" fieldPosition="1"/>
    </format>
    <format dxfId="170">
      <pivotArea dataOnly="0" labelOnly="1" outline="0" fieldPosition="0">
        <references count="1">
          <reference field="0" count="3">
            <x v="1"/>
            <x v="2"/>
            <x v="3"/>
          </reference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2">
          <reference field="0" count="1" selected="0">
            <x v="1"/>
          </reference>
          <reference field="4" count="1">
            <x v="2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3"/>
          </reference>
          <reference field="4" count="1">
            <x v="2"/>
          </reference>
        </references>
      </pivotArea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type="origin" dataOnly="0" labelOnly="1" outline="0" fieldPosition="0"/>
    </format>
    <format dxfId="163">
      <pivotArea field="-2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0" type="button" dataOnly="0" labelOnly="1" outline="0" axis="axisRow" fieldPosition="0"/>
    </format>
    <format dxfId="160">
      <pivotArea field="4" type="button" dataOnly="0" labelOnly="1" outline="0" axis="axisRow" fieldPosition="1"/>
    </format>
    <format dxfId="1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type="origin" dataOnly="0" labelOnly="1" outline="0" fieldPosition="0"/>
    </format>
    <format dxfId="157">
      <pivotArea field="-2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0" type="button" dataOnly="0" labelOnly="1" outline="0" axis="axisRow" fieldPosition="0"/>
    </format>
    <format dxfId="154">
      <pivotArea field="4" type="button" dataOnly="0" labelOnly="1" outline="0" axis="axisRow" fieldPosition="1"/>
    </format>
    <format dxfId="1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-2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0" type="button" dataOnly="0" labelOnly="1" outline="0" axis="axisRow" fieldPosition="0"/>
    </format>
    <format dxfId="142">
      <pivotArea field="4" type="button" dataOnly="0" labelOnly="1" outline="0" axis="axisRow" fieldPosition="1"/>
    </format>
    <format dxfId="141">
      <pivotArea dataOnly="0" labelOnly="1" outline="0" fieldPosition="0">
        <references count="1">
          <reference field="0" count="4">
            <x v="0"/>
            <x v="1"/>
            <x v="2"/>
            <x v="177"/>
          </reference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"/>
          </reference>
          <reference field="4" count="1">
            <x v="0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77"/>
          </reference>
          <reference field="4" count="1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4">
      <pivotArea type="all" dataOnly="0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-2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0" type="button" dataOnly="0" labelOnly="1" outline="0" axis="axisRow" fieldPosition="0"/>
    </format>
    <format dxfId="127">
      <pivotArea field="4" type="button" dataOnly="0" labelOnly="1" outline="0" axis="axisRow" fieldPosition="1"/>
    </format>
    <format dxfId="126">
      <pivotArea dataOnly="0" labelOnly="1" outline="0" fieldPosition="0">
        <references count="1">
          <reference field="0" count="4">
            <x v="0"/>
            <x v="1"/>
            <x v="2"/>
            <x v="177"/>
          </reference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"/>
          </reference>
          <reference field="4" count="1">
            <x v="0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77"/>
          </reference>
          <reference field="4" count="1">
            <x v="1"/>
          </reference>
        </references>
      </pivotArea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_CONTABIL" xr10:uid="{00000000-0013-0000-FFFF-FFFF01000000}" sourceName="VALOR CONTABIL">
  <pivotTables>
    <pivotTable tabId="5" name="Tabela dinâmica1"/>
  </pivotTables>
  <data>
    <tabular pivotCacheId="2054214987">
      <items count="112">
        <i x="2"/>
        <i x="17" s="1"/>
        <i x="10" s="1"/>
        <i x="16" s="1"/>
        <i x="9" s="1"/>
        <i x="14" s="1"/>
        <i x="6" s="1"/>
        <i x="5" s="1"/>
        <i x="8" s="1"/>
        <i x="4" s="1"/>
        <i x="12" s="1"/>
        <i x="13" s="1"/>
        <i x="7" s="1"/>
        <i x="15" s="1"/>
        <i x="3" s="1"/>
        <i x="0" s="1"/>
        <i x="11" s="1"/>
        <i x="1" s="1"/>
        <i x="44" s="1" nd="1"/>
        <i x="66" s="1" nd="1"/>
        <i x="92" s="1" nd="1"/>
        <i x="108" s="1" nd="1"/>
        <i x="31" s="1" nd="1"/>
        <i x="98" s="1" nd="1"/>
        <i x="61" s="1" nd="1"/>
        <i x="78" s="1" nd="1"/>
        <i x="80" s="1" nd="1"/>
        <i x="68" s="1" nd="1"/>
        <i x="50" s="1" nd="1"/>
        <i x="63" s="1" nd="1"/>
        <i x="71" s="1" nd="1"/>
        <i x="69" s="1" nd="1"/>
        <i x="32" s="1" nd="1"/>
        <i x="89" s="1" nd="1"/>
        <i x="87" s="1" nd="1"/>
        <i x="82" s="1" nd="1"/>
        <i x="95" s="1" nd="1"/>
        <i x="24" s="1" nd="1"/>
        <i x="26" s="1" nd="1"/>
        <i x="96" s="1" nd="1"/>
        <i x="64" s="1" nd="1"/>
        <i x="43" s="1" nd="1"/>
        <i x="102" s="1" nd="1"/>
        <i x="93" s="1" nd="1"/>
        <i x="33" s="1" nd="1"/>
        <i x="104" s="1" nd="1"/>
        <i x="62" s="1" nd="1"/>
        <i x="85" s="1" nd="1"/>
        <i x="38" s="1" nd="1"/>
        <i x="45" s="1" nd="1"/>
        <i x="55" s="1" nd="1"/>
        <i x="94" s="1" nd="1"/>
        <i x="90" s="1" nd="1"/>
        <i x="51" s="1" nd="1"/>
        <i x="105" s="1" nd="1"/>
        <i x="65" s="1" nd="1"/>
        <i x="56" s="1" nd="1"/>
        <i x="54" s="1" nd="1"/>
        <i x="97" s="1" nd="1"/>
        <i x="106" s="1" nd="1"/>
        <i x="67" s="1" nd="1"/>
        <i x="52" s="1" nd="1"/>
        <i x="73" s="1" nd="1"/>
        <i x="107" s="1" nd="1"/>
        <i x="101" s="1" nd="1"/>
        <i x="99" s="1" nd="1"/>
        <i x="29" s="1" nd="1"/>
        <i x="79" s="1" nd="1"/>
        <i x="70" s="1" nd="1"/>
        <i x="48" s="1" nd="1"/>
        <i x="30" s="1" nd="1"/>
        <i x="83" s="1" nd="1"/>
        <i x="111" s="1" nd="1"/>
        <i x="27" s="1" nd="1"/>
        <i x="46" s="1" nd="1"/>
        <i x="84" s="1" nd="1"/>
        <i x="109" s="1" nd="1"/>
        <i x="103" s="1" nd="1"/>
        <i x="74" s="1" nd="1"/>
        <i x="110" s="1" nd="1"/>
        <i x="23" s="1" nd="1"/>
        <i x="53" s="1" nd="1"/>
        <i x="72" s="1" nd="1"/>
        <i x="57" s="1" nd="1"/>
        <i x="40" s="1" nd="1"/>
        <i x="41" s="1" nd="1"/>
        <i x="47" s="1" nd="1"/>
        <i x="22" s="1" nd="1"/>
        <i x="49" s="1" nd="1"/>
        <i x="21" s="1" nd="1"/>
        <i x="100" s="1" nd="1"/>
        <i x="75" s="1" nd="1"/>
        <i x="39" s="1" nd="1"/>
        <i x="86" s="1" nd="1"/>
        <i x="59" s="1" nd="1"/>
        <i x="60" s="1" nd="1"/>
        <i x="37" s="1" nd="1"/>
        <i x="42" s="1" nd="1"/>
        <i x="77" s="1" nd="1"/>
        <i x="36" s="1" nd="1"/>
        <i x="34" s="1" nd="1"/>
        <i x="25" s="1" nd="1"/>
        <i x="88" s="1" nd="1"/>
        <i x="28" s="1" nd="1"/>
        <i x="76" s="1" nd="1"/>
        <i x="20" s="1" nd="1"/>
        <i x="19" s="1" nd="1"/>
        <i x="91" s="1" nd="1"/>
        <i x="81" s="1" nd="1"/>
        <i x="58" s="1" nd="1"/>
        <i x="35" s="1" nd="1"/>
        <i x="1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_CONTABIL1" xr10:uid="{00000000-0013-0000-FFFF-FFFF02000000}" sourceName="VALOR CONTABIL">
  <pivotTables>
    <pivotTable tabId="5" name="Tabela dinâmica3"/>
  </pivotTables>
  <data>
    <tabular pivotCacheId="528178772">
      <items count="48">
        <i x="2"/>
        <i x="8" s="1"/>
        <i x="4" s="1"/>
        <i x="7" s="1"/>
        <i x="6" s="1"/>
        <i x="3" s="1"/>
        <i x="5" s="1"/>
        <i x="1" s="1"/>
        <i x="0" s="1"/>
        <i x="13" s="1" nd="1"/>
        <i x="47" s="1" nd="1"/>
        <i x="19" s="1" nd="1"/>
        <i x="26" s="1" nd="1"/>
        <i x="45" s="1" nd="1"/>
        <i x="12" s="1" nd="1"/>
        <i x="42" s="1" nd="1"/>
        <i x="31" s="1" nd="1"/>
        <i x="34" s="1" nd="1"/>
        <i x="36" s="1" nd="1"/>
        <i x="29" s="1" nd="1"/>
        <i x="33" s="1" nd="1"/>
        <i x="22" s="1" nd="1"/>
        <i x="18" s="1" nd="1"/>
        <i x="27" s="1" nd="1"/>
        <i x="15" s="1" nd="1"/>
        <i x="23" s="1" nd="1"/>
        <i x="30" s="1" nd="1"/>
        <i x="20" s="1" nd="1"/>
        <i x="43" s="1" nd="1"/>
        <i x="25" s="1" nd="1"/>
        <i x="32" s="1" nd="1"/>
        <i x="46" s="1" nd="1"/>
        <i x="24" s="1" nd="1"/>
        <i x="14" s="1" nd="1"/>
        <i x="21" s="1" nd="1"/>
        <i x="28" s="1" nd="1"/>
        <i x="40" s="1" nd="1"/>
        <i x="39" s="1" nd="1"/>
        <i x="41" s="1" nd="1"/>
        <i x="44" s="1" nd="1"/>
        <i x="17" s="1" nd="1"/>
        <i x="37" s="1" nd="1"/>
        <i x="38" s="1" nd="1"/>
        <i x="11" s="1" nd="1"/>
        <i x="35" s="1" nd="1"/>
        <i x="10" s="1" nd="1"/>
        <i x="16" s="1" nd="1"/>
        <i x="9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OR CONTABIL" xr10:uid="{00000000-0014-0000-FFFF-FFFF01000000}" cache="SegmentaçãodeDados_VALOR_CONTABIL" caption="VALOR CONTABIL" style="SlicerStyleDark2" rowHeight="225425"/>
  <slicer name="VALOR CONTABIL 1" xr10:uid="{00000000-0014-0000-FFFF-FFFF02000000}" cache="SegmentaçãodeDados_VALOR_CONTABIL1" caption="VALOR CONTABIL" rowHeight="225425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istemas.sic.goias.gov.br/empresarialapp/app/autenticar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K54"/>
  <sheetViews>
    <sheetView workbookViewId="0">
      <selection sqref="A1:XFD1048576"/>
    </sheetView>
  </sheetViews>
  <sheetFormatPr defaultRowHeight="12.75"/>
  <cols>
    <col min="1" max="1" width="1.5703125" customWidth="1"/>
    <col min="2" max="2" width="1" customWidth="1"/>
    <col min="3" max="3" width="8" customWidth="1"/>
    <col min="4" max="4" width="1.7109375" customWidth="1"/>
    <col min="5" max="5" width="2" customWidth="1"/>
    <col min="6" max="6" width="3" customWidth="1"/>
    <col min="7" max="7" width="1.5703125" customWidth="1"/>
    <col min="8" max="8" width="1.7109375" customWidth="1"/>
    <col min="9" max="9" width="3.42578125" customWidth="1"/>
    <col min="10" max="10" width="2.140625" customWidth="1"/>
    <col min="11" max="11" width="3.42578125" customWidth="1"/>
    <col min="12" max="12" width="4.85546875" customWidth="1"/>
    <col min="13" max="13" width="2.140625" customWidth="1"/>
    <col min="14" max="14" width="2" customWidth="1"/>
    <col min="15" max="15" width="2.5703125" customWidth="1"/>
    <col min="16" max="16" width="1.5703125" customWidth="1"/>
    <col min="17" max="17" width="3.5703125" customWidth="1"/>
    <col min="18" max="18" width="2" customWidth="1"/>
    <col min="19" max="19" width="2.140625" customWidth="1"/>
    <col min="20" max="20" width="2.5703125" customWidth="1"/>
    <col min="21" max="21" width="1.5703125" customWidth="1"/>
    <col min="22" max="22" width="3.7109375" customWidth="1"/>
    <col min="23" max="23" width="1.7109375" customWidth="1"/>
    <col min="24" max="24" width="4.7109375" customWidth="1"/>
    <col min="25" max="25" width="2" customWidth="1"/>
    <col min="26" max="26" width="3.7109375" customWidth="1"/>
    <col min="27" max="27" width="7.28515625" customWidth="1"/>
    <col min="28" max="28" width="2.140625" customWidth="1"/>
    <col min="29" max="29" width="4.85546875" customWidth="1"/>
    <col min="30" max="30" width="3.5703125" customWidth="1"/>
    <col min="31" max="31" width="2" customWidth="1"/>
    <col min="32" max="32" width="1" customWidth="1"/>
    <col min="33" max="33" width="5.7109375" customWidth="1"/>
    <col min="34" max="34" width="2.42578125" customWidth="1"/>
    <col min="35" max="35" width="5.7109375" customWidth="1"/>
    <col min="36" max="36" width="8.28515625" customWidth="1"/>
    <col min="37" max="37" width="1.28515625" customWidth="1"/>
    <col min="38" max="38" width="2.42578125" customWidth="1"/>
    <col min="39" max="39" width="2.140625" customWidth="1"/>
    <col min="40" max="40" width="1.7109375" customWidth="1"/>
    <col min="41" max="41" width="8.7109375" customWidth="1"/>
    <col min="42" max="42" width="1" customWidth="1"/>
    <col min="43" max="43" width="2" customWidth="1"/>
    <col min="44" max="44" width="4.85546875" customWidth="1"/>
    <col min="45" max="45" width="3" customWidth="1"/>
    <col min="46" max="46" width="3.5703125" customWidth="1"/>
    <col min="47" max="47" width="2" customWidth="1"/>
    <col min="48" max="48" width="1.28515625" customWidth="1"/>
    <col min="49" max="49" width="8.5703125" customWidth="1"/>
    <col min="50" max="50" width="3.140625" customWidth="1"/>
    <col min="51" max="51" width="1.85546875" customWidth="1"/>
    <col min="52" max="52" width="1.28515625" customWidth="1"/>
    <col min="53" max="53" width="1.5703125" customWidth="1"/>
    <col min="54" max="54" width="8.7109375" customWidth="1"/>
    <col min="55" max="55" width="4" customWidth="1"/>
    <col min="56" max="56" width="3.42578125" customWidth="1"/>
    <col min="57" max="57" width="5.5703125" customWidth="1"/>
    <col min="58" max="58" width="11.85546875" customWidth="1"/>
    <col min="59" max="59" width="2.28515625" customWidth="1"/>
    <col min="60" max="60" width="4.5703125" customWidth="1"/>
    <col min="61" max="61" width="5.140625" customWidth="1"/>
    <col min="62" max="62" width="3.7109375" customWidth="1"/>
    <col min="63" max="63" width="8.42578125" customWidth="1"/>
    <col min="257" max="257" width="1.5703125" customWidth="1"/>
    <col min="258" max="258" width="1" customWidth="1"/>
    <col min="259" max="259" width="8" customWidth="1"/>
    <col min="260" max="260" width="1.7109375" customWidth="1"/>
    <col min="261" max="261" width="2" customWidth="1"/>
    <col min="262" max="262" width="3" customWidth="1"/>
    <col min="263" max="263" width="1.5703125" customWidth="1"/>
    <col min="264" max="264" width="1.7109375" customWidth="1"/>
    <col min="265" max="265" width="3.42578125" customWidth="1"/>
    <col min="266" max="266" width="2.140625" customWidth="1"/>
    <col min="267" max="267" width="3.42578125" customWidth="1"/>
    <col min="268" max="268" width="4.85546875" customWidth="1"/>
    <col min="269" max="269" width="2.140625" customWidth="1"/>
    <col min="270" max="270" width="2" customWidth="1"/>
    <col min="271" max="271" width="2.5703125" customWidth="1"/>
    <col min="272" max="272" width="1.5703125" customWidth="1"/>
    <col min="273" max="273" width="3.5703125" customWidth="1"/>
    <col min="274" max="274" width="2" customWidth="1"/>
    <col min="275" max="275" width="2.140625" customWidth="1"/>
    <col min="276" max="276" width="2.5703125" customWidth="1"/>
    <col min="277" max="277" width="1.5703125" customWidth="1"/>
    <col min="278" max="278" width="3.7109375" customWidth="1"/>
    <col min="279" max="279" width="1.7109375" customWidth="1"/>
    <col min="280" max="280" width="4.7109375" customWidth="1"/>
    <col min="281" max="281" width="2" customWidth="1"/>
    <col min="282" max="282" width="3.7109375" customWidth="1"/>
    <col min="283" max="283" width="7.28515625" customWidth="1"/>
    <col min="284" max="284" width="2.140625" customWidth="1"/>
    <col min="285" max="285" width="4.85546875" customWidth="1"/>
    <col min="286" max="286" width="3.5703125" customWidth="1"/>
    <col min="287" max="287" width="2" customWidth="1"/>
    <col min="288" max="288" width="1" customWidth="1"/>
    <col min="289" max="289" width="5.7109375" customWidth="1"/>
    <col min="290" max="290" width="2.42578125" customWidth="1"/>
    <col min="291" max="291" width="5.7109375" customWidth="1"/>
    <col min="292" max="292" width="8.28515625" customWidth="1"/>
    <col min="293" max="293" width="1.28515625" customWidth="1"/>
    <col min="294" max="294" width="2.42578125" customWidth="1"/>
    <col min="295" max="295" width="2.140625" customWidth="1"/>
    <col min="296" max="296" width="1.7109375" customWidth="1"/>
    <col min="297" max="297" width="8.7109375" customWidth="1"/>
    <col min="298" max="298" width="1" customWidth="1"/>
    <col min="299" max="299" width="2" customWidth="1"/>
    <col min="300" max="300" width="4.85546875" customWidth="1"/>
    <col min="301" max="301" width="3" customWidth="1"/>
    <col min="302" max="302" width="3.5703125" customWidth="1"/>
    <col min="303" max="303" width="2" customWidth="1"/>
    <col min="304" max="304" width="1.28515625" customWidth="1"/>
    <col min="305" max="305" width="8.5703125" customWidth="1"/>
    <col min="306" max="306" width="3.140625" customWidth="1"/>
    <col min="307" max="307" width="1.85546875" customWidth="1"/>
    <col min="308" max="308" width="1.28515625" customWidth="1"/>
    <col min="309" max="309" width="1.5703125" customWidth="1"/>
    <col min="310" max="310" width="8.7109375" customWidth="1"/>
    <col min="311" max="311" width="4" customWidth="1"/>
    <col min="312" max="312" width="3.42578125" customWidth="1"/>
    <col min="313" max="313" width="5.5703125" customWidth="1"/>
    <col min="314" max="314" width="11.85546875" customWidth="1"/>
    <col min="315" max="315" width="2.28515625" customWidth="1"/>
    <col min="316" max="316" width="4.5703125" customWidth="1"/>
    <col min="317" max="317" width="5.140625" customWidth="1"/>
    <col min="318" max="318" width="3.7109375" customWidth="1"/>
    <col min="319" max="319" width="8.42578125" customWidth="1"/>
    <col min="513" max="513" width="1.5703125" customWidth="1"/>
    <col min="514" max="514" width="1" customWidth="1"/>
    <col min="515" max="515" width="8" customWidth="1"/>
    <col min="516" max="516" width="1.7109375" customWidth="1"/>
    <col min="517" max="517" width="2" customWidth="1"/>
    <col min="518" max="518" width="3" customWidth="1"/>
    <col min="519" max="519" width="1.5703125" customWidth="1"/>
    <col min="520" max="520" width="1.7109375" customWidth="1"/>
    <col min="521" max="521" width="3.42578125" customWidth="1"/>
    <col min="522" max="522" width="2.140625" customWidth="1"/>
    <col min="523" max="523" width="3.42578125" customWidth="1"/>
    <col min="524" max="524" width="4.85546875" customWidth="1"/>
    <col min="525" max="525" width="2.140625" customWidth="1"/>
    <col min="526" max="526" width="2" customWidth="1"/>
    <col min="527" max="527" width="2.5703125" customWidth="1"/>
    <col min="528" max="528" width="1.5703125" customWidth="1"/>
    <col min="529" max="529" width="3.5703125" customWidth="1"/>
    <col min="530" max="530" width="2" customWidth="1"/>
    <col min="531" max="531" width="2.140625" customWidth="1"/>
    <col min="532" max="532" width="2.5703125" customWidth="1"/>
    <col min="533" max="533" width="1.5703125" customWidth="1"/>
    <col min="534" max="534" width="3.7109375" customWidth="1"/>
    <col min="535" max="535" width="1.7109375" customWidth="1"/>
    <col min="536" max="536" width="4.7109375" customWidth="1"/>
    <col min="537" max="537" width="2" customWidth="1"/>
    <col min="538" max="538" width="3.7109375" customWidth="1"/>
    <col min="539" max="539" width="7.28515625" customWidth="1"/>
    <col min="540" max="540" width="2.140625" customWidth="1"/>
    <col min="541" max="541" width="4.85546875" customWidth="1"/>
    <col min="542" max="542" width="3.5703125" customWidth="1"/>
    <col min="543" max="543" width="2" customWidth="1"/>
    <col min="544" max="544" width="1" customWidth="1"/>
    <col min="545" max="545" width="5.7109375" customWidth="1"/>
    <col min="546" max="546" width="2.42578125" customWidth="1"/>
    <col min="547" max="547" width="5.7109375" customWidth="1"/>
    <col min="548" max="548" width="8.28515625" customWidth="1"/>
    <col min="549" max="549" width="1.28515625" customWidth="1"/>
    <col min="550" max="550" width="2.42578125" customWidth="1"/>
    <col min="551" max="551" width="2.140625" customWidth="1"/>
    <col min="552" max="552" width="1.7109375" customWidth="1"/>
    <col min="553" max="553" width="8.7109375" customWidth="1"/>
    <col min="554" max="554" width="1" customWidth="1"/>
    <col min="555" max="555" width="2" customWidth="1"/>
    <col min="556" max="556" width="4.85546875" customWidth="1"/>
    <col min="557" max="557" width="3" customWidth="1"/>
    <col min="558" max="558" width="3.5703125" customWidth="1"/>
    <col min="559" max="559" width="2" customWidth="1"/>
    <col min="560" max="560" width="1.28515625" customWidth="1"/>
    <col min="561" max="561" width="8.5703125" customWidth="1"/>
    <col min="562" max="562" width="3.140625" customWidth="1"/>
    <col min="563" max="563" width="1.85546875" customWidth="1"/>
    <col min="564" max="564" width="1.28515625" customWidth="1"/>
    <col min="565" max="565" width="1.5703125" customWidth="1"/>
    <col min="566" max="566" width="8.7109375" customWidth="1"/>
    <col min="567" max="567" width="4" customWidth="1"/>
    <col min="568" max="568" width="3.42578125" customWidth="1"/>
    <col min="569" max="569" width="5.5703125" customWidth="1"/>
    <col min="570" max="570" width="11.85546875" customWidth="1"/>
    <col min="571" max="571" width="2.28515625" customWidth="1"/>
    <col min="572" max="572" width="4.5703125" customWidth="1"/>
    <col min="573" max="573" width="5.140625" customWidth="1"/>
    <col min="574" max="574" width="3.7109375" customWidth="1"/>
    <col min="575" max="575" width="8.42578125" customWidth="1"/>
    <col min="769" max="769" width="1.5703125" customWidth="1"/>
    <col min="770" max="770" width="1" customWidth="1"/>
    <col min="771" max="771" width="8" customWidth="1"/>
    <col min="772" max="772" width="1.7109375" customWidth="1"/>
    <col min="773" max="773" width="2" customWidth="1"/>
    <col min="774" max="774" width="3" customWidth="1"/>
    <col min="775" max="775" width="1.5703125" customWidth="1"/>
    <col min="776" max="776" width="1.7109375" customWidth="1"/>
    <col min="777" max="777" width="3.42578125" customWidth="1"/>
    <col min="778" max="778" width="2.140625" customWidth="1"/>
    <col min="779" max="779" width="3.42578125" customWidth="1"/>
    <col min="780" max="780" width="4.85546875" customWidth="1"/>
    <col min="781" max="781" width="2.140625" customWidth="1"/>
    <col min="782" max="782" width="2" customWidth="1"/>
    <col min="783" max="783" width="2.5703125" customWidth="1"/>
    <col min="784" max="784" width="1.5703125" customWidth="1"/>
    <col min="785" max="785" width="3.5703125" customWidth="1"/>
    <col min="786" max="786" width="2" customWidth="1"/>
    <col min="787" max="787" width="2.140625" customWidth="1"/>
    <col min="788" max="788" width="2.5703125" customWidth="1"/>
    <col min="789" max="789" width="1.5703125" customWidth="1"/>
    <col min="790" max="790" width="3.7109375" customWidth="1"/>
    <col min="791" max="791" width="1.7109375" customWidth="1"/>
    <col min="792" max="792" width="4.7109375" customWidth="1"/>
    <col min="793" max="793" width="2" customWidth="1"/>
    <col min="794" max="794" width="3.7109375" customWidth="1"/>
    <col min="795" max="795" width="7.28515625" customWidth="1"/>
    <col min="796" max="796" width="2.140625" customWidth="1"/>
    <col min="797" max="797" width="4.85546875" customWidth="1"/>
    <col min="798" max="798" width="3.5703125" customWidth="1"/>
    <col min="799" max="799" width="2" customWidth="1"/>
    <col min="800" max="800" width="1" customWidth="1"/>
    <col min="801" max="801" width="5.7109375" customWidth="1"/>
    <col min="802" max="802" width="2.42578125" customWidth="1"/>
    <col min="803" max="803" width="5.7109375" customWidth="1"/>
    <col min="804" max="804" width="8.28515625" customWidth="1"/>
    <col min="805" max="805" width="1.28515625" customWidth="1"/>
    <col min="806" max="806" width="2.42578125" customWidth="1"/>
    <col min="807" max="807" width="2.140625" customWidth="1"/>
    <col min="808" max="808" width="1.7109375" customWidth="1"/>
    <col min="809" max="809" width="8.7109375" customWidth="1"/>
    <col min="810" max="810" width="1" customWidth="1"/>
    <col min="811" max="811" width="2" customWidth="1"/>
    <col min="812" max="812" width="4.85546875" customWidth="1"/>
    <col min="813" max="813" width="3" customWidth="1"/>
    <col min="814" max="814" width="3.5703125" customWidth="1"/>
    <col min="815" max="815" width="2" customWidth="1"/>
    <col min="816" max="816" width="1.28515625" customWidth="1"/>
    <col min="817" max="817" width="8.5703125" customWidth="1"/>
    <col min="818" max="818" width="3.140625" customWidth="1"/>
    <col min="819" max="819" width="1.85546875" customWidth="1"/>
    <col min="820" max="820" width="1.28515625" customWidth="1"/>
    <col min="821" max="821" width="1.5703125" customWidth="1"/>
    <col min="822" max="822" width="8.7109375" customWidth="1"/>
    <col min="823" max="823" width="4" customWidth="1"/>
    <col min="824" max="824" width="3.42578125" customWidth="1"/>
    <col min="825" max="825" width="5.5703125" customWidth="1"/>
    <col min="826" max="826" width="11.85546875" customWidth="1"/>
    <col min="827" max="827" width="2.28515625" customWidth="1"/>
    <col min="828" max="828" width="4.5703125" customWidth="1"/>
    <col min="829" max="829" width="5.140625" customWidth="1"/>
    <col min="830" max="830" width="3.7109375" customWidth="1"/>
    <col min="831" max="831" width="8.42578125" customWidth="1"/>
    <col min="1025" max="1025" width="1.5703125" customWidth="1"/>
    <col min="1026" max="1026" width="1" customWidth="1"/>
    <col min="1027" max="1027" width="8" customWidth="1"/>
    <col min="1028" max="1028" width="1.7109375" customWidth="1"/>
    <col min="1029" max="1029" width="2" customWidth="1"/>
    <col min="1030" max="1030" width="3" customWidth="1"/>
    <col min="1031" max="1031" width="1.5703125" customWidth="1"/>
    <col min="1032" max="1032" width="1.7109375" customWidth="1"/>
    <col min="1033" max="1033" width="3.42578125" customWidth="1"/>
    <col min="1034" max="1034" width="2.140625" customWidth="1"/>
    <col min="1035" max="1035" width="3.42578125" customWidth="1"/>
    <col min="1036" max="1036" width="4.85546875" customWidth="1"/>
    <col min="1037" max="1037" width="2.140625" customWidth="1"/>
    <col min="1038" max="1038" width="2" customWidth="1"/>
    <col min="1039" max="1039" width="2.5703125" customWidth="1"/>
    <col min="1040" max="1040" width="1.5703125" customWidth="1"/>
    <col min="1041" max="1041" width="3.5703125" customWidth="1"/>
    <col min="1042" max="1042" width="2" customWidth="1"/>
    <col min="1043" max="1043" width="2.140625" customWidth="1"/>
    <col min="1044" max="1044" width="2.5703125" customWidth="1"/>
    <col min="1045" max="1045" width="1.5703125" customWidth="1"/>
    <col min="1046" max="1046" width="3.7109375" customWidth="1"/>
    <col min="1047" max="1047" width="1.7109375" customWidth="1"/>
    <col min="1048" max="1048" width="4.7109375" customWidth="1"/>
    <col min="1049" max="1049" width="2" customWidth="1"/>
    <col min="1050" max="1050" width="3.7109375" customWidth="1"/>
    <col min="1051" max="1051" width="7.28515625" customWidth="1"/>
    <col min="1052" max="1052" width="2.140625" customWidth="1"/>
    <col min="1053" max="1053" width="4.85546875" customWidth="1"/>
    <col min="1054" max="1054" width="3.5703125" customWidth="1"/>
    <col min="1055" max="1055" width="2" customWidth="1"/>
    <col min="1056" max="1056" width="1" customWidth="1"/>
    <col min="1057" max="1057" width="5.7109375" customWidth="1"/>
    <col min="1058" max="1058" width="2.42578125" customWidth="1"/>
    <col min="1059" max="1059" width="5.7109375" customWidth="1"/>
    <col min="1060" max="1060" width="8.28515625" customWidth="1"/>
    <col min="1061" max="1061" width="1.28515625" customWidth="1"/>
    <col min="1062" max="1062" width="2.42578125" customWidth="1"/>
    <col min="1063" max="1063" width="2.140625" customWidth="1"/>
    <col min="1064" max="1064" width="1.7109375" customWidth="1"/>
    <col min="1065" max="1065" width="8.7109375" customWidth="1"/>
    <col min="1066" max="1066" width="1" customWidth="1"/>
    <col min="1067" max="1067" width="2" customWidth="1"/>
    <col min="1068" max="1068" width="4.85546875" customWidth="1"/>
    <col min="1069" max="1069" width="3" customWidth="1"/>
    <col min="1070" max="1070" width="3.5703125" customWidth="1"/>
    <col min="1071" max="1071" width="2" customWidth="1"/>
    <col min="1072" max="1072" width="1.28515625" customWidth="1"/>
    <col min="1073" max="1073" width="8.5703125" customWidth="1"/>
    <col min="1074" max="1074" width="3.140625" customWidth="1"/>
    <col min="1075" max="1075" width="1.85546875" customWidth="1"/>
    <col min="1076" max="1076" width="1.28515625" customWidth="1"/>
    <col min="1077" max="1077" width="1.5703125" customWidth="1"/>
    <col min="1078" max="1078" width="8.7109375" customWidth="1"/>
    <col min="1079" max="1079" width="4" customWidth="1"/>
    <col min="1080" max="1080" width="3.42578125" customWidth="1"/>
    <col min="1081" max="1081" width="5.5703125" customWidth="1"/>
    <col min="1082" max="1082" width="11.85546875" customWidth="1"/>
    <col min="1083" max="1083" width="2.28515625" customWidth="1"/>
    <col min="1084" max="1084" width="4.5703125" customWidth="1"/>
    <col min="1085" max="1085" width="5.140625" customWidth="1"/>
    <col min="1086" max="1086" width="3.7109375" customWidth="1"/>
    <col min="1087" max="1087" width="8.42578125" customWidth="1"/>
    <col min="1281" max="1281" width="1.5703125" customWidth="1"/>
    <col min="1282" max="1282" width="1" customWidth="1"/>
    <col min="1283" max="1283" width="8" customWidth="1"/>
    <col min="1284" max="1284" width="1.7109375" customWidth="1"/>
    <col min="1285" max="1285" width="2" customWidth="1"/>
    <col min="1286" max="1286" width="3" customWidth="1"/>
    <col min="1287" max="1287" width="1.5703125" customWidth="1"/>
    <col min="1288" max="1288" width="1.7109375" customWidth="1"/>
    <col min="1289" max="1289" width="3.42578125" customWidth="1"/>
    <col min="1290" max="1290" width="2.140625" customWidth="1"/>
    <col min="1291" max="1291" width="3.42578125" customWidth="1"/>
    <col min="1292" max="1292" width="4.85546875" customWidth="1"/>
    <col min="1293" max="1293" width="2.140625" customWidth="1"/>
    <col min="1294" max="1294" width="2" customWidth="1"/>
    <col min="1295" max="1295" width="2.5703125" customWidth="1"/>
    <col min="1296" max="1296" width="1.5703125" customWidth="1"/>
    <col min="1297" max="1297" width="3.5703125" customWidth="1"/>
    <col min="1298" max="1298" width="2" customWidth="1"/>
    <col min="1299" max="1299" width="2.140625" customWidth="1"/>
    <col min="1300" max="1300" width="2.5703125" customWidth="1"/>
    <col min="1301" max="1301" width="1.5703125" customWidth="1"/>
    <col min="1302" max="1302" width="3.7109375" customWidth="1"/>
    <col min="1303" max="1303" width="1.7109375" customWidth="1"/>
    <col min="1304" max="1304" width="4.7109375" customWidth="1"/>
    <col min="1305" max="1305" width="2" customWidth="1"/>
    <col min="1306" max="1306" width="3.7109375" customWidth="1"/>
    <col min="1307" max="1307" width="7.28515625" customWidth="1"/>
    <col min="1308" max="1308" width="2.140625" customWidth="1"/>
    <col min="1309" max="1309" width="4.85546875" customWidth="1"/>
    <col min="1310" max="1310" width="3.5703125" customWidth="1"/>
    <col min="1311" max="1311" width="2" customWidth="1"/>
    <col min="1312" max="1312" width="1" customWidth="1"/>
    <col min="1313" max="1313" width="5.7109375" customWidth="1"/>
    <col min="1314" max="1314" width="2.42578125" customWidth="1"/>
    <col min="1315" max="1315" width="5.7109375" customWidth="1"/>
    <col min="1316" max="1316" width="8.28515625" customWidth="1"/>
    <col min="1317" max="1317" width="1.28515625" customWidth="1"/>
    <col min="1318" max="1318" width="2.42578125" customWidth="1"/>
    <col min="1319" max="1319" width="2.140625" customWidth="1"/>
    <col min="1320" max="1320" width="1.7109375" customWidth="1"/>
    <col min="1321" max="1321" width="8.7109375" customWidth="1"/>
    <col min="1322" max="1322" width="1" customWidth="1"/>
    <col min="1323" max="1323" width="2" customWidth="1"/>
    <col min="1324" max="1324" width="4.85546875" customWidth="1"/>
    <col min="1325" max="1325" width="3" customWidth="1"/>
    <col min="1326" max="1326" width="3.5703125" customWidth="1"/>
    <col min="1327" max="1327" width="2" customWidth="1"/>
    <col min="1328" max="1328" width="1.28515625" customWidth="1"/>
    <col min="1329" max="1329" width="8.5703125" customWidth="1"/>
    <col min="1330" max="1330" width="3.140625" customWidth="1"/>
    <col min="1331" max="1331" width="1.85546875" customWidth="1"/>
    <col min="1332" max="1332" width="1.28515625" customWidth="1"/>
    <col min="1333" max="1333" width="1.5703125" customWidth="1"/>
    <col min="1334" max="1334" width="8.7109375" customWidth="1"/>
    <col min="1335" max="1335" width="4" customWidth="1"/>
    <col min="1336" max="1336" width="3.42578125" customWidth="1"/>
    <col min="1337" max="1337" width="5.5703125" customWidth="1"/>
    <col min="1338" max="1338" width="11.85546875" customWidth="1"/>
    <col min="1339" max="1339" width="2.28515625" customWidth="1"/>
    <col min="1340" max="1340" width="4.5703125" customWidth="1"/>
    <col min="1341" max="1341" width="5.140625" customWidth="1"/>
    <col min="1342" max="1342" width="3.7109375" customWidth="1"/>
    <col min="1343" max="1343" width="8.42578125" customWidth="1"/>
    <col min="1537" max="1537" width="1.5703125" customWidth="1"/>
    <col min="1538" max="1538" width="1" customWidth="1"/>
    <col min="1539" max="1539" width="8" customWidth="1"/>
    <col min="1540" max="1540" width="1.7109375" customWidth="1"/>
    <col min="1541" max="1541" width="2" customWidth="1"/>
    <col min="1542" max="1542" width="3" customWidth="1"/>
    <col min="1543" max="1543" width="1.5703125" customWidth="1"/>
    <col min="1544" max="1544" width="1.7109375" customWidth="1"/>
    <col min="1545" max="1545" width="3.42578125" customWidth="1"/>
    <col min="1546" max="1546" width="2.140625" customWidth="1"/>
    <col min="1547" max="1547" width="3.42578125" customWidth="1"/>
    <col min="1548" max="1548" width="4.85546875" customWidth="1"/>
    <col min="1549" max="1549" width="2.140625" customWidth="1"/>
    <col min="1550" max="1550" width="2" customWidth="1"/>
    <col min="1551" max="1551" width="2.5703125" customWidth="1"/>
    <col min="1552" max="1552" width="1.5703125" customWidth="1"/>
    <col min="1553" max="1553" width="3.5703125" customWidth="1"/>
    <col min="1554" max="1554" width="2" customWidth="1"/>
    <col min="1555" max="1555" width="2.140625" customWidth="1"/>
    <col min="1556" max="1556" width="2.5703125" customWidth="1"/>
    <col min="1557" max="1557" width="1.5703125" customWidth="1"/>
    <col min="1558" max="1558" width="3.7109375" customWidth="1"/>
    <col min="1559" max="1559" width="1.7109375" customWidth="1"/>
    <col min="1560" max="1560" width="4.7109375" customWidth="1"/>
    <col min="1561" max="1561" width="2" customWidth="1"/>
    <col min="1562" max="1562" width="3.7109375" customWidth="1"/>
    <col min="1563" max="1563" width="7.28515625" customWidth="1"/>
    <col min="1564" max="1564" width="2.140625" customWidth="1"/>
    <col min="1565" max="1565" width="4.85546875" customWidth="1"/>
    <col min="1566" max="1566" width="3.5703125" customWidth="1"/>
    <col min="1567" max="1567" width="2" customWidth="1"/>
    <col min="1568" max="1568" width="1" customWidth="1"/>
    <col min="1569" max="1569" width="5.7109375" customWidth="1"/>
    <col min="1570" max="1570" width="2.42578125" customWidth="1"/>
    <col min="1571" max="1571" width="5.7109375" customWidth="1"/>
    <col min="1572" max="1572" width="8.28515625" customWidth="1"/>
    <col min="1573" max="1573" width="1.28515625" customWidth="1"/>
    <col min="1574" max="1574" width="2.42578125" customWidth="1"/>
    <col min="1575" max="1575" width="2.140625" customWidth="1"/>
    <col min="1576" max="1576" width="1.7109375" customWidth="1"/>
    <col min="1577" max="1577" width="8.7109375" customWidth="1"/>
    <col min="1578" max="1578" width="1" customWidth="1"/>
    <col min="1579" max="1579" width="2" customWidth="1"/>
    <col min="1580" max="1580" width="4.85546875" customWidth="1"/>
    <col min="1581" max="1581" width="3" customWidth="1"/>
    <col min="1582" max="1582" width="3.5703125" customWidth="1"/>
    <col min="1583" max="1583" width="2" customWidth="1"/>
    <col min="1584" max="1584" width="1.28515625" customWidth="1"/>
    <col min="1585" max="1585" width="8.5703125" customWidth="1"/>
    <col min="1586" max="1586" width="3.140625" customWidth="1"/>
    <col min="1587" max="1587" width="1.85546875" customWidth="1"/>
    <col min="1588" max="1588" width="1.28515625" customWidth="1"/>
    <col min="1589" max="1589" width="1.5703125" customWidth="1"/>
    <col min="1590" max="1590" width="8.7109375" customWidth="1"/>
    <col min="1591" max="1591" width="4" customWidth="1"/>
    <col min="1592" max="1592" width="3.42578125" customWidth="1"/>
    <col min="1593" max="1593" width="5.5703125" customWidth="1"/>
    <col min="1594" max="1594" width="11.85546875" customWidth="1"/>
    <col min="1595" max="1595" width="2.28515625" customWidth="1"/>
    <col min="1596" max="1596" width="4.5703125" customWidth="1"/>
    <col min="1597" max="1597" width="5.140625" customWidth="1"/>
    <col min="1598" max="1598" width="3.7109375" customWidth="1"/>
    <col min="1599" max="1599" width="8.42578125" customWidth="1"/>
    <col min="1793" max="1793" width="1.5703125" customWidth="1"/>
    <col min="1794" max="1794" width="1" customWidth="1"/>
    <col min="1795" max="1795" width="8" customWidth="1"/>
    <col min="1796" max="1796" width="1.7109375" customWidth="1"/>
    <col min="1797" max="1797" width="2" customWidth="1"/>
    <col min="1798" max="1798" width="3" customWidth="1"/>
    <col min="1799" max="1799" width="1.5703125" customWidth="1"/>
    <col min="1800" max="1800" width="1.7109375" customWidth="1"/>
    <col min="1801" max="1801" width="3.42578125" customWidth="1"/>
    <col min="1802" max="1802" width="2.140625" customWidth="1"/>
    <col min="1803" max="1803" width="3.42578125" customWidth="1"/>
    <col min="1804" max="1804" width="4.85546875" customWidth="1"/>
    <col min="1805" max="1805" width="2.140625" customWidth="1"/>
    <col min="1806" max="1806" width="2" customWidth="1"/>
    <col min="1807" max="1807" width="2.5703125" customWidth="1"/>
    <col min="1808" max="1808" width="1.5703125" customWidth="1"/>
    <col min="1809" max="1809" width="3.5703125" customWidth="1"/>
    <col min="1810" max="1810" width="2" customWidth="1"/>
    <col min="1811" max="1811" width="2.140625" customWidth="1"/>
    <col min="1812" max="1812" width="2.5703125" customWidth="1"/>
    <col min="1813" max="1813" width="1.5703125" customWidth="1"/>
    <col min="1814" max="1814" width="3.7109375" customWidth="1"/>
    <col min="1815" max="1815" width="1.7109375" customWidth="1"/>
    <col min="1816" max="1816" width="4.7109375" customWidth="1"/>
    <col min="1817" max="1817" width="2" customWidth="1"/>
    <col min="1818" max="1818" width="3.7109375" customWidth="1"/>
    <col min="1819" max="1819" width="7.28515625" customWidth="1"/>
    <col min="1820" max="1820" width="2.140625" customWidth="1"/>
    <col min="1821" max="1821" width="4.85546875" customWidth="1"/>
    <col min="1822" max="1822" width="3.5703125" customWidth="1"/>
    <col min="1823" max="1823" width="2" customWidth="1"/>
    <col min="1824" max="1824" width="1" customWidth="1"/>
    <col min="1825" max="1825" width="5.7109375" customWidth="1"/>
    <col min="1826" max="1826" width="2.42578125" customWidth="1"/>
    <col min="1827" max="1827" width="5.7109375" customWidth="1"/>
    <col min="1828" max="1828" width="8.28515625" customWidth="1"/>
    <col min="1829" max="1829" width="1.28515625" customWidth="1"/>
    <col min="1830" max="1830" width="2.42578125" customWidth="1"/>
    <col min="1831" max="1831" width="2.140625" customWidth="1"/>
    <col min="1832" max="1832" width="1.7109375" customWidth="1"/>
    <col min="1833" max="1833" width="8.7109375" customWidth="1"/>
    <col min="1834" max="1834" width="1" customWidth="1"/>
    <col min="1835" max="1835" width="2" customWidth="1"/>
    <col min="1836" max="1836" width="4.85546875" customWidth="1"/>
    <col min="1837" max="1837" width="3" customWidth="1"/>
    <col min="1838" max="1838" width="3.5703125" customWidth="1"/>
    <col min="1839" max="1839" width="2" customWidth="1"/>
    <col min="1840" max="1840" width="1.28515625" customWidth="1"/>
    <col min="1841" max="1841" width="8.5703125" customWidth="1"/>
    <col min="1842" max="1842" width="3.140625" customWidth="1"/>
    <col min="1843" max="1843" width="1.85546875" customWidth="1"/>
    <col min="1844" max="1844" width="1.28515625" customWidth="1"/>
    <col min="1845" max="1845" width="1.5703125" customWidth="1"/>
    <col min="1846" max="1846" width="8.7109375" customWidth="1"/>
    <col min="1847" max="1847" width="4" customWidth="1"/>
    <col min="1848" max="1848" width="3.42578125" customWidth="1"/>
    <col min="1849" max="1849" width="5.5703125" customWidth="1"/>
    <col min="1850" max="1850" width="11.85546875" customWidth="1"/>
    <col min="1851" max="1851" width="2.28515625" customWidth="1"/>
    <col min="1852" max="1852" width="4.5703125" customWidth="1"/>
    <col min="1853" max="1853" width="5.140625" customWidth="1"/>
    <col min="1854" max="1854" width="3.7109375" customWidth="1"/>
    <col min="1855" max="1855" width="8.42578125" customWidth="1"/>
    <col min="2049" max="2049" width="1.5703125" customWidth="1"/>
    <col min="2050" max="2050" width="1" customWidth="1"/>
    <col min="2051" max="2051" width="8" customWidth="1"/>
    <col min="2052" max="2052" width="1.7109375" customWidth="1"/>
    <col min="2053" max="2053" width="2" customWidth="1"/>
    <col min="2054" max="2054" width="3" customWidth="1"/>
    <col min="2055" max="2055" width="1.5703125" customWidth="1"/>
    <col min="2056" max="2056" width="1.7109375" customWidth="1"/>
    <col min="2057" max="2057" width="3.42578125" customWidth="1"/>
    <col min="2058" max="2058" width="2.140625" customWidth="1"/>
    <col min="2059" max="2059" width="3.42578125" customWidth="1"/>
    <col min="2060" max="2060" width="4.85546875" customWidth="1"/>
    <col min="2061" max="2061" width="2.140625" customWidth="1"/>
    <col min="2062" max="2062" width="2" customWidth="1"/>
    <col min="2063" max="2063" width="2.5703125" customWidth="1"/>
    <col min="2064" max="2064" width="1.5703125" customWidth="1"/>
    <col min="2065" max="2065" width="3.5703125" customWidth="1"/>
    <col min="2066" max="2066" width="2" customWidth="1"/>
    <col min="2067" max="2067" width="2.140625" customWidth="1"/>
    <col min="2068" max="2068" width="2.5703125" customWidth="1"/>
    <col min="2069" max="2069" width="1.5703125" customWidth="1"/>
    <col min="2070" max="2070" width="3.7109375" customWidth="1"/>
    <col min="2071" max="2071" width="1.7109375" customWidth="1"/>
    <col min="2072" max="2072" width="4.7109375" customWidth="1"/>
    <col min="2073" max="2073" width="2" customWidth="1"/>
    <col min="2074" max="2074" width="3.7109375" customWidth="1"/>
    <col min="2075" max="2075" width="7.28515625" customWidth="1"/>
    <col min="2076" max="2076" width="2.140625" customWidth="1"/>
    <col min="2077" max="2077" width="4.85546875" customWidth="1"/>
    <col min="2078" max="2078" width="3.5703125" customWidth="1"/>
    <col min="2079" max="2079" width="2" customWidth="1"/>
    <col min="2080" max="2080" width="1" customWidth="1"/>
    <col min="2081" max="2081" width="5.7109375" customWidth="1"/>
    <col min="2082" max="2082" width="2.42578125" customWidth="1"/>
    <col min="2083" max="2083" width="5.7109375" customWidth="1"/>
    <col min="2084" max="2084" width="8.28515625" customWidth="1"/>
    <col min="2085" max="2085" width="1.28515625" customWidth="1"/>
    <col min="2086" max="2086" width="2.42578125" customWidth="1"/>
    <col min="2087" max="2087" width="2.140625" customWidth="1"/>
    <col min="2088" max="2088" width="1.7109375" customWidth="1"/>
    <col min="2089" max="2089" width="8.7109375" customWidth="1"/>
    <col min="2090" max="2090" width="1" customWidth="1"/>
    <col min="2091" max="2091" width="2" customWidth="1"/>
    <col min="2092" max="2092" width="4.85546875" customWidth="1"/>
    <col min="2093" max="2093" width="3" customWidth="1"/>
    <col min="2094" max="2094" width="3.5703125" customWidth="1"/>
    <col min="2095" max="2095" width="2" customWidth="1"/>
    <col min="2096" max="2096" width="1.28515625" customWidth="1"/>
    <col min="2097" max="2097" width="8.5703125" customWidth="1"/>
    <col min="2098" max="2098" width="3.140625" customWidth="1"/>
    <col min="2099" max="2099" width="1.85546875" customWidth="1"/>
    <col min="2100" max="2100" width="1.28515625" customWidth="1"/>
    <col min="2101" max="2101" width="1.5703125" customWidth="1"/>
    <col min="2102" max="2102" width="8.7109375" customWidth="1"/>
    <col min="2103" max="2103" width="4" customWidth="1"/>
    <col min="2104" max="2104" width="3.42578125" customWidth="1"/>
    <col min="2105" max="2105" width="5.5703125" customWidth="1"/>
    <col min="2106" max="2106" width="11.85546875" customWidth="1"/>
    <col min="2107" max="2107" width="2.28515625" customWidth="1"/>
    <col min="2108" max="2108" width="4.5703125" customWidth="1"/>
    <col min="2109" max="2109" width="5.140625" customWidth="1"/>
    <col min="2110" max="2110" width="3.7109375" customWidth="1"/>
    <col min="2111" max="2111" width="8.42578125" customWidth="1"/>
    <col min="2305" max="2305" width="1.5703125" customWidth="1"/>
    <col min="2306" max="2306" width="1" customWidth="1"/>
    <col min="2307" max="2307" width="8" customWidth="1"/>
    <col min="2308" max="2308" width="1.7109375" customWidth="1"/>
    <col min="2309" max="2309" width="2" customWidth="1"/>
    <col min="2310" max="2310" width="3" customWidth="1"/>
    <col min="2311" max="2311" width="1.5703125" customWidth="1"/>
    <col min="2312" max="2312" width="1.7109375" customWidth="1"/>
    <col min="2313" max="2313" width="3.42578125" customWidth="1"/>
    <col min="2314" max="2314" width="2.140625" customWidth="1"/>
    <col min="2315" max="2315" width="3.42578125" customWidth="1"/>
    <col min="2316" max="2316" width="4.85546875" customWidth="1"/>
    <col min="2317" max="2317" width="2.140625" customWidth="1"/>
    <col min="2318" max="2318" width="2" customWidth="1"/>
    <col min="2319" max="2319" width="2.5703125" customWidth="1"/>
    <col min="2320" max="2320" width="1.5703125" customWidth="1"/>
    <col min="2321" max="2321" width="3.5703125" customWidth="1"/>
    <col min="2322" max="2322" width="2" customWidth="1"/>
    <col min="2323" max="2323" width="2.140625" customWidth="1"/>
    <col min="2324" max="2324" width="2.5703125" customWidth="1"/>
    <col min="2325" max="2325" width="1.5703125" customWidth="1"/>
    <col min="2326" max="2326" width="3.7109375" customWidth="1"/>
    <col min="2327" max="2327" width="1.7109375" customWidth="1"/>
    <col min="2328" max="2328" width="4.7109375" customWidth="1"/>
    <col min="2329" max="2329" width="2" customWidth="1"/>
    <col min="2330" max="2330" width="3.7109375" customWidth="1"/>
    <col min="2331" max="2331" width="7.28515625" customWidth="1"/>
    <col min="2332" max="2332" width="2.140625" customWidth="1"/>
    <col min="2333" max="2333" width="4.85546875" customWidth="1"/>
    <col min="2334" max="2334" width="3.5703125" customWidth="1"/>
    <col min="2335" max="2335" width="2" customWidth="1"/>
    <col min="2336" max="2336" width="1" customWidth="1"/>
    <col min="2337" max="2337" width="5.7109375" customWidth="1"/>
    <col min="2338" max="2338" width="2.42578125" customWidth="1"/>
    <col min="2339" max="2339" width="5.7109375" customWidth="1"/>
    <col min="2340" max="2340" width="8.28515625" customWidth="1"/>
    <col min="2341" max="2341" width="1.28515625" customWidth="1"/>
    <col min="2342" max="2342" width="2.42578125" customWidth="1"/>
    <col min="2343" max="2343" width="2.140625" customWidth="1"/>
    <col min="2344" max="2344" width="1.7109375" customWidth="1"/>
    <col min="2345" max="2345" width="8.7109375" customWidth="1"/>
    <col min="2346" max="2346" width="1" customWidth="1"/>
    <col min="2347" max="2347" width="2" customWidth="1"/>
    <col min="2348" max="2348" width="4.85546875" customWidth="1"/>
    <col min="2349" max="2349" width="3" customWidth="1"/>
    <col min="2350" max="2350" width="3.5703125" customWidth="1"/>
    <col min="2351" max="2351" width="2" customWidth="1"/>
    <col min="2352" max="2352" width="1.28515625" customWidth="1"/>
    <col min="2353" max="2353" width="8.5703125" customWidth="1"/>
    <col min="2354" max="2354" width="3.140625" customWidth="1"/>
    <col min="2355" max="2355" width="1.85546875" customWidth="1"/>
    <col min="2356" max="2356" width="1.28515625" customWidth="1"/>
    <col min="2357" max="2357" width="1.5703125" customWidth="1"/>
    <col min="2358" max="2358" width="8.7109375" customWidth="1"/>
    <col min="2359" max="2359" width="4" customWidth="1"/>
    <col min="2360" max="2360" width="3.42578125" customWidth="1"/>
    <col min="2361" max="2361" width="5.5703125" customWidth="1"/>
    <col min="2362" max="2362" width="11.85546875" customWidth="1"/>
    <col min="2363" max="2363" width="2.28515625" customWidth="1"/>
    <col min="2364" max="2364" width="4.5703125" customWidth="1"/>
    <col min="2365" max="2365" width="5.140625" customWidth="1"/>
    <col min="2366" max="2366" width="3.7109375" customWidth="1"/>
    <col min="2367" max="2367" width="8.42578125" customWidth="1"/>
    <col min="2561" max="2561" width="1.5703125" customWidth="1"/>
    <col min="2562" max="2562" width="1" customWidth="1"/>
    <col min="2563" max="2563" width="8" customWidth="1"/>
    <col min="2564" max="2564" width="1.7109375" customWidth="1"/>
    <col min="2565" max="2565" width="2" customWidth="1"/>
    <col min="2566" max="2566" width="3" customWidth="1"/>
    <col min="2567" max="2567" width="1.5703125" customWidth="1"/>
    <col min="2568" max="2568" width="1.7109375" customWidth="1"/>
    <col min="2569" max="2569" width="3.42578125" customWidth="1"/>
    <col min="2570" max="2570" width="2.140625" customWidth="1"/>
    <col min="2571" max="2571" width="3.42578125" customWidth="1"/>
    <col min="2572" max="2572" width="4.85546875" customWidth="1"/>
    <col min="2573" max="2573" width="2.140625" customWidth="1"/>
    <col min="2574" max="2574" width="2" customWidth="1"/>
    <col min="2575" max="2575" width="2.5703125" customWidth="1"/>
    <col min="2576" max="2576" width="1.5703125" customWidth="1"/>
    <col min="2577" max="2577" width="3.5703125" customWidth="1"/>
    <col min="2578" max="2578" width="2" customWidth="1"/>
    <col min="2579" max="2579" width="2.140625" customWidth="1"/>
    <col min="2580" max="2580" width="2.5703125" customWidth="1"/>
    <col min="2581" max="2581" width="1.5703125" customWidth="1"/>
    <col min="2582" max="2582" width="3.7109375" customWidth="1"/>
    <col min="2583" max="2583" width="1.7109375" customWidth="1"/>
    <col min="2584" max="2584" width="4.7109375" customWidth="1"/>
    <col min="2585" max="2585" width="2" customWidth="1"/>
    <col min="2586" max="2586" width="3.7109375" customWidth="1"/>
    <col min="2587" max="2587" width="7.28515625" customWidth="1"/>
    <col min="2588" max="2588" width="2.140625" customWidth="1"/>
    <col min="2589" max="2589" width="4.85546875" customWidth="1"/>
    <col min="2590" max="2590" width="3.5703125" customWidth="1"/>
    <col min="2591" max="2591" width="2" customWidth="1"/>
    <col min="2592" max="2592" width="1" customWidth="1"/>
    <col min="2593" max="2593" width="5.7109375" customWidth="1"/>
    <col min="2594" max="2594" width="2.42578125" customWidth="1"/>
    <col min="2595" max="2595" width="5.7109375" customWidth="1"/>
    <col min="2596" max="2596" width="8.28515625" customWidth="1"/>
    <col min="2597" max="2597" width="1.28515625" customWidth="1"/>
    <col min="2598" max="2598" width="2.42578125" customWidth="1"/>
    <col min="2599" max="2599" width="2.140625" customWidth="1"/>
    <col min="2600" max="2600" width="1.7109375" customWidth="1"/>
    <col min="2601" max="2601" width="8.7109375" customWidth="1"/>
    <col min="2602" max="2602" width="1" customWidth="1"/>
    <col min="2603" max="2603" width="2" customWidth="1"/>
    <col min="2604" max="2604" width="4.85546875" customWidth="1"/>
    <col min="2605" max="2605" width="3" customWidth="1"/>
    <col min="2606" max="2606" width="3.5703125" customWidth="1"/>
    <col min="2607" max="2607" width="2" customWidth="1"/>
    <col min="2608" max="2608" width="1.28515625" customWidth="1"/>
    <col min="2609" max="2609" width="8.5703125" customWidth="1"/>
    <col min="2610" max="2610" width="3.140625" customWidth="1"/>
    <col min="2611" max="2611" width="1.85546875" customWidth="1"/>
    <col min="2612" max="2612" width="1.28515625" customWidth="1"/>
    <col min="2613" max="2613" width="1.5703125" customWidth="1"/>
    <col min="2614" max="2614" width="8.7109375" customWidth="1"/>
    <col min="2615" max="2615" width="4" customWidth="1"/>
    <col min="2616" max="2616" width="3.42578125" customWidth="1"/>
    <col min="2617" max="2617" width="5.5703125" customWidth="1"/>
    <col min="2618" max="2618" width="11.85546875" customWidth="1"/>
    <col min="2619" max="2619" width="2.28515625" customWidth="1"/>
    <col min="2620" max="2620" width="4.5703125" customWidth="1"/>
    <col min="2621" max="2621" width="5.140625" customWidth="1"/>
    <col min="2622" max="2622" width="3.7109375" customWidth="1"/>
    <col min="2623" max="2623" width="8.42578125" customWidth="1"/>
    <col min="2817" max="2817" width="1.5703125" customWidth="1"/>
    <col min="2818" max="2818" width="1" customWidth="1"/>
    <col min="2819" max="2819" width="8" customWidth="1"/>
    <col min="2820" max="2820" width="1.7109375" customWidth="1"/>
    <col min="2821" max="2821" width="2" customWidth="1"/>
    <col min="2822" max="2822" width="3" customWidth="1"/>
    <col min="2823" max="2823" width="1.5703125" customWidth="1"/>
    <col min="2824" max="2824" width="1.7109375" customWidth="1"/>
    <col min="2825" max="2825" width="3.42578125" customWidth="1"/>
    <col min="2826" max="2826" width="2.140625" customWidth="1"/>
    <col min="2827" max="2827" width="3.42578125" customWidth="1"/>
    <col min="2828" max="2828" width="4.85546875" customWidth="1"/>
    <col min="2829" max="2829" width="2.140625" customWidth="1"/>
    <col min="2830" max="2830" width="2" customWidth="1"/>
    <col min="2831" max="2831" width="2.5703125" customWidth="1"/>
    <col min="2832" max="2832" width="1.5703125" customWidth="1"/>
    <col min="2833" max="2833" width="3.5703125" customWidth="1"/>
    <col min="2834" max="2834" width="2" customWidth="1"/>
    <col min="2835" max="2835" width="2.140625" customWidth="1"/>
    <col min="2836" max="2836" width="2.5703125" customWidth="1"/>
    <col min="2837" max="2837" width="1.5703125" customWidth="1"/>
    <col min="2838" max="2838" width="3.7109375" customWidth="1"/>
    <col min="2839" max="2839" width="1.7109375" customWidth="1"/>
    <col min="2840" max="2840" width="4.7109375" customWidth="1"/>
    <col min="2841" max="2841" width="2" customWidth="1"/>
    <col min="2842" max="2842" width="3.7109375" customWidth="1"/>
    <col min="2843" max="2843" width="7.28515625" customWidth="1"/>
    <col min="2844" max="2844" width="2.140625" customWidth="1"/>
    <col min="2845" max="2845" width="4.85546875" customWidth="1"/>
    <col min="2846" max="2846" width="3.5703125" customWidth="1"/>
    <col min="2847" max="2847" width="2" customWidth="1"/>
    <col min="2848" max="2848" width="1" customWidth="1"/>
    <col min="2849" max="2849" width="5.7109375" customWidth="1"/>
    <col min="2850" max="2850" width="2.42578125" customWidth="1"/>
    <col min="2851" max="2851" width="5.7109375" customWidth="1"/>
    <col min="2852" max="2852" width="8.28515625" customWidth="1"/>
    <col min="2853" max="2853" width="1.28515625" customWidth="1"/>
    <col min="2854" max="2854" width="2.42578125" customWidth="1"/>
    <col min="2855" max="2855" width="2.140625" customWidth="1"/>
    <col min="2856" max="2856" width="1.7109375" customWidth="1"/>
    <col min="2857" max="2857" width="8.7109375" customWidth="1"/>
    <col min="2858" max="2858" width="1" customWidth="1"/>
    <col min="2859" max="2859" width="2" customWidth="1"/>
    <col min="2860" max="2860" width="4.85546875" customWidth="1"/>
    <col min="2861" max="2861" width="3" customWidth="1"/>
    <col min="2862" max="2862" width="3.5703125" customWidth="1"/>
    <col min="2863" max="2863" width="2" customWidth="1"/>
    <col min="2864" max="2864" width="1.28515625" customWidth="1"/>
    <col min="2865" max="2865" width="8.5703125" customWidth="1"/>
    <col min="2866" max="2866" width="3.140625" customWidth="1"/>
    <col min="2867" max="2867" width="1.85546875" customWidth="1"/>
    <col min="2868" max="2868" width="1.28515625" customWidth="1"/>
    <col min="2869" max="2869" width="1.5703125" customWidth="1"/>
    <col min="2870" max="2870" width="8.7109375" customWidth="1"/>
    <col min="2871" max="2871" width="4" customWidth="1"/>
    <col min="2872" max="2872" width="3.42578125" customWidth="1"/>
    <col min="2873" max="2873" width="5.5703125" customWidth="1"/>
    <col min="2874" max="2874" width="11.85546875" customWidth="1"/>
    <col min="2875" max="2875" width="2.28515625" customWidth="1"/>
    <col min="2876" max="2876" width="4.5703125" customWidth="1"/>
    <col min="2877" max="2877" width="5.140625" customWidth="1"/>
    <col min="2878" max="2878" width="3.7109375" customWidth="1"/>
    <col min="2879" max="2879" width="8.42578125" customWidth="1"/>
    <col min="3073" max="3073" width="1.5703125" customWidth="1"/>
    <col min="3074" max="3074" width="1" customWidth="1"/>
    <col min="3075" max="3075" width="8" customWidth="1"/>
    <col min="3076" max="3076" width="1.7109375" customWidth="1"/>
    <col min="3077" max="3077" width="2" customWidth="1"/>
    <col min="3078" max="3078" width="3" customWidth="1"/>
    <col min="3079" max="3079" width="1.5703125" customWidth="1"/>
    <col min="3080" max="3080" width="1.7109375" customWidth="1"/>
    <col min="3081" max="3081" width="3.42578125" customWidth="1"/>
    <col min="3082" max="3082" width="2.140625" customWidth="1"/>
    <col min="3083" max="3083" width="3.42578125" customWidth="1"/>
    <col min="3084" max="3084" width="4.85546875" customWidth="1"/>
    <col min="3085" max="3085" width="2.140625" customWidth="1"/>
    <col min="3086" max="3086" width="2" customWidth="1"/>
    <col min="3087" max="3087" width="2.5703125" customWidth="1"/>
    <col min="3088" max="3088" width="1.5703125" customWidth="1"/>
    <col min="3089" max="3089" width="3.5703125" customWidth="1"/>
    <col min="3090" max="3090" width="2" customWidth="1"/>
    <col min="3091" max="3091" width="2.140625" customWidth="1"/>
    <col min="3092" max="3092" width="2.5703125" customWidth="1"/>
    <col min="3093" max="3093" width="1.5703125" customWidth="1"/>
    <col min="3094" max="3094" width="3.7109375" customWidth="1"/>
    <col min="3095" max="3095" width="1.7109375" customWidth="1"/>
    <col min="3096" max="3096" width="4.7109375" customWidth="1"/>
    <col min="3097" max="3097" width="2" customWidth="1"/>
    <col min="3098" max="3098" width="3.7109375" customWidth="1"/>
    <col min="3099" max="3099" width="7.28515625" customWidth="1"/>
    <col min="3100" max="3100" width="2.140625" customWidth="1"/>
    <col min="3101" max="3101" width="4.85546875" customWidth="1"/>
    <col min="3102" max="3102" width="3.5703125" customWidth="1"/>
    <col min="3103" max="3103" width="2" customWidth="1"/>
    <col min="3104" max="3104" width="1" customWidth="1"/>
    <col min="3105" max="3105" width="5.7109375" customWidth="1"/>
    <col min="3106" max="3106" width="2.42578125" customWidth="1"/>
    <col min="3107" max="3107" width="5.7109375" customWidth="1"/>
    <col min="3108" max="3108" width="8.28515625" customWidth="1"/>
    <col min="3109" max="3109" width="1.28515625" customWidth="1"/>
    <col min="3110" max="3110" width="2.42578125" customWidth="1"/>
    <col min="3111" max="3111" width="2.140625" customWidth="1"/>
    <col min="3112" max="3112" width="1.7109375" customWidth="1"/>
    <col min="3113" max="3113" width="8.7109375" customWidth="1"/>
    <col min="3114" max="3114" width="1" customWidth="1"/>
    <col min="3115" max="3115" width="2" customWidth="1"/>
    <col min="3116" max="3116" width="4.85546875" customWidth="1"/>
    <col min="3117" max="3117" width="3" customWidth="1"/>
    <col min="3118" max="3118" width="3.5703125" customWidth="1"/>
    <col min="3119" max="3119" width="2" customWidth="1"/>
    <col min="3120" max="3120" width="1.28515625" customWidth="1"/>
    <col min="3121" max="3121" width="8.5703125" customWidth="1"/>
    <col min="3122" max="3122" width="3.140625" customWidth="1"/>
    <col min="3123" max="3123" width="1.85546875" customWidth="1"/>
    <col min="3124" max="3124" width="1.28515625" customWidth="1"/>
    <col min="3125" max="3125" width="1.5703125" customWidth="1"/>
    <col min="3126" max="3126" width="8.7109375" customWidth="1"/>
    <col min="3127" max="3127" width="4" customWidth="1"/>
    <col min="3128" max="3128" width="3.42578125" customWidth="1"/>
    <col min="3129" max="3129" width="5.5703125" customWidth="1"/>
    <col min="3130" max="3130" width="11.85546875" customWidth="1"/>
    <col min="3131" max="3131" width="2.28515625" customWidth="1"/>
    <col min="3132" max="3132" width="4.5703125" customWidth="1"/>
    <col min="3133" max="3133" width="5.140625" customWidth="1"/>
    <col min="3134" max="3134" width="3.7109375" customWidth="1"/>
    <col min="3135" max="3135" width="8.42578125" customWidth="1"/>
    <col min="3329" max="3329" width="1.5703125" customWidth="1"/>
    <col min="3330" max="3330" width="1" customWidth="1"/>
    <col min="3331" max="3331" width="8" customWidth="1"/>
    <col min="3332" max="3332" width="1.7109375" customWidth="1"/>
    <col min="3333" max="3333" width="2" customWidth="1"/>
    <col min="3334" max="3334" width="3" customWidth="1"/>
    <col min="3335" max="3335" width="1.5703125" customWidth="1"/>
    <col min="3336" max="3336" width="1.7109375" customWidth="1"/>
    <col min="3337" max="3337" width="3.42578125" customWidth="1"/>
    <col min="3338" max="3338" width="2.140625" customWidth="1"/>
    <col min="3339" max="3339" width="3.42578125" customWidth="1"/>
    <col min="3340" max="3340" width="4.85546875" customWidth="1"/>
    <col min="3341" max="3341" width="2.140625" customWidth="1"/>
    <col min="3342" max="3342" width="2" customWidth="1"/>
    <col min="3343" max="3343" width="2.5703125" customWidth="1"/>
    <col min="3344" max="3344" width="1.5703125" customWidth="1"/>
    <col min="3345" max="3345" width="3.5703125" customWidth="1"/>
    <col min="3346" max="3346" width="2" customWidth="1"/>
    <col min="3347" max="3347" width="2.140625" customWidth="1"/>
    <col min="3348" max="3348" width="2.5703125" customWidth="1"/>
    <col min="3349" max="3349" width="1.5703125" customWidth="1"/>
    <col min="3350" max="3350" width="3.7109375" customWidth="1"/>
    <col min="3351" max="3351" width="1.7109375" customWidth="1"/>
    <col min="3352" max="3352" width="4.7109375" customWidth="1"/>
    <col min="3353" max="3353" width="2" customWidth="1"/>
    <col min="3354" max="3354" width="3.7109375" customWidth="1"/>
    <col min="3355" max="3355" width="7.28515625" customWidth="1"/>
    <col min="3356" max="3356" width="2.140625" customWidth="1"/>
    <col min="3357" max="3357" width="4.85546875" customWidth="1"/>
    <col min="3358" max="3358" width="3.5703125" customWidth="1"/>
    <col min="3359" max="3359" width="2" customWidth="1"/>
    <col min="3360" max="3360" width="1" customWidth="1"/>
    <col min="3361" max="3361" width="5.7109375" customWidth="1"/>
    <col min="3362" max="3362" width="2.42578125" customWidth="1"/>
    <col min="3363" max="3363" width="5.7109375" customWidth="1"/>
    <col min="3364" max="3364" width="8.28515625" customWidth="1"/>
    <col min="3365" max="3365" width="1.28515625" customWidth="1"/>
    <col min="3366" max="3366" width="2.42578125" customWidth="1"/>
    <col min="3367" max="3367" width="2.140625" customWidth="1"/>
    <col min="3368" max="3368" width="1.7109375" customWidth="1"/>
    <col min="3369" max="3369" width="8.7109375" customWidth="1"/>
    <col min="3370" max="3370" width="1" customWidth="1"/>
    <col min="3371" max="3371" width="2" customWidth="1"/>
    <col min="3372" max="3372" width="4.85546875" customWidth="1"/>
    <col min="3373" max="3373" width="3" customWidth="1"/>
    <col min="3374" max="3374" width="3.5703125" customWidth="1"/>
    <col min="3375" max="3375" width="2" customWidth="1"/>
    <col min="3376" max="3376" width="1.28515625" customWidth="1"/>
    <col min="3377" max="3377" width="8.5703125" customWidth="1"/>
    <col min="3378" max="3378" width="3.140625" customWidth="1"/>
    <col min="3379" max="3379" width="1.85546875" customWidth="1"/>
    <col min="3380" max="3380" width="1.28515625" customWidth="1"/>
    <col min="3381" max="3381" width="1.5703125" customWidth="1"/>
    <col min="3382" max="3382" width="8.7109375" customWidth="1"/>
    <col min="3383" max="3383" width="4" customWidth="1"/>
    <col min="3384" max="3384" width="3.42578125" customWidth="1"/>
    <col min="3385" max="3385" width="5.5703125" customWidth="1"/>
    <col min="3386" max="3386" width="11.85546875" customWidth="1"/>
    <col min="3387" max="3387" width="2.28515625" customWidth="1"/>
    <col min="3388" max="3388" width="4.5703125" customWidth="1"/>
    <col min="3389" max="3389" width="5.140625" customWidth="1"/>
    <col min="3390" max="3390" width="3.7109375" customWidth="1"/>
    <col min="3391" max="3391" width="8.42578125" customWidth="1"/>
    <col min="3585" max="3585" width="1.5703125" customWidth="1"/>
    <col min="3586" max="3586" width="1" customWidth="1"/>
    <col min="3587" max="3587" width="8" customWidth="1"/>
    <col min="3588" max="3588" width="1.7109375" customWidth="1"/>
    <col min="3589" max="3589" width="2" customWidth="1"/>
    <col min="3590" max="3590" width="3" customWidth="1"/>
    <col min="3591" max="3591" width="1.5703125" customWidth="1"/>
    <col min="3592" max="3592" width="1.7109375" customWidth="1"/>
    <col min="3593" max="3593" width="3.42578125" customWidth="1"/>
    <col min="3594" max="3594" width="2.140625" customWidth="1"/>
    <col min="3595" max="3595" width="3.42578125" customWidth="1"/>
    <col min="3596" max="3596" width="4.85546875" customWidth="1"/>
    <col min="3597" max="3597" width="2.140625" customWidth="1"/>
    <col min="3598" max="3598" width="2" customWidth="1"/>
    <col min="3599" max="3599" width="2.5703125" customWidth="1"/>
    <col min="3600" max="3600" width="1.5703125" customWidth="1"/>
    <col min="3601" max="3601" width="3.5703125" customWidth="1"/>
    <col min="3602" max="3602" width="2" customWidth="1"/>
    <col min="3603" max="3603" width="2.140625" customWidth="1"/>
    <col min="3604" max="3604" width="2.5703125" customWidth="1"/>
    <col min="3605" max="3605" width="1.5703125" customWidth="1"/>
    <col min="3606" max="3606" width="3.7109375" customWidth="1"/>
    <col min="3607" max="3607" width="1.7109375" customWidth="1"/>
    <col min="3608" max="3608" width="4.7109375" customWidth="1"/>
    <col min="3609" max="3609" width="2" customWidth="1"/>
    <col min="3610" max="3610" width="3.7109375" customWidth="1"/>
    <col min="3611" max="3611" width="7.28515625" customWidth="1"/>
    <col min="3612" max="3612" width="2.140625" customWidth="1"/>
    <col min="3613" max="3613" width="4.85546875" customWidth="1"/>
    <col min="3614" max="3614" width="3.5703125" customWidth="1"/>
    <col min="3615" max="3615" width="2" customWidth="1"/>
    <col min="3616" max="3616" width="1" customWidth="1"/>
    <col min="3617" max="3617" width="5.7109375" customWidth="1"/>
    <col min="3618" max="3618" width="2.42578125" customWidth="1"/>
    <col min="3619" max="3619" width="5.7109375" customWidth="1"/>
    <col min="3620" max="3620" width="8.28515625" customWidth="1"/>
    <col min="3621" max="3621" width="1.28515625" customWidth="1"/>
    <col min="3622" max="3622" width="2.42578125" customWidth="1"/>
    <col min="3623" max="3623" width="2.140625" customWidth="1"/>
    <col min="3624" max="3624" width="1.7109375" customWidth="1"/>
    <col min="3625" max="3625" width="8.7109375" customWidth="1"/>
    <col min="3626" max="3626" width="1" customWidth="1"/>
    <col min="3627" max="3627" width="2" customWidth="1"/>
    <col min="3628" max="3628" width="4.85546875" customWidth="1"/>
    <col min="3629" max="3629" width="3" customWidth="1"/>
    <col min="3630" max="3630" width="3.5703125" customWidth="1"/>
    <col min="3631" max="3631" width="2" customWidth="1"/>
    <col min="3632" max="3632" width="1.28515625" customWidth="1"/>
    <col min="3633" max="3633" width="8.5703125" customWidth="1"/>
    <col min="3634" max="3634" width="3.140625" customWidth="1"/>
    <col min="3635" max="3635" width="1.85546875" customWidth="1"/>
    <col min="3636" max="3636" width="1.28515625" customWidth="1"/>
    <col min="3637" max="3637" width="1.5703125" customWidth="1"/>
    <col min="3638" max="3638" width="8.7109375" customWidth="1"/>
    <col min="3639" max="3639" width="4" customWidth="1"/>
    <col min="3640" max="3640" width="3.42578125" customWidth="1"/>
    <col min="3641" max="3641" width="5.5703125" customWidth="1"/>
    <col min="3642" max="3642" width="11.85546875" customWidth="1"/>
    <col min="3643" max="3643" width="2.28515625" customWidth="1"/>
    <col min="3644" max="3644" width="4.5703125" customWidth="1"/>
    <col min="3645" max="3645" width="5.140625" customWidth="1"/>
    <col min="3646" max="3646" width="3.7109375" customWidth="1"/>
    <col min="3647" max="3647" width="8.42578125" customWidth="1"/>
    <col min="3841" max="3841" width="1.5703125" customWidth="1"/>
    <col min="3842" max="3842" width="1" customWidth="1"/>
    <col min="3843" max="3843" width="8" customWidth="1"/>
    <col min="3844" max="3844" width="1.7109375" customWidth="1"/>
    <col min="3845" max="3845" width="2" customWidth="1"/>
    <col min="3846" max="3846" width="3" customWidth="1"/>
    <col min="3847" max="3847" width="1.5703125" customWidth="1"/>
    <col min="3848" max="3848" width="1.7109375" customWidth="1"/>
    <col min="3849" max="3849" width="3.42578125" customWidth="1"/>
    <col min="3850" max="3850" width="2.140625" customWidth="1"/>
    <col min="3851" max="3851" width="3.42578125" customWidth="1"/>
    <col min="3852" max="3852" width="4.85546875" customWidth="1"/>
    <col min="3853" max="3853" width="2.140625" customWidth="1"/>
    <col min="3854" max="3854" width="2" customWidth="1"/>
    <col min="3855" max="3855" width="2.5703125" customWidth="1"/>
    <col min="3856" max="3856" width="1.5703125" customWidth="1"/>
    <col min="3857" max="3857" width="3.5703125" customWidth="1"/>
    <col min="3858" max="3858" width="2" customWidth="1"/>
    <col min="3859" max="3859" width="2.140625" customWidth="1"/>
    <col min="3860" max="3860" width="2.5703125" customWidth="1"/>
    <col min="3861" max="3861" width="1.5703125" customWidth="1"/>
    <col min="3862" max="3862" width="3.7109375" customWidth="1"/>
    <col min="3863" max="3863" width="1.7109375" customWidth="1"/>
    <col min="3864" max="3864" width="4.7109375" customWidth="1"/>
    <col min="3865" max="3865" width="2" customWidth="1"/>
    <col min="3866" max="3866" width="3.7109375" customWidth="1"/>
    <col min="3867" max="3867" width="7.28515625" customWidth="1"/>
    <col min="3868" max="3868" width="2.140625" customWidth="1"/>
    <col min="3869" max="3869" width="4.85546875" customWidth="1"/>
    <col min="3870" max="3870" width="3.5703125" customWidth="1"/>
    <col min="3871" max="3871" width="2" customWidth="1"/>
    <col min="3872" max="3872" width="1" customWidth="1"/>
    <col min="3873" max="3873" width="5.7109375" customWidth="1"/>
    <col min="3874" max="3874" width="2.42578125" customWidth="1"/>
    <col min="3875" max="3875" width="5.7109375" customWidth="1"/>
    <col min="3876" max="3876" width="8.28515625" customWidth="1"/>
    <col min="3877" max="3877" width="1.28515625" customWidth="1"/>
    <col min="3878" max="3878" width="2.42578125" customWidth="1"/>
    <col min="3879" max="3879" width="2.140625" customWidth="1"/>
    <col min="3880" max="3880" width="1.7109375" customWidth="1"/>
    <col min="3881" max="3881" width="8.7109375" customWidth="1"/>
    <col min="3882" max="3882" width="1" customWidth="1"/>
    <col min="3883" max="3883" width="2" customWidth="1"/>
    <col min="3884" max="3884" width="4.85546875" customWidth="1"/>
    <col min="3885" max="3885" width="3" customWidth="1"/>
    <col min="3886" max="3886" width="3.5703125" customWidth="1"/>
    <col min="3887" max="3887" width="2" customWidth="1"/>
    <col min="3888" max="3888" width="1.28515625" customWidth="1"/>
    <col min="3889" max="3889" width="8.5703125" customWidth="1"/>
    <col min="3890" max="3890" width="3.140625" customWidth="1"/>
    <col min="3891" max="3891" width="1.85546875" customWidth="1"/>
    <col min="3892" max="3892" width="1.28515625" customWidth="1"/>
    <col min="3893" max="3893" width="1.5703125" customWidth="1"/>
    <col min="3894" max="3894" width="8.7109375" customWidth="1"/>
    <col min="3895" max="3895" width="4" customWidth="1"/>
    <col min="3896" max="3896" width="3.42578125" customWidth="1"/>
    <col min="3897" max="3897" width="5.5703125" customWidth="1"/>
    <col min="3898" max="3898" width="11.85546875" customWidth="1"/>
    <col min="3899" max="3899" width="2.28515625" customWidth="1"/>
    <col min="3900" max="3900" width="4.5703125" customWidth="1"/>
    <col min="3901" max="3901" width="5.140625" customWidth="1"/>
    <col min="3902" max="3902" width="3.7109375" customWidth="1"/>
    <col min="3903" max="3903" width="8.42578125" customWidth="1"/>
    <col min="4097" max="4097" width="1.5703125" customWidth="1"/>
    <col min="4098" max="4098" width="1" customWidth="1"/>
    <col min="4099" max="4099" width="8" customWidth="1"/>
    <col min="4100" max="4100" width="1.7109375" customWidth="1"/>
    <col min="4101" max="4101" width="2" customWidth="1"/>
    <col min="4102" max="4102" width="3" customWidth="1"/>
    <col min="4103" max="4103" width="1.5703125" customWidth="1"/>
    <col min="4104" max="4104" width="1.7109375" customWidth="1"/>
    <col min="4105" max="4105" width="3.42578125" customWidth="1"/>
    <col min="4106" max="4106" width="2.140625" customWidth="1"/>
    <col min="4107" max="4107" width="3.42578125" customWidth="1"/>
    <col min="4108" max="4108" width="4.85546875" customWidth="1"/>
    <col min="4109" max="4109" width="2.140625" customWidth="1"/>
    <col min="4110" max="4110" width="2" customWidth="1"/>
    <col min="4111" max="4111" width="2.5703125" customWidth="1"/>
    <col min="4112" max="4112" width="1.5703125" customWidth="1"/>
    <col min="4113" max="4113" width="3.5703125" customWidth="1"/>
    <col min="4114" max="4114" width="2" customWidth="1"/>
    <col min="4115" max="4115" width="2.140625" customWidth="1"/>
    <col min="4116" max="4116" width="2.5703125" customWidth="1"/>
    <col min="4117" max="4117" width="1.5703125" customWidth="1"/>
    <col min="4118" max="4118" width="3.7109375" customWidth="1"/>
    <col min="4119" max="4119" width="1.7109375" customWidth="1"/>
    <col min="4120" max="4120" width="4.7109375" customWidth="1"/>
    <col min="4121" max="4121" width="2" customWidth="1"/>
    <col min="4122" max="4122" width="3.7109375" customWidth="1"/>
    <col min="4123" max="4123" width="7.28515625" customWidth="1"/>
    <col min="4124" max="4124" width="2.140625" customWidth="1"/>
    <col min="4125" max="4125" width="4.85546875" customWidth="1"/>
    <col min="4126" max="4126" width="3.5703125" customWidth="1"/>
    <col min="4127" max="4127" width="2" customWidth="1"/>
    <col min="4128" max="4128" width="1" customWidth="1"/>
    <col min="4129" max="4129" width="5.7109375" customWidth="1"/>
    <col min="4130" max="4130" width="2.42578125" customWidth="1"/>
    <col min="4131" max="4131" width="5.7109375" customWidth="1"/>
    <col min="4132" max="4132" width="8.28515625" customWidth="1"/>
    <col min="4133" max="4133" width="1.28515625" customWidth="1"/>
    <col min="4134" max="4134" width="2.42578125" customWidth="1"/>
    <col min="4135" max="4135" width="2.140625" customWidth="1"/>
    <col min="4136" max="4136" width="1.7109375" customWidth="1"/>
    <col min="4137" max="4137" width="8.7109375" customWidth="1"/>
    <col min="4138" max="4138" width="1" customWidth="1"/>
    <col min="4139" max="4139" width="2" customWidth="1"/>
    <col min="4140" max="4140" width="4.85546875" customWidth="1"/>
    <col min="4141" max="4141" width="3" customWidth="1"/>
    <col min="4142" max="4142" width="3.5703125" customWidth="1"/>
    <col min="4143" max="4143" width="2" customWidth="1"/>
    <col min="4144" max="4144" width="1.28515625" customWidth="1"/>
    <col min="4145" max="4145" width="8.5703125" customWidth="1"/>
    <col min="4146" max="4146" width="3.140625" customWidth="1"/>
    <col min="4147" max="4147" width="1.85546875" customWidth="1"/>
    <col min="4148" max="4148" width="1.28515625" customWidth="1"/>
    <col min="4149" max="4149" width="1.5703125" customWidth="1"/>
    <col min="4150" max="4150" width="8.7109375" customWidth="1"/>
    <col min="4151" max="4151" width="4" customWidth="1"/>
    <col min="4152" max="4152" width="3.42578125" customWidth="1"/>
    <col min="4153" max="4153" width="5.5703125" customWidth="1"/>
    <col min="4154" max="4154" width="11.85546875" customWidth="1"/>
    <col min="4155" max="4155" width="2.28515625" customWidth="1"/>
    <col min="4156" max="4156" width="4.5703125" customWidth="1"/>
    <col min="4157" max="4157" width="5.140625" customWidth="1"/>
    <col min="4158" max="4158" width="3.7109375" customWidth="1"/>
    <col min="4159" max="4159" width="8.42578125" customWidth="1"/>
    <col min="4353" max="4353" width="1.5703125" customWidth="1"/>
    <col min="4354" max="4354" width="1" customWidth="1"/>
    <col min="4355" max="4355" width="8" customWidth="1"/>
    <col min="4356" max="4356" width="1.7109375" customWidth="1"/>
    <col min="4357" max="4357" width="2" customWidth="1"/>
    <col min="4358" max="4358" width="3" customWidth="1"/>
    <col min="4359" max="4359" width="1.5703125" customWidth="1"/>
    <col min="4360" max="4360" width="1.7109375" customWidth="1"/>
    <col min="4361" max="4361" width="3.42578125" customWidth="1"/>
    <col min="4362" max="4362" width="2.140625" customWidth="1"/>
    <col min="4363" max="4363" width="3.42578125" customWidth="1"/>
    <col min="4364" max="4364" width="4.85546875" customWidth="1"/>
    <col min="4365" max="4365" width="2.140625" customWidth="1"/>
    <col min="4366" max="4366" width="2" customWidth="1"/>
    <col min="4367" max="4367" width="2.5703125" customWidth="1"/>
    <col min="4368" max="4368" width="1.5703125" customWidth="1"/>
    <col min="4369" max="4369" width="3.5703125" customWidth="1"/>
    <col min="4370" max="4370" width="2" customWidth="1"/>
    <col min="4371" max="4371" width="2.140625" customWidth="1"/>
    <col min="4372" max="4372" width="2.5703125" customWidth="1"/>
    <col min="4373" max="4373" width="1.5703125" customWidth="1"/>
    <col min="4374" max="4374" width="3.7109375" customWidth="1"/>
    <col min="4375" max="4375" width="1.7109375" customWidth="1"/>
    <col min="4376" max="4376" width="4.7109375" customWidth="1"/>
    <col min="4377" max="4377" width="2" customWidth="1"/>
    <col min="4378" max="4378" width="3.7109375" customWidth="1"/>
    <col min="4379" max="4379" width="7.28515625" customWidth="1"/>
    <col min="4380" max="4380" width="2.140625" customWidth="1"/>
    <col min="4381" max="4381" width="4.85546875" customWidth="1"/>
    <col min="4382" max="4382" width="3.5703125" customWidth="1"/>
    <col min="4383" max="4383" width="2" customWidth="1"/>
    <col min="4384" max="4384" width="1" customWidth="1"/>
    <col min="4385" max="4385" width="5.7109375" customWidth="1"/>
    <col min="4386" max="4386" width="2.42578125" customWidth="1"/>
    <col min="4387" max="4387" width="5.7109375" customWidth="1"/>
    <col min="4388" max="4388" width="8.28515625" customWidth="1"/>
    <col min="4389" max="4389" width="1.28515625" customWidth="1"/>
    <col min="4390" max="4390" width="2.42578125" customWidth="1"/>
    <col min="4391" max="4391" width="2.140625" customWidth="1"/>
    <col min="4392" max="4392" width="1.7109375" customWidth="1"/>
    <col min="4393" max="4393" width="8.7109375" customWidth="1"/>
    <col min="4394" max="4394" width="1" customWidth="1"/>
    <col min="4395" max="4395" width="2" customWidth="1"/>
    <col min="4396" max="4396" width="4.85546875" customWidth="1"/>
    <col min="4397" max="4397" width="3" customWidth="1"/>
    <col min="4398" max="4398" width="3.5703125" customWidth="1"/>
    <col min="4399" max="4399" width="2" customWidth="1"/>
    <col min="4400" max="4400" width="1.28515625" customWidth="1"/>
    <col min="4401" max="4401" width="8.5703125" customWidth="1"/>
    <col min="4402" max="4402" width="3.140625" customWidth="1"/>
    <col min="4403" max="4403" width="1.85546875" customWidth="1"/>
    <col min="4404" max="4404" width="1.28515625" customWidth="1"/>
    <col min="4405" max="4405" width="1.5703125" customWidth="1"/>
    <col min="4406" max="4406" width="8.7109375" customWidth="1"/>
    <col min="4407" max="4407" width="4" customWidth="1"/>
    <col min="4408" max="4408" width="3.42578125" customWidth="1"/>
    <col min="4409" max="4409" width="5.5703125" customWidth="1"/>
    <col min="4410" max="4410" width="11.85546875" customWidth="1"/>
    <col min="4411" max="4411" width="2.28515625" customWidth="1"/>
    <col min="4412" max="4412" width="4.5703125" customWidth="1"/>
    <col min="4413" max="4413" width="5.140625" customWidth="1"/>
    <col min="4414" max="4414" width="3.7109375" customWidth="1"/>
    <col min="4415" max="4415" width="8.42578125" customWidth="1"/>
    <col min="4609" max="4609" width="1.5703125" customWidth="1"/>
    <col min="4610" max="4610" width="1" customWidth="1"/>
    <col min="4611" max="4611" width="8" customWidth="1"/>
    <col min="4612" max="4612" width="1.7109375" customWidth="1"/>
    <col min="4613" max="4613" width="2" customWidth="1"/>
    <col min="4614" max="4614" width="3" customWidth="1"/>
    <col min="4615" max="4615" width="1.5703125" customWidth="1"/>
    <col min="4616" max="4616" width="1.7109375" customWidth="1"/>
    <col min="4617" max="4617" width="3.42578125" customWidth="1"/>
    <col min="4618" max="4618" width="2.140625" customWidth="1"/>
    <col min="4619" max="4619" width="3.42578125" customWidth="1"/>
    <col min="4620" max="4620" width="4.85546875" customWidth="1"/>
    <col min="4621" max="4621" width="2.140625" customWidth="1"/>
    <col min="4622" max="4622" width="2" customWidth="1"/>
    <col min="4623" max="4623" width="2.5703125" customWidth="1"/>
    <col min="4624" max="4624" width="1.5703125" customWidth="1"/>
    <col min="4625" max="4625" width="3.5703125" customWidth="1"/>
    <col min="4626" max="4626" width="2" customWidth="1"/>
    <col min="4627" max="4627" width="2.140625" customWidth="1"/>
    <col min="4628" max="4628" width="2.5703125" customWidth="1"/>
    <col min="4629" max="4629" width="1.5703125" customWidth="1"/>
    <col min="4630" max="4630" width="3.7109375" customWidth="1"/>
    <col min="4631" max="4631" width="1.7109375" customWidth="1"/>
    <col min="4632" max="4632" width="4.7109375" customWidth="1"/>
    <col min="4633" max="4633" width="2" customWidth="1"/>
    <col min="4634" max="4634" width="3.7109375" customWidth="1"/>
    <col min="4635" max="4635" width="7.28515625" customWidth="1"/>
    <col min="4636" max="4636" width="2.140625" customWidth="1"/>
    <col min="4637" max="4637" width="4.85546875" customWidth="1"/>
    <col min="4638" max="4638" width="3.5703125" customWidth="1"/>
    <col min="4639" max="4639" width="2" customWidth="1"/>
    <col min="4640" max="4640" width="1" customWidth="1"/>
    <col min="4641" max="4641" width="5.7109375" customWidth="1"/>
    <col min="4642" max="4642" width="2.42578125" customWidth="1"/>
    <col min="4643" max="4643" width="5.7109375" customWidth="1"/>
    <col min="4644" max="4644" width="8.28515625" customWidth="1"/>
    <col min="4645" max="4645" width="1.28515625" customWidth="1"/>
    <col min="4646" max="4646" width="2.42578125" customWidth="1"/>
    <col min="4647" max="4647" width="2.140625" customWidth="1"/>
    <col min="4648" max="4648" width="1.7109375" customWidth="1"/>
    <col min="4649" max="4649" width="8.7109375" customWidth="1"/>
    <col min="4650" max="4650" width="1" customWidth="1"/>
    <col min="4651" max="4651" width="2" customWidth="1"/>
    <col min="4652" max="4652" width="4.85546875" customWidth="1"/>
    <col min="4653" max="4653" width="3" customWidth="1"/>
    <col min="4654" max="4654" width="3.5703125" customWidth="1"/>
    <col min="4655" max="4655" width="2" customWidth="1"/>
    <col min="4656" max="4656" width="1.28515625" customWidth="1"/>
    <col min="4657" max="4657" width="8.5703125" customWidth="1"/>
    <col min="4658" max="4658" width="3.140625" customWidth="1"/>
    <col min="4659" max="4659" width="1.85546875" customWidth="1"/>
    <col min="4660" max="4660" width="1.28515625" customWidth="1"/>
    <col min="4661" max="4661" width="1.5703125" customWidth="1"/>
    <col min="4662" max="4662" width="8.7109375" customWidth="1"/>
    <col min="4663" max="4663" width="4" customWidth="1"/>
    <col min="4664" max="4664" width="3.42578125" customWidth="1"/>
    <col min="4665" max="4665" width="5.5703125" customWidth="1"/>
    <col min="4666" max="4666" width="11.85546875" customWidth="1"/>
    <col min="4667" max="4667" width="2.28515625" customWidth="1"/>
    <col min="4668" max="4668" width="4.5703125" customWidth="1"/>
    <col min="4669" max="4669" width="5.140625" customWidth="1"/>
    <col min="4670" max="4670" width="3.7109375" customWidth="1"/>
    <col min="4671" max="4671" width="8.42578125" customWidth="1"/>
    <col min="4865" max="4865" width="1.5703125" customWidth="1"/>
    <col min="4866" max="4866" width="1" customWidth="1"/>
    <col min="4867" max="4867" width="8" customWidth="1"/>
    <col min="4868" max="4868" width="1.7109375" customWidth="1"/>
    <col min="4869" max="4869" width="2" customWidth="1"/>
    <col min="4870" max="4870" width="3" customWidth="1"/>
    <col min="4871" max="4871" width="1.5703125" customWidth="1"/>
    <col min="4872" max="4872" width="1.7109375" customWidth="1"/>
    <col min="4873" max="4873" width="3.42578125" customWidth="1"/>
    <col min="4874" max="4874" width="2.140625" customWidth="1"/>
    <col min="4875" max="4875" width="3.42578125" customWidth="1"/>
    <col min="4876" max="4876" width="4.85546875" customWidth="1"/>
    <col min="4877" max="4877" width="2.140625" customWidth="1"/>
    <col min="4878" max="4878" width="2" customWidth="1"/>
    <col min="4879" max="4879" width="2.5703125" customWidth="1"/>
    <col min="4880" max="4880" width="1.5703125" customWidth="1"/>
    <col min="4881" max="4881" width="3.5703125" customWidth="1"/>
    <col min="4882" max="4882" width="2" customWidth="1"/>
    <col min="4883" max="4883" width="2.140625" customWidth="1"/>
    <col min="4884" max="4884" width="2.5703125" customWidth="1"/>
    <col min="4885" max="4885" width="1.5703125" customWidth="1"/>
    <col min="4886" max="4886" width="3.7109375" customWidth="1"/>
    <col min="4887" max="4887" width="1.7109375" customWidth="1"/>
    <col min="4888" max="4888" width="4.7109375" customWidth="1"/>
    <col min="4889" max="4889" width="2" customWidth="1"/>
    <col min="4890" max="4890" width="3.7109375" customWidth="1"/>
    <col min="4891" max="4891" width="7.28515625" customWidth="1"/>
    <col min="4892" max="4892" width="2.140625" customWidth="1"/>
    <col min="4893" max="4893" width="4.85546875" customWidth="1"/>
    <col min="4894" max="4894" width="3.5703125" customWidth="1"/>
    <col min="4895" max="4895" width="2" customWidth="1"/>
    <col min="4896" max="4896" width="1" customWidth="1"/>
    <col min="4897" max="4897" width="5.7109375" customWidth="1"/>
    <col min="4898" max="4898" width="2.42578125" customWidth="1"/>
    <col min="4899" max="4899" width="5.7109375" customWidth="1"/>
    <col min="4900" max="4900" width="8.28515625" customWidth="1"/>
    <col min="4901" max="4901" width="1.28515625" customWidth="1"/>
    <col min="4902" max="4902" width="2.42578125" customWidth="1"/>
    <col min="4903" max="4903" width="2.140625" customWidth="1"/>
    <col min="4904" max="4904" width="1.7109375" customWidth="1"/>
    <col min="4905" max="4905" width="8.7109375" customWidth="1"/>
    <col min="4906" max="4906" width="1" customWidth="1"/>
    <col min="4907" max="4907" width="2" customWidth="1"/>
    <col min="4908" max="4908" width="4.85546875" customWidth="1"/>
    <col min="4909" max="4909" width="3" customWidth="1"/>
    <col min="4910" max="4910" width="3.5703125" customWidth="1"/>
    <col min="4911" max="4911" width="2" customWidth="1"/>
    <col min="4912" max="4912" width="1.28515625" customWidth="1"/>
    <col min="4913" max="4913" width="8.5703125" customWidth="1"/>
    <col min="4914" max="4914" width="3.140625" customWidth="1"/>
    <col min="4915" max="4915" width="1.85546875" customWidth="1"/>
    <col min="4916" max="4916" width="1.28515625" customWidth="1"/>
    <col min="4917" max="4917" width="1.5703125" customWidth="1"/>
    <col min="4918" max="4918" width="8.7109375" customWidth="1"/>
    <col min="4919" max="4919" width="4" customWidth="1"/>
    <col min="4920" max="4920" width="3.42578125" customWidth="1"/>
    <col min="4921" max="4921" width="5.5703125" customWidth="1"/>
    <col min="4922" max="4922" width="11.85546875" customWidth="1"/>
    <col min="4923" max="4923" width="2.28515625" customWidth="1"/>
    <col min="4924" max="4924" width="4.5703125" customWidth="1"/>
    <col min="4925" max="4925" width="5.140625" customWidth="1"/>
    <col min="4926" max="4926" width="3.7109375" customWidth="1"/>
    <col min="4927" max="4927" width="8.42578125" customWidth="1"/>
    <col min="5121" max="5121" width="1.5703125" customWidth="1"/>
    <col min="5122" max="5122" width="1" customWidth="1"/>
    <col min="5123" max="5123" width="8" customWidth="1"/>
    <col min="5124" max="5124" width="1.7109375" customWidth="1"/>
    <col min="5125" max="5125" width="2" customWidth="1"/>
    <col min="5126" max="5126" width="3" customWidth="1"/>
    <col min="5127" max="5127" width="1.5703125" customWidth="1"/>
    <col min="5128" max="5128" width="1.7109375" customWidth="1"/>
    <col min="5129" max="5129" width="3.42578125" customWidth="1"/>
    <col min="5130" max="5130" width="2.140625" customWidth="1"/>
    <col min="5131" max="5131" width="3.42578125" customWidth="1"/>
    <col min="5132" max="5132" width="4.85546875" customWidth="1"/>
    <col min="5133" max="5133" width="2.140625" customWidth="1"/>
    <col min="5134" max="5134" width="2" customWidth="1"/>
    <col min="5135" max="5135" width="2.5703125" customWidth="1"/>
    <col min="5136" max="5136" width="1.5703125" customWidth="1"/>
    <col min="5137" max="5137" width="3.5703125" customWidth="1"/>
    <col min="5138" max="5138" width="2" customWidth="1"/>
    <col min="5139" max="5139" width="2.140625" customWidth="1"/>
    <col min="5140" max="5140" width="2.5703125" customWidth="1"/>
    <col min="5141" max="5141" width="1.5703125" customWidth="1"/>
    <col min="5142" max="5142" width="3.7109375" customWidth="1"/>
    <col min="5143" max="5143" width="1.7109375" customWidth="1"/>
    <col min="5144" max="5144" width="4.7109375" customWidth="1"/>
    <col min="5145" max="5145" width="2" customWidth="1"/>
    <col min="5146" max="5146" width="3.7109375" customWidth="1"/>
    <col min="5147" max="5147" width="7.28515625" customWidth="1"/>
    <col min="5148" max="5148" width="2.140625" customWidth="1"/>
    <col min="5149" max="5149" width="4.85546875" customWidth="1"/>
    <col min="5150" max="5150" width="3.5703125" customWidth="1"/>
    <col min="5151" max="5151" width="2" customWidth="1"/>
    <col min="5152" max="5152" width="1" customWidth="1"/>
    <col min="5153" max="5153" width="5.7109375" customWidth="1"/>
    <col min="5154" max="5154" width="2.42578125" customWidth="1"/>
    <col min="5155" max="5155" width="5.7109375" customWidth="1"/>
    <col min="5156" max="5156" width="8.28515625" customWidth="1"/>
    <col min="5157" max="5157" width="1.28515625" customWidth="1"/>
    <col min="5158" max="5158" width="2.42578125" customWidth="1"/>
    <col min="5159" max="5159" width="2.140625" customWidth="1"/>
    <col min="5160" max="5160" width="1.7109375" customWidth="1"/>
    <col min="5161" max="5161" width="8.7109375" customWidth="1"/>
    <col min="5162" max="5162" width="1" customWidth="1"/>
    <col min="5163" max="5163" width="2" customWidth="1"/>
    <col min="5164" max="5164" width="4.85546875" customWidth="1"/>
    <col min="5165" max="5165" width="3" customWidth="1"/>
    <col min="5166" max="5166" width="3.5703125" customWidth="1"/>
    <col min="5167" max="5167" width="2" customWidth="1"/>
    <col min="5168" max="5168" width="1.28515625" customWidth="1"/>
    <col min="5169" max="5169" width="8.5703125" customWidth="1"/>
    <col min="5170" max="5170" width="3.140625" customWidth="1"/>
    <col min="5171" max="5171" width="1.85546875" customWidth="1"/>
    <col min="5172" max="5172" width="1.28515625" customWidth="1"/>
    <col min="5173" max="5173" width="1.5703125" customWidth="1"/>
    <col min="5174" max="5174" width="8.7109375" customWidth="1"/>
    <col min="5175" max="5175" width="4" customWidth="1"/>
    <col min="5176" max="5176" width="3.42578125" customWidth="1"/>
    <col min="5177" max="5177" width="5.5703125" customWidth="1"/>
    <col min="5178" max="5178" width="11.85546875" customWidth="1"/>
    <col min="5179" max="5179" width="2.28515625" customWidth="1"/>
    <col min="5180" max="5180" width="4.5703125" customWidth="1"/>
    <col min="5181" max="5181" width="5.140625" customWidth="1"/>
    <col min="5182" max="5182" width="3.7109375" customWidth="1"/>
    <col min="5183" max="5183" width="8.42578125" customWidth="1"/>
    <col min="5377" max="5377" width="1.5703125" customWidth="1"/>
    <col min="5378" max="5378" width="1" customWidth="1"/>
    <col min="5379" max="5379" width="8" customWidth="1"/>
    <col min="5380" max="5380" width="1.7109375" customWidth="1"/>
    <col min="5381" max="5381" width="2" customWidth="1"/>
    <col min="5382" max="5382" width="3" customWidth="1"/>
    <col min="5383" max="5383" width="1.5703125" customWidth="1"/>
    <col min="5384" max="5384" width="1.7109375" customWidth="1"/>
    <col min="5385" max="5385" width="3.42578125" customWidth="1"/>
    <col min="5386" max="5386" width="2.140625" customWidth="1"/>
    <col min="5387" max="5387" width="3.42578125" customWidth="1"/>
    <col min="5388" max="5388" width="4.85546875" customWidth="1"/>
    <col min="5389" max="5389" width="2.140625" customWidth="1"/>
    <col min="5390" max="5390" width="2" customWidth="1"/>
    <col min="5391" max="5391" width="2.5703125" customWidth="1"/>
    <col min="5392" max="5392" width="1.5703125" customWidth="1"/>
    <col min="5393" max="5393" width="3.5703125" customWidth="1"/>
    <col min="5394" max="5394" width="2" customWidth="1"/>
    <col min="5395" max="5395" width="2.140625" customWidth="1"/>
    <col min="5396" max="5396" width="2.5703125" customWidth="1"/>
    <col min="5397" max="5397" width="1.5703125" customWidth="1"/>
    <col min="5398" max="5398" width="3.7109375" customWidth="1"/>
    <col min="5399" max="5399" width="1.7109375" customWidth="1"/>
    <col min="5400" max="5400" width="4.7109375" customWidth="1"/>
    <col min="5401" max="5401" width="2" customWidth="1"/>
    <col min="5402" max="5402" width="3.7109375" customWidth="1"/>
    <col min="5403" max="5403" width="7.28515625" customWidth="1"/>
    <col min="5404" max="5404" width="2.140625" customWidth="1"/>
    <col min="5405" max="5405" width="4.85546875" customWidth="1"/>
    <col min="5406" max="5406" width="3.5703125" customWidth="1"/>
    <col min="5407" max="5407" width="2" customWidth="1"/>
    <col min="5408" max="5408" width="1" customWidth="1"/>
    <col min="5409" max="5409" width="5.7109375" customWidth="1"/>
    <col min="5410" max="5410" width="2.42578125" customWidth="1"/>
    <col min="5411" max="5411" width="5.7109375" customWidth="1"/>
    <col min="5412" max="5412" width="8.28515625" customWidth="1"/>
    <col min="5413" max="5413" width="1.28515625" customWidth="1"/>
    <col min="5414" max="5414" width="2.42578125" customWidth="1"/>
    <col min="5415" max="5415" width="2.140625" customWidth="1"/>
    <col min="5416" max="5416" width="1.7109375" customWidth="1"/>
    <col min="5417" max="5417" width="8.7109375" customWidth="1"/>
    <col min="5418" max="5418" width="1" customWidth="1"/>
    <col min="5419" max="5419" width="2" customWidth="1"/>
    <col min="5420" max="5420" width="4.85546875" customWidth="1"/>
    <col min="5421" max="5421" width="3" customWidth="1"/>
    <col min="5422" max="5422" width="3.5703125" customWidth="1"/>
    <col min="5423" max="5423" width="2" customWidth="1"/>
    <col min="5424" max="5424" width="1.28515625" customWidth="1"/>
    <col min="5425" max="5425" width="8.5703125" customWidth="1"/>
    <col min="5426" max="5426" width="3.140625" customWidth="1"/>
    <col min="5427" max="5427" width="1.85546875" customWidth="1"/>
    <col min="5428" max="5428" width="1.28515625" customWidth="1"/>
    <col min="5429" max="5429" width="1.5703125" customWidth="1"/>
    <col min="5430" max="5430" width="8.7109375" customWidth="1"/>
    <col min="5431" max="5431" width="4" customWidth="1"/>
    <col min="5432" max="5432" width="3.42578125" customWidth="1"/>
    <col min="5433" max="5433" width="5.5703125" customWidth="1"/>
    <col min="5434" max="5434" width="11.85546875" customWidth="1"/>
    <col min="5435" max="5435" width="2.28515625" customWidth="1"/>
    <col min="5436" max="5436" width="4.5703125" customWidth="1"/>
    <col min="5437" max="5437" width="5.140625" customWidth="1"/>
    <col min="5438" max="5438" width="3.7109375" customWidth="1"/>
    <col min="5439" max="5439" width="8.42578125" customWidth="1"/>
    <col min="5633" max="5633" width="1.5703125" customWidth="1"/>
    <col min="5634" max="5634" width="1" customWidth="1"/>
    <col min="5635" max="5635" width="8" customWidth="1"/>
    <col min="5636" max="5636" width="1.7109375" customWidth="1"/>
    <col min="5637" max="5637" width="2" customWidth="1"/>
    <col min="5638" max="5638" width="3" customWidth="1"/>
    <col min="5639" max="5639" width="1.5703125" customWidth="1"/>
    <col min="5640" max="5640" width="1.7109375" customWidth="1"/>
    <col min="5641" max="5641" width="3.42578125" customWidth="1"/>
    <col min="5642" max="5642" width="2.140625" customWidth="1"/>
    <col min="5643" max="5643" width="3.42578125" customWidth="1"/>
    <col min="5644" max="5644" width="4.85546875" customWidth="1"/>
    <col min="5645" max="5645" width="2.140625" customWidth="1"/>
    <col min="5646" max="5646" width="2" customWidth="1"/>
    <col min="5647" max="5647" width="2.5703125" customWidth="1"/>
    <col min="5648" max="5648" width="1.5703125" customWidth="1"/>
    <col min="5649" max="5649" width="3.5703125" customWidth="1"/>
    <col min="5650" max="5650" width="2" customWidth="1"/>
    <col min="5651" max="5651" width="2.140625" customWidth="1"/>
    <col min="5652" max="5652" width="2.5703125" customWidth="1"/>
    <col min="5653" max="5653" width="1.5703125" customWidth="1"/>
    <col min="5654" max="5654" width="3.7109375" customWidth="1"/>
    <col min="5655" max="5655" width="1.7109375" customWidth="1"/>
    <col min="5656" max="5656" width="4.7109375" customWidth="1"/>
    <col min="5657" max="5657" width="2" customWidth="1"/>
    <col min="5658" max="5658" width="3.7109375" customWidth="1"/>
    <col min="5659" max="5659" width="7.28515625" customWidth="1"/>
    <col min="5660" max="5660" width="2.140625" customWidth="1"/>
    <col min="5661" max="5661" width="4.85546875" customWidth="1"/>
    <col min="5662" max="5662" width="3.5703125" customWidth="1"/>
    <col min="5663" max="5663" width="2" customWidth="1"/>
    <col min="5664" max="5664" width="1" customWidth="1"/>
    <col min="5665" max="5665" width="5.7109375" customWidth="1"/>
    <col min="5666" max="5666" width="2.42578125" customWidth="1"/>
    <col min="5667" max="5667" width="5.7109375" customWidth="1"/>
    <col min="5668" max="5668" width="8.28515625" customWidth="1"/>
    <col min="5669" max="5669" width="1.28515625" customWidth="1"/>
    <col min="5670" max="5670" width="2.42578125" customWidth="1"/>
    <col min="5671" max="5671" width="2.140625" customWidth="1"/>
    <col min="5672" max="5672" width="1.7109375" customWidth="1"/>
    <col min="5673" max="5673" width="8.7109375" customWidth="1"/>
    <col min="5674" max="5674" width="1" customWidth="1"/>
    <col min="5675" max="5675" width="2" customWidth="1"/>
    <col min="5676" max="5676" width="4.85546875" customWidth="1"/>
    <col min="5677" max="5677" width="3" customWidth="1"/>
    <col min="5678" max="5678" width="3.5703125" customWidth="1"/>
    <col min="5679" max="5679" width="2" customWidth="1"/>
    <col min="5680" max="5680" width="1.28515625" customWidth="1"/>
    <col min="5681" max="5681" width="8.5703125" customWidth="1"/>
    <col min="5682" max="5682" width="3.140625" customWidth="1"/>
    <col min="5683" max="5683" width="1.85546875" customWidth="1"/>
    <col min="5684" max="5684" width="1.28515625" customWidth="1"/>
    <col min="5685" max="5685" width="1.5703125" customWidth="1"/>
    <col min="5686" max="5686" width="8.7109375" customWidth="1"/>
    <col min="5687" max="5687" width="4" customWidth="1"/>
    <col min="5688" max="5688" width="3.42578125" customWidth="1"/>
    <col min="5689" max="5689" width="5.5703125" customWidth="1"/>
    <col min="5690" max="5690" width="11.85546875" customWidth="1"/>
    <col min="5691" max="5691" width="2.28515625" customWidth="1"/>
    <col min="5692" max="5692" width="4.5703125" customWidth="1"/>
    <col min="5693" max="5693" width="5.140625" customWidth="1"/>
    <col min="5694" max="5694" width="3.7109375" customWidth="1"/>
    <col min="5695" max="5695" width="8.42578125" customWidth="1"/>
    <col min="5889" max="5889" width="1.5703125" customWidth="1"/>
    <col min="5890" max="5890" width="1" customWidth="1"/>
    <col min="5891" max="5891" width="8" customWidth="1"/>
    <col min="5892" max="5892" width="1.7109375" customWidth="1"/>
    <col min="5893" max="5893" width="2" customWidth="1"/>
    <col min="5894" max="5894" width="3" customWidth="1"/>
    <col min="5895" max="5895" width="1.5703125" customWidth="1"/>
    <col min="5896" max="5896" width="1.7109375" customWidth="1"/>
    <col min="5897" max="5897" width="3.42578125" customWidth="1"/>
    <col min="5898" max="5898" width="2.140625" customWidth="1"/>
    <col min="5899" max="5899" width="3.42578125" customWidth="1"/>
    <col min="5900" max="5900" width="4.85546875" customWidth="1"/>
    <col min="5901" max="5901" width="2.140625" customWidth="1"/>
    <col min="5902" max="5902" width="2" customWidth="1"/>
    <col min="5903" max="5903" width="2.5703125" customWidth="1"/>
    <col min="5904" max="5904" width="1.5703125" customWidth="1"/>
    <col min="5905" max="5905" width="3.5703125" customWidth="1"/>
    <col min="5906" max="5906" width="2" customWidth="1"/>
    <col min="5907" max="5907" width="2.140625" customWidth="1"/>
    <col min="5908" max="5908" width="2.5703125" customWidth="1"/>
    <col min="5909" max="5909" width="1.5703125" customWidth="1"/>
    <col min="5910" max="5910" width="3.7109375" customWidth="1"/>
    <col min="5911" max="5911" width="1.7109375" customWidth="1"/>
    <col min="5912" max="5912" width="4.7109375" customWidth="1"/>
    <col min="5913" max="5913" width="2" customWidth="1"/>
    <col min="5914" max="5914" width="3.7109375" customWidth="1"/>
    <col min="5915" max="5915" width="7.28515625" customWidth="1"/>
    <col min="5916" max="5916" width="2.140625" customWidth="1"/>
    <col min="5917" max="5917" width="4.85546875" customWidth="1"/>
    <col min="5918" max="5918" width="3.5703125" customWidth="1"/>
    <col min="5919" max="5919" width="2" customWidth="1"/>
    <col min="5920" max="5920" width="1" customWidth="1"/>
    <col min="5921" max="5921" width="5.7109375" customWidth="1"/>
    <col min="5922" max="5922" width="2.42578125" customWidth="1"/>
    <col min="5923" max="5923" width="5.7109375" customWidth="1"/>
    <col min="5924" max="5924" width="8.28515625" customWidth="1"/>
    <col min="5925" max="5925" width="1.28515625" customWidth="1"/>
    <col min="5926" max="5926" width="2.42578125" customWidth="1"/>
    <col min="5927" max="5927" width="2.140625" customWidth="1"/>
    <col min="5928" max="5928" width="1.7109375" customWidth="1"/>
    <col min="5929" max="5929" width="8.7109375" customWidth="1"/>
    <col min="5930" max="5930" width="1" customWidth="1"/>
    <col min="5931" max="5931" width="2" customWidth="1"/>
    <col min="5932" max="5932" width="4.85546875" customWidth="1"/>
    <col min="5933" max="5933" width="3" customWidth="1"/>
    <col min="5934" max="5934" width="3.5703125" customWidth="1"/>
    <col min="5935" max="5935" width="2" customWidth="1"/>
    <col min="5936" max="5936" width="1.28515625" customWidth="1"/>
    <col min="5937" max="5937" width="8.5703125" customWidth="1"/>
    <col min="5938" max="5938" width="3.140625" customWidth="1"/>
    <col min="5939" max="5939" width="1.85546875" customWidth="1"/>
    <col min="5940" max="5940" width="1.28515625" customWidth="1"/>
    <col min="5941" max="5941" width="1.5703125" customWidth="1"/>
    <col min="5942" max="5942" width="8.7109375" customWidth="1"/>
    <col min="5943" max="5943" width="4" customWidth="1"/>
    <col min="5944" max="5944" width="3.42578125" customWidth="1"/>
    <col min="5945" max="5945" width="5.5703125" customWidth="1"/>
    <col min="5946" max="5946" width="11.85546875" customWidth="1"/>
    <col min="5947" max="5947" width="2.28515625" customWidth="1"/>
    <col min="5948" max="5948" width="4.5703125" customWidth="1"/>
    <col min="5949" max="5949" width="5.140625" customWidth="1"/>
    <col min="5950" max="5950" width="3.7109375" customWidth="1"/>
    <col min="5951" max="5951" width="8.42578125" customWidth="1"/>
    <col min="6145" max="6145" width="1.5703125" customWidth="1"/>
    <col min="6146" max="6146" width="1" customWidth="1"/>
    <col min="6147" max="6147" width="8" customWidth="1"/>
    <col min="6148" max="6148" width="1.7109375" customWidth="1"/>
    <col min="6149" max="6149" width="2" customWidth="1"/>
    <col min="6150" max="6150" width="3" customWidth="1"/>
    <col min="6151" max="6151" width="1.5703125" customWidth="1"/>
    <col min="6152" max="6152" width="1.7109375" customWidth="1"/>
    <col min="6153" max="6153" width="3.42578125" customWidth="1"/>
    <col min="6154" max="6154" width="2.140625" customWidth="1"/>
    <col min="6155" max="6155" width="3.42578125" customWidth="1"/>
    <col min="6156" max="6156" width="4.85546875" customWidth="1"/>
    <col min="6157" max="6157" width="2.140625" customWidth="1"/>
    <col min="6158" max="6158" width="2" customWidth="1"/>
    <col min="6159" max="6159" width="2.5703125" customWidth="1"/>
    <col min="6160" max="6160" width="1.5703125" customWidth="1"/>
    <col min="6161" max="6161" width="3.5703125" customWidth="1"/>
    <col min="6162" max="6162" width="2" customWidth="1"/>
    <col min="6163" max="6163" width="2.140625" customWidth="1"/>
    <col min="6164" max="6164" width="2.5703125" customWidth="1"/>
    <col min="6165" max="6165" width="1.5703125" customWidth="1"/>
    <col min="6166" max="6166" width="3.7109375" customWidth="1"/>
    <col min="6167" max="6167" width="1.7109375" customWidth="1"/>
    <col min="6168" max="6168" width="4.7109375" customWidth="1"/>
    <col min="6169" max="6169" width="2" customWidth="1"/>
    <col min="6170" max="6170" width="3.7109375" customWidth="1"/>
    <col min="6171" max="6171" width="7.28515625" customWidth="1"/>
    <col min="6172" max="6172" width="2.140625" customWidth="1"/>
    <col min="6173" max="6173" width="4.85546875" customWidth="1"/>
    <col min="6174" max="6174" width="3.5703125" customWidth="1"/>
    <col min="6175" max="6175" width="2" customWidth="1"/>
    <col min="6176" max="6176" width="1" customWidth="1"/>
    <col min="6177" max="6177" width="5.7109375" customWidth="1"/>
    <col min="6178" max="6178" width="2.42578125" customWidth="1"/>
    <col min="6179" max="6179" width="5.7109375" customWidth="1"/>
    <col min="6180" max="6180" width="8.28515625" customWidth="1"/>
    <col min="6181" max="6181" width="1.28515625" customWidth="1"/>
    <col min="6182" max="6182" width="2.42578125" customWidth="1"/>
    <col min="6183" max="6183" width="2.140625" customWidth="1"/>
    <col min="6184" max="6184" width="1.7109375" customWidth="1"/>
    <col min="6185" max="6185" width="8.7109375" customWidth="1"/>
    <col min="6186" max="6186" width="1" customWidth="1"/>
    <col min="6187" max="6187" width="2" customWidth="1"/>
    <col min="6188" max="6188" width="4.85546875" customWidth="1"/>
    <col min="6189" max="6189" width="3" customWidth="1"/>
    <col min="6190" max="6190" width="3.5703125" customWidth="1"/>
    <col min="6191" max="6191" width="2" customWidth="1"/>
    <col min="6192" max="6192" width="1.28515625" customWidth="1"/>
    <col min="6193" max="6193" width="8.5703125" customWidth="1"/>
    <col min="6194" max="6194" width="3.140625" customWidth="1"/>
    <col min="6195" max="6195" width="1.85546875" customWidth="1"/>
    <col min="6196" max="6196" width="1.28515625" customWidth="1"/>
    <col min="6197" max="6197" width="1.5703125" customWidth="1"/>
    <col min="6198" max="6198" width="8.7109375" customWidth="1"/>
    <col min="6199" max="6199" width="4" customWidth="1"/>
    <col min="6200" max="6200" width="3.42578125" customWidth="1"/>
    <col min="6201" max="6201" width="5.5703125" customWidth="1"/>
    <col min="6202" max="6202" width="11.85546875" customWidth="1"/>
    <col min="6203" max="6203" width="2.28515625" customWidth="1"/>
    <col min="6204" max="6204" width="4.5703125" customWidth="1"/>
    <col min="6205" max="6205" width="5.140625" customWidth="1"/>
    <col min="6206" max="6206" width="3.7109375" customWidth="1"/>
    <col min="6207" max="6207" width="8.42578125" customWidth="1"/>
    <col min="6401" max="6401" width="1.5703125" customWidth="1"/>
    <col min="6402" max="6402" width="1" customWidth="1"/>
    <col min="6403" max="6403" width="8" customWidth="1"/>
    <col min="6404" max="6404" width="1.7109375" customWidth="1"/>
    <col min="6405" max="6405" width="2" customWidth="1"/>
    <col min="6406" max="6406" width="3" customWidth="1"/>
    <col min="6407" max="6407" width="1.5703125" customWidth="1"/>
    <col min="6408" max="6408" width="1.7109375" customWidth="1"/>
    <col min="6409" max="6409" width="3.42578125" customWidth="1"/>
    <col min="6410" max="6410" width="2.140625" customWidth="1"/>
    <col min="6411" max="6411" width="3.42578125" customWidth="1"/>
    <col min="6412" max="6412" width="4.85546875" customWidth="1"/>
    <col min="6413" max="6413" width="2.140625" customWidth="1"/>
    <col min="6414" max="6414" width="2" customWidth="1"/>
    <col min="6415" max="6415" width="2.5703125" customWidth="1"/>
    <col min="6416" max="6416" width="1.5703125" customWidth="1"/>
    <col min="6417" max="6417" width="3.5703125" customWidth="1"/>
    <col min="6418" max="6418" width="2" customWidth="1"/>
    <col min="6419" max="6419" width="2.140625" customWidth="1"/>
    <col min="6420" max="6420" width="2.5703125" customWidth="1"/>
    <col min="6421" max="6421" width="1.5703125" customWidth="1"/>
    <col min="6422" max="6422" width="3.7109375" customWidth="1"/>
    <col min="6423" max="6423" width="1.7109375" customWidth="1"/>
    <col min="6424" max="6424" width="4.7109375" customWidth="1"/>
    <col min="6425" max="6425" width="2" customWidth="1"/>
    <col min="6426" max="6426" width="3.7109375" customWidth="1"/>
    <col min="6427" max="6427" width="7.28515625" customWidth="1"/>
    <col min="6428" max="6428" width="2.140625" customWidth="1"/>
    <col min="6429" max="6429" width="4.85546875" customWidth="1"/>
    <col min="6430" max="6430" width="3.5703125" customWidth="1"/>
    <col min="6431" max="6431" width="2" customWidth="1"/>
    <col min="6432" max="6432" width="1" customWidth="1"/>
    <col min="6433" max="6433" width="5.7109375" customWidth="1"/>
    <col min="6434" max="6434" width="2.42578125" customWidth="1"/>
    <col min="6435" max="6435" width="5.7109375" customWidth="1"/>
    <col min="6436" max="6436" width="8.28515625" customWidth="1"/>
    <col min="6437" max="6437" width="1.28515625" customWidth="1"/>
    <col min="6438" max="6438" width="2.42578125" customWidth="1"/>
    <col min="6439" max="6439" width="2.140625" customWidth="1"/>
    <col min="6440" max="6440" width="1.7109375" customWidth="1"/>
    <col min="6441" max="6441" width="8.7109375" customWidth="1"/>
    <col min="6442" max="6442" width="1" customWidth="1"/>
    <col min="6443" max="6443" width="2" customWidth="1"/>
    <col min="6444" max="6444" width="4.85546875" customWidth="1"/>
    <col min="6445" max="6445" width="3" customWidth="1"/>
    <col min="6446" max="6446" width="3.5703125" customWidth="1"/>
    <col min="6447" max="6447" width="2" customWidth="1"/>
    <col min="6448" max="6448" width="1.28515625" customWidth="1"/>
    <col min="6449" max="6449" width="8.5703125" customWidth="1"/>
    <col min="6450" max="6450" width="3.140625" customWidth="1"/>
    <col min="6451" max="6451" width="1.85546875" customWidth="1"/>
    <col min="6452" max="6452" width="1.28515625" customWidth="1"/>
    <col min="6453" max="6453" width="1.5703125" customWidth="1"/>
    <col min="6454" max="6454" width="8.7109375" customWidth="1"/>
    <col min="6455" max="6455" width="4" customWidth="1"/>
    <col min="6456" max="6456" width="3.42578125" customWidth="1"/>
    <col min="6457" max="6457" width="5.5703125" customWidth="1"/>
    <col min="6458" max="6458" width="11.85546875" customWidth="1"/>
    <col min="6459" max="6459" width="2.28515625" customWidth="1"/>
    <col min="6460" max="6460" width="4.5703125" customWidth="1"/>
    <col min="6461" max="6461" width="5.140625" customWidth="1"/>
    <col min="6462" max="6462" width="3.7109375" customWidth="1"/>
    <col min="6463" max="6463" width="8.42578125" customWidth="1"/>
    <col min="6657" max="6657" width="1.5703125" customWidth="1"/>
    <col min="6658" max="6658" width="1" customWidth="1"/>
    <col min="6659" max="6659" width="8" customWidth="1"/>
    <col min="6660" max="6660" width="1.7109375" customWidth="1"/>
    <col min="6661" max="6661" width="2" customWidth="1"/>
    <col min="6662" max="6662" width="3" customWidth="1"/>
    <col min="6663" max="6663" width="1.5703125" customWidth="1"/>
    <col min="6664" max="6664" width="1.7109375" customWidth="1"/>
    <col min="6665" max="6665" width="3.42578125" customWidth="1"/>
    <col min="6666" max="6666" width="2.140625" customWidth="1"/>
    <col min="6667" max="6667" width="3.42578125" customWidth="1"/>
    <col min="6668" max="6668" width="4.85546875" customWidth="1"/>
    <col min="6669" max="6669" width="2.140625" customWidth="1"/>
    <col min="6670" max="6670" width="2" customWidth="1"/>
    <col min="6671" max="6671" width="2.5703125" customWidth="1"/>
    <col min="6672" max="6672" width="1.5703125" customWidth="1"/>
    <col min="6673" max="6673" width="3.5703125" customWidth="1"/>
    <col min="6674" max="6674" width="2" customWidth="1"/>
    <col min="6675" max="6675" width="2.140625" customWidth="1"/>
    <col min="6676" max="6676" width="2.5703125" customWidth="1"/>
    <col min="6677" max="6677" width="1.5703125" customWidth="1"/>
    <col min="6678" max="6678" width="3.7109375" customWidth="1"/>
    <col min="6679" max="6679" width="1.7109375" customWidth="1"/>
    <col min="6680" max="6680" width="4.7109375" customWidth="1"/>
    <col min="6681" max="6681" width="2" customWidth="1"/>
    <col min="6682" max="6682" width="3.7109375" customWidth="1"/>
    <col min="6683" max="6683" width="7.28515625" customWidth="1"/>
    <col min="6684" max="6684" width="2.140625" customWidth="1"/>
    <col min="6685" max="6685" width="4.85546875" customWidth="1"/>
    <col min="6686" max="6686" width="3.5703125" customWidth="1"/>
    <col min="6687" max="6687" width="2" customWidth="1"/>
    <col min="6688" max="6688" width="1" customWidth="1"/>
    <col min="6689" max="6689" width="5.7109375" customWidth="1"/>
    <col min="6690" max="6690" width="2.42578125" customWidth="1"/>
    <col min="6691" max="6691" width="5.7109375" customWidth="1"/>
    <col min="6692" max="6692" width="8.28515625" customWidth="1"/>
    <col min="6693" max="6693" width="1.28515625" customWidth="1"/>
    <col min="6694" max="6694" width="2.42578125" customWidth="1"/>
    <col min="6695" max="6695" width="2.140625" customWidth="1"/>
    <col min="6696" max="6696" width="1.7109375" customWidth="1"/>
    <col min="6697" max="6697" width="8.7109375" customWidth="1"/>
    <col min="6698" max="6698" width="1" customWidth="1"/>
    <col min="6699" max="6699" width="2" customWidth="1"/>
    <col min="6700" max="6700" width="4.85546875" customWidth="1"/>
    <col min="6701" max="6701" width="3" customWidth="1"/>
    <col min="6702" max="6702" width="3.5703125" customWidth="1"/>
    <col min="6703" max="6703" width="2" customWidth="1"/>
    <col min="6704" max="6704" width="1.28515625" customWidth="1"/>
    <col min="6705" max="6705" width="8.5703125" customWidth="1"/>
    <col min="6706" max="6706" width="3.140625" customWidth="1"/>
    <col min="6707" max="6707" width="1.85546875" customWidth="1"/>
    <col min="6708" max="6708" width="1.28515625" customWidth="1"/>
    <col min="6709" max="6709" width="1.5703125" customWidth="1"/>
    <col min="6710" max="6710" width="8.7109375" customWidth="1"/>
    <col min="6711" max="6711" width="4" customWidth="1"/>
    <col min="6712" max="6712" width="3.42578125" customWidth="1"/>
    <col min="6713" max="6713" width="5.5703125" customWidth="1"/>
    <col min="6714" max="6714" width="11.85546875" customWidth="1"/>
    <col min="6715" max="6715" width="2.28515625" customWidth="1"/>
    <col min="6716" max="6716" width="4.5703125" customWidth="1"/>
    <col min="6717" max="6717" width="5.140625" customWidth="1"/>
    <col min="6718" max="6718" width="3.7109375" customWidth="1"/>
    <col min="6719" max="6719" width="8.42578125" customWidth="1"/>
    <col min="6913" max="6913" width="1.5703125" customWidth="1"/>
    <col min="6914" max="6914" width="1" customWidth="1"/>
    <col min="6915" max="6915" width="8" customWidth="1"/>
    <col min="6916" max="6916" width="1.7109375" customWidth="1"/>
    <col min="6917" max="6917" width="2" customWidth="1"/>
    <col min="6918" max="6918" width="3" customWidth="1"/>
    <col min="6919" max="6919" width="1.5703125" customWidth="1"/>
    <col min="6920" max="6920" width="1.7109375" customWidth="1"/>
    <col min="6921" max="6921" width="3.42578125" customWidth="1"/>
    <col min="6922" max="6922" width="2.140625" customWidth="1"/>
    <col min="6923" max="6923" width="3.42578125" customWidth="1"/>
    <col min="6924" max="6924" width="4.85546875" customWidth="1"/>
    <col min="6925" max="6925" width="2.140625" customWidth="1"/>
    <col min="6926" max="6926" width="2" customWidth="1"/>
    <col min="6927" max="6927" width="2.5703125" customWidth="1"/>
    <col min="6928" max="6928" width="1.5703125" customWidth="1"/>
    <col min="6929" max="6929" width="3.5703125" customWidth="1"/>
    <col min="6930" max="6930" width="2" customWidth="1"/>
    <col min="6931" max="6931" width="2.140625" customWidth="1"/>
    <col min="6932" max="6932" width="2.5703125" customWidth="1"/>
    <col min="6933" max="6933" width="1.5703125" customWidth="1"/>
    <col min="6934" max="6934" width="3.7109375" customWidth="1"/>
    <col min="6935" max="6935" width="1.7109375" customWidth="1"/>
    <col min="6936" max="6936" width="4.7109375" customWidth="1"/>
    <col min="6937" max="6937" width="2" customWidth="1"/>
    <col min="6938" max="6938" width="3.7109375" customWidth="1"/>
    <col min="6939" max="6939" width="7.28515625" customWidth="1"/>
    <col min="6940" max="6940" width="2.140625" customWidth="1"/>
    <col min="6941" max="6941" width="4.85546875" customWidth="1"/>
    <col min="6942" max="6942" width="3.5703125" customWidth="1"/>
    <col min="6943" max="6943" width="2" customWidth="1"/>
    <col min="6944" max="6944" width="1" customWidth="1"/>
    <col min="6945" max="6945" width="5.7109375" customWidth="1"/>
    <col min="6946" max="6946" width="2.42578125" customWidth="1"/>
    <col min="6947" max="6947" width="5.7109375" customWidth="1"/>
    <col min="6948" max="6948" width="8.28515625" customWidth="1"/>
    <col min="6949" max="6949" width="1.28515625" customWidth="1"/>
    <col min="6950" max="6950" width="2.42578125" customWidth="1"/>
    <col min="6951" max="6951" width="2.140625" customWidth="1"/>
    <col min="6952" max="6952" width="1.7109375" customWidth="1"/>
    <col min="6953" max="6953" width="8.7109375" customWidth="1"/>
    <col min="6954" max="6954" width="1" customWidth="1"/>
    <col min="6955" max="6955" width="2" customWidth="1"/>
    <col min="6956" max="6956" width="4.85546875" customWidth="1"/>
    <col min="6957" max="6957" width="3" customWidth="1"/>
    <col min="6958" max="6958" width="3.5703125" customWidth="1"/>
    <col min="6959" max="6959" width="2" customWidth="1"/>
    <col min="6960" max="6960" width="1.28515625" customWidth="1"/>
    <col min="6961" max="6961" width="8.5703125" customWidth="1"/>
    <col min="6962" max="6962" width="3.140625" customWidth="1"/>
    <col min="6963" max="6963" width="1.85546875" customWidth="1"/>
    <col min="6964" max="6964" width="1.28515625" customWidth="1"/>
    <col min="6965" max="6965" width="1.5703125" customWidth="1"/>
    <col min="6966" max="6966" width="8.7109375" customWidth="1"/>
    <col min="6967" max="6967" width="4" customWidth="1"/>
    <col min="6968" max="6968" width="3.42578125" customWidth="1"/>
    <col min="6969" max="6969" width="5.5703125" customWidth="1"/>
    <col min="6970" max="6970" width="11.85546875" customWidth="1"/>
    <col min="6971" max="6971" width="2.28515625" customWidth="1"/>
    <col min="6972" max="6972" width="4.5703125" customWidth="1"/>
    <col min="6973" max="6973" width="5.140625" customWidth="1"/>
    <col min="6974" max="6974" width="3.7109375" customWidth="1"/>
    <col min="6975" max="6975" width="8.42578125" customWidth="1"/>
    <col min="7169" max="7169" width="1.5703125" customWidth="1"/>
    <col min="7170" max="7170" width="1" customWidth="1"/>
    <col min="7171" max="7171" width="8" customWidth="1"/>
    <col min="7172" max="7172" width="1.7109375" customWidth="1"/>
    <col min="7173" max="7173" width="2" customWidth="1"/>
    <col min="7174" max="7174" width="3" customWidth="1"/>
    <col min="7175" max="7175" width="1.5703125" customWidth="1"/>
    <col min="7176" max="7176" width="1.7109375" customWidth="1"/>
    <col min="7177" max="7177" width="3.42578125" customWidth="1"/>
    <col min="7178" max="7178" width="2.140625" customWidth="1"/>
    <col min="7179" max="7179" width="3.42578125" customWidth="1"/>
    <col min="7180" max="7180" width="4.85546875" customWidth="1"/>
    <col min="7181" max="7181" width="2.140625" customWidth="1"/>
    <col min="7182" max="7182" width="2" customWidth="1"/>
    <col min="7183" max="7183" width="2.5703125" customWidth="1"/>
    <col min="7184" max="7184" width="1.5703125" customWidth="1"/>
    <col min="7185" max="7185" width="3.5703125" customWidth="1"/>
    <col min="7186" max="7186" width="2" customWidth="1"/>
    <col min="7187" max="7187" width="2.140625" customWidth="1"/>
    <col min="7188" max="7188" width="2.5703125" customWidth="1"/>
    <col min="7189" max="7189" width="1.5703125" customWidth="1"/>
    <col min="7190" max="7190" width="3.7109375" customWidth="1"/>
    <col min="7191" max="7191" width="1.7109375" customWidth="1"/>
    <col min="7192" max="7192" width="4.7109375" customWidth="1"/>
    <col min="7193" max="7193" width="2" customWidth="1"/>
    <col min="7194" max="7194" width="3.7109375" customWidth="1"/>
    <col min="7195" max="7195" width="7.28515625" customWidth="1"/>
    <col min="7196" max="7196" width="2.140625" customWidth="1"/>
    <col min="7197" max="7197" width="4.85546875" customWidth="1"/>
    <col min="7198" max="7198" width="3.5703125" customWidth="1"/>
    <col min="7199" max="7199" width="2" customWidth="1"/>
    <col min="7200" max="7200" width="1" customWidth="1"/>
    <col min="7201" max="7201" width="5.7109375" customWidth="1"/>
    <col min="7202" max="7202" width="2.42578125" customWidth="1"/>
    <col min="7203" max="7203" width="5.7109375" customWidth="1"/>
    <col min="7204" max="7204" width="8.28515625" customWidth="1"/>
    <col min="7205" max="7205" width="1.28515625" customWidth="1"/>
    <col min="7206" max="7206" width="2.42578125" customWidth="1"/>
    <col min="7207" max="7207" width="2.140625" customWidth="1"/>
    <col min="7208" max="7208" width="1.7109375" customWidth="1"/>
    <col min="7209" max="7209" width="8.7109375" customWidth="1"/>
    <col min="7210" max="7210" width="1" customWidth="1"/>
    <col min="7211" max="7211" width="2" customWidth="1"/>
    <col min="7212" max="7212" width="4.85546875" customWidth="1"/>
    <col min="7213" max="7213" width="3" customWidth="1"/>
    <col min="7214" max="7214" width="3.5703125" customWidth="1"/>
    <col min="7215" max="7215" width="2" customWidth="1"/>
    <col min="7216" max="7216" width="1.28515625" customWidth="1"/>
    <col min="7217" max="7217" width="8.5703125" customWidth="1"/>
    <col min="7218" max="7218" width="3.140625" customWidth="1"/>
    <col min="7219" max="7219" width="1.85546875" customWidth="1"/>
    <col min="7220" max="7220" width="1.28515625" customWidth="1"/>
    <col min="7221" max="7221" width="1.5703125" customWidth="1"/>
    <col min="7222" max="7222" width="8.7109375" customWidth="1"/>
    <col min="7223" max="7223" width="4" customWidth="1"/>
    <col min="7224" max="7224" width="3.42578125" customWidth="1"/>
    <col min="7225" max="7225" width="5.5703125" customWidth="1"/>
    <col min="7226" max="7226" width="11.85546875" customWidth="1"/>
    <col min="7227" max="7227" width="2.28515625" customWidth="1"/>
    <col min="7228" max="7228" width="4.5703125" customWidth="1"/>
    <col min="7229" max="7229" width="5.140625" customWidth="1"/>
    <col min="7230" max="7230" width="3.7109375" customWidth="1"/>
    <col min="7231" max="7231" width="8.42578125" customWidth="1"/>
    <col min="7425" max="7425" width="1.5703125" customWidth="1"/>
    <col min="7426" max="7426" width="1" customWidth="1"/>
    <col min="7427" max="7427" width="8" customWidth="1"/>
    <col min="7428" max="7428" width="1.7109375" customWidth="1"/>
    <col min="7429" max="7429" width="2" customWidth="1"/>
    <col min="7430" max="7430" width="3" customWidth="1"/>
    <col min="7431" max="7431" width="1.5703125" customWidth="1"/>
    <col min="7432" max="7432" width="1.7109375" customWidth="1"/>
    <col min="7433" max="7433" width="3.42578125" customWidth="1"/>
    <col min="7434" max="7434" width="2.140625" customWidth="1"/>
    <col min="7435" max="7435" width="3.42578125" customWidth="1"/>
    <col min="7436" max="7436" width="4.85546875" customWidth="1"/>
    <col min="7437" max="7437" width="2.140625" customWidth="1"/>
    <col min="7438" max="7438" width="2" customWidth="1"/>
    <col min="7439" max="7439" width="2.5703125" customWidth="1"/>
    <col min="7440" max="7440" width="1.5703125" customWidth="1"/>
    <col min="7441" max="7441" width="3.5703125" customWidth="1"/>
    <col min="7442" max="7442" width="2" customWidth="1"/>
    <col min="7443" max="7443" width="2.140625" customWidth="1"/>
    <col min="7444" max="7444" width="2.5703125" customWidth="1"/>
    <col min="7445" max="7445" width="1.5703125" customWidth="1"/>
    <col min="7446" max="7446" width="3.7109375" customWidth="1"/>
    <col min="7447" max="7447" width="1.7109375" customWidth="1"/>
    <col min="7448" max="7448" width="4.7109375" customWidth="1"/>
    <col min="7449" max="7449" width="2" customWidth="1"/>
    <col min="7450" max="7450" width="3.7109375" customWidth="1"/>
    <col min="7451" max="7451" width="7.28515625" customWidth="1"/>
    <col min="7452" max="7452" width="2.140625" customWidth="1"/>
    <col min="7453" max="7453" width="4.85546875" customWidth="1"/>
    <col min="7454" max="7454" width="3.5703125" customWidth="1"/>
    <col min="7455" max="7455" width="2" customWidth="1"/>
    <col min="7456" max="7456" width="1" customWidth="1"/>
    <col min="7457" max="7457" width="5.7109375" customWidth="1"/>
    <col min="7458" max="7458" width="2.42578125" customWidth="1"/>
    <col min="7459" max="7459" width="5.7109375" customWidth="1"/>
    <col min="7460" max="7460" width="8.28515625" customWidth="1"/>
    <col min="7461" max="7461" width="1.28515625" customWidth="1"/>
    <col min="7462" max="7462" width="2.42578125" customWidth="1"/>
    <col min="7463" max="7463" width="2.140625" customWidth="1"/>
    <col min="7464" max="7464" width="1.7109375" customWidth="1"/>
    <col min="7465" max="7465" width="8.7109375" customWidth="1"/>
    <col min="7466" max="7466" width="1" customWidth="1"/>
    <col min="7467" max="7467" width="2" customWidth="1"/>
    <col min="7468" max="7468" width="4.85546875" customWidth="1"/>
    <col min="7469" max="7469" width="3" customWidth="1"/>
    <col min="7470" max="7470" width="3.5703125" customWidth="1"/>
    <col min="7471" max="7471" width="2" customWidth="1"/>
    <col min="7472" max="7472" width="1.28515625" customWidth="1"/>
    <col min="7473" max="7473" width="8.5703125" customWidth="1"/>
    <col min="7474" max="7474" width="3.140625" customWidth="1"/>
    <col min="7475" max="7475" width="1.85546875" customWidth="1"/>
    <col min="7476" max="7476" width="1.28515625" customWidth="1"/>
    <col min="7477" max="7477" width="1.5703125" customWidth="1"/>
    <col min="7478" max="7478" width="8.7109375" customWidth="1"/>
    <col min="7479" max="7479" width="4" customWidth="1"/>
    <col min="7480" max="7480" width="3.42578125" customWidth="1"/>
    <col min="7481" max="7481" width="5.5703125" customWidth="1"/>
    <col min="7482" max="7482" width="11.85546875" customWidth="1"/>
    <col min="7483" max="7483" width="2.28515625" customWidth="1"/>
    <col min="7484" max="7484" width="4.5703125" customWidth="1"/>
    <col min="7485" max="7485" width="5.140625" customWidth="1"/>
    <col min="7486" max="7486" width="3.7109375" customWidth="1"/>
    <col min="7487" max="7487" width="8.42578125" customWidth="1"/>
    <col min="7681" max="7681" width="1.5703125" customWidth="1"/>
    <col min="7682" max="7682" width="1" customWidth="1"/>
    <col min="7683" max="7683" width="8" customWidth="1"/>
    <col min="7684" max="7684" width="1.7109375" customWidth="1"/>
    <col min="7685" max="7685" width="2" customWidth="1"/>
    <col min="7686" max="7686" width="3" customWidth="1"/>
    <col min="7687" max="7687" width="1.5703125" customWidth="1"/>
    <col min="7688" max="7688" width="1.7109375" customWidth="1"/>
    <col min="7689" max="7689" width="3.42578125" customWidth="1"/>
    <col min="7690" max="7690" width="2.140625" customWidth="1"/>
    <col min="7691" max="7691" width="3.42578125" customWidth="1"/>
    <col min="7692" max="7692" width="4.85546875" customWidth="1"/>
    <col min="7693" max="7693" width="2.140625" customWidth="1"/>
    <col min="7694" max="7694" width="2" customWidth="1"/>
    <col min="7695" max="7695" width="2.5703125" customWidth="1"/>
    <col min="7696" max="7696" width="1.5703125" customWidth="1"/>
    <col min="7697" max="7697" width="3.5703125" customWidth="1"/>
    <col min="7698" max="7698" width="2" customWidth="1"/>
    <col min="7699" max="7699" width="2.140625" customWidth="1"/>
    <col min="7700" max="7700" width="2.5703125" customWidth="1"/>
    <col min="7701" max="7701" width="1.5703125" customWidth="1"/>
    <col min="7702" max="7702" width="3.7109375" customWidth="1"/>
    <col min="7703" max="7703" width="1.7109375" customWidth="1"/>
    <col min="7704" max="7704" width="4.7109375" customWidth="1"/>
    <col min="7705" max="7705" width="2" customWidth="1"/>
    <col min="7706" max="7706" width="3.7109375" customWidth="1"/>
    <col min="7707" max="7707" width="7.28515625" customWidth="1"/>
    <col min="7708" max="7708" width="2.140625" customWidth="1"/>
    <col min="7709" max="7709" width="4.85546875" customWidth="1"/>
    <col min="7710" max="7710" width="3.5703125" customWidth="1"/>
    <col min="7711" max="7711" width="2" customWidth="1"/>
    <col min="7712" max="7712" width="1" customWidth="1"/>
    <col min="7713" max="7713" width="5.7109375" customWidth="1"/>
    <col min="7714" max="7714" width="2.42578125" customWidth="1"/>
    <col min="7715" max="7715" width="5.7109375" customWidth="1"/>
    <col min="7716" max="7716" width="8.28515625" customWidth="1"/>
    <col min="7717" max="7717" width="1.28515625" customWidth="1"/>
    <col min="7718" max="7718" width="2.42578125" customWidth="1"/>
    <col min="7719" max="7719" width="2.140625" customWidth="1"/>
    <col min="7720" max="7720" width="1.7109375" customWidth="1"/>
    <col min="7721" max="7721" width="8.7109375" customWidth="1"/>
    <col min="7722" max="7722" width="1" customWidth="1"/>
    <col min="7723" max="7723" width="2" customWidth="1"/>
    <col min="7724" max="7724" width="4.85546875" customWidth="1"/>
    <col min="7725" max="7725" width="3" customWidth="1"/>
    <col min="7726" max="7726" width="3.5703125" customWidth="1"/>
    <col min="7727" max="7727" width="2" customWidth="1"/>
    <col min="7728" max="7728" width="1.28515625" customWidth="1"/>
    <col min="7729" max="7729" width="8.5703125" customWidth="1"/>
    <col min="7730" max="7730" width="3.140625" customWidth="1"/>
    <col min="7731" max="7731" width="1.85546875" customWidth="1"/>
    <col min="7732" max="7732" width="1.28515625" customWidth="1"/>
    <col min="7733" max="7733" width="1.5703125" customWidth="1"/>
    <col min="7734" max="7734" width="8.7109375" customWidth="1"/>
    <col min="7735" max="7735" width="4" customWidth="1"/>
    <col min="7736" max="7736" width="3.42578125" customWidth="1"/>
    <col min="7737" max="7737" width="5.5703125" customWidth="1"/>
    <col min="7738" max="7738" width="11.85546875" customWidth="1"/>
    <col min="7739" max="7739" width="2.28515625" customWidth="1"/>
    <col min="7740" max="7740" width="4.5703125" customWidth="1"/>
    <col min="7741" max="7741" width="5.140625" customWidth="1"/>
    <col min="7742" max="7742" width="3.7109375" customWidth="1"/>
    <col min="7743" max="7743" width="8.42578125" customWidth="1"/>
    <col min="7937" max="7937" width="1.5703125" customWidth="1"/>
    <col min="7938" max="7938" width="1" customWidth="1"/>
    <col min="7939" max="7939" width="8" customWidth="1"/>
    <col min="7940" max="7940" width="1.7109375" customWidth="1"/>
    <col min="7941" max="7941" width="2" customWidth="1"/>
    <col min="7942" max="7942" width="3" customWidth="1"/>
    <col min="7943" max="7943" width="1.5703125" customWidth="1"/>
    <col min="7944" max="7944" width="1.7109375" customWidth="1"/>
    <col min="7945" max="7945" width="3.42578125" customWidth="1"/>
    <col min="7946" max="7946" width="2.140625" customWidth="1"/>
    <col min="7947" max="7947" width="3.42578125" customWidth="1"/>
    <col min="7948" max="7948" width="4.85546875" customWidth="1"/>
    <col min="7949" max="7949" width="2.140625" customWidth="1"/>
    <col min="7950" max="7950" width="2" customWidth="1"/>
    <col min="7951" max="7951" width="2.5703125" customWidth="1"/>
    <col min="7952" max="7952" width="1.5703125" customWidth="1"/>
    <col min="7953" max="7953" width="3.5703125" customWidth="1"/>
    <col min="7954" max="7954" width="2" customWidth="1"/>
    <col min="7955" max="7955" width="2.140625" customWidth="1"/>
    <col min="7956" max="7956" width="2.5703125" customWidth="1"/>
    <col min="7957" max="7957" width="1.5703125" customWidth="1"/>
    <col min="7958" max="7958" width="3.7109375" customWidth="1"/>
    <col min="7959" max="7959" width="1.7109375" customWidth="1"/>
    <col min="7960" max="7960" width="4.7109375" customWidth="1"/>
    <col min="7961" max="7961" width="2" customWidth="1"/>
    <col min="7962" max="7962" width="3.7109375" customWidth="1"/>
    <col min="7963" max="7963" width="7.28515625" customWidth="1"/>
    <col min="7964" max="7964" width="2.140625" customWidth="1"/>
    <col min="7965" max="7965" width="4.85546875" customWidth="1"/>
    <col min="7966" max="7966" width="3.5703125" customWidth="1"/>
    <col min="7967" max="7967" width="2" customWidth="1"/>
    <col min="7968" max="7968" width="1" customWidth="1"/>
    <col min="7969" max="7969" width="5.7109375" customWidth="1"/>
    <col min="7970" max="7970" width="2.42578125" customWidth="1"/>
    <col min="7971" max="7971" width="5.7109375" customWidth="1"/>
    <col min="7972" max="7972" width="8.28515625" customWidth="1"/>
    <col min="7973" max="7973" width="1.28515625" customWidth="1"/>
    <col min="7974" max="7974" width="2.42578125" customWidth="1"/>
    <col min="7975" max="7975" width="2.140625" customWidth="1"/>
    <col min="7976" max="7976" width="1.7109375" customWidth="1"/>
    <col min="7977" max="7977" width="8.7109375" customWidth="1"/>
    <col min="7978" max="7978" width="1" customWidth="1"/>
    <col min="7979" max="7979" width="2" customWidth="1"/>
    <col min="7980" max="7980" width="4.85546875" customWidth="1"/>
    <col min="7981" max="7981" width="3" customWidth="1"/>
    <col min="7982" max="7982" width="3.5703125" customWidth="1"/>
    <col min="7983" max="7983" width="2" customWidth="1"/>
    <col min="7984" max="7984" width="1.28515625" customWidth="1"/>
    <col min="7985" max="7985" width="8.5703125" customWidth="1"/>
    <col min="7986" max="7986" width="3.140625" customWidth="1"/>
    <col min="7987" max="7987" width="1.85546875" customWidth="1"/>
    <col min="7988" max="7988" width="1.28515625" customWidth="1"/>
    <col min="7989" max="7989" width="1.5703125" customWidth="1"/>
    <col min="7990" max="7990" width="8.7109375" customWidth="1"/>
    <col min="7991" max="7991" width="4" customWidth="1"/>
    <col min="7992" max="7992" width="3.42578125" customWidth="1"/>
    <col min="7993" max="7993" width="5.5703125" customWidth="1"/>
    <col min="7994" max="7994" width="11.85546875" customWidth="1"/>
    <col min="7995" max="7995" width="2.28515625" customWidth="1"/>
    <col min="7996" max="7996" width="4.5703125" customWidth="1"/>
    <col min="7997" max="7997" width="5.140625" customWidth="1"/>
    <col min="7998" max="7998" width="3.7109375" customWidth="1"/>
    <col min="7999" max="7999" width="8.42578125" customWidth="1"/>
    <col min="8193" max="8193" width="1.5703125" customWidth="1"/>
    <col min="8194" max="8194" width="1" customWidth="1"/>
    <col min="8195" max="8195" width="8" customWidth="1"/>
    <col min="8196" max="8196" width="1.7109375" customWidth="1"/>
    <col min="8197" max="8197" width="2" customWidth="1"/>
    <col min="8198" max="8198" width="3" customWidth="1"/>
    <col min="8199" max="8199" width="1.5703125" customWidth="1"/>
    <col min="8200" max="8200" width="1.7109375" customWidth="1"/>
    <col min="8201" max="8201" width="3.42578125" customWidth="1"/>
    <col min="8202" max="8202" width="2.140625" customWidth="1"/>
    <col min="8203" max="8203" width="3.42578125" customWidth="1"/>
    <col min="8204" max="8204" width="4.85546875" customWidth="1"/>
    <col min="8205" max="8205" width="2.140625" customWidth="1"/>
    <col min="8206" max="8206" width="2" customWidth="1"/>
    <col min="8207" max="8207" width="2.5703125" customWidth="1"/>
    <col min="8208" max="8208" width="1.5703125" customWidth="1"/>
    <col min="8209" max="8209" width="3.5703125" customWidth="1"/>
    <col min="8210" max="8210" width="2" customWidth="1"/>
    <col min="8211" max="8211" width="2.140625" customWidth="1"/>
    <col min="8212" max="8212" width="2.5703125" customWidth="1"/>
    <col min="8213" max="8213" width="1.5703125" customWidth="1"/>
    <col min="8214" max="8214" width="3.7109375" customWidth="1"/>
    <col min="8215" max="8215" width="1.7109375" customWidth="1"/>
    <col min="8216" max="8216" width="4.7109375" customWidth="1"/>
    <col min="8217" max="8217" width="2" customWidth="1"/>
    <col min="8218" max="8218" width="3.7109375" customWidth="1"/>
    <col min="8219" max="8219" width="7.28515625" customWidth="1"/>
    <col min="8220" max="8220" width="2.140625" customWidth="1"/>
    <col min="8221" max="8221" width="4.85546875" customWidth="1"/>
    <col min="8222" max="8222" width="3.5703125" customWidth="1"/>
    <col min="8223" max="8223" width="2" customWidth="1"/>
    <col min="8224" max="8224" width="1" customWidth="1"/>
    <col min="8225" max="8225" width="5.7109375" customWidth="1"/>
    <col min="8226" max="8226" width="2.42578125" customWidth="1"/>
    <col min="8227" max="8227" width="5.7109375" customWidth="1"/>
    <col min="8228" max="8228" width="8.28515625" customWidth="1"/>
    <col min="8229" max="8229" width="1.28515625" customWidth="1"/>
    <col min="8230" max="8230" width="2.42578125" customWidth="1"/>
    <col min="8231" max="8231" width="2.140625" customWidth="1"/>
    <col min="8232" max="8232" width="1.7109375" customWidth="1"/>
    <col min="8233" max="8233" width="8.7109375" customWidth="1"/>
    <col min="8234" max="8234" width="1" customWidth="1"/>
    <col min="8235" max="8235" width="2" customWidth="1"/>
    <col min="8236" max="8236" width="4.85546875" customWidth="1"/>
    <col min="8237" max="8237" width="3" customWidth="1"/>
    <col min="8238" max="8238" width="3.5703125" customWidth="1"/>
    <col min="8239" max="8239" width="2" customWidth="1"/>
    <col min="8240" max="8240" width="1.28515625" customWidth="1"/>
    <col min="8241" max="8241" width="8.5703125" customWidth="1"/>
    <col min="8242" max="8242" width="3.140625" customWidth="1"/>
    <col min="8243" max="8243" width="1.85546875" customWidth="1"/>
    <col min="8244" max="8244" width="1.28515625" customWidth="1"/>
    <col min="8245" max="8245" width="1.5703125" customWidth="1"/>
    <col min="8246" max="8246" width="8.7109375" customWidth="1"/>
    <col min="8247" max="8247" width="4" customWidth="1"/>
    <col min="8248" max="8248" width="3.42578125" customWidth="1"/>
    <col min="8249" max="8249" width="5.5703125" customWidth="1"/>
    <col min="8250" max="8250" width="11.85546875" customWidth="1"/>
    <col min="8251" max="8251" width="2.28515625" customWidth="1"/>
    <col min="8252" max="8252" width="4.5703125" customWidth="1"/>
    <col min="8253" max="8253" width="5.140625" customWidth="1"/>
    <col min="8254" max="8254" width="3.7109375" customWidth="1"/>
    <col min="8255" max="8255" width="8.42578125" customWidth="1"/>
    <col min="8449" max="8449" width="1.5703125" customWidth="1"/>
    <col min="8450" max="8450" width="1" customWidth="1"/>
    <col min="8451" max="8451" width="8" customWidth="1"/>
    <col min="8452" max="8452" width="1.7109375" customWidth="1"/>
    <col min="8453" max="8453" width="2" customWidth="1"/>
    <col min="8454" max="8454" width="3" customWidth="1"/>
    <col min="8455" max="8455" width="1.5703125" customWidth="1"/>
    <col min="8456" max="8456" width="1.7109375" customWidth="1"/>
    <col min="8457" max="8457" width="3.42578125" customWidth="1"/>
    <col min="8458" max="8458" width="2.140625" customWidth="1"/>
    <col min="8459" max="8459" width="3.42578125" customWidth="1"/>
    <col min="8460" max="8460" width="4.85546875" customWidth="1"/>
    <col min="8461" max="8461" width="2.140625" customWidth="1"/>
    <col min="8462" max="8462" width="2" customWidth="1"/>
    <col min="8463" max="8463" width="2.5703125" customWidth="1"/>
    <col min="8464" max="8464" width="1.5703125" customWidth="1"/>
    <col min="8465" max="8465" width="3.5703125" customWidth="1"/>
    <col min="8466" max="8466" width="2" customWidth="1"/>
    <col min="8467" max="8467" width="2.140625" customWidth="1"/>
    <col min="8468" max="8468" width="2.5703125" customWidth="1"/>
    <col min="8469" max="8469" width="1.5703125" customWidth="1"/>
    <col min="8470" max="8470" width="3.7109375" customWidth="1"/>
    <col min="8471" max="8471" width="1.7109375" customWidth="1"/>
    <col min="8472" max="8472" width="4.7109375" customWidth="1"/>
    <col min="8473" max="8473" width="2" customWidth="1"/>
    <col min="8474" max="8474" width="3.7109375" customWidth="1"/>
    <col min="8475" max="8475" width="7.28515625" customWidth="1"/>
    <col min="8476" max="8476" width="2.140625" customWidth="1"/>
    <col min="8477" max="8477" width="4.85546875" customWidth="1"/>
    <col min="8478" max="8478" width="3.5703125" customWidth="1"/>
    <col min="8479" max="8479" width="2" customWidth="1"/>
    <col min="8480" max="8480" width="1" customWidth="1"/>
    <col min="8481" max="8481" width="5.7109375" customWidth="1"/>
    <col min="8482" max="8482" width="2.42578125" customWidth="1"/>
    <col min="8483" max="8483" width="5.7109375" customWidth="1"/>
    <col min="8484" max="8484" width="8.28515625" customWidth="1"/>
    <col min="8485" max="8485" width="1.28515625" customWidth="1"/>
    <col min="8486" max="8486" width="2.42578125" customWidth="1"/>
    <col min="8487" max="8487" width="2.140625" customWidth="1"/>
    <col min="8488" max="8488" width="1.7109375" customWidth="1"/>
    <col min="8489" max="8489" width="8.7109375" customWidth="1"/>
    <col min="8490" max="8490" width="1" customWidth="1"/>
    <col min="8491" max="8491" width="2" customWidth="1"/>
    <col min="8492" max="8492" width="4.85546875" customWidth="1"/>
    <col min="8493" max="8493" width="3" customWidth="1"/>
    <col min="8494" max="8494" width="3.5703125" customWidth="1"/>
    <col min="8495" max="8495" width="2" customWidth="1"/>
    <col min="8496" max="8496" width="1.28515625" customWidth="1"/>
    <col min="8497" max="8497" width="8.5703125" customWidth="1"/>
    <col min="8498" max="8498" width="3.140625" customWidth="1"/>
    <col min="8499" max="8499" width="1.85546875" customWidth="1"/>
    <col min="8500" max="8500" width="1.28515625" customWidth="1"/>
    <col min="8501" max="8501" width="1.5703125" customWidth="1"/>
    <col min="8502" max="8502" width="8.7109375" customWidth="1"/>
    <col min="8503" max="8503" width="4" customWidth="1"/>
    <col min="8504" max="8504" width="3.42578125" customWidth="1"/>
    <col min="8505" max="8505" width="5.5703125" customWidth="1"/>
    <col min="8506" max="8506" width="11.85546875" customWidth="1"/>
    <col min="8507" max="8507" width="2.28515625" customWidth="1"/>
    <col min="8508" max="8508" width="4.5703125" customWidth="1"/>
    <col min="8509" max="8509" width="5.140625" customWidth="1"/>
    <col min="8510" max="8510" width="3.7109375" customWidth="1"/>
    <col min="8511" max="8511" width="8.42578125" customWidth="1"/>
    <col min="8705" max="8705" width="1.5703125" customWidth="1"/>
    <col min="8706" max="8706" width="1" customWidth="1"/>
    <col min="8707" max="8707" width="8" customWidth="1"/>
    <col min="8708" max="8708" width="1.7109375" customWidth="1"/>
    <col min="8709" max="8709" width="2" customWidth="1"/>
    <col min="8710" max="8710" width="3" customWidth="1"/>
    <col min="8711" max="8711" width="1.5703125" customWidth="1"/>
    <col min="8712" max="8712" width="1.7109375" customWidth="1"/>
    <col min="8713" max="8713" width="3.42578125" customWidth="1"/>
    <col min="8714" max="8714" width="2.140625" customWidth="1"/>
    <col min="8715" max="8715" width="3.42578125" customWidth="1"/>
    <col min="8716" max="8716" width="4.85546875" customWidth="1"/>
    <col min="8717" max="8717" width="2.140625" customWidth="1"/>
    <col min="8718" max="8718" width="2" customWidth="1"/>
    <col min="8719" max="8719" width="2.5703125" customWidth="1"/>
    <col min="8720" max="8720" width="1.5703125" customWidth="1"/>
    <col min="8721" max="8721" width="3.5703125" customWidth="1"/>
    <col min="8722" max="8722" width="2" customWidth="1"/>
    <col min="8723" max="8723" width="2.140625" customWidth="1"/>
    <col min="8724" max="8724" width="2.5703125" customWidth="1"/>
    <col min="8725" max="8725" width="1.5703125" customWidth="1"/>
    <col min="8726" max="8726" width="3.7109375" customWidth="1"/>
    <col min="8727" max="8727" width="1.7109375" customWidth="1"/>
    <col min="8728" max="8728" width="4.7109375" customWidth="1"/>
    <col min="8729" max="8729" width="2" customWidth="1"/>
    <col min="8730" max="8730" width="3.7109375" customWidth="1"/>
    <col min="8731" max="8731" width="7.28515625" customWidth="1"/>
    <col min="8732" max="8732" width="2.140625" customWidth="1"/>
    <col min="8733" max="8733" width="4.85546875" customWidth="1"/>
    <col min="8734" max="8734" width="3.5703125" customWidth="1"/>
    <col min="8735" max="8735" width="2" customWidth="1"/>
    <col min="8736" max="8736" width="1" customWidth="1"/>
    <col min="8737" max="8737" width="5.7109375" customWidth="1"/>
    <col min="8738" max="8738" width="2.42578125" customWidth="1"/>
    <col min="8739" max="8739" width="5.7109375" customWidth="1"/>
    <col min="8740" max="8740" width="8.28515625" customWidth="1"/>
    <col min="8741" max="8741" width="1.28515625" customWidth="1"/>
    <col min="8742" max="8742" width="2.42578125" customWidth="1"/>
    <col min="8743" max="8743" width="2.140625" customWidth="1"/>
    <col min="8744" max="8744" width="1.7109375" customWidth="1"/>
    <col min="8745" max="8745" width="8.7109375" customWidth="1"/>
    <col min="8746" max="8746" width="1" customWidth="1"/>
    <col min="8747" max="8747" width="2" customWidth="1"/>
    <col min="8748" max="8748" width="4.85546875" customWidth="1"/>
    <col min="8749" max="8749" width="3" customWidth="1"/>
    <col min="8750" max="8750" width="3.5703125" customWidth="1"/>
    <col min="8751" max="8751" width="2" customWidth="1"/>
    <col min="8752" max="8752" width="1.28515625" customWidth="1"/>
    <col min="8753" max="8753" width="8.5703125" customWidth="1"/>
    <col min="8754" max="8754" width="3.140625" customWidth="1"/>
    <col min="8755" max="8755" width="1.85546875" customWidth="1"/>
    <col min="8756" max="8756" width="1.28515625" customWidth="1"/>
    <col min="8757" max="8757" width="1.5703125" customWidth="1"/>
    <col min="8758" max="8758" width="8.7109375" customWidth="1"/>
    <col min="8759" max="8759" width="4" customWidth="1"/>
    <col min="8760" max="8760" width="3.42578125" customWidth="1"/>
    <col min="8761" max="8761" width="5.5703125" customWidth="1"/>
    <col min="8762" max="8762" width="11.85546875" customWidth="1"/>
    <col min="8763" max="8763" width="2.28515625" customWidth="1"/>
    <col min="8764" max="8764" width="4.5703125" customWidth="1"/>
    <col min="8765" max="8765" width="5.140625" customWidth="1"/>
    <col min="8766" max="8766" width="3.7109375" customWidth="1"/>
    <col min="8767" max="8767" width="8.42578125" customWidth="1"/>
    <col min="8961" max="8961" width="1.5703125" customWidth="1"/>
    <col min="8962" max="8962" width="1" customWidth="1"/>
    <col min="8963" max="8963" width="8" customWidth="1"/>
    <col min="8964" max="8964" width="1.7109375" customWidth="1"/>
    <col min="8965" max="8965" width="2" customWidth="1"/>
    <col min="8966" max="8966" width="3" customWidth="1"/>
    <col min="8967" max="8967" width="1.5703125" customWidth="1"/>
    <col min="8968" max="8968" width="1.7109375" customWidth="1"/>
    <col min="8969" max="8969" width="3.42578125" customWidth="1"/>
    <col min="8970" max="8970" width="2.140625" customWidth="1"/>
    <col min="8971" max="8971" width="3.42578125" customWidth="1"/>
    <col min="8972" max="8972" width="4.85546875" customWidth="1"/>
    <col min="8973" max="8973" width="2.140625" customWidth="1"/>
    <col min="8974" max="8974" width="2" customWidth="1"/>
    <col min="8975" max="8975" width="2.5703125" customWidth="1"/>
    <col min="8976" max="8976" width="1.5703125" customWidth="1"/>
    <col min="8977" max="8977" width="3.5703125" customWidth="1"/>
    <col min="8978" max="8978" width="2" customWidth="1"/>
    <col min="8979" max="8979" width="2.140625" customWidth="1"/>
    <col min="8980" max="8980" width="2.5703125" customWidth="1"/>
    <col min="8981" max="8981" width="1.5703125" customWidth="1"/>
    <col min="8982" max="8982" width="3.7109375" customWidth="1"/>
    <col min="8983" max="8983" width="1.7109375" customWidth="1"/>
    <col min="8984" max="8984" width="4.7109375" customWidth="1"/>
    <col min="8985" max="8985" width="2" customWidth="1"/>
    <col min="8986" max="8986" width="3.7109375" customWidth="1"/>
    <col min="8987" max="8987" width="7.28515625" customWidth="1"/>
    <col min="8988" max="8988" width="2.140625" customWidth="1"/>
    <col min="8989" max="8989" width="4.85546875" customWidth="1"/>
    <col min="8990" max="8990" width="3.5703125" customWidth="1"/>
    <col min="8991" max="8991" width="2" customWidth="1"/>
    <col min="8992" max="8992" width="1" customWidth="1"/>
    <col min="8993" max="8993" width="5.7109375" customWidth="1"/>
    <col min="8994" max="8994" width="2.42578125" customWidth="1"/>
    <col min="8995" max="8995" width="5.7109375" customWidth="1"/>
    <col min="8996" max="8996" width="8.28515625" customWidth="1"/>
    <col min="8997" max="8997" width="1.28515625" customWidth="1"/>
    <col min="8998" max="8998" width="2.42578125" customWidth="1"/>
    <col min="8999" max="8999" width="2.140625" customWidth="1"/>
    <col min="9000" max="9000" width="1.7109375" customWidth="1"/>
    <col min="9001" max="9001" width="8.7109375" customWidth="1"/>
    <col min="9002" max="9002" width="1" customWidth="1"/>
    <col min="9003" max="9003" width="2" customWidth="1"/>
    <col min="9004" max="9004" width="4.85546875" customWidth="1"/>
    <col min="9005" max="9005" width="3" customWidth="1"/>
    <col min="9006" max="9006" width="3.5703125" customWidth="1"/>
    <col min="9007" max="9007" width="2" customWidth="1"/>
    <col min="9008" max="9008" width="1.28515625" customWidth="1"/>
    <col min="9009" max="9009" width="8.5703125" customWidth="1"/>
    <col min="9010" max="9010" width="3.140625" customWidth="1"/>
    <col min="9011" max="9011" width="1.85546875" customWidth="1"/>
    <col min="9012" max="9012" width="1.28515625" customWidth="1"/>
    <col min="9013" max="9013" width="1.5703125" customWidth="1"/>
    <col min="9014" max="9014" width="8.7109375" customWidth="1"/>
    <col min="9015" max="9015" width="4" customWidth="1"/>
    <col min="9016" max="9016" width="3.42578125" customWidth="1"/>
    <col min="9017" max="9017" width="5.5703125" customWidth="1"/>
    <col min="9018" max="9018" width="11.85546875" customWidth="1"/>
    <col min="9019" max="9019" width="2.28515625" customWidth="1"/>
    <col min="9020" max="9020" width="4.5703125" customWidth="1"/>
    <col min="9021" max="9021" width="5.140625" customWidth="1"/>
    <col min="9022" max="9022" width="3.7109375" customWidth="1"/>
    <col min="9023" max="9023" width="8.42578125" customWidth="1"/>
    <col min="9217" max="9217" width="1.5703125" customWidth="1"/>
    <col min="9218" max="9218" width="1" customWidth="1"/>
    <col min="9219" max="9219" width="8" customWidth="1"/>
    <col min="9220" max="9220" width="1.7109375" customWidth="1"/>
    <col min="9221" max="9221" width="2" customWidth="1"/>
    <col min="9222" max="9222" width="3" customWidth="1"/>
    <col min="9223" max="9223" width="1.5703125" customWidth="1"/>
    <col min="9224" max="9224" width="1.7109375" customWidth="1"/>
    <col min="9225" max="9225" width="3.42578125" customWidth="1"/>
    <col min="9226" max="9226" width="2.140625" customWidth="1"/>
    <col min="9227" max="9227" width="3.42578125" customWidth="1"/>
    <col min="9228" max="9228" width="4.85546875" customWidth="1"/>
    <col min="9229" max="9229" width="2.140625" customWidth="1"/>
    <col min="9230" max="9230" width="2" customWidth="1"/>
    <col min="9231" max="9231" width="2.5703125" customWidth="1"/>
    <col min="9232" max="9232" width="1.5703125" customWidth="1"/>
    <col min="9233" max="9233" width="3.5703125" customWidth="1"/>
    <col min="9234" max="9234" width="2" customWidth="1"/>
    <col min="9235" max="9235" width="2.140625" customWidth="1"/>
    <col min="9236" max="9236" width="2.5703125" customWidth="1"/>
    <col min="9237" max="9237" width="1.5703125" customWidth="1"/>
    <col min="9238" max="9238" width="3.7109375" customWidth="1"/>
    <col min="9239" max="9239" width="1.7109375" customWidth="1"/>
    <col min="9240" max="9240" width="4.7109375" customWidth="1"/>
    <col min="9241" max="9241" width="2" customWidth="1"/>
    <col min="9242" max="9242" width="3.7109375" customWidth="1"/>
    <col min="9243" max="9243" width="7.28515625" customWidth="1"/>
    <col min="9244" max="9244" width="2.140625" customWidth="1"/>
    <col min="9245" max="9245" width="4.85546875" customWidth="1"/>
    <col min="9246" max="9246" width="3.5703125" customWidth="1"/>
    <col min="9247" max="9247" width="2" customWidth="1"/>
    <col min="9248" max="9248" width="1" customWidth="1"/>
    <col min="9249" max="9249" width="5.7109375" customWidth="1"/>
    <col min="9250" max="9250" width="2.42578125" customWidth="1"/>
    <col min="9251" max="9251" width="5.7109375" customWidth="1"/>
    <col min="9252" max="9252" width="8.28515625" customWidth="1"/>
    <col min="9253" max="9253" width="1.28515625" customWidth="1"/>
    <col min="9254" max="9254" width="2.42578125" customWidth="1"/>
    <col min="9255" max="9255" width="2.140625" customWidth="1"/>
    <col min="9256" max="9256" width="1.7109375" customWidth="1"/>
    <col min="9257" max="9257" width="8.7109375" customWidth="1"/>
    <col min="9258" max="9258" width="1" customWidth="1"/>
    <col min="9259" max="9259" width="2" customWidth="1"/>
    <col min="9260" max="9260" width="4.85546875" customWidth="1"/>
    <col min="9261" max="9261" width="3" customWidth="1"/>
    <col min="9262" max="9262" width="3.5703125" customWidth="1"/>
    <col min="9263" max="9263" width="2" customWidth="1"/>
    <col min="9264" max="9264" width="1.28515625" customWidth="1"/>
    <col min="9265" max="9265" width="8.5703125" customWidth="1"/>
    <col min="9266" max="9266" width="3.140625" customWidth="1"/>
    <col min="9267" max="9267" width="1.85546875" customWidth="1"/>
    <col min="9268" max="9268" width="1.28515625" customWidth="1"/>
    <col min="9269" max="9269" width="1.5703125" customWidth="1"/>
    <col min="9270" max="9270" width="8.7109375" customWidth="1"/>
    <col min="9271" max="9271" width="4" customWidth="1"/>
    <col min="9272" max="9272" width="3.42578125" customWidth="1"/>
    <col min="9273" max="9273" width="5.5703125" customWidth="1"/>
    <col min="9274" max="9274" width="11.85546875" customWidth="1"/>
    <col min="9275" max="9275" width="2.28515625" customWidth="1"/>
    <col min="9276" max="9276" width="4.5703125" customWidth="1"/>
    <col min="9277" max="9277" width="5.140625" customWidth="1"/>
    <col min="9278" max="9278" width="3.7109375" customWidth="1"/>
    <col min="9279" max="9279" width="8.42578125" customWidth="1"/>
    <col min="9473" max="9473" width="1.5703125" customWidth="1"/>
    <col min="9474" max="9474" width="1" customWidth="1"/>
    <col min="9475" max="9475" width="8" customWidth="1"/>
    <col min="9476" max="9476" width="1.7109375" customWidth="1"/>
    <col min="9477" max="9477" width="2" customWidth="1"/>
    <col min="9478" max="9478" width="3" customWidth="1"/>
    <col min="9479" max="9479" width="1.5703125" customWidth="1"/>
    <col min="9480" max="9480" width="1.7109375" customWidth="1"/>
    <col min="9481" max="9481" width="3.42578125" customWidth="1"/>
    <col min="9482" max="9482" width="2.140625" customWidth="1"/>
    <col min="9483" max="9483" width="3.42578125" customWidth="1"/>
    <col min="9484" max="9484" width="4.85546875" customWidth="1"/>
    <col min="9485" max="9485" width="2.140625" customWidth="1"/>
    <col min="9486" max="9486" width="2" customWidth="1"/>
    <col min="9487" max="9487" width="2.5703125" customWidth="1"/>
    <col min="9488" max="9488" width="1.5703125" customWidth="1"/>
    <col min="9489" max="9489" width="3.5703125" customWidth="1"/>
    <col min="9490" max="9490" width="2" customWidth="1"/>
    <col min="9491" max="9491" width="2.140625" customWidth="1"/>
    <col min="9492" max="9492" width="2.5703125" customWidth="1"/>
    <col min="9493" max="9493" width="1.5703125" customWidth="1"/>
    <col min="9494" max="9494" width="3.7109375" customWidth="1"/>
    <col min="9495" max="9495" width="1.7109375" customWidth="1"/>
    <col min="9496" max="9496" width="4.7109375" customWidth="1"/>
    <col min="9497" max="9497" width="2" customWidth="1"/>
    <col min="9498" max="9498" width="3.7109375" customWidth="1"/>
    <col min="9499" max="9499" width="7.28515625" customWidth="1"/>
    <col min="9500" max="9500" width="2.140625" customWidth="1"/>
    <col min="9501" max="9501" width="4.85546875" customWidth="1"/>
    <col min="9502" max="9502" width="3.5703125" customWidth="1"/>
    <col min="9503" max="9503" width="2" customWidth="1"/>
    <col min="9504" max="9504" width="1" customWidth="1"/>
    <col min="9505" max="9505" width="5.7109375" customWidth="1"/>
    <col min="9506" max="9506" width="2.42578125" customWidth="1"/>
    <col min="9507" max="9507" width="5.7109375" customWidth="1"/>
    <col min="9508" max="9508" width="8.28515625" customWidth="1"/>
    <col min="9509" max="9509" width="1.28515625" customWidth="1"/>
    <col min="9510" max="9510" width="2.42578125" customWidth="1"/>
    <col min="9511" max="9511" width="2.140625" customWidth="1"/>
    <col min="9512" max="9512" width="1.7109375" customWidth="1"/>
    <col min="9513" max="9513" width="8.7109375" customWidth="1"/>
    <col min="9514" max="9514" width="1" customWidth="1"/>
    <col min="9515" max="9515" width="2" customWidth="1"/>
    <col min="9516" max="9516" width="4.85546875" customWidth="1"/>
    <col min="9517" max="9517" width="3" customWidth="1"/>
    <col min="9518" max="9518" width="3.5703125" customWidth="1"/>
    <col min="9519" max="9519" width="2" customWidth="1"/>
    <col min="9520" max="9520" width="1.28515625" customWidth="1"/>
    <col min="9521" max="9521" width="8.5703125" customWidth="1"/>
    <col min="9522" max="9522" width="3.140625" customWidth="1"/>
    <col min="9523" max="9523" width="1.85546875" customWidth="1"/>
    <col min="9524" max="9524" width="1.28515625" customWidth="1"/>
    <col min="9525" max="9525" width="1.5703125" customWidth="1"/>
    <col min="9526" max="9526" width="8.7109375" customWidth="1"/>
    <col min="9527" max="9527" width="4" customWidth="1"/>
    <col min="9528" max="9528" width="3.42578125" customWidth="1"/>
    <col min="9529" max="9529" width="5.5703125" customWidth="1"/>
    <col min="9530" max="9530" width="11.85546875" customWidth="1"/>
    <col min="9531" max="9531" width="2.28515625" customWidth="1"/>
    <col min="9532" max="9532" width="4.5703125" customWidth="1"/>
    <col min="9533" max="9533" width="5.140625" customWidth="1"/>
    <col min="9534" max="9534" width="3.7109375" customWidth="1"/>
    <col min="9535" max="9535" width="8.42578125" customWidth="1"/>
    <col min="9729" max="9729" width="1.5703125" customWidth="1"/>
    <col min="9730" max="9730" width="1" customWidth="1"/>
    <col min="9731" max="9731" width="8" customWidth="1"/>
    <col min="9732" max="9732" width="1.7109375" customWidth="1"/>
    <col min="9733" max="9733" width="2" customWidth="1"/>
    <col min="9734" max="9734" width="3" customWidth="1"/>
    <col min="9735" max="9735" width="1.5703125" customWidth="1"/>
    <col min="9736" max="9736" width="1.7109375" customWidth="1"/>
    <col min="9737" max="9737" width="3.42578125" customWidth="1"/>
    <col min="9738" max="9738" width="2.140625" customWidth="1"/>
    <col min="9739" max="9739" width="3.42578125" customWidth="1"/>
    <col min="9740" max="9740" width="4.85546875" customWidth="1"/>
    <col min="9741" max="9741" width="2.140625" customWidth="1"/>
    <col min="9742" max="9742" width="2" customWidth="1"/>
    <col min="9743" max="9743" width="2.5703125" customWidth="1"/>
    <col min="9744" max="9744" width="1.5703125" customWidth="1"/>
    <col min="9745" max="9745" width="3.5703125" customWidth="1"/>
    <col min="9746" max="9746" width="2" customWidth="1"/>
    <col min="9747" max="9747" width="2.140625" customWidth="1"/>
    <col min="9748" max="9748" width="2.5703125" customWidth="1"/>
    <col min="9749" max="9749" width="1.5703125" customWidth="1"/>
    <col min="9750" max="9750" width="3.7109375" customWidth="1"/>
    <col min="9751" max="9751" width="1.7109375" customWidth="1"/>
    <col min="9752" max="9752" width="4.7109375" customWidth="1"/>
    <col min="9753" max="9753" width="2" customWidth="1"/>
    <col min="9754" max="9754" width="3.7109375" customWidth="1"/>
    <col min="9755" max="9755" width="7.28515625" customWidth="1"/>
    <col min="9756" max="9756" width="2.140625" customWidth="1"/>
    <col min="9757" max="9757" width="4.85546875" customWidth="1"/>
    <col min="9758" max="9758" width="3.5703125" customWidth="1"/>
    <col min="9759" max="9759" width="2" customWidth="1"/>
    <col min="9760" max="9760" width="1" customWidth="1"/>
    <col min="9761" max="9761" width="5.7109375" customWidth="1"/>
    <col min="9762" max="9762" width="2.42578125" customWidth="1"/>
    <col min="9763" max="9763" width="5.7109375" customWidth="1"/>
    <col min="9764" max="9764" width="8.28515625" customWidth="1"/>
    <col min="9765" max="9765" width="1.28515625" customWidth="1"/>
    <col min="9766" max="9766" width="2.42578125" customWidth="1"/>
    <col min="9767" max="9767" width="2.140625" customWidth="1"/>
    <col min="9768" max="9768" width="1.7109375" customWidth="1"/>
    <col min="9769" max="9769" width="8.7109375" customWidth="1"/>
    <col min="9770" max="9770" width="1" customWidth="1"/>
    <col min="9771" max="9771" width="2" customWidth="1"/>
    <col min="9772" max="9772" width="4.85546875" customWidth="1"/>
    <col min="9773" max="9773" width="3" customWidth="1"/>
    <col min="9774" max="9774" width="3.5703125" customWidth="1"/>
    <col min="9775" max="9775" width="2" customWidth="1"/>
    <col min="9776" max="9776" width="1.28515625" customWidth="1"/>
    <col min="9777" max="9777" width="8.5703125" customWidth="1"/>
    <col min="9778" max="9778" width="3.140625" customWidth="1"/>
    <col min="9779" max="9779" width="1.85546875" customWidth="1"/>
    <col min="9780" max="9780" width="1.28515625" customWidth="1"/>
    <col min="9781" max="9781" width="1.5703125" customWidth="1"/>
    <col min="9782" max="9782" width="8.7109375" customWidth="1"/>
    <col min="9783" max="9783" width="4" customWidth="1"/>
    <col min="9784" max="9784" width="3.42578125" customWidth="1"/>
    <col min="9785" max="9785" width="5.5703125" customWidth="1"/>
    <col min="9786" max="9786" width="11.85546875" customWidth="1"/>
    <col min="9787" max="9787" width="2.28515625" customWidth="1"/>
    <col min="9788" max="9788" width="4.5703125" customWidth="1"/>
    <col min="9789" max="9789" width="5.140625" customWidth="1"/>
    <col min="9790" max="9790" width="3.7109375" customWidth="1"/>
    <col min="9791" max="9791" width="8.42578125" customWidth="1"/>
    <col min="9985" max="9985" width="1.5703125" customWidth="1"/>
    <col min="9986" max="9986" width="1" customWidth="1"/>
    <col min="9987" max="9987" width="8" customWidth="1"/>
    <col min="9988" max="9988" width="1.7109375" customWidth="1"/>
    <col min="9989" max="9989" width="2" customWidth="1"/>
    <col min="9990" max="9990" width="3" customWidth="1"/>
    <col min="9991" max="9991" width="1.5703125" customWidth="1"/>
    <col min="9992" max="9992" width="1.7109375" customWidth="1"/>
    <col min="9993" max="9993" width="3.42578125" customWidth="1"/>
    <col min="9994" max="9994" width="2.140625" customWidth="1"/>
    <col min="9995" max="9995" width="3.42578125" customWidth="1"/>
    <col min="9996" max="9996" width="4.85546875" customWidth="1"/>
    <col min="9997" max="9997" width="2.140625" customWidth="1"/>
    <col min="9998" max="9998" width="2" customWidth="1"/>
    <col min="9999" max="9999" width="2.5703125" customWidth="1"/>
    <col min="10000" max="10000" width="1.5703125" customWidth="1"/>
    <col min="10001" max="10001" width="3.5703125" customWidth="1"/>
    <col min="10002" max="10002" width="2" customWidth="1"/>
    <col min="10003" max="10003" width="2.140625" customWidth="1"/>
    <col min="10004" max="10004" width="2.5703125" customWidth="1"/>
    <col min="10005" max="10005" width="1.5703125" customWidth="1"/>
    <col min="10006" max="10006" width="3.7109375" customWidth="1"/>
    <col min="10007" max="10007" width="1.7109375" customWidth="1"/>
    <col min="10008" max="10008" width="4.7109375" customWidth="1"/>
    <col min="10009" max="10009" width="2" customWidth="1"/>
    <col min="10010" max="10010" width="3.7109375" customWidth="1"/>
    <col min="10011" max="10011" width="7.28515625" customWidth="1"/>
    <col min="10012" max="10012" width="2.140625" customWidth="1"/>
    <col min="10013" max="10013" width="4.85546875" customWidth="1"/>
    <col min="10014" max="10014" width="3.5703125" customWidth="1"/>
    <col min="10015" max="10015" width="2" customWidth="1"/>
    <col min="10016" max="10016" width="1" customWidth="1"/>
    <col min="10017" max="10017" width="5.7109375" customWidth="1"/>
    <col min="10018" max="10018" width="2.42578125" customWidth="1"/>
    <col min="10019" max="10019" width="5.7109375" customWidth="1"/>
    <col min="10020" max="10020" width="8.28515625" customWidth="1"/>
    <col min="10021" max="10021" width="1.28515625" customWidth="1"/>
    <col min="10022" max="10022" width="2.42578125" customWidth="1"/>
    <col min="10023" max="10023" width="2.140625" customWidth="1"/>
    <col min="10024" max="10024" width="1.7109375" customWidth="1"/>
    <col min="10025" max="10025" width="8.7109375" customWidth="1"/>
    <col min="10026" max="10026" width="1" customWidth="1"/>
    <col min="10027" max="10027" width="2" customWidth="1"/>
    <col min="10028" max="10028" width="4.85546875" customWidth="1"/>
    <col min="10029" max="10029" width="3" customWidth="1"/>
    <col min="10030" max="10030" width="3.5703125" customWidth="1"/>
    <col min="10031" max="10031" width="2" customWidth="1"/>
    <col min="10032" max="10032" width="1.28515625" customWidth="1"/>
    <col min="10033" max="10033" width="8.5703125" customWidth="1"/>
    <col min="10034" max="10034" width="3.140625" customWidth="1"/>
    <col min="10035" max="10035" width="1.85546875" customWidth="1"/>
    <col min="10036" max="10036" width="1.28515625" customWidth="1"/>
    <col min="10037" max="10037" width="1.5703125" customWidth="1"/>
    <col min="10038" max="10038" width="8.7109375" customWidth="1"/>
    <col min="10039" max="10039" width="4" customWidth="1"/>
    <col min="10040" max="10040" width="3.42578125" customWidth="1"/>
    <col min="10041" max="10041" width="5.5703125" customWidth="1"/>
    <col min="10042" max="10042" width="11.85546875" customWidth="1"/>
    <col min="10043" max="10043" width="2.28515625" customWidth="1"/>
    <col min="10044" max="10044" width="4.5703125" customWidth="1"/>
    <col min="10045" max="10045" width="5.140625" customWidth="1"/>
    <col min="10046" max="10046" width="3.7109375" customWidth="1"/>
    <col min="10047" max="10047" width="8.42578125" customWidth="1"/>
    <col min="10241" max="10241" width="1.5703125" customWidth="1"/>
    <col min="10242" max="10242" width="1" customWidth="1"/>
    <col min="10243" max="10243" width="8" customWidth="1"/>
    <col min="10244" max="10244" width="1.7109375" customWidth="1"/>
    <col min="10245" max="10245" width="2" customWidth="1"/>
    <col min="10246" max="10246" width="3" customWidth="1"/>
    <col min="10247" max="10247" width="1.5703125" customWidth="1"/>
    <col min="10248" max="10248" width="1.7109375" customWidth="1"/>
    <col min="10249" max="10249" width="3.42578125" customWidth="1"/>
    <col min="10250" max="10250" width="2.140625" customWidth="1"/>
    <col min="10251" max="10251" width="3.42578125" customWidth="1"/>
    <col min="10252" max="10252" width="4.85546875" customWidth="1"/>
    <col min="10253" max="10253" width="2.140625" customWidth="1"/>
    <col min="10254" max="10254" width="2" customWidth="1"/>
    <col min="10255" max="10255" width="2.5703125" customWidth="1"/>
    <col min="10256" max="10256" width="1.5703125" customWidth="1"/>
    <col min="10257" max="10257" width="3.5703125" customWidth="1"/>
    <col min="10258" max="10258" width="2" customWidth="1"/>
    <col min="10259" max="10259" width="2.140625" customWidth="1"/>
    <col min="10260" max="10260" width="2.5703125" customWidth="1"/>
    <col min="10261" max="10261" width="1.5703125" customWidth="1"/>
    <col min="10262" max="10262" width="3.7109375" customWidth="1"/>
    <col min="10263" max="10263" width="1.7109375" customWidth="1"/>
    <col min="10264" max="10264" width="4.7109375" customWidth="1"/>
    <col min="10265" max="10265" width="2" customWidth="1"/>
    <col min="10266" max="10266" width="3.7109375" customWidth="1"/>
    <col min="10267" max="10267" width="7.28515625" customWidth="1"/>
    <col min="10268" max="10268" width="2.140625" customWidth="1"/>
    <col min="10269" max="10269" width="4.85546875" customWidth="1"/>
    <col min="10270" max="10270" width="3.5703125" customWidth="1"/>
    <col min="10271" max="10271" width="2" customWidth="1"/>
    <col min="10272" max="10272" width="1" customWidth="1"/>
    <col min="10273" max="10273" width="5.7109375" customWidth="1"/>
    <col min="10274" max="10274" width="2.42578125" customWidth="1"/>
    <col min="10275" max="10275" width="5.7109375" customWidth="1"/>
    <col min="10276" max="10276" width="8.28515625" customWidth="1"/>
    <col min="10277" max="10277" width="1.28515625" customWidth="1"/>
    <col min="10278" max="10278" width="2.42578125" customWidth="1"/>
    <col min="10279" max="10279" width="2.140625" customWidth="1"/>
    <col min="10280" max="10280" width="1.7109375" customWidth="1"/>
    <col min="10281" max="10281" width="8.7109375" customWidth="1"/>
    <col min="10282" max="10282" width="1" customWidth="1"/>
    <col min="10283" max="10283" width="2" customWidth="1"/>
    <col min="10284" max="10284" width="4.85546875" customWidth="1"/>
    <col min="10285" max="10285" width="3" customWidth="1"/>
    <col min="10286" max="10286" width="3.5703125" customWidth="1"/>
    <col min="10287" max="10287" width="2" customWidth="1"/>
    <col min="10288" max="10288" width="1.28515625" customWidth="1"/>
    <col min="10289" max="10289" width="8.5703125" customWidth="1"/>
    <col min="10290" max="10290" width="3.140625" customWidth="1"/>
    <col min="10291" max="10291" width="1.85546875" customWidth="1"/>
    <col min="10292" max="10292" width="1.28515625" customWidth="1"/>
    <col min="10293" max="10293" width="1.5703125" customWidth="1"/>
    <col min="10294" max="10294" width="8.7109375" customWidth="1"/>
    <col min="10295" max="10295" width="4" customWidth="1"/>
    <col min="10296" max="10296" width="3.42578125" customWidth="1"/>
    <col min="10297" max="10297" width="5.5703125" customWidth="1"/>
    <col min="10298" max="10298" width="11.85546875" customWidth="1"/>
    <col min="10299" max="10299" width="2.28515625" customWidth="1"/>
    <col min="10300" max="10300" width="4.5703125" customWidth="1"/>
    <col min="10301" max="10301" width="5.140625" customWidth="1"/>
    <col min="10302" max="10302" width="3.7109375" customWidth="1"/>
    <col min="10303" max="10303" width="8.42578125" customWidth="1"/>
    <col min="10497" max="10497" width="1.5703125" customWidth="1"/>
    <col min="10498" max="10498" width="1" customWidth="1"/>
    <col min="10499" max="10499" width="8" customWidth="1"/>
    <col min="10500" max="10500" width="1.7109375" customWidth="1"/>
    <col min="10501" max="10501" width="2" customWidth="1"/>
    <col min="10502" max="10502" width="3" customWidth="1"/>
    <col min="10503" max="10503" width="1.5703125" customWidth="1"/>
    <col min="10504" max="10504" width="1.7109375" customWidth="1"/>
    <col min="10505" max="10505" width="3.42578125" customWidth="1"/>
    <col min="10506" max="10506" width="2.140625" customWidth="1"/>
    <col min="10507" max="10507" width="3.42578125" customWidth="1"/>
    <col min="10508" max="10508" width="4.85546875" customWidth="1"/>
    <col min="10509" max="10509" width="2.140625" customWidth="1"/>
    <col min="10510" max="10510" width="2" customWidth="1"/>
    <col min="10511" max="10511" width="2.5703125" customWidth="1"/>
    <col min="10512" max="10512" width="1.5703125" customWidth="1"/>
    <col min="10513" max="10513" width="3.5703125" customWidth="1"/>
    <col min="10514" max="10514" width="2" customWidth="1"/>
    <col min="10515" max="10515" width="2.140625" customWidth="1"/>
    <col min="10516" max="10516" width="2.5703125" customWidth="1"/>
    <col min="10517" max="10517" width="1.5703125" customWidth="1"/>
    <col min="10518" max="10518" width="3.7109375" customWidth="1"/>
    <col min="10519" max="10519" width="1.7109375" customWidth="1"/>
    <col min="10520" max="10520" width="4.7109375" customWidth="1"/>
    <col min="10521" max="10521" width="2" customWidth="1"/>
    <col min="10522" max="10522" width="3.7109375" customWidth="1"/>
    <col min="10523" max="10523" width="7.28515625" customWidth="1"/>
    <col min="10524" max="10524" width="2.140625" customWidth="1"/>
    <col min="10525" max="10525" width="4.85546875" customWidth="1"/>
    <col min="10526" max="10526" width="3.5703125" customWidth="1"/>
    <col min="10527" max="10527" width="2" customWidth="1"/>
    <col min="10528" max="10528" width="1" customWidth="1"/>
    <col min="10529" max="10529" width="5.7109375" customWidth="1"/>
    <col min="10530" max="10530" width="2.42578125" customWidth="1"/>
    <col min="10531" max="10531" width="5.7109375" customWidth="1"/>
    <col min="10532" max="10532" width="8.28515625" customWidth="1"/>
    <col min="10533" max="10533" width="1.28515625" customWidth="1"/>
    <col min="10534" max="10534" width="2.42578125" customWidth="1"/>
    <col min="10535" max="10535" width="2.140625" customWidth="1"/>
    <col min="10536" max="10536" width="1.7109375" customWidth="1"/>
    <col min="10537" max="10537" width="8.7109375" customWidth="1"/>
    <col min="10538" max="10538" width="1" customWidth="1"/>
    <col min="10539" max="10539" width="2" customWidth="1"/>
    <col min="10540" max="10540" width="4.85546875" customWidth="1"/>
    <col min="10541" max="10541" width="3" customWidth="1"/>
    <col min="10542" max="10542" width="3.5703125" customWidth="1"/>
    <col min="10543" max="10543" width="2" customWidth="1"/>
    <col min="10544" max="10544" width="1.28515625" customWidth="1"/>
    <col min="10545" max="10545" width="8.5703125" customWidth="1"/>
    <col min="10546" max="10546" width="3.140625" customWidth="1"/>
    <col min="10547" max="10547" width="1.85546875" customWidth="1"/>
    <col min="10548" max="10548" width="1.28515625" customWidth="1"/>
    <col min="10549" max="10549" width="1.5703125" customWidth="1"/>
    <col min="10550" max="10550" width="8.7109375" customWidth="1"/>
    <col min="10551" max="10551" width="4" customWidth="1"/>
    <col min="10552" max="10552" width="3.42578125" customWidth="1"/>
    <col min="10553" max="10553" width="5.5703125" customWidth="1"/>
    <col min="10554" max="10554" width="11.85546875" customWidth="1"/>
    <col min="10555" max="10555" width="2.28515625" customWidth="1"/>
    <col min="10556" max="10556" width="4.5703125" customWidth="1"/>
    <col min="10557" max="10557" width="5.140625" customWidth="1"/>
    <col min="10558" max="10558" width="3.7109375" customWidth="1"/>
    <col min="10559" max="10559" width="8.42578125" customWidth="1"/>
    <col min="10753" max="10753" width="1.5703125" customWidth="1"/>
    <col min="10754" max="10754" width="1" customWidth="1"/>
    <col min="10755" max="10755" width="8" customWidth="1"/>
    <col min="10756" max="10756" width="1.7109375" customWidth="1"/>
    <col min="10757" max="10757" width="2" customWidth="1"/>
    <col min="10758" max="10758" width="3" customWidth="1"/>
    <col min="10759" max="10759" width="1.5703125" customWidth="1"/>
    <col min="10760" max="10760" width="1.7109375" customWidth="1"/>
    <col min="10761" max="10761" width="3.42578125" customWidth="1"/>
    <col min="10762" max="10762" width="2.140625" customWidth="1"/>
    <col min="10763" max="10763" width="3.42578125" customWidth="1"/>
    <col min="10764" max="10764" width="4.85546875" customWidth="1"/>
    <col min="10765" max="10765" width="2.140625" customWidth="1"/>
    <col min="10766" max="10766" width="2" customWidth="1"/>
    <col min="10767" max="10767" width="2.5703125" customWidth="1"/>
    <col min="10768" max="10768" width="1.5703125" customWidth="1"/>
    <col min="10769" max="10769" width="3.5703125" customWidth="1"/>
    <col min="10770" max="10770" width="2" customWidth="1"/>
    <col min="10771" max="10771" width="2.140625" customWidth="1"/>
    <col min="10772" max="10772" width="2.5703125" customWidth="1"/>
    <col min="10773" max="10773" width="1.5703125" customWidth="1"/>
    <col min="10774" max="10774" width="3.7109375" customWidth="1"/>
    <col min="10775" max="10775" width="1.7109375" customWidth="1"/>
    <col min="10776" max="10776" width="4.7109375" customWidth="1"/>
    <col min="10777" max="10777" width="2" customWidth="1"/>
    <col min="10778" max="10778" width="3.7109375" customWidth="1"/>
    <col min="10779" max="10779" width="7.28515625" customWidth="1"/>
    <col min="10780" max="10780" width="2.140625" customWidth="1"/>
    <col min="10781" max="10781" width="4.85546875" customWidth="1"/>
    <col min="10782" max="10782" width="3.5703125" customWidth="1"/>
    <col min="10783" max="10783" width="2" customWidth="1"/>
    <col min="10784" max="10784" width="1" customWidth="1"/>
    <col min="10785" max="10785" width="5.7109375" customWidth="1"/>
    <col min="10786" max="10786" width="2.42578125" customWidth="1"/>
    <col min="10787" max="10787" width="5.7109375" customWidth="1"/>
    <col min="10788" max="10788" width="8.28515625" customWidth="1"/>
    <col min="10789" max="10789" width="1.28515625" customWidth="1"/>
    <col min="10790" max="10790" width="2.42578125" customWidth="1"/>
    <col min="10791" max="10791" width="2.140625" customWidth="1"/>
    <col min="10792" max="10792" width="1.7109375" customWidth="1"/>
    <col min="10793" max="10793" width="8.7109375" customWidth="1"/>
    <col min="10794" max="10794" width="1" customWidth="1"/>
    <col min="10795" max="10795" width="2" customWidth="1"/>
    <col min="10796" max="10796" width="4.85546875" customWidth="1"/>
    <col min="10797" max="10797" width="3" customWidth="1"/>
    <col min="10798" max="10798" width="3.5703125" customWidth="1"/>
    <col min="10799" max="10799" width="2" customWidth="1"/>
    <col min="10800" max="10800" width="1.28515625" customWidth="1"/>
    <col min="10801" max="10801" width="8.5703125" customWidth="1"/>
    <col min="10802" max="10802" width="3.140625" customWidth="1"/>
    <col min="10803" max="10803" width="1.85546875" customWidth="1"/>
    <col min="10804" max="10804" width="1.28515625" customWidth="1"/>
    <col min="10805" max="10805" width="1.5703125" customWidth="1"/>
    <col min="10806" max="10806" width="8.7109375" customWidth="1"/>
    <col min="10807" max="10807" width="4" customWidth="1"/>
    <col min="10808" max="10808" width="3.42578125" customWidth="1"/>
    <col min="10809" max="10809" width="5.5703125" customWidth="1"/>
    <col min="10810" max="10810" width="11.85546875" customWidth="1"/>
    <col min="10811" max="10811" width="2.28515625" customWidth="1"/>
    <col min="10812" max="10812" width="4.5703125" customWidth="1"/>
    <col min="10813" max="10813" width="5.140625" customWidth="1"/>
    <col min="10814" max="10814" width="3.7109375" customWidth="1"/>
    <col min="10815" max="10815" width="8.42578125" customWidth="1"/>
    <col min="11009" max="11009" width="1.5703125" customWidth="1"/>
    <col min="11010" max="11010" width="1" customWidth="1"/>
    <col min="11011" max="11011" width="8" customWidth="1"/>
    <col min="11012" max="11012" width="1.7109375" customWidth="1"/>
    <col min="11013" max="11013" width="2" customWidth="1"/>
    <col min="11014" max="11014" width="3" customWidth="1"/>
    <col min="11015" max="11015" width="1.5703125" customWidth="1"/>
    <col min="11016" max="11016" width="1.7109375" customWidth="1"/>
    <col min="11017" max="11017" width="3.42578125" customWidth="1"/>
    <col min="11018" max="11018" width="2.140625" customWidth="1"/>
    <col min="11019" max="11019" width="3.42578125" customWidth="1"/>
    <col min="11020" max="11020" width="4.85546875" customWidth="1"/>
    <col min="11021" max="11021" width="2.140625" customWidth="1"/>
    <col min="11022" max="11022" width="2" customWidth="1"/>
    <col min="11023" max="11023" width="2.5703125" customWidth="1"/>
    <col min="11024" max="11024" width="1.5703125" customWidth="1"/>
    <col min="11025" max="11025" width="3.5703125" customWidth="1"/>
    <col min="11026" max="11026" width="2" customWidth="1"/>
    <col min="11027" max="11027" width="2.140625" customWidth="1"/>
    <col min="11028" max="11028" width="2.5703125" customWidth="1"/>
    <col min="11029" max="11029" width="1.5703125" customWidth="1"/>
    <col min="11030" max="11030" width="3.7109375" customWidth="1"/>
    <col min="11031" max="11031" width="1.7109375" customWidth="1"/>
    <col min="11032" max="11032" width="4.7109375" customWidth="1"/>
    <col min="11033" max="11033" width="2" customWidth="1"/>
    <col min="11034" max="11034" width="3.7109375" customWidth="1"/>
    <col min="11035" max="11035" width="7.28515625" customWidth="1"/>
    <col min="11036" max="11036" width="2.140625" customWidth="1"/>
    <col min="11037" max="11037" width="4.85546875" customWidth="1"/>
    <col min="11038" max="11038" width="3.5703125" customWidth="1"/>
    <col min="11039" max="11039" width="2" customWidth="1"/>
    <col min="11040" max="11040" width="1" customWidth="1"/>
    <col min="11041" max="11041" width="5.7109375" customWidth="1"/>
    <col min="11042" max="11042" width="2.42578125" customWidth="1"/>
    <col min="11043" max="11043" width="5.7109375" customWidth="1"/>
    <col min="11044" max="11044" width="8.28515625" customWidth="1"/>
    <col min="11045" max="11045" width="1.28515625" customWidth="1"/>
    <col min="11046" max="11046" width="2.42578125" customWidth="1"/>
    <col min="11047" max="11047" width="2.140625" customWidth="1"/>
    <col min="11048" max="11048" width="1.7109375" customWidth="1"/>
    <col min="11049" max="11049" width="8.7109375" customWidth="1"/>
    <col min="11050" max="11050" width="1" customWidth="1"/>
    <col min="11051" max="11051" width="2" customWidth="1"/>
    <col min="11052" max="11052" width="4.85546875" customWidth="1"/>
    <col min="11053" max="11053" width="3" customWidth="1"/>
    <col min="11054" max="11054" width="3.5703125" customWidth="1"/>
    <col min="11055" max="11055" width="2" customWidth="1"/>
    <col min="11056" max="11056" width="1.28515625" customWidth="1"/>
    <col min="11057" max="11057" width="8.5703125" customWidth="1"/>
    <col min="11058" max="11058" width="3.140625" customWidth="1"/>
    <col min="11059" max="11059" width="1.85546875" customWidth="1"/>
    <col min="11060" max="11060" width="1.28515625" customWidth="1"/>
    <col min="11061" max="11061" width="1.5703125" customWidth="1"/>
    <col min="11062" max="11062" width="8.7109375" customWidth="1"/>
    <col min="11063" max="11063" width="4" customWidth="1"/>
    <col min="11064" max="11064" width="3.42578125" customWidth="1"/>
    <col min="11065" max="11065" width="5.5703125" customWidth="1"/>
    <col min="11066" max="11066" width="11.85546875" customWidth="1"/>
    <col min="11067" max="11067" width="2.28515625" customWidth="1"/>
    <col min="11068" max="11068" width="4.5703125" customWidth="1"/>
    <col min="11069" max="11069" width="5.140625" customWidth="1"/>
    <col min="11070" max="11070" width="3.7109375" customWidth="1"/>
    <col min="11071" max="11071" width="8.42578125" customWidth="1"/>
    <col min="11265" max="11265" width="1.5703125" customWidth="1"/>
    <col min="11266" max="11266" width="1" customWidth="1"/>
    <col min="11267" max="11267" width="8" customWidth="1"/>
    <col min="11268" max="11268" width="1.7109375" customWidth="1"/>
    <col min="11269" max="11269" width="2" customWidth="1"/>
    <col min="11270" max="11270" width="3" customWidth="1"/>
    <col min="11271" max="11271" width="1.5703125" customWidth="1"/>
    <col min="11272" max="11272" width="1.7109375" customWidth="1"/>
    <col min="11273" max="11273" width="3.42578125" customWidth="1"/>
    <col min="11274" max="11274" width="2.140625" customWidth="1"/>
    <col min="11275" max="11275" width="3.42578125" customWidth="1"/>
    <col min="11276" max="11276" width="4.85546875" customWidth="1"/>
    <col min="11277" max="11277" width="2.140625" customWidth="1"/>
    <col min="11278" max="11278" width="2" customWidth="1"/>
    <col min="11279" max="11279" width="2.5703125" customWidth="1"/>
    <col min="11280" max="11280" width="1.5703125" customWidth="1"/>
    <col min="11281" max="11281" width="3.5703125" customWidth="1"/>
    <col min="11282" max="11282" width="2" customWidth="1"/>
    <col min="11283" max="11283" width="2.140625" customWidth="1"/>
    <col min="11284" max="11284" width="2.5703125" customWidth="1"/>
    <col min="11285" max="11285" width="1.5703125" customWidth="1"/>
    <col min="11286" max="11286" width="3.7109375" customWidth="1"/>
    <col min="11287" max="11287" width="1.7109375" customWidth="1"/>
    <col min="11288" max="11288" width="4.7109375" customWidth="1"/>
    <col min="11289" max="11289" width="2" customWidth="1"/>
    <col min="11290" max="11290" width="3.7109375" customWidth="1"/>
    <col min="11291" max="11291" width="7.28515625" customWidth="1"/>
    <col min="11292" max="11292" width="2.140625" customWidth="1"/>
    <col min="11293" max="11293" width="4.85546875" customWidth="1"/>
    <col min="11294" max="11294" width="3.5703125" customWidth="1"/>
    <col min="11295" max="11295" width="2" customWidth="1"/>
    <col min="11296" max="11296" width="1" customWidth="1"/>
    <col min="11297" max="11297" width="5.7109375" customWidth="1"/>
    <col min="11298" max="11298" width="2.42578125" customWidth="1"/>
    <col min="11299" max="11299" width="5.7109375" customWidth="1"/>
    <col min="11300" max="11300" width="8.28515625" customWidth="1"/>
    <col min="11301" max="11301" width="1.28515625" customWidth="1"/>
    <col min="11302" max="11302" width="2.42578125" customWidth="1"/>
    <col min="11303" max="11303" width="2.140625" customWidth="1"/>
    <col min="11304" max="11304" width="1.7109375" customWidth="1"/>
    <col min="11305" max="11305" width="8.7109375" customWidth="1"/>
    <col min="11306" max="11306" width="1" customWidth="1"/>
    <col min="11307" max="11307" width="2" customWidth="1"/>
    <col min="11308" max="11308" width="4.85546875" customWidth="1"/>
    <col min="11309" max="11309" width="3" customWidth="1"/>
    <col min="11310" max="11310" width="3.5703125" customWidth="1"/>
    <col min="11311" max="11311" width="2" customWidth="1"/>
    <col min="11312" max="11312" width="1.28515625" customWidth="1"/>
    <col min="11313" max="11313" width="8.5703125" customWidth="1"/>
    <col min="11314" max="11314" width="3.140625" customWidth="1"/>
    <col min="11315" max="11315" width="1.85546875" customWidth="1"/>
    <col min="11316" max="11316" width="1.28515625" customWidth="1"/>
    <col min="11317" max="11317" width="1.5703125" customWidth="1"/>
    <col min="11318" max="11318" width="8.7109375" customWidth="1"/>
    <col min="11319" max="11319" width="4" customWidth="1"/>
    <col min="11320" max="11320" width="3.42578125" customWidth="1"/>
    <col min="11321" max="11321" width="5.5703125" customWidth="1"/>
    <col min="11322" max="11322" width="11.85546875" customWidth="1"/>
    <col min="11323" max="11323" width="2.28515625" customWidth="1"/>
    <col min="11324" max="11324" width="4.5703125" customWidth="1"/>
    <col min="11325" max="11325" width="5.140625" customWidth="1"/>
    <col min="11326" max="11326" width="3.7109375" customWidth="1"/>
    <col min="11327" max="11327" width="8.42578125" customWidth="1"/>
    <col min="11521" max="11521" width="1.5703125" customWidth="1"/>
    <col min="11522" max="11522" width="1" customWidth="1"/>
    <col min="11523" max="11523" width="8" customWidth="1"/>
    <col min="11524" max="11524" width="1.7109375" customWidth="1"/>
    <col min="11525" max="11525" width="2" customWidth="1"/>
    <col min="11526" max="11526" width="3" customWidth="1"/>
    <col min="11527" max="11527" width="1.5703125" customWidth="1"/>
    <col min="11528" max="11528" width="1.7109375" customWidth="1"/>
    <col min="11529" max="11529" width="3.42578125" customWidth="1"/>
    <col min="11530" max="11530" width="2.140625" customWidth="1"/>
    <col min="11531" max="11531" width="3.42578125" customWidth="1"/>
    <col min="11532" max="11532" width="4.85546875" customWidth="1"/>
    <col min="11533" max="11533" width="2.140625" customWidth="1"/>
    <col min="11534" max="11534" width="2" customWidth="1"/>
    <col min="11535" max="11535" width="2.5703125" customWidth="1"/>
    <col min="11536" max="11536" width="1.5703125" customWidth="1"/>
    <col min="11537" max="11537" width="3.5703125" customWidth="1"/>
    <col min="11538" max="11538" width="2" customWidth="1"/>
    <col min="11539" max="11539" width="2.140625" customWidth="1"/>
    <col min="11540" max="11540" width="2.5703125" customWidth="1"/>
    <col min="11541" max="11541" width="1.5703125" customWidth="1"/>
    <col min="11542" max="11542" width="3.7109375" customWidth="1"/>
    <col min="11543" max="11543" width="1.7109375" customWidth="1"/>
    <col min="11544" max="11544" width="4.7109375" customWidth="1"/>
    <col min="11545" max="11545" width="2" customWidth="1"/>
    <col min="11546" max="11546" width="3.7109375" customWidth="1"/>
    <col min="11547" max="11547" width="7.28515625" customWidth="1"/>
    <col min="11548" max="11548" width="2.140625" customWidth="1"/>
    <col min="11549" max="11549" width="4.85546875" customWidth="1"/>
    <col min="11550" max="11550" width="3.5703125" customWidth="1"/>
    <col min="11551" max="11551" width="2" customWidth="1"/>
    <col min="11552" max="11552" width="1" customWidth="1"/>
    <col min="11553" max="11553" width="5.7109375" customWidth="1"/>
    <col min="11554" max="11554" width="2.42578125" customWidth="1"/>
    <col min="11555" max="11555" width="5.7109375" customWidth="1"/>
    <col min="11556" max="11556" width="8.28515625" customWidth="1"/>
    <col min="11557" max="11557" width="1.28515625" customWidth="1"/>
    <col min="11558" max="11558" width="2.42578125" customWidth="1"/>
    <col min="11559" max="11559" width="2.140625" customWidth="1"/>
    <col min="11560" max="11560" width="1.7109375" customWidth="1"/>
    <col min="11561" max="11561" width="8.7109375" customWidth="1"/>
    <col min="11562" max="11562" width="1" customWidth="1"/>
    <col min="11563" max="11563" width="2" customWidth="1"/>
    <col min="11564" max="11564" width="4.85546875" customWidth="1"/>
    <col min="11565" max="11565" width="3" customWidth="1"/>
    <col min="11566" max="11566" width="3.5703125" customWidth="1"/>
    <col min="11567" max="11567" width="2" customWidth="1"/>
    <col min="11568" max="11568" width="1.28515625" customWidth="1"/>
    <col min="11569" max="11569" width="8.5703125" customWidth="1"/>
    <col min="11570" max="11570" width="3.140625" customWidth="1"/>
    <col min="11571" max="11571" width="1.85546875" customWidth="1"/>
    <col min="11572" max="11572" width="1.28515625" customWidth="1"/>
    <col min="11573" max="11573" width="1.5703125" customWidth="1"/>
    <col min="11574" max="11574" width="8.7109375" customWidth="1"/>
    <col min="11575" max="11575" width="4" customWidth="1"/>
    <col min="11576" max="11576" width="3.42578125" customWidth="1"/>
    <col min="11577" max="11577" width="5.5703125" customWidth="1"/>
    <col min="11578" max="11578" width="11.85546875" customWidth="1"/>
    <col min="11579" max="11579" width="2.28515625" customWidth="1"/>
    <col min="11580" max="11580" width="4.5703125" customWidth="1"/>
    <col min="11581" max="11581" width="5.140625" customWidth="1"/>
    <col min="11582" max="11582" width="3.7109375" customWidth="1"/>
    <col min="11583" max="11583" width="8.42578125" customWidth="1"/>
    <col min="11777" max="11777" width="1.5703125" customWidth="1"/>
    <col min="11778" max="11778" width="1" customWidth="1"/>
    <col min="11779" max="11779" width="8" customWidth="1"/>
    <col min="11780" max="11780" width="1.7109375" customWidth="1"/>
    <col min="11781" max="11781" width="2" customWidth="1"/>
    <col min="11782" max="11782" width="3" customWidth="1"/>
    <col min="11783" max="11783" width="1.5703125" customWidth="1"/>
    <col min="11784" max="11784" width="1.7109375" customWidth="1"/>
    <col min="11785" max="11785" width="3.42578125" customWidth="1"/>
    <col min="11786" max="11786" width="2.140625" customWidth="1"/>
    <col min="11787" max="11787" width="3.42578125" customWidth="1"/>
    <col min="11788" max="11788" width="4.85546875" customWidth="1"/>
    <col min="11789" max="11789" width="2.140625" customWidth="1"/>
    <col min="11790" max="11790" width="2" customWidth="1"/>
    <col min="11791" max="11791" width="2.5703125" customWidth="1"/>
    <col min="11792" max="11792" width="1.5703125" customWidth="1"/>
    <col min="11793" max="11793" width="3.5703125" customWidth="1"/>
    <col min="11794" max="11794" width="2" customWidth="1"/>
    <col min="11795" max="11795" width="2.140625" customWidth="1"/>
    <col min="11796" max="11796" width="2.5703125" customWidth="1"/>
    <col min="11797" max="11797" width="1.5703125" customWidth="1"/>
    <col min="11798" max="11798" width="3.7109375" customWidth="1"/>
    <col min="11799" max="11799" width="1.7109375" customWidth="1"/>
    <col min="11800" max="11800" width="4.7109375" customWidth="1"/>
    <col min="11801" max="11801" width="2" customWidth="1"/>
    <col min="11802" max="11802" width="3.7109375" customWidth="1"/>
    <col min="11803" max="11803" width="7.28515625" customWidth="1"/>
    <col min="11804" max="11804" width="2.140625" customWidth="1"/>
    <col min="11805" max="11805" width="4.85546875" customWidth="1"/>
    <col min="11806" max="11806" width="3.5703125" customWidth="1"/>
    <col min="11807" max="11807" width="2" customWidth="1"/>
    <col min="11808" max="11808" width="1" customWidth="1"/>
    <col min="11809" max="11809" width="5.7109375" customWidth="1"/>
    <col min="11810" max="11810" width="2.42578125" customWidth="1"/>
    <col min="11811" max="11811" width="5.7109375" customWidth="1"/>
    <col min="11812" max="11812" width="8.28515625" customWidth="1"/>
    <col min="11813" max="11813" width="1.28515625" customWidth="1"/>
    <col min="11814" max="11814" width="2.42578125" customWidth="1"/>
    <col min="11815" max="11815" width="2.140625" customWidth="1"/>
    <col min="11816" max="11816" width="1.7109375" customWidth="1"/>
    <col min="11817" max="11817" width="8.7109375" customWidth="1"/>
    <col min="11818" max="11818" width="1" customWidth="1"/>
    <col min="11819" max="11819" width="2" customWidth="1"/>
    <col min="11820" max="11820" width="4.85546875" customWidth="1"/>
    <col min="11821" max="11821" width="3" customWidth="1"/>
    <col min="11822" max="11822" width="3.5703125" customWidth="1"/>
    <col min="11823" max="11823" width="2" customWidth="1"/>
    <col min="11824" max="11824" width="1.28515625" customWidth="1"/>
    <col min="11825" max="11825" width="8.5703125" customWidth="1"/>
    <col min="11826" max="11826" width="3.140625" customWidth="1"/>
    <col min="11827" max="11827" width="1.85546875" customWidth="1"/>
    <col min="11828" max="11828" width="1.28515625" customWidth="1"/>
    <col min="11829" max="11829" width="1.5703125" customWidth="1"/>
    <col min="11830" max="11830" width="8.7109375" customWidth="1"/>
    <col min="11831" max="11831" width="4" customWidth="1"/>
    <col min="11832" max="11832" width="3.42578125" customWidth="1"/>
    <col min="11833" max="11833" width="5.5703125" customWidth="1"/>
    <col min="11834" max="11834" width="11.85546875" customWidth="1"/>
    <col min="11835" max="11835" width="2.28515625" customWidth="1"/>
    <col min="11836" max="11836" width="4.5703125" customWidth="1"/>
    <col min="11837" max="11837" width="5.140625" customWidth="1"/>
    <col min="11838" max="11838" width="3.7109375" customWidth="1"/>
    <col min="11839" max="11839" width="8.42578125" customWidth="1"/>
    <col min="12033" max="12033" width="1.5703125" customWidth="1"/>
    <col min="12034" max="12034" width="1" customWidth="1"/>
    <col min="12035" max="12035" width="8" customWidth="1"/>
    <col min="12036" max="12036" width="1.7109375" customWidth="1"/>
    <col min="12037" max="12037" width="2" customWidth="1"/>
    <col min="12038" max="12038" width="3" customWidth="1"/>
    <col min="12039" max="12039" width="1.5703125" customWidth="1"/>
    <col min="12040" max="12040" width="1.7109375" customWidth="1"/>
    <col min="12041" max="12041" width="3.42578125" customWidth="1"/>
    <col min="12042" max="12042" width="2.140625" customWidth="1"/>
    <col min="12043" max="12043" width="3.42578125" customWidth="1"/>
    <col min="12044" max="12044" width="4.85546875" customWidth="1"/>
    <col min="12045" max="12045" width="2.140625" customWidth="1"/>
    <col min="12046" max="12046" width="2" customWidth="1"/>
    <col min="12047" max="12047" width="2.5703125" customWidth="1"/>
    <col min="12048" max="12048" width="1.5703125" customWidth="1"/>
    <col min="12049" max="12049" width="3.5703125" customWidth="1"/>
    <col min="12050" max="12050" width="2" customWidth="1"/>
    <col min="12051" max="12051" width="2.140625" customWidth="1"/>
    <col min="12052" max="12052" width="2.5703125" customWidth="1"/>
    <col min="12053" max="12053" width="1.5703125" customWidth="1"/>
    <col min="12054" max="12054" width="3.7109375" customWidth="1"/>
    <col min="12055" max="12055" width="1.7109375" customWidth="1"/>
    <col min="12056" max="12056" width="4.7109375" customWidth="1"/>
    <col min="12057" max="12057" width="2" customWidth="1"/>
    <col min="12058" max="12058" width="3.7109375" customWidth="1"/>
    <col min="12059" max="12059" width="7.28515625" customWidth="1"/>
    <col min="12060" max="12060" width="2.140625" customWidth="1"/>
    <col min="12061" max="12061" width="4.85546875" customWidth="1"/>
    <col min="12062" max="12062" width="3.5703125" customWidth="1"/>
    <col min="12063" max="12063" width="2" customWidth="1"/>
    <col min="12064" max="12064" width="1" customWidth="1"/>
    <col min="12065" max="12065" width="5.7109375" customWidth="1"/>
    <col min="12066" max="12066" width="2.42578125" customWidth="1"/>
    <col min="12067" max="12067" width="5.7109375" customWidth="1"/>
    <col min="12068" max="12068" width="8.28515625" customWidth="1"/>
    <col min="12069" max="12069" width="1.28515625" customWidth="1"/>
    <col min="12070" max="12070" width="2.42578125" customWidth="1"/>
    <col min="12071" max="12071" width="2.140625" customWidth="1"/>
    <col min="12072" max="12072" width="1.7109375" customWidth="1"/>
    <col min="12073" max="12073" width="8.7109375" customWidth="1"/>
    <col min="12074" max="12074" width="1" customWidth="1"/>
    <col min="12075" max="12075" width="2" customWidth="1"/>
    <col min="12076" max="12076" width="4.85546875" customWidth="1"/>
    <col min="12077" max="12077" width="3" customWidth="1"/>
    <col min="12078" max="12078" width="3.5703125" customWidth="1"/>
    <col min="12079" max="12079" width="2" customWidth="1"/>
    <col min="12080" max="12080" width="1.28515625" customWidth="1"/>
    <col min="12081" max="12081" width="8.5703125" customWidth="1"/>
    <col min="12082" max="12082" width="3.140625" customWidth="1"/>
    <col min="12083" max="12083" width="1.85546875" customWidth="1"/>
    <col min="12084" max="12084" width="1.28515625" customWidth="1"/>
    <col min="12085" max="12085" width="1.5703125" customWidth="1"/>
    <col min="12086" max="12086" width="8.7109375" customWidth="1"/>
    <col min="12087" max="12087" width="4" customWidth="1"/>
    <col min="12088" max="12088" width="3.42578125" customWidth="1"/>
    <col min="12089" max="12089" width="5.5703125" customWidth="1"/>
    <col min="12090" max="12090" width="11.85546875" customWidth="1"/>
    <col min="12091" max="12091" width="2.28515625" customWidth="1"/>
    <col min="12092" max="12092" width="4.5703125" customWidth="1"/>
    <col min="12093" max="12093" width="5.140625" customWidth="1"/>
    <col min="12094" max="12094" width="3.7109375" customWidth="1"/>
    <col min="12095" max="12095" width="8.42578125" customWidth="1"/>
    <col min="12289" max="12289" width="1.5703125" customWidth="1"/>
    <col min="12290" max="12290" width="1" customWidth="1"/>
    <col min="12291" max="12291" width="8" customWidth="1"/>
    <col min="12292" max="12292" width="1.7109375" customWidth="1"/>
    <col min="12293" max="12293" width="2" customWidth="1"/>
    <col min="12294" max="12294" width="3" customWidth="1"/>
    <col min="12295" max="12295" width="1.5703125" customWidth="1"/>
    <col min="12296" max="12296" width="1.7109375" customWidth="1"/>
    <col min="12297" max="12297" width="3.42578125" customWidth="1"/>
    <col min="12298" max="12298" width="2.140625" customWidth="1"/>
    <col min="12299" max="12299" width="3.42578125" customWidth="1"/>
    <col min="12300" max="12300" width="4.85546875" customWidth="1"/>
    <col min="12301" max="12301" width="2.140625" customWidth="1"/>
    <col min="12302" max="12302" width="2" customWidth="1"/>
    <col min="12303" max="12303" width="2.5703125" customWidth="1"/>
    <col min="12304" max="12304" width="1.5703125" customWidth="1"/>
    <col min="12305" max="12305" width="3.5703125" customWidth="1"/>
    <col min="12306" max="12306" width="2" customWidth="1"/>
    <col min="12307" max="12307" width="2.140625" customWidth="1"/>
    <col min="12308" max="12308" width="2.5703125" customWidth="1"/>
    <col min="12309" max="12309" width="1.5703125" customWidth="1"/>
    <col min="12310" max="12310" width="3.7109375" customWidth="1"/>
    <col min="12311" max="12311" width="1.7109375" customWidth="1"/>
    <col min="12312" max="12312" width="4.7109375" customWidth="1"/>
    <col min="12313" max="12313" width="2" customWidth="1"/>
    <col min="12314" max="12314" width="3.7109375" customWidth="1"/>
    <col min="12315" max="12315" width="7.28515625" customWidth="1"/>
    <col min="12316" max="12316" width="2.140625" customWidth="1"/>
    <col min="12317" max="12317" width="4.85546875" customWidth="1"/>
    <col min="12318" max="12318" width="3.5703125" customWidth="1"/>
    <col min="12319" max="12319" width="2" customWidth="1"/>
    <col min="12320" max="12320" width="1" customWidth="1"/>
    <col min="12321" max="12321" width="5.7109375" customWidth="1"/>
    <col min="12322" max="12322" width="2.42578125" customWidth="1"/>
    <col min="12323" max="12323" width="5.7109375" customWidth="1"/>
    <col min="12324" max="12324" width="8.28515625" customWidth="1"/>
    <col min="12325" max="12325" width="1.28515625" customWidth="1"/>
    <col min="12326" max="12326" width="2.42578125" customWidth="1"/>
    <col min="12327" max="12327" width="2.140625" customWidth="1"/>
    <col min="12328" max="12328" width="1.7109375" customWidth="1"/>
    <col min="12329" max="12329" width="8.7109375" customWidth="1"/>
    <col min="12330" max="12330" width="1" customWidth="1"/>
    <col min="12331" max="12331" width="2" customWidth="1"/>
    <col min="12332" max="12332" width="4.85546875" customWidth="1"/>
    <col min="12333" max="12333" width="3" customWidth="1"/>
    <col min="12334" max="12334" width="3.5703125" customWidth="1"/>
    <col min="12335" max="12335" width="2" customWidth="1"/>
    <col min="12336" max="12336" width="1.28515625" customWidth="1"/>
    <col min="12337" max="12337" width="8.5703125" customWidth="1"/>
    <col min="12338" max="12338" width="3.140625" customWidth="1"/>
    <col min="12339" max="12339" width="1.85546875" customWidth="1"/>
    <col min="12340" max="12340" width="1.28515625" customWidth="1"/>
    <col min="12341" max="12341" width="1.5703125" customWidth="1"/>
    <col min="12342" max="12342" width="8.7109375" customWidth="1"/>
    <col min="12343" max="12343" width="4" customWidth="1"/>
    <col min="12344" max="12344" width="3.42578125" customWidth="1"/>
    <col min="12345" max="12345" width="5.5703125" customWidth="1"/>
    <col min="12346" max="12346" width="11.85546875" customWidth="1"/>
    <col min="12347" max="12347" width="2.28515625" customWidth="1"/>
    <col min="12348" max="12348" width="4.5703125" customWidth="1"/>
    <col min="12349" max="12349" width="5.140625" customWidth="1"/>
    <col min="12350" max="12350" width="3.7109375" customWidth="1"/>
    <col min="12351" max="12351" width="8.42578125" customWidth="1"/>
    <col min="12545" max="12545" width="1.5703125" customWidth="1"/>
    <col min="12546" max="12546" width="1" customWidth="1"/>
    <col min="12547" max="12547" width="8" customWidth="1"/>
    <col min="12548" max="12548" width="1.7109375" customWidth="1"/>
    <col min="12549" max="12549" width="2" customWidth="1"/>
    <col min="12550" max="12550" width="3" customWidth="1"/>
    <col min="12551" max="12551" width="1.5703125" customWidth="1"/>
    <col min="12552" max="12552" width="1.7109375" customWidth="1"/>
    <col min="12553" max="12553" width="3.42578125" customWidth="1"/>
    <col min="12554" max="12554" width="2.140625" customWidth="1"/>
    <col min="12555" max="12555" width="3.42578125" customWidth="1"/>
    <col min="12556" max="12556" width="4.85546875" customWidth="1"/>
    <col min="12557" max="12557" width="2.140625" customWidth="1"/>
    <col min="12558" max="12558" width="2" customWidth="1"/>
    <col min="12559" max="12559" width="2.5703125" customWidth="1"/>
    <col min="12560" max="12560" width="1.5703125" customWidth="1"/>
    <col min="12561" max="12561" width="3.5703125" customWidth="1"/>
    <col min="12562" max="12562" width="2" customWidth="1"/>
    <col min="12563" max="12563" width="2.140625" customWidth="1"/>
    <col min="12564" max="12564" width="2.5703125" customWidth="1"/>
    <col min="12565" max="12565" width="1.5703125" customWidth="1"/>
    <col min="12566" max="12566" width="3.7109375" customWidth="1"/>
    <col min="12567" max="12567" width="1.7109375" customWidth="1"/>
    <col min="12568" max="12568" width="4.7109375" customWidth="1"/>
    <col min="12569" max="12569" width="2" customWidth="1"/>
    <col min="12570" max="12570" width="3.7109375" customWidth="1"/>
    <col min="12571" max="12571" width="7.28515625" customWidth="1"/>
    <col min="12572" max="12572" width="2.140625" customWidth="1"/>
    <col min="12573" max="12573" width="4.85546875" customWidth="1"/>
    <col min="12574" max="12574" width="3.5703125" customWidth="1"/>
    <col min="12575" max="12575" width="2" customWidth="1"/>
    <col min="12576" max="12576" width="1" customWidth="1"/>
    <col min="12577" max="12577" width="5.7109375" customWidth="1"/>
    <col min="12578" max="12578" width="2.42578125" customWidth="1"/>
    <col min="12579" max="12579" width="5.7109375" customWidth="1"/>
    <col min="12580" max="12580" width="8.28515625" customWidth="1"/>
    <col min="12581" max="12581" width="1.28515625" customWidth="1"/>
    <col min="12582" max="12582" width="2.42578125" customWidth="1"/>
    <col min="12583" max="12583" width="2.140625" customWidth="1"/>
    <col min="12584" max="12584" width="1.7109375" customWidth="1"/>
    <col min="12585" max="12585" width="8.7109375" customWidth="1"/>
    <col min="12586" max="12586" width="1" customWidth="1"/>
    <col min="12587" max="12587" width="2" customWidth="1"/>
    <col min="12588" max="12588" width="4.85546875" customWidth="1"/>
    <col min="12589" max="12589" width="3" customWidth="1"/>
    <col min="12590" max="12590" width="3.5703125" customWidth="1"/>
    <col min="12591" max="12591" width="2" customWidth="1"/>
    <col min="12592" max="12592" width="1.28515625" customWidth="1"/>
    <col min="12593" max="12593" width="8.5703125" customWidth="1"/>
    <col min="12594" max="12594" width="3.140625" customWidth="1"/>
    <col min="12595" max="12595" width="1.85546875" customWidth="1"/>
    <col min="12596" max="12596" width="1.28515625" customWidth="1"/>
    <col min="12597" max="12597" width="1.5703125" customWidth="1"/>
    <col min="12598" max="12598" width="8.7109375" customWidth="1"/>
    <col min="12599" max="12599" width="4" customWidth="1"/>
    <col min="12600" max="12600" width="3.42578125" customWidth="1"/>
    <col min="12601" max="12601" width="5.5703125" customWidth="1"/>
    <col min="12602" max="12602" width="11.85546875" customWidth="1"/>
    <col min="12603" max="12603" width="2.28515625" customWidth="1"/>
    <col min="12604" max="12604" width="4.5703125" customWidth="1"/>
    <col min="12605" max="12605" width="5.140625" customWidth="1"/>
    <col min="12606" max="12606" width="3.7109375" customWidth="1"/>
    <col min="12607" max="12607" width="8.42578125" customWidth="1"/>
    <col min="12801" max="12801" width="1.5703125" customWidth="1"/>
    <col min="12802" max="12802" width="1" customWidth="1"/>
    <col min="12803" max="12803" width="8" customWidth="1"/>
    <col min="12804" max="12804" width="1.7109375" customWidth="1"/>
    <col min="12805" max="12805" width="2" customWidth="1"/>
    <col min="12806" max="12806" width="3" customWidth="1"/>
    <col min="12807" max="12807" width="1.5703125" customWidth="1"/>
    <col min="12808" max="12808" width="1.7109375" customWidth="1"/>
    <col min="12809" max="12809" width="3.42578125" customWidth="1"/>
    <col min="12810" max="12810" width="2.140625" customWidth="1"/>
    <col min="12811" max="12811" width="3.42578125" customWidth="1"/>
    <col min="12812" max="12812" width="4.85546875" customWidth="1"/>
    <col min="12813" max="12813" width="2.140625" customWidth="1"/>
    <col min="12814" max="12814" width="2" customWidth="1"/>
    <col min="12815" max="12815" width="2.5703125" customWidth="1"/>
    <col min="12816" max="12816" width="1.5703125" customWidth="1"/>
    <col min="12817" max="12817" width="3.5703125" customWidth="1"/>
    <col min="12818" max="12818" width="2" customWidth="1"/>
    <col min="12819" max="12819" width="2.140625" customWidth="1"/>
    <col min="12820" max="12820" width="2.5703125" customWidth="1"/>
    <col min="12821" max="12821" width="1.5703125" customWidth="1"/>
    <col min="12822" max="12822" width="3.7109375" customWidth="1"/>
    <col min="12823" max="12823" width="1.7109375" customWidth="1"/>
    <col min="12824" max="12824" width="4.7109375" customWidth="1"/>
    <col min="12825" max="12825" width="2" customWidth="1"/>
    <col min="12826" max="12826" width="3.7109375" customWidth="1"/>
    <col min="12827" max="12827" width="7.28515625" customWidth="1"/>
    <col min="12828" max="12828" width="2.140625" customWidth="1"/>
    <col min="12829" max="12829" width="4.85546875" customWidth="1"/>
    <col min="12830" max="12830" width="3.5703125" customWidth="1"/>
    <col min="12831" max="12831" width="2" customWidth="1"/>
    <col min="12832" max="12832" width="1" customWidth="1"/>
    <col min="12833" max="12833" width="5.7109375" customWidth="1"/>
    <col min="12834" max="12834" width="2.42578125" customWidth="1"/>
    <col min="12835" max="12835" width="5.7109375" customWidth="1"/>
    <col min="12836" max="12836" width="8.28515625" customWidth="1"/>
    <col min="12837" max="12837" width="1.28515625" customWidth="1"/>
    <col min="12838" max="12838" width="2.42578125" customWidth="1"/>
    <col min="12839" max="12839" width="2.140625" customWidth="1"/>
    <col min="12840" max="12840" width="1.7109375" customWidth="1"/>
    <col min="12841" max="12841" width="8.7109375" customWidth="1"/>
    <col min="12842" max="12842" width="1" customWidth="1"/>
    <col min="12843" max="12843" width="2" customWidth="1"/>
    <col min="12844" max="12844" width="4.85546875" customWidth="1"/>
    <col min="12845" max="12845" width="3" customWidth="1"/>
    <col min="12846" max="12846" width="3.5703125" customWidth="1"/>
    <col min="12847" max="12847" width="2" customWidth="1"/>
    <col min="12848" max="12848" width="1.28515625" customWidth="1"/>
    <col min="12849" max="12849" width="8.5703125" customWidth="1"/>
    <col min="12850" max="12850" width="3.140625" customWidth="1"/>
    <col min="12851" max="12851" width="1.85546875" customWidth="1"/>
    <col min="12852" max="12852" width="1.28515625" customWidth="1"/>
    <col min="12853" max="12853" width="1.5703125" customWidth="1"/>
    <col min="12854" max="12854" width="8.7109375" customWidth="1"/>
    <col min="12855" max="12855" width="4" customWidth="1"/>
    <col min="12856" max="12856" width="3.42578125" customWidth="1"/>
    <col min="12857" max="12857" width="5.5703125" customWidth="1"/>
    <col min="12858" max="12858" width="11.85546875" customWidth="1"/>
    <col min="12859" max="12859" width="2.28515625" customWidth="1"/>
    <col min="12860" max="12860" width="4.5703125" customWidth="1"/>
    <col min="12861" max="12861" width="5.140625" customWidth="1"/>
    <col min="12862" max="12862" width="3.7109375" customWidth="1"/>
    <col min="12863" max="12863" width="8.42578125" customWidth="1"/>
    <col min="13057" max="13057" width="1.5703125" customWidth="1"/>
    <col min="13058" max="13058" width="1" customWidth="1"/>
    <col min="13059" max="13059" width="8" customWidth="1"/>
    <col min="13060" max="13060" width="1.7109375" customWidth="1"/>
    <col min="13061" max="13061" width="2" customWidth="1"/>
    <col min="13062" max="13062" width="3" customWidth="1"/>
    <col min="13063" max="13063" width="1.5703125" customWidth="1"/>
    <col min="13064" max="13064" width="1.7109375" customWidth="1"/>
    <col min="13065" max="13065" width="3.42578125" customWidth="1"/>
    <col min="13066" max="13066" width="2.140625" customWidth="1"/>
    <col min="13067" max="13067" width="3.42578125" customWidth="1"/>
    <col min="13068" max="13068" width="4.85546875" customWidth="1"/>
    <col min="13069" max="13069" width="2.140625" customWidth="1"/>
    <col min="13070" max="13070" width="2" customWidth="1"/>
    <col min="13071" max="13071" width="2.5703125" customWidth="1"/>
    <col min="13072" max="13072" width="1.5703125" customWidth="1"/>
    <col min="13073" max="13073" width="3.5703125" customWidth="1"/>
    <col min="13074" max="13074" width="2" customWidth="1"/>
    <col min="13075" max="13075" width="2.140625" customWidth="1"/>
    <col min="13076" max="13076" width="2.5703125" customWidth="1"/>
    <col min="13077" max="13077" width="1.5703125" customWidth="1"/>
    <col min="13078" max="13078" width="3.7109375" customWidth="1"/>
    <col min="13079" max="13079" width="1.7109375" customWidth="1"/>
    <col min="13080" max="13080" width="4.7109375" customWidth="1"/>
    <col min="13081" max="13081" width="2" customWidth="1"/>
    <col min="13082" max="13082" width="3.7109375" customWidth="1"/>
    <col min="13083" max="13083" width="7.28515625" customWidth="1"/>
    <col min="13084" max="13084" width="2.140625" customWidth="1"/>
    <col min="13085" max="13085" width="4.85546875" customWidth="1"/>
    <col min="13086" max="13086" width="3.5703125" customWidth="1"/>
    <col min="13087" max="13087" width="2" customWidth="1"/>
    <col min="13088" max="13088" width="1" customWidth="1"/>
    <col min="13089" max="13089" width="5.7109375" customWidth="1"/>
    <col min="13090" max="13090" width="2.42578125" customWidth="1"/>
    <col min="13091" max="13091" width="5.7109375" customWidth="1"/>
    <col min="13092" max="13092" width="8.28515625" customWidth="1"/>
    <col min="13093" max="13093" width="1.28515625" customWidth="1"/>
    <col min="13094" max="13094" width="2.42578125" customWidth="1"/>
    <col min="13095" max="13095" width="2.140625" customWidth="1"/>
    <col min="13096" max="13096" width="1.7109375" customWidth="1"/>
    <col min="13097" max="13097" width="8.7109375" customWidth="1"/>
    <col min="13098" max="13098" width="1" customWidth="1"/>
    <col min="13099" max="13099" width="2" customWidth="1"/>
    <col min="13100" max="13100" width="4.85546875" customWidth="1"/>
    <col min="13101" max="13101" width="3" customWidth="1"/>
    <col min="13102" max="13102" width="3.5703125" customWidth="1"/>
    <col min="13103" max="13103" width="2" customWidth="1"/>
    <col min="13104" max="13104" width="1.28515625" customWidth="1"/>
    <col min="13105" max="13105" width="8.5703125" customWidth="1"/>
    <col min="13106" max="13106" width="3.140625" customWidth="1"/>
    <col min="13107" max="13107" width="1.85546875" customWidth="1"/>
    <col min="13108" max="13108" width="1.28515625" customWidth="1"/>
    <col min="13109" max="13109" width="1.5703125" customWidth="1"/>
    <col min="13110" max="13110" width="8.7109375" customWidth="1"/>
    <col min="13111" max="13111" width="4" customWidth="1"/>
    <col min="13112" max="13112" width="3.42578125" customWidth="1"/>
    <col min="13113" max="13113" width="5.5703125" customWidth="1"/>
    <col min="13114" max="13114" width="11.85546875" customWidth="1"/>
    <col min="13115" max="13115" width="2.28515625" customWidth="1"/>
    <col min="13116" max="13116" width="4.5703125" customWidth="1"/>
    <col min="13117" max="13117" width="5.140625" customWidth="1"/>
    <col min="13118" max="13118" width="3.7109375" customWidth="1"/>
    <col min="13119" max="13119" width="8.42578125" customWidth="1"/>
    <col min="13313" max="13313" width="1.5703125" customWidth="1"/>
    <col min="13314" max="13314" width="1" customWidth="1"/>
    <col min="13315" max="13315" width="8" customWidth="1"/>
    <col min="13316" max="13316" width="1.7109375" customWidth="1"/>
    <col min="13317" max="13317" width="2" customWidth="1"/>
    <col min="13318" max="13318" width="3" customWidth="1"/>
    <col min="13319" max="13319" width="1.5703125" customWidth="1"/>
    <col min="13320" max="13320" width="1.7109375" customWidth="1"/>
    <col min="13321" max="13321" width="3.42578125" customWidth="1"/>
    <col min="13322" max="13322" width="2.140625" customWidth="1"/>
    <col min="13323" max="13323" width="3.42578125" customWidth="1"/>
    <col min="13324" max="13324" width="4.85546875" customWidth="1"/>
    <col min="13325" max="13325" width="2.140625" customWidth="1"/>
    <col min="13326" max="13326" width="2" customWidth="1"/>
    <col min="13327" max="13327" width="2.5703125" customWidth="1"/>
    <col min="13328" max="13328" width="1.5703125" customWidth="1"/>
    <col min="13329" max="13329" width="3.5703125" customWidth="1"/>
    <col min="13330" max="13330" width="2" customWidth="1"/>
    <col min="13331" max="13331" width="2.140625" customWidth="1"/>
    <col min="13332" max="13332" width="2.5703125" customWidth="1"/>
    <col min="13333" max="13333" width="1.5703125" customWidth="1"/>
    <col min="13334" max="13334" width="3.7109375" customWidth="1"/>
    <col min="13335" max="13335" width="1.7109375" customWidth="1"/>
    <col min="13336" max="13336" width="4.7109375" customWidth="1"/>
    <col min="13337" max="13337" width="2" customWidth="1"/>
    <col min="13338" max="13338" width="3.7109375" customWidth="1"/>
    <col min="13339" max="13339" width="7.28515625" customWidth="1"/>
    <col min="13340" max="13340" width="2.140625" customWidth="1"/>
    <col min="13341" max="13341" width="4.85546875" customWidth="1"/>
    <col min="13342" max="13342" width="3.5703125" customWidth="1"/>
    <col min="13343" max="13343" width="2" customWidth="1"/>
    <col min="13344" max="13344" width="1" customWidth="1"/>
    <col min="13345" max="13345" width="5.7109375" customWidth="1"/>
    <col min="13346" max="13346" width="2.42578125" customWidth="1"/>
    <col min="13347" max="13347" width="5.7109375" customWidth="1"/>
    <col min="13348" max="13348" width="8.28515625" customWidth="1"/>
    <col min="13349" max="13349" width="1.28515625" customWidth="1"/>
    <col min="13350" max="13350" width="2.42578125" customWidth="1"/>
    <col min="13351" max="13351" width="2.140625" customWidth="1"/>
    <col min="13352" max="13352" width="1.7109375" customWidth="1"/>
    <col min="13353" max="13353" width="8.7109375" customWidth="1"/>
    <col min="13354" max="13354" width="1" customWidth="1"/>
    <col min="13355" max="13355" width="2" customWidth="1"/>
    <col min="13356" max="13356" width="4.85546875" customWidth="1"/>
    <col min="13357" max="13357" width="3" customWidth="1"/>
    <col min="13358" max="13358" width="3.5703125" customWidth="1"/>
    <col min="13359" max="13359" width="2" customWidth="1"/>
    <col min="13360" max="13360" width="1.28515625" customWidth="1"/>
    <col min="13361" max="13361" width="8.5703125" customWidth="1"/>
    <col min="13362" max="13362" width="3.140625" customWidth="1"/>
    <col min="13363" max="13363" width="1.85546875" customWidth="1"/>
    <col min="13364" max="13364" width="1.28515625" customWidth="1"/>
    <col min="13365" max="13365" width="1.5703125" customWidth="1"/>
    <col min="13366" max="13366" width="8.7109375" customWidth="1"/>
    <col min="13367" max="13367" width="4" customWidth="1"/>
    <col min="13368" max="13368" width="3.42578125" customWidth="1"/>
    <col min="13369" max="13369" width="5.5703125" customWidth="1"/>
    <col min="13370" max="13370" width="11.85546875" customWidth="1"/>
    <col min="13371" max="13371" width="2.28515625" customWidth="1"/>
    <col min="13372" max="13372" width="4.5703125" customWidth="1"/>
    <col min="13373" max="13373" width="5.140625" customWidth="1"/>
    <col min="13374" max="13374" width="3.7109375" customWidth="1"/>
    <col min="13375" max="13375" width="8.42578125" customWidth="1"/>
    <col min="13569" max="13569" width="1.5703125" customWidth="1"/>
    <col min="13570" max="13570" width="1" customWidth="1"/>
    <col min="13571" max="13571" width="8" customWidth="1"/>
    <col min="13572" max="13572" width="1.7109375" customWidth="1"/>
    <col min="13573" max="13573" width="2" customWidth="1"/>
    <col min="13574" max="13574" width="3" customWidth="1"/>
    <col min="13575" max="13575" width="1.5703125" customWidth="1"/>
    <col min="13576" max="13576" width="1.7109375" customWidth="1"/>
    <col min="13577" max="13577" width="3.42578125" customWidth="1"/>
    <col min="13578" max="13578" width="2.140625" customWidth="1"/>
    <col min="13579" max="13579" width="3.42578125" customWidth="1"/>
    <col min="13580" max="13580" width="4.85546875" customWidth="1"/>
    <col min="13581" max="13581" width="2.140625" customWidth="1"/>
    <col min="13582" max="13582" width="2" customWidth="1"/>
    <col min="13583" max="13583" width="2.5703125" customWidth="1"/>
    <col min="13584" max="13584" width="1.5703125" customWidth="1"/>
    <col min="13585" max="13585" width="3.5703125" customWidth="1"/>
    <col min="13586" max="13586" width="2" customWidth="1"/>
    <col min="13587" max="13587" width="2.140625" customWidth="1"/>
    <col min="13588" max="13588" width="2.5703125" customWidth="1"/>
    <col min="13589" max="13589" width="1.5703125" customWidth="1"/>
    <col min="13590" max="13590" width="3.7109375" customWidth="1"/>
    <col min="13591" max="13591" width="1.7109375" customWidth="1"/>
    <col min="13592" max="13592" width="4.7109375" customWidth="1"/>
    <col min="13593" max="13593" width="2" customWidth="1"/>
    <col min="13594" max="13594" width="3.7109375" customWidth="1"/>
    <col min="13595" max="13595" width="7.28515625" customWidth="1"/>
    <col min="13596" max="13596" width="2.140625" customWidth="1"/>
    <col min="13597" max="13597" width="4.85546875" customWidth="1"/>
    <col min="13598" max="13598" width="3.5703125" customWidth="1"/>
    <col min="13599" max="13599" width="2" customWidth="1"/>
    <col min="13600" max="13600" width="1" customWidth="1"/>
    <col min="13601" max="13601" width="5.7109375" customWidth="1"/>
    <col min="13602" max="13602" width="2.42578125" customWidth="1"/>
    <col min="13603" max="13603" width="5.7109375" customWidth="1"/>
    <col min="13604" max="13604" width="8.28515625" customWidth="1"/>
    <col min="13605" max="13605" width="1.28515625" customWidth="1"/>
    <col min="13606" max="13606" width="2.42578125" customWidth="1"/>
    <col min="13607" max="13607" width="2.140625" customWidth="1"/>
    <col min="13608" max="13608" width="1.7109375" customWidth="1"/>
    <col min="13609" max="13609" width="8.7109375" customWidth="1"/>
    <col min="13610" max="13610" width="1" customWidth="1"/>
    <col min="13611" max="13611" width="2" customWidth="1"/>
    <col min="13612" max="13612" width="4.85546875" customWidth="1"/>
    <col min="13613" max="13613" width="3" customWidth="1"/>
    <col min="13614" max="13614" width="3.5703125" customWidth="1"/>
    <col min="13615" max="13615" width="2" customWidth="1"/>
    <col min="13616" max="13616" width="1.28515625" customWidth="1"/>
    <col min="13617" max="13617" width="8.5703125" customWidth="1"/>
    <col min="13618" max="13618" width="3.140625" customWidth="1"/>
    <col min="13619" max="13619" width="1.85546875" customWidth="1"/>
    <col min="13620" max="13620" width="1.28515625" customWidth="1"/>
    <col min="13621" max="13621" width="1.5703125" customWidth="1"/>
    <col min="13622" max="13622" width="8.7109375" customWidth="1"/>
    <col min="13623" max="13623" width="4" customWidth="1"/>
    <col min="13624" max="13624" width="3.42578125" customWidth="1"/>
    <col min="13625" max="13625" width="5.5703125" customWidth="1"/>
    <col min="13626" max="13626" width="11.85546875" customWidth="1"/>
    <col min="13627" max="13627" width="2.28515625" customWidth="1"/>
    <col min="13628" max="13628" width="4.5703125" customWidth="1"/>
    <col min="13629" max="13629" width="5.140625" customWidth="1"/>
    <col min="13630" max="13630" width="3.7109375" customWidth="1"/>
    <col min="13631" max="13631" width="8.42578125" customWidth="1"/>
    <col min="13825" max="13825" width="1.5703125" customWidth="1"/>
    <col min="13826" max="13826" width="1" customWidth="1"/>
    <col min="13827" max="13827" width="8" customWidth="1"/>
    <col min="13828" max="13828" width="1.7109375" customWidth="1"/>
    <col min="13829" max="13829" width="2" customWidth="1"/>
    <col min="13830" max="13830" width="3" customWidth="1"/>
    <col min="13831" max="13831" width="1.5703125" customWidth="1"/>
    <col min="13832" max="13832" width="1.7109375" customWidth="1"/>
    <col min="13833" max="13833" width="3.42578125" customWidth="1"/>
    <col min="13834" max="13834" width="2.140625" customWidth="1"/>
    <col min="13835" max="13835" width="3.42578125" customWidth="1"/>
    <col min="13836" max="13836" width="4.85546875" customWidth="1"/>
    <col min="13837" max="13837" width="2.140625" customWidth="1"/>
    <col min="13838" max="13838" width="2" customWidth="1"/>
    <col min="13839" max="13839" width="2.5703125" customWidth="1"/>
    <col min="13840" max="13840" width="1.5703125" customWidth="1"/>
    <col min="13841" max="13841" width="3.5703125" customWidth="1"/>
    <col min="13842" max="13842" width="2" customWidth="1"/>
    <col min="13843" max="13843" width="2.140625" customWidth="1"/>
    <col min="13844" max="13844" width="2.5703125" customWidth="1"/>
    <col min="13845" max="13845" width="1.5703125" customWidth="1"/>
    <col min="13846" max="13846" width="3.7109375" customWidth="1"/>
    <col min="13847" max="13847" width="1.7109375" customWidth="1"/>
    <col min="13848" max="13848" width="4.7109375" customWidth="1"/>
    <col min="13849" max="13849" width="2" customWidth="1"/>
    <col min="13850" max="13850" width="3.7109375" customWidth="1"/>
    <col min="13851" max="13851" width="7.28515625" customWidth="1"/>
    <col min="13852" max="13852" width="2.140625" customWidth="1"/>
    <col min="13853" max="13853" width="4.85546875" customWidth="1"/>
    <col min="13854" max="13854" width="3.5703125" customWidth="1"/>
    <col min="13855" max="13855" width="2" customWidth="1"/>
    <col min="13856" max="13856" width="1" customWidth="1"/>
    <col min="13857" max="13857" width="5.7109375" customWidth="1"/>
    <col min="13858" max="13858" width="2.42578125" customWidth="1"/>
    <col min="13859" max="13859" width="5.7109375" customWidth="1"/>
    <col min="13860" max="13860" width="8.28515625" customWidth="1"/>
    <col min="13861" max="13861" width="1.28515625" customWidth="1"/>
    <col min="13862" max="13862" width="2.42578125" customWidth="1"/>
    <col min="13863" max="13863" width="2.140625" customWidth="1"/>
    <col min="13864" max="13864" width="1.7109375" customWidth="1"/>
    <col min="13865" max="13865" width="8.7109375" customWidth="1"/>
    <col min="13866" max="13866" width="1" customWidth="1"/>
    <col min="13867" max="13867" width="2" customWidth="1"/>
    <col min="13868" max="13868" width="4.85546875" customWidth="1"/>
    <col min="13869" max="13869" width="3" customWidth="1"/>
    <col min="13870" max="13870" width="3.5703125" customWidth="1"/>
    <col min="13871" max="13871" width="2" customWidth="1"/>
    <col min="13872" max="13872" width="1.28515625" customWidth="1"/>
    <col min="13873" max="13873" width="8.5703125" customWidth="1"/>
    <col min="13874" max="13874" width="3.140625" customWidth="1"/>
    <col min="13875" max="13875" width="1.85546875" customWidth="1"/>
    <col min="13876" max="13876" width="1.28515625" customWidth="1"/>
    <col min="13877" max="13877" width="1.5703125" customWidth="1"/>
    <col min="13878" max="13878" width="8.7109375" customWidth="1"/>
    <col min="13879" max="13879" width="4" customWidth="1"/>
    <col min="13880" max="13880" width="3.42578125" customWidth="1"/>
    <col min="13881" max="13881" width="5.5703125" customWidth="1"/>
    <col min="13882" max="13882" width="11.85546875" customWidth="1"/>
    <col min="13883" max="13883" width="2.28515625" customWidth="1"/>
    <col min="13884" max="13884" width="4.5703125" customWidth="1"/>
    <col min="13885" max="13885" width="5.140625" customWidth="1"/>
    <col min="13886" max="13886" width="3.7109375" customWidth="1"/>
    <col min="13887" max="13887" width="8.42578125" customWidth="1"/>
    <col min="14081" max="14081" width="1.5703125" customWidth="1"/>
    <col min="14082" max="14082" width="1" customWidth="1"/>
    <col min="14083" max="14083" width="8" customWidth="1"/>
    <col min="14084" max="14084" width="1.7109375" customWidth="1"/>
    <col min="14085" max="14085" width="2" customWidth="1"/>
    <col min="14086" max="14086" width="3" customWidth="1"/>
    <col min="14087" max="14087" width="1.5703125" customWidth="1"/>
    <col min="14088" max="14088" width="1.7109375" customWidth="1"/>
    <col min="14089" max="14089" width="3.42578125" customWidth="1"/>
    <col min="14090" max="14090" width="2.140625" customWidth="1"/>
    <col min="14091" max="14091" width="3.42578125" customWidth="1"/>
    <col min="14092" max="14092" width="4.85546875" customWidth="1"/>
    <col min="14093" max="14093" width="2.140625" customWidth="1"/>
    <col min="14094" max="14094" width="2" customWidth="1"/>
    <col min="14095" max="14095" width="2.5703125" customWidth="1"/>
    <col min="14096" max="14096" width="1.5703125" customWidth="1"/>
    <col min="14097" max="14097" width="3.5703125" customWidth="1"/>
    <col min="14098" max="14098" width="2" customWidth="1"/>
    <col min="14099" max="14099" width="2.140625" customWidth="1"/>
    <col min="14100" max="14100" width="2.5703125" customWidth="1"/>
    <col min="14101" max="14101" width="1.5703125" customWidth="1"/>
    <col min="14102" max="14102" width="3.7109375" customWidth="1"/>
    <col min="14103" max="14103" width="1.7109375" customWidth="1"/>
    <col min="14104" max="14104" width="4.7109375" customWidth="1"/>
    <col min="14105" max="14105" width="2" customWidth="1"/>
    <col min="14106" max="14106" width="3.7109375" customWidth="1"/>
    <col min="14107" max="14107" width="7.28515625" customWidth="1"/>
    <col min="14108" max="14108" width="2.140625" customWidth="1"/>
    <col min="14109" max="14109" width="4.85546875" customWidth="1"/>
    <col min="14110" max="14110" width="3.5703125" customWidth="1"/>
    <col min="14111" max="14111" width="2" customWidth="1"/>
    <col min="14112" max="14112" width="1" customWidth="1"/>
    <col min="14113" max="14113" width="5.7109375" customWidth="1"/>
    <col min="14114" max="14114" width="2.42578125" customWidth="1"/>
    <col min="14115" max="14115" width="5.7109375" customWidth="1"/>
    <col min="14116" max="14116" width="8.28515625" customWidth="1"/>
    <col min="14117" max="14117" width="1.28515625" customWidth="1"/>
    <col min="14118" max="14118" width="2.42578125" customWidth="1"/>
    <col min="14119" max="14119" width="2.140625" customWidth="1"/>
    <col min="14120" max="14120" width="1.7109375" customWidth="1"/>
    <col min="14121" max="14121" width="8.7109375" customWidth="1"/>
    <col min="14122" max="14122" width="1" customWidth="1"/>
    <col min="14123" max="14123" width="2" customWidth="1"/>
    <col min="14124" max="14124" width="4.85546875" customWidth="1"/>
    <col min="14125" max="14125" width="3" customWidth="1"/>
    <col min="14126" max="14126" width="3.5703125" customWidth="1"/>
    <col min="14127" max="14127" width="2" customWidth="1"/>
    <col min="14128" max="14128" width="1.28515625" customWidth="1"/>
    <col min="14129" max="14129" width="8.5703125" customWidth="1"/>
    <col min="14130" max="14130" width="3.140625" customWidth="1"/>
    <col min="14131" max="14131" width="1.85546875" customWidth="1"/>
    <col min="14132" max="14132" width="1.28515625" customWidth="1"/>
    <col min="14133" max="14133" width="1.5703125" customWidth="1"/>
    <col min="14134" max="14134" width="8.7109375" customWidth="1"/>
    <col min="14135" max="14135" width="4" customWidth="1"/>
    <col min="14136" max="14136" width="3.42578125" customWidth="1"/>
    <col min="14137" max="14137" width="5.5703125" customWidth="1"/>
    <col min="14138" max="14138" width="11.85546875" customWidth="1"/>
    <col min="14139" max="14139" width="2.28515625" customWidth="1"/>
    <col min="14140" max="14140" width="4.5703125" customWidth="1"/>
    <col min="14141" max="14141" width="5.140625" customWidth="1"/>
    <col min="14142" max="14142" width="3.7109375" customWidth="1"/>
    <col min="14143" max="14143" width="8.42578125" customWidth="1"/>
    <col min="14337" max="14337" width="1.5703125" customWidth="1"/>
    <col min="14338" max="14338" width="1" customWidth="1"/>
    <col min="14339" max="14339" width="8" customWidth="1"/>
    <col min="14340" max="14340" width="1.7109375" customWidth="1"/>
    <col min="14341" max="14341" width="2" customWidth="1"/>
    <col min="14342" max="14342" width="3" customWidth="1"/>
    <col min="14343" max="14343" width="1.5703125" customWidth="1"/>
    <col min="14344" max="14344" width="1.7109375" customWidth="1"/>
    <col min="14345" max="14345" width="3.42578125" customWidth="1"/>
    <col min="14346" max="14346" width="2.140625" customWidth="1"/>
    <col min="14347" max="14347" width="3.42578125" customWidth="1"/>
    <col min="14348" max="14348" width="4.85546875" customWidth="1"/>
    <col min="14349" max="14349" width="2.140625" customWidth="1"/>
    <col min="14350" max="14350" width="2" customWidth="1"/>
    <col min="14351" max="14351" width="2.5703125" customWidth="1"/>
    <col min="14352" max="14352" width="1.5703125" customWidth="1"/>
    <col min="14353" max="14353" width="3.5703125" customWidth="1"/>
    <col min="14354" max="14354" width="2" customWidth="1"/>
    <col min="14355" max="14355" width="2.140625" customWidth="1"/>
    <col min="14356" max="14356" width="2.5703125" customWidth="1"/>
    <col min="14357" max="14357" width="1.5703125" customWidth="1"/>
    <col min="14358" max="14358" width="3.7109375" customWidth="1"/>
    <col min="14359" max="14359" width="1.7109375" customWidth="1"/>
    <col min="14360" max="14360" width="4.7109375" customWidth="1"/>
    <col min="14361" max="14361" width="2" customWidth="1"/>
    <col min="14362" max="14362" width="3.7109375" customWidth="1"/>
    <col min="14363" max="14363" width="7.28515625" customWidth="1"/>
    <col min="14364" max="14364" width="2.140625" customWidth="1"/>
    <col min="14365" max="14365" width="4.85546875" customWidth="1"/>
    <col min="14366" max="14366" width="3.5703125" customWidth="1"/>
    <col min="14367" max="14367" width="2" customWidth="1"/>
    <col min="14368" max="14368" width="1" customWidth="1"/>
    <col min="14369" max="14369" width="5.7109375" customWidth="1"/>
    <col min="14370" max="14370" width="2.42578125" customWidth="1"/>
    <col min="14371" max="14371" width="5.7109375" customWidth="1"/>
    <col min="14372" max="14372" width="8.28515625" customWidth="1"/>
    <col min="14373" max="14373" width="1.28515625" customWidth="1"/>
    <col min="14374" max="14374" width="2.42578125" customWidth="1"/>
    <col min="14375" max="14375" width="2.140625" customWidth="1"/>
    <col min="14376" max="14376" width="1.7109375" customWidth="1"/>
    <col min="14377" max="14377" width="8.7109375" customWidth="1"/>
    <col min="14378" max="14378" width="1" customWidth="1"/>
    <col min="14379" max="14379" width="2" customWidth="1"/>
    <col min="14380" max="14380" width="4.85546875" customWidth="1"/>
    <col min="14381" max="14381" width="3" customWidth="1"/>
    <col min="14382" max="14382" width="3.5703125" customWidth="1"/>
    <col min="14383" max="14383" width="2" customWidth="1"/>
    <col min="14384" max="14384" width="1.28515625" customWidth="1"/>
    <col min="14385" max="14385" width="8.5703125" customWidth="1"/>
    <col min="14386" max="14386" width="3.140625" customWidth="1"/>
    <col min="14387" max="14387" width="1.85546875" customWidth="1"/>
    <col min="14388" max="14388" width="1.28515625" customWidth="1"/>
    <col min="14389" max="14389" width="1.5703125" customWidth="1"/>
    <col min="14390" max="14390" width="8.7109375" customWidth="1"/>
    <col min="14391" max="14391" width="4" customWidth="1"/>
    <col min="14392" max="14392" width="3.42578125" customWidth="1"/>
    <col min="14393" max="14393" width="5.5703125" customWidth="1"/>
    <col min="14394" max="14394" width="11.85546875" customWidth="1"/>
    <col min="14395" max="14395" width="2.28515625" customWidth="1"/>
    <col min="14396" max="14396" width="4.5703125" customWidth="1"/>
    <col min="14397" max="14397" width="5.140625" customWidth="1"/>
    <col min="14398" max="14398" width="3.7109375" customWidth="1"/>
    <col min="14399" max="14399" width="8.42578125" customWidth="1"/>
    <col min="14593" max="14593" width="1.5703125" customWidth="1"/>
    <col min="14594" max="14594" width="1" customWidth="1"/>
    <col min="14595" max="14595" width="8" customWidth="1"/>
    <col min="14596" max="14596" width="1.7109375" customWidth="1"/>
    <col min="14597" max="14597" width="2" customWidth="1"/>
    <col min="14598" max="14598" width="3" customWidth="1"/>
    <col min="14599" max="14599" width="1.5703125" customWidth="1"/>
    <col min="14600" max="14600" width="1.7109375" customWidth="1"/>
    <col min="14601" max="14601" width="3.42578125" customWidth="1"/>
    <col min="14602" max="14602" width="2.140625" customWidth="1"/>
    <col min="14603" max="14603" width="3.42578125" customWidth="1"/>
    <col min="14604" max="14604" width="4.85546875" customWidth="1"/>
    <col min="14605" max="14605" width="2.140625" customWidth="1"/>
    <col min="14606" max="14606" width="2" customWidth="1"/>
    <col min="14607" max="14607" width="2.5703125" customWidth="1"/>
    <col min="14608" max="14608" width="1.5703125" customWidth="1"/>
    <col min="14609" max="14609" width="3.5703125" customWidth="1"/>
    <col min="14610" max="14610" width="2" customWidth="1"/>
    <col min="14611" max="14611" width="2.140625" customWidth="1"/>
    <col min="14612" max="14612" width="2.5703125" customWidth="1"/>
    <col min="14613" max="14613" width="1.5703125" customWidth="1"/>
    <col min="14614" max="14614" width="3.7109375" customWidth="1"/>
    <col min="14615" max="14615" width="1.7109375" customWidth="1"/>
    <col min="14616" max="14616" width="4.7109375" customWidth="1"/>
    <col min="14617" max="14617" width="2" customWidth="1"/>
    <col min="14618" max="14618" width="3.7109375" customWidth="1"/>
    <col min="14619" max="14619" width="7.28515625" customWidth="1"/>
    <col min="14620" max="14620" width="2.140625" customWidth="1"/>
    <col min="14621" max="14621" width="4.85546875" customWidth="1"/>
    <col min="14622" max="14622" width="3.5703125" customWidth="1"/>
    <col min="14623" max="14623" width="2" customWidth="1"/>
    <col min="14624" max="14624" width="1" customWidth="1"/>
    <col min="14625" max="14625" width="5.7109375" customWidth="1"/>
    <col min="14626" max="14626" width="2.42578125" customWidth="1"/>
    <col min="14627" max="14627" width="5.7109375" customWidth="1"/>
    <col min="14628" max="14628" width="8.28515625" customWidth="1"/>
    <col min="14629" max="14629" width="1.28515625" customWidth="1"/>
    <col min="14630" max="14630" width="2.42578125" customWidth="1"/>
    <col min="14631" max="14631" width="2.140625" customWidth="1"/>
    <col min="14632" max="14632" width="1.7109375" customWidth="1"/>
    <col min="14633" max="14633" width="8.7109375" customWidth="1"/>
    <col min="14634" max="14634" width="1" customWidth="1"/>
    <col min="14635" max="14635" width="2" customWidth="1"/>
    <col min="14636" max="14636" width="4.85546875" customWidth="1"/>
    <col min="14637" max="14637" width="3" customWidth="1"/>
    <col min="14638" max="14638" width="3.5703125" customWidth="1"/>
    <col min="14639" max="14639" width="2" customWidth="1"/>
    <col min="14640" max="14640" width="1.28515625" customWidth="1"/>
    <col min="14641" max="14641" width="8.5703125" customWidth="1"/>
    <col min="14642" max="14642" width="3.140625" customWidth="1"/>
    <col min="14643" max="14643" width="1.85546875" customWidth="1"/>
    <col min="14644" max="14644" width="1.28515625" customWidth="1"/>
    <col min="14645" max="14645" width="1.5703125" customWidth="1"/>
    <col min="14646" max="14646" width="8.7109375" customWidth="1"/>
    <col min="14647" max="14647" width="4" customWidth="1"/>
    <col min="14648" max="14648" width="3.42578125" customWidth="1"/>
    <col min="14649" max="14649" width="5.5703125" customWidth="1"/>
    <col min="14650" max="14650" width="11.85546875" customWidth="1"/>
    <col min="14651" max="14651" width="2.28515625" customWidth="1"/>
    <col min="14652" max="14652" width="4.5703125" customWidth="1"/>
    <col min="14653" max="14653" width="5.140625" customWidth="1"/>
    <col min="14654" max="14654" width="3.7109375" customWidth="1"/>
    <col min="14655" max="14655" width="8.42578125" customWidth="1"/>
    <col min="14849" max="14849" width="1.5703125" customWidth="1"/>
    <col min="14850" max="14850" width="1" customWidth="1"/>
    <col min="14851" max="14851" width="8" customWidth="1"/>
    <col min="14852" max="14852" width="1.7109375" customWidth="1"/>
    <col min="14853" max="14853" width="2" customWidth="1"/>
    <col min="14854" max="14854" width="3" customWidth="1"/>
    <col min="14855" max="14855" width="1.5703125" customWidth="1"/>
    <col min="14856" max="14856" width="1.7109375" customWidth="1"/>
    <col min="14857" max="14857" width="3.42578125" customWidth="1"/>
    <col min="14858" max="14858" width="2.140625" customWidth="1"/>
    <col min="14859" max="14859" width="3.42578125" customWidth="1"/>
    <col min="14860" max="14860" width="4.85546875" customWidth="1"/>
    <col min="14861" max="14861" width="2.140625" customWidth="1"/>
    <col min="14862" max="14862" width="2" customWidth="1"/>
    <col min="14863" max="14863" width="2.5703125" customWidth="1"/>
    <col min="14864" max="14864" width="1.5703125" customWidth="1"/>
    <col min="14865" max="14865" width="3.5703125" customWidth="1"/>
    <col min="14866" max="14866" width="2" customWidth="1"/>
    <col min="14867" max="14867" width="2.140625" customWidth="1"/>
    <col min="14868" max="14868" width="2.5703125" customWidth="1"/>
    <col min="14869" max="14869" width="1.5703125" customWidth="1"/>
    <col min="14870" max="14870" width="3.7109375" customWidth="1"/>
    <col min="14871" max="14871" width="1.7109375" customWidth="1"/>
    <col min="14872" max="14872" width="4.7109375" customWidth="1"/>
    <col min="14873" max="14873" width="2" customWidth="1"/>
    <col min="14874" max="14874" width="3.7109375" customWidth="1"/>
    <col min="14875" max="14875" width="7.28515625" customWidth="1"/>
    <col min="14876" max="14876" width="2.140625" customWidth="1"/>
    <col min="14877" max="14877" width="4.85546875" customWidth="1"/>
    <col min="14878" max="14878" width="3.5703125" customWidth="1"/>
    <col min="14879" max="14879" width="2" customWidth="1"/>
    <col min="14880" max="14880" width="1" customWidth="1"/>
    <col min="14881" max="14881" width="5.7109375" customWidth="1"/>
    <col min="14882" max="14882" width="2.42578125" customWidth="1"/>
    <col min="14883" max="14883" width="5.7109375" customWidth="1"/>
    <col min="14884" max="14884" width="8.28515625" customWidth="1"/>
    <col min="14885" max="14885" width="1.28515625" customWidth="1"/>
    <col min="14886" max="14886" width="2.42578125" customWidth="1"/>
    <col min="14887" max="14887" width="2.140625" customWidth="1"/>
    <col min="14888" max="14888" width="1.7109375" customWidth="1"/>
    <col min="14889" max="14889" width="8.7109375" customWidth="1"/>
    <col min="14890" max="14890" width="1" customWidth="1"/>
    <col min="14891" max="14891" width="2" customWidth="1"/>
    <col min="14892" max="14892" width="4.85546875" customWidth="1"/>
    <col min="14893" max="14893" width="3" customWidth="1"/>
    <col min="14894" max="14894" width="3.5703125" customWidth="1"/>
    <col min="14895" max="14895" width="2" customWidth="1"/>
    <col min="14896" max="14896" width="1.28515625" customWidth="1"/>
    <col min="14897" max="14897" width="8.5703125" customWidth="1"/>
    <col min="14898" max="14898" width="3.140625" customWidth="1"/>
    <col min="14899" max="14899" width="1.85546875" customWidth="1"/>
    <col min="14900" max="14900" width="1.28515625" customWidth="1"/>
    <col min="14901" max="14901" width="1.5703125" customWidth="1"/>
    <col min="14902" max="14902" width="8.7109375" customWidth="1"/>
    <col min="14903" max="14903" width="4" customWidth="1"/>
    <col min="14904" max="14904" width="3.42578125" customWidth="1"/>
    <col min="14905" max="14905" width="5.5703125" customWidth="1"/>
    <col min="14906" max="14906" width="11.85546875" customWidth="1"/>
    <col min="14907" max="14907" width="2.28515625" customWidth="1"/>
    <col min="14908" max="14908" width="4.5703125" customWidth="1"/>
    <col min="14909" max="14909" width="5.140625" customWidth="1"/>
    <col min="14910" max="14910" width="3.7109375" customWidth="1"/>
    <col min="14911" max="14911" width="8.42578125" customWidth="1"/>
    <col min="15105" max="15105" width="1.5703125" customWidth="1"/>
    <col min="15106" max="15106" width="1" customWidth="1"/>
    <col min="15107" max="15107" width="8" customWidth="1"/>
    <col min="15108" max="15108" width="1.7109375" customWidth="1"/>
    <col min="15109" max="15109" width="2" customWidth="1"/>
    <col min="15110" max="15110" width="3" customWidth="1"/>
    <col min="15111" max="15111" width="1.5703125" customWidth="1"/>
    <col min="15112" max="15112" width="1.7109375" customWidth="1"/>
    <col min="15113" max="15113" width="3.42578125" customWidth="1"/>
    <col min="15114" max="15114" width="2.140625" customWidth="1"/>
    <col min="15115" max="15115" width="3.42578125" customWidth="1"/>
    <col min="15116" max="15116" width="4.85546875" customWidth="1"/>
    <col min="15117" max="15117" width="2.140625" customWidth="1"/>
    <col min="15118" max="15118" width="2" customWidth="1"/>
    <col min="15119" max="15119" width="2.5703125" customWidth="1"/>
    <col min="15120" max="15120" width="1.5703125" customWidth="1"/>
    <col min="15121" max="15121" width="3.5703125" customWidth="1"/>
    <col min="15122" max="15122" width="2" customWidth="1"/>
    <col min="15123" max="15123" width="2.140625" customWidth="1"/>
    <col min="15124" max="15124" width="2.5703125" customWidth="1"/>
    <col min="15125" max="15125" width="1.5703125" customWidth="1"/>
    <col min="15126" max="15126" width="3.7109375" customWidth="1"/>
    <col min="15127" max="15127" width="1.7109375" customWidth="1"/>
    <col min="15128" max="15128" width="4.7109375" customWidth="1"/>
    <col min="15129" max="15129" width="2" customWidth="1"/>
    <col min="15130" max="15130" width="3.7109375" customWidth="1"/>
    <col min="15131" max="15131" width="7.28515625" customWidth="1"/>
    <col min="15132" max="15132" width="2.140625" customWidth="1"/>
    <col min="15133" max="15133" width="4.85546875" customWidth="1"/>
    <col min="15134" max="15134" width="3.5703125" customWidth="1"/>
    <col min="15135" max="15135" width="2" customWidth="1"/>
    <col min="15136" max="15136" width="1" customWidth="1"/>
    <col min="15137" max="15137" width="5.7109375" customWidth="1"/>
    <col min="15138" max="15138" width="2.42578125" customWidth="1"/>
    <col min="15139" max="15139" width="5.7109375" customWidth="1"/>
    <col min="15140" max="15140" width="8.28515625" customWidth="1"/>
    <col min="15141" max="15141" width="1.28515625" customWidth="1"/>
    <col min="15142" max="15142" width="2.42578125" customWidth="1"/>
    <col min="15143" max="15143" width="2.140625" customWidth="1"/>
    <col min="15144" max="15144" width="1.7109375" customWidth="1"/>
    <col min="15145" max="15145" width="8.7109375" customWidth="1"/>
    <col min="15146" max="15146" width="1" customWidth="1"/>
    <col min="15147" max="15147" width="2" customWidth="1"/>
    <col min="15148" max="15148" width="4.85546875" customWidth="1"/>
    <col min="15149" max="15149" width="3" customWidth="1"/>
    <col min="15150" max="15150" width="3.5703125" customWidth="1"/>
    <col min="15151" max="15151" width="2" customWidth="1"/>
    <col min="15152" max="15152" width="1.28515625" customWidth="1"/>
    <col min="15153" max="15153" width="8.5703125" customWidth="1"/>
    <col min="15154" max="15154" width="3.140625" customWidth="1"/>
    <col min="15155" max="15155" width="1.85546875" customWidth="1"/>
    <col min="15156" max="15156" width="1.28515625" customWidth="1"/>
    <col min="15157" max="15157" width="1.5703125" customWidth="1"/>
    <col min="15158" max="15158" width="8.7109375" customWidth="1"/>
    <col min="15159" max="15159" width="4" customWidth="1"/>
    <col min="15160" max="15160" width="3.42578125" customWidth="1"/>
    <col min="15161" max="15161" width="5.5703125" customWidth="1"/>
    <col min="15162" max="15162" width="11.85546875" customWidth="1"/>
    <col min="15163" max="15163" width="2.28515625" customWidth="1"/>
    <col min="15164" max="15164" width="4.5703125" customWidth="1"/>
    <col min="15165" max="15165" width="5.140625" customWidth="1"/>
    <col min="15166" max="15166" width="3.7109375" customWidth="1"/>
    <col min="15167" max="15167" width="8.42578125" customWidth="1"/>
    <col min="15361" max="15361" width="1.5703125" customWidth="1"/>
    <col min="15362" max="15362" width="1" customWidth="1"/>
    <col min="15363" max="15363" width="8" customWidth="1"/>
    <col min="15364" max="15364" width="1.7109375" customWidth="1"/>
    <col min="15365" max="15365" width="2" customWidth="1"/>
    <col min="15366" max="15366" width="3" customWidth="1"/>
    <col min="15367" max="15367" width="1.5703125" customWidth="1"/>
    <col min="15368" max="15368" width="1.7109375" customWidth="1"/>
    <col min="15369" max="15369" width="3.42578125" customWidth="1"/>
    <col min="15370" max="15370" width="2.140625" customWidth="1"/>
    <col min="15371" max="15371" width="3.42578125" customWidth="1"/>
    <col min="15372" max="15372" width="4.85546875" customWidth="1"/>
    <col min="15373" max="15373" width="2.140625" customWidth="1"/>
    <col min="15374" max="15374" width="2" customWidth="1"/>
    <col min="15375" max="15375" width="2.5703125" customWidth="1"/>
    <col min="15376" max="15376" width="1.5703125" customWidth="1"/>
    <col min="15377" max="15377" width="3.5703125" customWidth="1"/>
    <col min="15378" max="15378" width="2" customWidth="1"/>
    <col min="15379" max="15379" width="2.140625" customWidth="1"/>
    <col min="15380" max="15380" width="2.5703125" customWidth="1"/>
    <col min="15381" max="15381" width="1.5703125" customWidth="1"/>
    <col min="15382" max="15382" width="3.7109375" customWidth="1"/>
    <col min="15383" max="15383" width="1.7109375" customWidth="1"/>
    <col min="15384" max="15384" width="4.7109375" customWidth="1"/>
    <col min="15385" max="15385" width="2" customWidth="1"/>
    <col min="15386" max="15386" width="3.7109375" customWidth="1"/>
    <col min="15387" max="15387" width="7.28515625" customWidth="1"/>
    <col min="15388" max="15388" width="2.140625" customWidth="1"/>
    <col min="15389" max="15389" width="4.85546875" customWidth="1"/>
    <col min="15390" max="15390" width="3.5703125" customWidth="1"/>
    <col min="15391" max="15391" width="2" customWidth="1"/>
    <col min="15392" max="15392" width="1" customWidth="1"/>
    <col min="15393" max="15393" width="5.7109375" customWidth="1"/>
    <col min="15394" max="15394" width="2.42578125" customWidth="1"/>
    <col min="15395" max="15395" width="5.7109375" customWidth="1"/>
    <col min="15396" max="15396" width="8.28515625" customWidth="1"/>
    <col min="15397" max="15397" width="1.28515625" customWidth="1"/>
    <col min="15398" max="15398" width="2.42578125" customWidth="1"/>
    <col min="15399" max="15399" width="2.140625" customWidth="1"/>
    <col min="15400" max="15400" width="1.7109375" customWidth="1"/>
    <col min="15401" max="15401" width="8.7109375" customWidth="1"/>
    <col min="15402" max="15402" width="1" customWidth="1"/>
    <col min="15403" max="15403" width="2" customWidth="1"/>
    <col min="15404" max="15404" width="4.85546875" customWidth="1"/>
    <col min="15405" max="15405" width="3" customWidth="1"/>
    <col min="15406" max="15406" width="3.5703125" customWidth="1"/>
    <col min="15407" max="15407" width="2" customWidth="1"/>
    <col min="15408" max="15408" width="1.28515625" customWidth="1"/>
    <col min="15409" max="15409" width="8.5703125" customWidth="1"/>
    <col min="15410" max="15410" width="3.140625" customWidth="1"/>
    <col min="15411" max="15411" width="1.85546875" customWidth="1"/>
    <col min="15412" max="15412" width="1.28515625" customWidth="1"/>
    <col min="15413" max="15413" width="1.5703125" customWidth="1"/>
    <col min="15414" max="15414" width="8.7109375" customWidth="1"/>
    <col min="15415" max="15415" width="4" customWidth="1"/>
    <col min="15416" max="15416" width="3.42578125" customWidth="1"/>
    <col min="15417" max="15417" width="5.5703125" customWidth="1"/>
    <col min="15418" max="15418" width="11.85546875" customWidth="1"/>
    <col min="15419" max="15419" width="2.28515625" customWidth="1"/>
    <col min="15420" max="15420" width="4.5703125" customWidth="1"/>
    <col min="15421" max="15421" width="5.140625" customWidth="1"/>
    <col min="15422" max="15422" width="3.7109375" customWidth="1"/>
    <col min="15423" max="15423" width="8.42578125" customWidth="1"/>
    <col min="15617" max="15617" width="1.5703125" customWidth="1"/>
    <col min="15618" max="15618" width="1" customWidth="1"/>
    <col min="15619" max="15619" width="8" customWidth="1"/>
    <col min="15620" max="15620" width="1.7109375" customWidth="1"/>
    <col min="15621" max="15621" width="2" customWidth="1"/>
    <col min="15622" max="15622" width="3" customWidth="1"/>
    <col min="15623" max="15623" width="1.5703125" customWidth="1"/>
    <col min="15624" max="15624" width="1.7109375" customWidth="1"/>
    <col min="15625" max="15625" width="3.42578125" customWidth="1"/>
    <col min="15626" max="15626" width="2.140625" customWidth="1"/>
    <col min="15627" max="15627" width="3.42578125" customWidth="1"/>
    <col min="15628" max="15628" width="4.85546875" customWidth="1"/>
    <col min="15629" max="15629" width="2.140625" customWidth="1"/>
    <col min="15630" max="15630" width="2" customWidth="1"/>
    <col min="15631" max="15631" width="2.5703125" customWidth="1"/>
    <col min="15632" max="15632" width="1.5703125" customWidth="1"/>
    <col min="15633" max="15633" width="3.5703125" customWidth="1"/>
    <col min="15634" max="15634" width="2" customWidth="1"/>
    <col min="15635" max="15635" width="2.140625" customWidth="1"/>
    <col min="15636" max="15636" width="2.5703125" customWidth="1"/>
    <col min="15637" max="15637" width="1.5703125" customWidth="1"/>
    <col min="15638" max="15638" width="3.7109375" customWidth="1"/>
    <col min="15639" max="15639" width="1.7109375" customWidth="1"/>
    <col min="15640" max="15640" width="4.7109375" customWidth="1"/>
    <col min="15641" max="15641" width="2" customWidth="1"/>
    <col min="15642" max="15642" width="3.7109375" customWidth="1"/>
    <col min="15643" max="15643" width="7.28515625" customWidth="1"/>
    <col min="15644" max="15644" width="2.140625" customWidth="1"/>
    <col min="15645" max="15645" width="4.85546875" customWidth="1"/>
    <col min="15646" max="15646" width="3.5703125" customWidth="1"/>
    <col min="15647" max="15647" width="2" customWidth="1"/>
    <col min="15648" max="15648" width="1" customWidth="1"/>
    <col min="15649" max="15649" width="5.7109375" customWidth="1"/>
    <col min="15650" max="15650" width="2.42578125" customWidth="1"/>
    <col min="15651" max="15651" width="5.7109375" customWidth="1"/>
    <col min="15652" max="15652" width="8.28515625" customWidth="1"/>
    <col min="15653" max="15653" width="1.28515625" customWidth="1"/>
    <col min="15654" max="15654" width="2.42578125" customWidth="1"/>
    <col min="15655" max="15655" width="2.140625" customWidth="1"/>
    <col min="15656" max="15656" width="1.7109375" customWidth="1"/>
    <col min="15657" max="15657" width="8.7109375" customWidth="1"/>
    <col min="15658" max="15658" width="1" customWidth="1"/>
    <col min="15659" max="15659" width="2" customWidth="1"/>
    <col min="15660" max="15660" width="4.85546875" customWidth="1"/>
    <col min="15661" max="15661" width="3" customWidth="1"/>
    <col min="15662" max="15662" width="3.5703125" customWidth="1"/>
    <col min="15663" max="15663" width="2" customWidth="1"/>
    <col min="15664" max="15664" width="1.28515625" customWidth="1"/>
    <col min="15665" max="15665" width="8.5703125" customWidth="1"/>
    <col min="15666" max="15666" width="3.140625" customWidth="1"/>
    <col min="15667" max="15667" width="1.85546875" customWidth="1"/>
    <col min="15668" max="15668" width="1.28515625" customWidth="1"/>
    <col min="15669" max="15669" width="1.5703125" customWidth="1"/>
    <col min="15670" max="15670" width="8.7109375" customWidth="1"/>
    <col min="15671" max="15671" width="4" customWidth="1"/>
    <col min="15672" max="15672" width="3.42578125" customWidth="1"/>
    <col min="15673" max="15673" width="5.5703125" customWidth="1"/>
    <col min="15674" max="15674" width="11.85546875" customWidth="1"/>
    <col min="15675" max="15675" width="2.28515625" customWidth="1"/>
    <col min="15676" max="15676" width="4.5703125" customWidth="1"/>
    <col min="15677" max="15677" width="5.140625" customWidth="1"/>
    <col min="15678" max="15678" width="3.7109375" customWidth="1"/>
    <col min="15679" max="15679" width="8.42578125" customWidth="1"/>
    <col min="15873" max="15873" width="1.5703125" customWidth="1"/>
    <col min="15874" max="15874" width="1" customWidth="1"/>
    <col min="15875" max="15875" width="8" customWidth="1"/>
    <col min="15876" max="15876" width="1.7109375" customWidth="1"/>
    <col min="15877" max="15877" width="2" customWidth="1"/>
    <col min="15878" max="15878" width="3" customWidth="1"/>
    <col min="15879" max="15879" width="1.5703125" customWidth="1"/>
    <col min="15880" max="15880" width="1.7109375" customWidth="1"/>
    <col min="15881" max="15881" width="3.42578125" customWidth="1"/>
    <col min="15882" max="15882" width="2.140625" customWidth="1"/>
    <col min="15883" max="15883" width="3.42578125" customWidth="1"/>
    <col min="15884" max="15884" width="4.85546875" customWidth="1"/>
    <col min="15885" max="15885" width="2.140625" customWidth="1"/>
    <col min="15886" max="15886" width="2" customWidth="1"/>
    <col min="15887" max="15887" width="2.5703125" customWidth="1"/>
    <col min="15888" max="15888" width="1.5703125" customWidth="1"/>
    <col min="15889" max="15889" width="3.5703125" customWidth="1"/>
    <col min="15890" max="15890" width="2" customWidth="1"/>
    <col min="15891" max="15891" width="2.140625" customWidth="1"/>
    <col min="15892" max="15892" width="2.5703125" customWidth="1"/>
    <col min="15893" max="15893" width="1.5703125" customWidth="1"/>
    <col min="15894" max="15894" width="3.7109375" customWidth="1"/>
    <col min="15895" max="15895" width="1.7109375" customWidth="1"/>
    <col min="15896" max="15896" width="4.7109375" customWidth="1"/>
    <col min="15897" max="15897" width="2" customWidth="1"/>
    <col min="15898" max="15898" width="3.7109375" customWidth="1"/>
    <col min="15899" max="15899" width="7.28515625" customWidth="1"/>
    <col min="15900" max="15900" width="2.140625" customWidth="1"/>
    <col min="15901" max="15901" width="4.85546875" customWidth="1"/>
    <col min="15902" max="15902" width="3.5703125" customWidth="1"/>
    <col min="15903" max="15903" width="2" customWidth="1"/>
    <col min="15904" max="15904" width="1" customWidth="1"/>
    <col min="15905" max="15905" width="5.7109375" customWidth="1"/>
    <col min="15906" max="15906" width="2.42578125" customWidth="1"/>
    <col min="15907" max="15907" width="5.7109375" customWidth="1"/>
    <col min="15908" max="15908" width="8.28515625" customWidth="1"/>
    <col min="15909" max="15909" width="1.28515625" customWidth="1"/>
    <col min="15910" max="15910" width="2.42578125" customWidth="1"/>
    <col min="15911" max="15911" width="2.140625" customWidth="1"/>
    <col min="15912" max="15912" width="1.7109375" customWidth="1"/>
    <col min="15913" max="15913" width="8.7109375" customWidth="1"/>
    <col min="15914" max="15914" width="1" customWidth="1"/>
    <col min="15915" max="15915" width="2" customWidth="1"/>
    <col min="15916" max="15916" width="4.85546875" customWidth="1"/>
    <col min="15917" max="15917" width="3" customWidth="1"/>
    <col min="15918" max="15918" width="3.5703125" customWidth="1"/>
    <col min="15919" max="15919" width="2" customWidth="1"/>
    <col min="15920" max="15920" width="1.28515625" customWidth="1"/>
    <col min="15921" max="15921" width="8.5703125" customWidth="1"/>
    <col min="15922" max="15922" width="3.140625" customWidth="1"/>
    <col min="15923" max="15923" width="1.85546875" customWidth="1"/>
    <col min="15924" max="15924" width="1.28515625" customWidth="1"/>
    <col min="15925" max="15925" width="1.5703125" customWidth="1"/>
    <col min="15926" max="15926" width="8.7109375" customWidth="1"/>
    <col min="15927" max="15927" width="4" customWidth="1"/>
    <col min="15928" max="15928" width="3.42578125" customWidth="1"/>
    <col min="15929" max="15929" width="5.5703125" customWidth="1"/>
    <col min="15930" max="15930" width="11.85546875" customWidth="1"/>
    <col min="15931" max="15931" width="2.28515625" customWidth="1"/>
    <col min="15932" max="15932" width="4.5703125" customWidth="1"/>
    <col min="15933" max="15933" width="5.140625" customWidth="1"/>
    <col min="15934" max="15934" width="3.7109375" customWidth="1"/>
    <col min="15935" max="15935" width="8.42578125" customWidth="1"/>
    <col min="16129" max="16129" width="1.5703125" customWidth="1"/>
    <col min="16130" max="16130" width="1" customWidth="1"/>
    <col min="16131" max="16131" width="8" customWidth="1"/>
    <col min="16132" max="16132" width="1.7109375" customWidth="1"/>
    <col min="16133" max="16133" width="2" customWidth="1"/>
    <col min="16134" max="16134" width="3" customWidth="1"/>
    <col min="16135" max="16135" width="1.5703125" customWidth="1"/>
    <col min="16136" max="16136" width="1.7109375" customWidth="1"/>
    <col min="16137" max="16137" width="3.42578125" customWidth="1"/>
    <col min="16138" max="16138" width="2.140625" customWidth="1"/>
    <col min="16139" max="16139" width="3.42578125" customWidth="1"/>
    <col min="16140" max="16140" width="4.85546875" customWidth="1"/>
    <col min="16141" max="16141" width="2.140625" customWidth="1"/>
    <col min="16142" max="16142" width="2" customWidth="1"/>
    <col min="16143" max="16143" width="2.5703125" customWidth="1"/>
    <col min="16144" max="16144" width="1.5703125" customWidth="1"/>
    <col min="16145" max="16145" width="3.5703125" customWidth="1"/>
    <col min="16146" max="16146" width="2" customWidth="1"/>
    <col min="16147" max="16147" width="2.140625" customWidth="1"/>
    <col min="16148" max="16148" width="2.5703125" customWidth="1"/>
    <col min="16149" max="16149" width="1.5703125" customWidth="1"/>
    <col min="16150" max="16150" width="3.7109375" customWidth="1"/>
    <col min="16151" max="16151" width="1.7109375" customWidth="1"/>
    <col min="16152" max="16152" width="4.7109375" customWidth="1"/>
    <col min="16153" max="16153" width="2" customWidth="1"/>
    <col min="16154" max="16154" width="3.7109375" customWidth="1"/>
    <col min="16155" max="16155" width="7.28515625" customWidth="1"/>
    <col min="16156" max="16156" width="2.140625" customWidth="1"/>
    <col min="16157" max="16157" width="4.85546875" customWidth="1"/>
    <col min="16158" max="16158" width="3.5703125" customWidth="1"/>
    <col min="16159" max="16159" width="2" customWidth="1"/>
    <col min="16160" max="16160" width="1" customWidth="1"/>
    <col min="16161" max="16161" width="5.7109375" customWidth="1"/>
    <col min="16162" max="16162" width="2.42578125" customWidth="1"/>
    <col min="16163" max="16163" width="5.7109375" customWidth="1"/>
    <col min="16164" max="16164" width="8.28515625" customWidth="1"/>
    <col min="16165" max="16165" width="1.28515625" customWidth="1"/>
    <col min="16166" max="16166" width="2.42578125" customWidth="1"/>
    <col min="16167" max="16167" width="2.140625" customWidth="1"/>
    <col min="16168" max="16168" width="1.7109375" customWidth="1"/>
    <col min="16169" max="16169" width="8.7109375" customWidth="1"/>
    <col min="16170" max="16170" width="1" customWidth="1"/>
    <col min="16171" max="16171" width="2" customWidth="1"/>
    <col min="16172" max="16172" width="4.85546875" customWidth="1"/>
    <col min="16173" max="16173" width="3" customWidth="1"/>
    <col min="16174" max="16174" width="3.5703125" customWidth="1"/>
    <col min="16175" max="16175" width="2" customWidth="1"/>
    <col min="16176" max="16176" width="1.28515625" customWidth="1"/>
    <col min="16177" max="16177" width="8.5703125" customWidth="1"/>
    <col min="16178" max="16178" width="3.140625" customWidth="1"/>
    <col min="16179" max="16179" width="1.85546875" customWidth="1"/>
    <col min="16180" max="16180" width="1.28515625" customWidth="1"/>
    <col min="16181" max="16181" width="1.5703125" customWidth="1"/>
    <col min="16182" max="16182" width="8.7109375" customWidth="1"/>
    <col min="16183" max="16183" width="4" customWidth="1"/>
    <col min="16184" max="16184" width="3.42578125" customWidth="1"/>
    <col min="16185" max="16185" width="5.5703125" customWidth="1"/>
    <col min="16186" max="16186" width="11.85546875" customWidth="1"/>
    <col min="16187" max="16187" width="2.28515625" customWidth="1"/>
    <col min="16188" max="16188" width="4.5703125" customWidth="1"/>
    <col min="16189" max="16189" width="5.140625" customWidth="1"/>
    <col min="16190" max="16190" width="3.7109375" customWidth="1"/>
    <col min="16191" max="16191" width="8.42578125" customWidth="1"/>
  </cols>
  <sheetData>
    <row r="1" spans="2:62" ht="11.65" customHeight="1">
      <c r="J1" s="841" t="s">
        <v>419</v>
      </c>
      <c r="K1" s="841"/>
      <c r="L1" s="841"/>
      <c r="M1" s="841"/>
      <c r="N1" s="841"/>
      <c r="O1" s="841"/>
      <c r="P1" s="841"/>
      <c r="Q1" s="841"/>
      <c r="R1" s="841"/>
      <c r="S1" s="841"/>
      <c r="T1" s="841"/>
      <c r="U1" s="841"/>
      <c r="V1" s="841"/>
      <c r="W1" s="841"/>
      <c r="X1" s="841"/>
      <c r="Y1" s="841"/>
      <c r="Z1" s="841"/>
      <c r="AA1" s="841"/>
      <c r="AB1" s="841"/>
      <c r="AC1" s="841"/>
      <c r="AD1" s="841"/>
      <c r="AE1" s="841"/>
      <c r="AF1" s="841"/>
      <c r="AG1" s="841"/>
      <c r="AH1" s="841"/>
      <c r="AI1" s="841"/>
      <c r="AJ1" s="841"/>
      <c r="AK1" s="841"/>
      <c r="AL1" s="841"/>
      <c r="AM1" s="841"/>
      <c r="AN1" s="841"/>
      <c r="AO1" s="841"/>
      <c r="AP1" s="841"/>
      <c r="AQ1" s="841"/>
      <c r="AR1" s="841"/>
      <c r="AS1" s="841"/>
      <c r="AT1" s="841"/>
      <c r="AU1" s="841"/>
      <c r="AV1" s="841"/>
      <c r="AW1" s="841"/>
      <c r="AX1" s="841"/>
      <c r="AY1" s="841"/>
      <c r="AZ1" s="841"/>
      <c r="BA1" s="841"/>
      <c r="BB1" s="841"/>
      <c r="BC1" s="841"/>
      <c r="BD1" s="841"/>
      <c r="BE1" s="841"/>
      <c r="BF1" s="841"/>
      <c r="BG1" s="841"/>
      <c r="BH1" s="841"/>
    </row>
    <row r="2" spans="2:62" ht="18.75" customHeight="1"/>
    <row r="3" spans="2:62" ht="11.65" customHeight="1">
      <c r="AA3" s="841" t="s">
        <v>420</v>
      </c>
      <c r="AB3" s="841"/>
      <c r="AC3" s="841"/>
      <c r="AD3" s="841"/>
      <c r="AE3" s="841"/>
      <c r="AF3" s="841"/>
      <c r="AG3" s="841"/>
      <c r="AH3" s="841"/>
      <c r="AI3" s="841"/>
      <c r="AJ3" s="841"/>
      <c r="AK3" s="841"/>
      <c r="AL3" s="841"/>
      <c r="AM3" s="841"/>
      <c r="AN3" s="841"/>
      <c r="AO3" s="841"/>
      <c r="AP3" s="841"/>
      <c r="AQ3" s="841"/>
      <c r="AR3" s="841"/>
      <c r="AS3" s="841"/>
      <c r="AT3" s="841"/>
      <c r="AU3" s="841"/>
      <c r="AV3" s="841"/>
      <c r="AW3" s="841"/>
      <c r="AX3" s="841"/>
      <c r="AY3" s="841"/>
      <c r="AZ3" s="841"/>
      <c r="BA3" s="841"/>
    </row>
    <row r="4" spans="2:62" ht="13.15" customHeight="1"/>
    <row r="5" spans="2:62" ht="11.65" customHeight="1">
      <c r="B5" s="842" t="s">
        <v>421</v>
      </c>
      <c r="C5" s="842"/>
      <c r="D5" s="842"/>
      <c r="E5" s="842"/>
      <c r="F5" s="842"/>
      <c r="G5" s="842"/>
      <c r="I5" s="835" t="s">
        <v>481</v>
      </c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5"/>
      <c r="AH5" s="835"/>
      <c r="AI5" s="835"/>
      <c r="AJ5" s="835"/>
      <c r="AK5" s="835"/>
      <c r="AL5" s="835"/>
      <c r="AM5" s="835"/>
      <c r="AN5" s="835"/>
      <c r="AO5" s="835"/>
      <c r="AP5" s="835"/>
      <c r="AQ5" s="835"/>
      <c r="AR5" s="835"/>
      <c r="AS5" s="835"/>
      <c r="AT5" s="835"/>
      <c r="AU5" s="835"/>
      <c r="AV5" s="835"/>
      <c r="AW5" s="835"/>
      <c r="AX5" s="835"/>
    </row>
    <row r="6" spans="2:62" ht="12.4" customHeight="1">
      <c r="B6" s="835" t="s">
        <v>422</v>
      </c>
      <c r="C6" s="835"/>
      <c r="D6" s="835"/>
      <c r="E6" s="835"/>
      <c r="F6" s="835"/>
      <c r="G6" s="835"/>
      <c r="I6" s="835" t="s">
        <v>482</v>
      </c>
      <c r="J6" s="835"/>
      <c r="K6" s="835"/>
      <c r="L6" s="835"/>
      <c r="M6" s="835"/>
      <c r="N6" s="835"/>
      <c r="O6" s="835"/>
      <c r="P6" s="835"/>
      <c r="Q6" s="835"/>
      <c r="R6" s="835"/>
      <c r="S6" s="835"/>
      <c r="T6" s="835"/>
      <c r="U6" s="835"/>
      <c r="AE6" s="837" t="s">
        <v>423</v>
      </c>
      <c r="AF6" s="837"/>
      <c r="AG6" s="837"/>
      <c r="AI6" s="837" t="s">
        <v>483</v>
      </c>
      <c r="AJ6" s="837"/>
      <c r="AK6" s="837"/>
      <c r="AL6" s="837"/>
      <c r="AM6" s="837"/>
      <c r="AN6" s="837"/>
      <c r="AO6" s="837"/>
      <c r="AP6" s="837"/>
      <c r="AQ6" s="837"/>
    </row>
    <row r="7" spans="2:62" ht="12.4" customHeight="1">
      <c r="B7" s="835" t="s">
        <v>424</v>
      </c>
      <c r="C7" s="835"/>
      <c r="D7" s="835"/>
      <c r="E7" s="835"/>
      <c r="F7" s="835"/>
      <c r="G7" s="835"/>
      <c r="I7" s="844">
        <v>1</v>
      </c>
      <c r="J7" s="844"/>
      <c r="K7" s="844"/>
      <c r="M7" s="835" t="s">
        <v>425</v>
      </c>
      <c r="N7" s="835"/>
      <c r="O7" s="835"/>
      <c r="P7" s="835"/>
      <c r="Q7" s="835"/>
      <c r="S7" s="839">
        <v>0</v>
      </c>
      <c r="T7" s="839"/>
      <c r="U7" s="839"/>
      <c r="V7" s="839"/>
      <c r="Y7" s="835" t="s">
        <v>426</v>
      </c>
      <c r="Z7" s="835"/>
      <c r="AA7" s="835"/>
      <c r="AB7" s="835"/>
      <c r="AC7" s="835"/>
      <c r="AD7" s="835"/>
      <c r="AE7" s="835"/>
      <c r="AF7" s="835"/>
      <c r="AG7" s="835"/>
      <c r="AI7" s="840">
        <v>45748</v>
      </c>
      <c r="AJ7" s="840"/>
      <c r="AK7" s="840"/>
      <c r="AM7" s="790" t="s">
        <v>427</v>
      </c>
      <c r="AO7" s="840">
        <v>45777</v>
      </c>
      <c r="AP7" s="840"/>
      <c r="AQ7" s="840"/>
      <c r="AR7" s="840"/>
    </row>
    <row r="8" spans="2:62" ht="5.65" customHeight="1"/>
    <row r="9" spans="2:62" ht="11.65" customHeight="1">
      <c r="AJ9" s="843" t="s">
        <v>1</v>
      </c>
      <c r="AK9" s="843"/>
      <c r="AL9" s="843"/>
      <c r="AM9" s="843"/>
      <c r="AN9" s="843"/>
      <c r="AO9" s="843"/>
    </row>
    <row r="10" spans="2:62" ht="11.65" customHeight="1">
      <c r="G10" s="835" t="s">
        <v>428</v>
      </c>
      <c r="H10" s="835"/>
      <c r="I10" s="835"/>
      <c r="J10" s="835"/>
      <c r="K10" s="835"/>
      <c r="L10" s="835"/>
      <c r="M10" s="835"/>
      <c r="AT10" s="835" t="s">
        <v>429</v>
      </c>
      <c r="AU10" s="835"/>
      <c r="AV10" s="835"/>
      <c r="AW10" s="835"/>
      <c r="AX10" s="835"/>
      <c r="AY10" s="835"/>
      <c r="AZ10" s="835"/>
      <c r="BA10" s="835"/>
      <c r="BB10" s="835"/>
    </row>
    <row r="11" spans="2:62" ht="7.9" customHeight="1">
      <c r="Z11" s="841" t="s">
        <v>27</v>
      </c>
      <c r="AA11" s="841"/>
    </row>
    <row r="12" spans="2:62" ht="7.9" customHeight="1">
      <c r="Z12" s="841"/>
      <c r="AA12" s="841"/>
      <c r="AF12" s="843" t="s">
        <v>430</v>
      </c>
      <c r="AG12" s="843"/>
      <c r="AH12" s="843"/>
      <c r="AI12" s="843"/>
      <c r="AJ12" s="843"/>
      <c r="AK12" s="843"/>
      <c r="AL12" s="843"/>
      <c r="AM12" s="843"/>
      <c r="AN12" s="843"/>
      <c r="AO12" s="843"/>
      <c r="AP12" s="843"/>
      <c r="AQ12" s="843"/>
      <c r="AR12" s="843"/>
      <c r="AS12" s="843"/>
      <c r="AT12" s="843"/>
      <c r="BA12" s="843" t="s">
        <v>431</v>
      </c>
      <c r="BB12" s="843"/>
      <c r="BC12" s="843"/>
      <c r="BD12" s="843"/>
      <c r="BE12" s="843"/>
      <c r="BF12" s="843"/>
      <c r="BG12" s="843"/>
      <c r="BH12" s="843"/>
      <c r="BI12" s="843"/>
      <c r="BJ12" s="843"/>
    </row>
    <row r="13" spans="2:62" ht="10.15" customHeight="1">
      <c r="Y13" s="841" t="s">
        <v>432</v>
      </c>
      <c r="Z13" s="841"/>
      <c r="AA13" s="841"/>
      <c r="AB13" s="841"/>
    </row>
    <row r="14" spans="2:62" ht="7.9" customHeight="1">
      <c r="D14" s="841" t="s">
        <v>433</v>
      </c>
      <c r="E14" s="841"/>
      <c r="F14" s="841"/>
      <c r="G14" s="841"/>
      <c r="H14" s="841"/>
      <c r="I14" s="841"/>
      <c r="J14" s="841"/>
      <c r="P14" s="841" t="s">
        <v>434</v>
      </c>
      <c r="Q14" s="841"/>
      <c r="R14" s="841"/>
      <c r="S14" s="841"/>
      <c r="T14" s="841"/>
      <c r="AX14" s="841" t="s">
        <v>435</v>
      </c>
      <c r="AY14" s="841"/>
      <c r="AZ14" s="841"/>
      <c r="BA14" s="841"/>
      <c r="BB14" s="841"/>
      <c r="BC14" s="841"/>
      <c r="BD14" s="841"/>
    </row>
    <row r="15" spans="2:62" ht="4.9000000000000004" customHeight="1">
      <c r="AG15" s="841" t="s">
        <v>436</v>
      </c>
      <c r="AH15" s="841"/>
      <c r="AI15" s="841"/>
      <c r="AJ15" s="841"/>
      <c r="AN15" s="841" t="s">
        <v>437</v>
      </c>
      <c r="AO15" s="841"/>
      <c r="AP15" s="841"/>
      <c r="AQ15" s="843" t="s">
        <v>438</v>
      </c>
      <c r="AR15" s="843"/>
      <c r="AS15" s="843"/>
      <c r="AT15" s="843"/>
      <c r="AU15" s="843"/>
      <c r="AV15" s="843"/>
      <c r="AX15" s="841"/>
      <c r="AY15" s="841"/>
      <c r="AZ15" s="841"/>
      <c r="BA15" s="841"/>
      <c r="BB15" s="841"/>
      <c r="BC15" s="841"/>
      <c r="BD15" s="841"/>
      <c r="BH15" s="841" t="s">
        <v>439</v>
      </c>
      <c r="BI15" s="841"/>
    </row>
    <row r="16" spans="2:62" ht="7.15" customHeight="1">
      <c r="AG16" s="841"/>
      <c r="AH16" s="841"/>
      <c r="AI16" s="841"/>
      <c r="AJ16" s="841"/>
      <c r="AN16" s="841"/>
      <c r="AO16" s="841"/>
      <c r="AP16" s="841"/>
      <c r="AQ16" s="843"/>
      <c r="AR16" s="843"/>
      <c r="AS16" s="843"/>
      <c r="AT16" s="843"/>
      <c r="AU16" s="843"/>
      <c r="AV16" s="843"/>
      <c r="AY16" s="841" t="s">
        <v>440</v>
      </c>
      <c r="AZ16" s="841"/>
      <c r="BA16" s="841"/>
      <c r="BB16" s="841"/>
      <c r="BC16" s="841"/>
      <c r="BH16" s="841"/>
      <c r="BI16" s="841"/>
    </row>
    <row r="17" spans="17:63" ht="5.65" customHeight="1">
      <c r="AY17" s="841"/>
      <c r="AZ17" s="841"/>
      <c r="BA17" s="841"/>
      <c r="BB17" s="841"/>
      <c r="BC17" s="841"/>
    </row>
    <row r="18" spans="17:63" ht="11.65" customHeight="1">
      <c r="Q18" s="838">
        <v>1101</v>
      </c>
      <c r="R18" s="838"/>
      <c r="S18" s="838"/>
      <c r="T18" s="838"/>
      <c r="U18" s="838"/>
      <c r="X18" s="836">
        <v>470548.07</v>
      </c>
      <c r="Y18" s="836"/>
      <c r="Z18" s="836"/>
      <c r="AA18" s="836"/>
      <c r="AB18" s="836"/>
      <c r="AC18" s="836"/>
      <c r="AF18" s="836">
        <v>3239.95</v>
      </c>
      <c r="AG18" s="836"/>
      <c r="AH18" s="836"/>
      <c r="AI18" s="836"/>
      <c r="AJ18" s="836"/>
      <c r="AK18" s="836"/>
      <c r="AO18" s="836">
        <v>615.59</v>
      </c>
      <c r="AP18" s="836"/>
      <c r="AQ18" s="836"/>
      <c r="AR18" s="836"/>
      <c r="AS18" s="836"/>
      <c r="AT18" s="836"/>
      <c r="AU18" s="836"/>
      <c r="AZ18" s="836">
        <v>0</v>
      </c>
      <c r="BA18" s="836"/>
      <c r="BB18" s="836"/>
      <c r="BC18" s="836"/>
      <c r="BD18" s="836"/>
      <c r="BE18" s="836"/>
      <c r="BG18" s="836">
        <v>467308.12</v>
      </c>
      <c r="BH18" s="836"/>
      <c r="BI18" s="836"/>
      <c r="BJ18" s="836"/>
      <c r="BK18" s="836"/>
    </row>
    <row r="19" spans="17:63" ht="11.65" customHeight="1">
      <c r="Q19" s="838">
        <v>1102</v>
      </c>
      <c r="R19" s="838"/>
      <c r="S19" s="838"/>
      <c r="T19" s="838"/>
      <c r="U19" s="838"/>
      <c r="X19" s="836">
        <v>889001.1</v>
      </c>
      <c r="Y19" s="836"/>
      <c r="Z19" s="836"/>
      <c r="AA19" s="836"/>
      <c r="AB19" s="836"/>
      <c r="AC19" s="836"/>
      <c r="AF19" s="836">
        <v>764059.72</v>
      </c>
      <c r="AG19" s="836"/>
      <c r="AH19" s="836"/>
      <c r="AI19" s="836"/>
      <c r="AJ19" s="836"/>
      <c r="AK19" s="836"/>
      <c r="AO19" s="836">
        <v>99242</v>
      </c>
      <c r="AP19" s="836"/>
      <c r="AQ19" s="836"/>
      <c r="AR19" s="836"/>
      <c r="AS19" s="836"/>
      <c r="AT19" s="836"/>
      <c r="AU19" s="836"/>
      <c r="AZ19" s="836">
        <v>0</v>
      </c>
      <c r="BA19" s="836"/>
      <c r="BB19" s="836"/>
      <c r="BC19" s="836"/>
      <c r="BD19" s="836"/>
      <c r="BE19" s="836"/>
      <c r="BG19" s="836">
        <v>133853.54999999999</v>
      </c>
      <c r="BH19" s="836"/>
      <c r="BI19" s="836"/>
      <c r="BJ19" s="836"/>
      <c r="BK19" s="836"/>
    </row>
    <row r="20" spans="17:63" ht="11.65" customHeight="1">
      <c r="Q20" s="838">
        <v>1122</v>
      </c>
      <c r="R20" s="838"/>
      <c r="S20" s="838"/>
      <c r="T20" s="838"/>
      <c r="U20" s="838"/>
      <c r="X20" s="836">
        <v>329648.59999999998</v>
      </c>
      <c r="Y20" s="836"/>
      <c r="Z20" s="836"/>
      <c r="AA20" s="836"/>
      <c r="AB20" s="836"/>
      <c r="AC20" s="836"/>
      <c r="AF20" s="836">
        <v>0</v>
      </c>
      <c r="AG20" s="836"/>
      <c r="AH20" s="836"/>
      <c r="AI20" s="836"/>
      <c r="AJ20" s="836"/>
      <c r="AK20" s="836"/>
      <c r="AO20" s="836">
        <v>0</v>
      </c>
      <c r="AP20" s="836"/>
      <c r="AQ20" s="836"/>
      <c r="AR20" s="836"/>
      <c r="AS20" s="836"/>
      <c r="AT20" s="836"/>
      <c r="AU20" s="836"/>
      <c r="AZ20" s="836">
        <v>0</v>
      </c>
      <c r="BA20" s="836"/>
      <c r="BB20" s="836"/>
      <c r="BC20" s="836"/>
      <c r="BD20" s="836"/>
      <c r="BE20" s="836"/>
      <c r="BG20" s="836">
        <v>329648.59999999998</v>
      </c>
      <c r="BH20" s="836"/>
      <c r="BI20" s="836"/>
      <c r="BJ20" s="836"/>
      <c r="BK20" s="836"/>
    </row>
    <row r="21" spans="17:63" ht="11.65" customHeight="1">
      <c r="Q21" s="838">
        <v>1125</v>
      </c>
      <c r="R21" s="838"/>
      <c r="S21" s="838"/>
      <c r="T21" s="838"/>
      <c r="U21" s="838"/>
      <c r="X21" s="836">
        <v>22862.2</v>
      </c>
      <c r="Y21" s="836"/>
      <c r="Z21" s="836"/>
      <c r="AA21" s="836"/>
      <c r="AB21" s="836"/>
      <c r="AC21" s="836"/>
      <c r="AF21" s="836">
        <v>12032.4</v>
      </c>
      <c r="AG21" s="836"/>
      <c r="AH21" s="836"/>
      <c r="AI21" s="836"/>
      <c r="AJ21" s="836"/>
      <c r="AK21" s="836"/>
      <c r="AO21" s="836">
        <v>2286.1799999999998</v>
      </c>
      <c r="AP21" s="836"/>
      <c r="AQ21" s="836"/>
      <c r="AR21" s="836"/>
      <c r="AS21" s="836"/>
      <c r="AT21" s="836"/>
      <c r="AU21" s="836"/>
      <c r="AZ21" s="836">
        <v>0</v>
      </c>
      <c r="BA21" s="836"/>
      <c r="BB21" s="836"/>
      <c r="BC21" s="836"/>
      <c r="BD21" s="836"/>
      <c r="BE21" s="836"/>
      <c r="BG21" s="836">
        <v>10829.8</v>
      </c>
      <c r="BH21" s="836"/>
      <c r="BI21" s="836"/>
      <c r="BJ21" s="836"/>
      <c r="BK21" s="836"/>
    </row>
    <row r="22" spans="17:63" ht="11.65" customHeight="1">
      <c r="Q22" s="838">
        <v>1201</v>
      </c>
      <c r="R22" s="838"/>
      <c r="S22" s="838"/>
      <c r="T22" s="838"/>
      <c r="U22" s="838"/>
      <c r="X22" s="836">
        <v>18013.28</v>
      </c>
      <c r="Y22" s="836"/>
      <c r="Z22" s="836"/>
      <c r="AA22" s="836"/>
      <c r="AB22" s="836"/>
      <c r="AC22" s="836"/>
      <c r="AF22" s="836">
        <v>16259.18</v>
      </c>
      <c r="AG22" s="836"/>
      <c r="AH22" s="836"/>
      <c r="AI22" s="836"/>
      <c r="AJ22" s="836"/>
      <c r="AK22" s="836"/>
      <c r="AO22" s="836">
        <v>1951.11</v>
      </c>
      <c r="AP22" s="836"/>
      <c r="AQ22" s="836"/>
      <c r="AR22" s="836"/>
      <c r="AS22" s="836"/>
      <c r="AT22" s="836"/>
      <c r="AU22" s="836"/>
      <c r="AZ22" s="836">
        <v>0</v>
      </c>
      <c r="BA22" s="836"/>
      <c r="BB22" s="836"/>
      <c r="BC22" s="836"/>
      <c r="BD22" s="836"/>
      <c r="BE22" s="836"/>
      <c r="BG22" s="836">
        <v>1754.1</v>
      </c>
      <c r="BH22" s="836"/>
      <c r="BI22" s="836"/>
      <c r="BJ22" s="836"/>
      <c r="BK22" s="836"/>
    </row>
    <row r="23" spans="17:63" ht="11.65" customHeight="1">
      <c r="Q23" s="838">
        <v>1202</v>
      </c>
      <c r="R23" s="838"/>
      <c r="S23" s="838"/>
      <c r="T23" s="838"/>
      <c r="U23" s="838"/>
      <c r="X23" s="836">
        <v>14931.96</v>
      </c>
      <c r="Y23" s="836"/>
      <c r="Z23" s="836"/>
      <c r="AA23" s="836"/>
      <c r="AB23" s="836"/>
      <c r="AC23" s="836"/>
      <c r="AF23" s="836">
        <v>12816.74</v>
      </c>
      <c r="AG23" s="836"/>
      <c r="AH23" s="836"/>
      <c r="AI23" s="836"/>
      <c r="AJ23" s="836"/>
      <c r="AK23" s="836"/>
      <c r="AO23" s="836">
        <v>1790.05</v>
      </c>
      <c r="AP23" s="836"/>
      <c r="AQ23" s="836"/>
      <c r="AR23" s="836"/>
      <c r="AS23" s="836"/>
      <c r="AT23" s="836"/>
      <c r="AU23" s="836"/>
      <c r="AZ23" s="836">
        <v>0</v>
      </c>
      <c r="BA23" s="836"/>
      <c r="BB23" s="836"/>
      <c r="BC23" s="836"/>
      <c r="BD23" s="836"/>
      <c r="BE23" s="836"/>
      <c r="BG23" s="836">
        <v>2115.2199999999998</v>
      </c>
      <c r="BH23" s="836"/>
      <c r="BI23" s="836"/>
      <c r="BJ23" s="836"/>
      <c r="BK23" s="836"/>
    </row>
    <row r="24" spans="17:63" ht="11.65" customHeight="1">
      <c r="Q24" s="838">
        <v>1551</v>
      </c>
      <c r="R24" s="838"/>
      <c r="S24" s="838"/>
      <c r="T24" s="838"/>
      <c r="U24" s="838"/>
      <c r="X24" s="836">
        <v>204588.16</v>
      </c>
      <c r="Y24" s="836"/>
      <c r="Z24" s="836"/>
      <c r="AA24" s="836"/>
      <c r="AB24" s="836"/>
      <c r="AC24" s="836"/>
      <c r="AF24" s="836">
        <v>0</v>
      </c>
      <c r="AG24" s="836"/>
      <c r="AH24" s="836"/>
      <c r="AI24" s="836"/>
      <c r="AJ24" s="836"/>
      <c r="AK24" s="836"/>
      <c r="AO24" s="836">
        <v>0</v>
      </c>
      <c r="AP24" s="836"/>
      <c r="AQ24" s="836"/>
      <c r="AR24" s="836"/>
      <c r="AS24" s="836"/>
      <c r="AT24" s="836"/>
      <c r="AU24" s="836"/>
      <c r="AZ24" s="836">
        <v>0</v>
      </c>
      <c r="BA24" s="836"/>
      <c r="BB24" s="836"/>
      <c r="BC24" s="836"/>
      <c r="BD24" s="836"/>
      <c r="BE24" s="836"/>
      <c r="BG24" s="836">
        <v>204588.16</v>
      </c>
      <c r="BH24" s="836"/>
      <c r="BI24" s="836"/>
      <c r="BJ24" s="836"/>
      <c r="BK24" s="836"/>
    </row>
    <row r="25" spans="17:63" ht="11.65" customHeight="1">
      <c r="Q25" s="838">
        <v>1556</v>
      </c>
      <c r="R25" s="838"/>
      <c r="S25" s="838"/>
      <c r="T25" s="838"/>
      <c r="U25" s="838"/>
      <c r="X25" s="836">
        <v>18308.39</v>
      </c>
      <c r="Y25" s="836"/>
      <c r="Z25" s="836"/>
      <c r="AA25" s="836"/>
      <c r="AB25" s="836"/>
      <c r="AC25" s="836"/>
      <c r="AF25" s="836">
        <v>0</v>
      </c>
      <c r="AG25" s="836"/>
      <c r="AH25" s="836"/>
      <c r="AI25" s="836"/>
      <c r="AJ25" s="836"/>
      <c r="AK25" s="836"/>
      <c r="AO25" s="836">
        <v>0</v>
      </c>
      <c r="AP25" s="836"/>
      <c r="AQ25" s="836"/>
      <c r="AR25" s="836"/>
      <c r="AS25" s="836"/>
      <c r="AT25" s="836"/>
      <c r="AU25" s="836"/>
      <c r="AZ25" s="836">
        <v>0</v>
      </c>
      <c r="BA25" s="836"/>
      <c r="BB25" s="836"/>
      <c r="BC25" s="836"/>
      <c r="BD25" s="836"/>
      <c r="BE25" s="836"/>
      <c r="BG25" s="836">
        <v>18308.39</v>
      </c>
      <c r="BH25" s="836"/>
      <c r="BI25" s="836"/>
      <c r="BJ25" s="836"/>
      <c r="BK25" s="836"/>
    </row>
    <row r="26" spans="17:63" ht="11.65" customHeight="1">
      <c r="Q26" s="838">
        <v>1653</v>
      </c>
      <c r="R26" s="838"/>
      <c r="S26" s="838"/>
      <c r="T26" s="838"/>
      <c r="U26" s="838"/>
      <c r="X26" s="836">
        <v>7878.6</v>
      </c>
      <c r="Y26" s="836"/>
      <c r="Z26" s="836"/>
      <c r="AA26" s="836"/>
      <c r="AB26" s="836"/>
      <c r="AC26" s="836"/>
      <c r="AF26" s="836">
        <v>0</v>
      </c>
      <c r="AG26" s="836"/>
      <c r="AH26" s="836"/>
      <c r="AI26" s="836"/>
      <c r="AJ26" s="836"/>
      <c r="AK26" s="836"/>
      <c r="AO26" s="836">
        <v>0</v>
      </c>
      <c r="AP26" s="836"/>
      <c r="AQ26" s="836"/>
      <c r="AR26" s="836"/>
      <c r="AS26" s="836"/>
      <c r="AT26" s="836"/>
      <c r="AU26" s="836"/>
      <c r="AZ26" s="836">
        <v>0</v>
      </c>
      <c r="BA26" s="836"/>
      <c r="BB26" s="836"/>
      <c r="BC26" s="836"/>
      <c r="BD26" s="836"/>
      <c r="BE26" s="836"/>
      <c r="BG26" s="836">
        <v>7878.6</v>
      </c>
      <c r="BH26" s="836"/>
      <c r="BI26" s="836"/>
      <c r="BJ26" s="836"/>
      <c r="BK26" s="836"/>
    </row>
    <row r="27" spans="17:63" ht="11.65" customHeight="1">
      <c r="Q27" s="838">
        <v>1910</v>
      </c>
      <c r="R27" s="838"/>
      <c r="S27" s="838"/>
      <c r="T27" s="838"/>
      <c r="U27" s="838"/>
      <c r="X27" s="836">
        <v>1508.54</v>
      </c>
      <c r="Y27" s="836"/>
      <c r="Z27" s="836"/>
      <c r="AA27" s="836"/>
      <c r="AB27" s="836"/>
      <c r="AC27" s="836"/>
      <c r="AF27" s="836">
        <v>873.79</v>
      </c>
      <c r="AG27" s="836"/>
      <c r="AH27" s="836"/>
      <c r="AI27" s="836"/>
      <c r="AJ27" s="836"/>
      <c r="AK27" s="836"/>
      <c r="AO27" s="836">
        <v>161.9</v>
      </c>
      <c r="AP27" s="836"/>
      <c r="AQ27" s="836"/>
      <c r="AR27" s="836"/>
      <c r="AS27" s="836"/>
      <c r="AT27" s="836"/>
      <c r="AU27" s="836"/>
      <c r="AZ27" s="836">
        <v>0</v>
      </c>
      <c r="BA27" s="836"/>
      <c r="BB27" s="836"/>
      <c r="BC27" s="836"/>
      <c r="BD27" s="836"/>
      <c r="BE27" s="836"/>
      <c r="BG27" s="836">
        <v>634.75</v>
      </c>
      <c r="BH27" s="836"/>
      <c r="BI27" s="836"/>
      <c r="BJ27" s="836"/>
      <c r="BK27" s="836"/>
    </row>
    <row r="28" spans="17:63" ht="11.65" customHeight="1">
      <c r="Q28" s="838">
        <v>1925</v>
      </c>
      <c r="R28" s="838"/>
      <c r="S28" s="838"/>
      <c r="T28" s="838"/>
      <c r="U28" s="838"/>
      <c r="X28" s="836">
        <v>743666.6</v>
      </c>
      <c r="Y28" s="836"/>
      <c r="Z28" s="836"/>
      <c r="AA28" s="836"/>
      <c r="AB28" s="836"/>
      <c r="AC28" s="836"/>
      <c r="AF28" s="836">
        <v>0</v>
      </c>
      <c r="AG28" s="836"/>
      <c r="AH28" s="836"/>
      <c r="AI28" s="836"/>
      <c r="AJ28" s="836"/>
      <c r="AK28" s="836"/>
      <c r="AO28" s="836">
        <v>0</v>
      </c>
      <c r="AP28" s="836"/>
      <c r="AQ28" s="836"/>
      <c r="AR28" s="836"/>
      <c r="AS28" s="836"/>
      <c r="AT28" s="836"/>
      <c r="AU28" s="836"/>
      <c r="AZ28" s="836">
        <v>0</v>
      </c>
      <c r="BA28" s="836"/>
      <c r="BB28" s="836"/>
      <c r="BC28" s="836"/>
      <c r="BD28" s="836"/>
      <c r="BE28" s="836"/>
      <c r="BG28" s="836">
        <v>743666.6</v>
      </c>
      <c r="BH28" s="836"/>
      <c r="BI28" s="836"/>
      <c r="BJ28" s="836"/>
      <c r="BK28" s="836"/>
    </row>
    <row r="29" spans="17:63" ht="11.65" customHeight="1">
      <c r="Q29" s="838">
        <v>1949</v>
      </c>
      <c r="R29" s="838"/>
      <c r="S29" s="838"/>
      <c r="T29" s="838"/>
      <c r="U29" s="838"/>
      <c r="X29" s="836">
        <v>40777.480000000003</v>
      </c>
      <c r="Y29" s="836"/>
      <c r="Z29" s="836"/>
      <c r="AA29" s="836"/>
      <c r="AB29" s="836"/>
      <c r="AC29" s="836"/>
      <c r="AF29" s="836">
        <v>0</v>
      </c>
      <c r="AG29" s="836"/>
      <c r="AH29" s="836"/>
      <c r="AI29" s="836"/>
      <c r="AJ29" s="836"/>
      <c r="AK29" s="836"/>
      <c r="AO29" s="836">
        <v>0</v>
      </c>
      <c r="AP29" s="836"/>
      <c r="AQ29" s="836"/>
      <c r="AR29" s="836"/>
      <c r="AS29" s="836"/>
      <c r="AT29" s="836"/>
      <c r="AU29" s="836"/>
      <c r="AZ29" s="836">
        <v>0</v>
      </c>
      <c r="BA29" s="836"/>
      <c r="BB29" s="836"/>
      <c r="BC29" s="836"/>
      <c r="BD29" s="836"/>
      <c r="BE29" s="836"/>
      <c r="BG29" s="836">
        <v>40777.480000000003</v>
      </c>
      <c r="BH29" s="836"/>
      <c r="BI29" s="836"/>
      <c r="BJ29" s="836"/>
      <c r="BK29" s="836"/>
    </row>
    <row r="30" spans="17:63" ht="11.65" customHeight="1">
      <c r="Q30" s="838">
        <v>2102</v>
      </c>
      <c r="R30" s="838"/>
      <c r="S30" s="838"/>
      <c r="T30" s="838"/>
      <c r="U30" s="838"/>
      <c r="X30" s="836">
        <v>145820.32999999999</v>
      </c>
      <c r="Y30" s="836"/>
      <c r="Z30" s="836"/>
      <c r="AA30" s="836"/>
      <c r="AB30" s="836"/>
      <c r="AC30" s="836"/>
      <c r="AF30" s="836">
        <v>108508.98</v>
      </c>
      <c r="AG30" s="836"/>
      <c r="AH30" s="836"/>
      <c r="AI30" s="836"/>
      <c r="AJ30" s="836"/>
      <c r="AK30" s="836"/>
      <c r="AO30" s="836">
        <v>11121.23</v>
      </c>
      <c r="AP30" s="836"/>
      <c r="AQ30" s="836"/>
      <c r="AR30" s="836"/>
      <c r="AS30" s="836"/>
      <c r="AT30" s="836"/>
      <c r="AU30" s="836"/>
      <c r="AZ30" s="836">
        <v>0</v>
      </c>
      <c r="BA30" s="836"/>
      <c r="BB30" s="836"/>
      <c r="BC30" s="836"/>
      <c r="BD30" s="836"/>
      <c r="BE30" s="836"/>
      <c r="BG30" s="836">
        <v>37311.35</v>
      </c>
      <c r="BH30" s="836"/>
      <c r="BI30" s="836"/>
      <c r="BJ30" s="836"/>
      <c r="BK30" s="836"/>
    </row>
    <row r="31" spans="17:63" ht="11.65" customHeight="1">
      <c r="Q31" s="838">
        <v>2118</v>
      </c>
      <c r="R31" s="838"/>
      <c r="S31" s="838"/>
      <c r="T31" s="838"/>
      <c r="U31" s="838"/>
      <c r="X31" s="836">
        <v>12751.55</v>
      </c>
      <c r="Y31" s="836"/>
      <c r="Z31" s="836"/>
      <c r="AA31" s="836"/>
      <c r="AB31" s="836"/>
      <c r="AC31" s="836"/>
      <c r="AF31" s="836">
        <v>12751.55</v>
      </c>
      <c r="AG31" s="836"/>
      <c r="AH31" s="836"/>
      <c r="AI31" s="836"/>
      <c r="AJ31" s="836"/>
      <c r="AK31" s="836"/>
      <c r="AO31" s="836">
        <v>892.61</v>
      </c>
      <c r="AP31" s="836"/>
      <c r="AQ31" s="836"/>
      <c r="AR31" s="836"/>
      <c r="AS31" s="836"/>
      <c r="AT31" s="836"/>
      <c r="AU31" s="836"/>
      <c r="AZ31" s="836">
        <v>0</v>
      </c>
      <c r="BA31" s="836"/>
      <c r="BB31" s="836"/>
      <c r="BC31" s="836"/>
      <c r="BD31" s="836"/>
      <c r="BE31" s="836"/>
      <c r="BG31" s="836">
        <v>0</v>
      </c>
      <c r="BH31" s="836"/>
      <c r="BI31" s="836"/>
      <c r="BJ31" s="836"/>
      <c r="BK31" s="836"/>
    </row>
    <row r="32" spans="17:63" ht="11.65" customHeight="1">
      <c r="Q32" s="838">
        <v>2122</v>
      </c>
      <c r="R32" s="838"/>
      <c r="S32" s="838"/>
      <c r="T32" s="838"/>
      <c r="U32" s="838"/>
      <c r="X32" s="836">
        <v>277766</v>
      </c>
      <c r="Y32" s="836"/>
      <c r="Z32" s="836"/>
      <c r="AA32" s="836"/>
      <c r="AB32" s="836"/>
      <c r="AC32" s="836"/>
      <c r="AF32" s="836">
        <v>277766</v>
      </c>
      <c r="AG32" s="836"/>
      <c r="AH32" s="836"/>
      <c r="AI32" s="836"/>
      <c r="AJ32" s="836"/>
      <c r="AK32" s="836"/>
      <c r="AO32" s="836">
        <v>33331.919999999998</v>
      </c>
      <c r="AP32" s="836"/>
      <c r="AQ32" s="836"/>
      <c r="AR32" s="836"/>
      <c r="AS32" s="836"/>
      <c r="AT32" s="836"/>
      <c r="AU32" s="836"/>
      <c r="AZ32" s="836">
        <v>0</v>
      </c>
      <c r="BA32" s="836"/>
      <c r="BB32" s="836"/>
      <c r="BC32" s="836"/>
      <c r="BD32" s="836"/>
      <c r="BE32" s="836"/>
      <c r="BG32" s="836">
        <v>0</v>
      </c>
      <c r="BH32" s="836"/>
      <c r="BI32" s="836"/>
      <c r="BJ32" s="836"/>
      <c r="BK32" s="836"/>
    </row>
    <row r="33" spans="3:63" ht="11.65" customHeight="1">
      <c r="Q33" s="838">
        <v>2556</v>
      </c>
      <c r="R33" s="838"/>
      <c r="S33" s="838"/>
      <c r="T33" s="838"/>
      <c r="U33" s="838"/>
      <c r="X33" s="836">
        <v>1734.79</v>
      </c>
      <c r="Y33" s="836"/>
      <c r="Z33" s="836"/>
      <c r="AA33" s="836"/>
      <c r="AB33" s="836"/>
      <c r="AC33" s="836"/>
      <c r="AF33" s="836">
        <v>0</v>
      </c>
      <c r="AG33" s="836"/>
      <c r="AH33" s="836"/>
      <c r="AI33" s="836"/>
      <c r="AJ33" s="836"/>
      <c r="AK33" s="836"/>
      <c r="AO33" s="836">
        <v>0</v>
      </c>
      <c r="AP33" s="836"/>
      <c r="AQ33" s="836"/>
      <c r="AR33" s="836"/>
      <c r="AS33" s="836"/>
      <c r="AT33" s="836"/>
      <c r="AU33" s="836"/>
      <c r="AZ33" s="836">
        <v>0</v>
      </c>
      <c r="BA33" s="836"/>
      <c r="BB33" s="836"/>
      <c r="BC33" s="836"/>
      <c r="BD33" s="836"/>
      <c r="BE33" s="836"/>
      <c r="BG33" s="836">
        <v>1734.79</v>
      </c>
      <c r="BH33" s="836"/>
      <c r="BI33" s="836"/>
      <c r="BJ33" s="836"/>
      <c r="BK33" s="836"/>
    </row>
    <row r="34" spans="3:63" ht="11.65" customHeight="1">
      <c r="Q34" s="838">
        <v>2910</v>
      </c>
      <c r="R34" s="838"/>
      <c r="S34" s="838"/>
      <c r="T34" s="838"/>
      <c r="U34" s="838"/>
      <c r="X34" s="836">
        <v>27.12</v>
      </c>
      <c r="Y34" s="836"/>
      <c r="Z34" s="836"/>
      <c r="AA34" s="836"/>
      <c r="AB34" s="836"/>
      <c r="AC34" s="836"/>
      <c r="AF34" s="836">
        <v>0</v>
      </c>
      <c r="AG34" s="836"/>
      <c r="AH34" s="836"/>
      <c r="AI34" s="836"/>
      <c r="AJ34" s="836"/>
      <c r="AK34" s="836"/>
      <c r="AO34" s="836">
        <v>0</v>
      </c>
      <c r="AP34" s="836"/>
      <c r="AQ34" s="836"/>
      <c r="AR34" s="836"/>
      <c r="AS34" s="836"/>
      <c r="AT34" s="836"/>
      <c r="AU34" s="836"/>
      <c r="AZ34" s="836">
        <v>0</v>
      </c>
      <c r="BA34" s="836"/>
      <c r="BB34" s="836"/>
      <c r="BC34" s="836"/>
      <c r="BD34" s="836"/>
      <c r="BE34" s="836"/>
      <c r="BG34" s="836">
        <v>27.12</v>
      </c>
      <c r="BH34" s="836"/>
      <c r="BI34" s="836"/>
      <c r="BJ34" s="836"/>
      <c r="BK34" s="836"/>
    </row>
    <row r="35" spans="3:63" ht="11.65" customHeight="1">
      <c r="F35" s="837" t="s">
        <v>441</v>
      </c>
      <c r="G35" s="837"/>
      <c r="H35" s="837"/>
      <c r="I35" s="837"/>
      <c r="J35" s="837"/>
      <c r="K35" s="837"/>
      <c r="L35" s="837"/>
      <c r="M35" s="837"/>
      <c r="N35" s="837"/>
      <c r="O35" s="837"/>
      <c r="P35" s="837"/>
      <c r="Q35" s="837"/>
      <c r="R35" s="837"/>
    </row>
    <row r="36" spans="3:63" ht="12.4" customHeight="1">
      <c r="C36" s="837" t="s">
        <v>442</v>
      </c>
      <c r="D36" s="837"/>
      <c r="F36" s="837" t="s">
        <v>443</v>
      </c>
      <c r="G36" s="837"/>
      <c r="H36" s="837"/>
      <c r="I36" s="837"/>
      <c r="J36" s="837"/>
      <c r="K36" s="837"/>
      <c r="L36" s="837"/>
      <c r="M36" s="837"/>
      <c r="N36" s="837"/>
      <c r="X36" s="836">
        <v>2761732.98</v>
      </c>
      <c r="Y36" s="836"/>
      <c r="Z36" s="836"/>
      <c r="AA36" s="836"/>
      <c r="AB36" s="836"/>
      <c r="AC36" s="836"/>
      <c r="AF36" s="836">
        <v>809281.78</v>
      </c>
      <c r="AG36" s="836"/>
      <c r="AH36" s="836"/>
      <c r="AI36" s="836"/>
      <c r="AJ36" s="836"/>
      <c r="AK36" s="836"/>
      <c r="AO36" s="836">
        <v>106046.82999999999</v>
      </c>
      <c r="AP36" s="836"/>
      <c r="AQ36" s="836"/>
      <c r="AR36" s="836"/>
      <c r="AS36" s="836"/>
      <c r="AT36" s="836"/>
      <c r="AU36" s="836"/>
      <c r="AZ36" s="836">
        <v>0</v>
      </c>
      <c r="BA36" s="836"/>
      <c r="BB36" s="836"/>
      <c r="BC36" s="836"/>
      <c r="BD36" s="836"/>
      <c r="BE36" s="836"/>
      <c r="BG36" s="836">
        <v>1961363.3699999996</v>
      </c>
      <c r="BH36" s="836"/>
      <c r="BI36" s="836"/>
      <c r="BJ36" s="836"/>
      <c r="BK36" s="836"/>
    </row>
    <row r="37" spans="3:63" ht="12.4" customHeight="1">
      <c r="C37" s="837" t="s">
        <v>444</v>
      </c>
      <c r="D37" s="837"/>
      <c r="F37" s="837" t="s">
        <v>445</v>
      </c>
      <c r="G37" s="837"/>
      <c r="H37" s="837"/>
      <c r="I37" s="837"/>
      <c r="J37" s="837"/>
      <c r="K37" s="837"/>
      <c r="L37" s="837"/>
      <c r="M37" s="837"/>
      <c r="N37" s="837"/>
      <c r="O37" s="837"/>
      <c r="P37" s="837"/>
      <c r="Q37" s="837"/>
      <c r="R37" s="837"/>
      <c r="S37" s="837"/>
      <c r="X37" s="836">
        <v>438099.79</v>
      </c>
      <c r="Y37" s="836"/>
      <c r="Z37" s="836"/>
      <c r="AA37" s="836"/>
      <c r="AB37" s="836"/>
      <c r="AC37" s="836"/>
      <c r="AF37" s="836">
        <v>399026.53</v>
      </c>
      <c r="AG37" s="836"/>
      <c r="AH37" s="836"/>
      <c r="AI37" s="836"/>
      <c r="AJ37" s="836"/>
      <c r="AK37" s="836"/>
      <c r="AO37" s="836">
        <v>45345.759999999995</v>
      </c>
      <c r="AP37" s="836"/>
      <c r="AQ37" s="836"/>
      <c r="AR37" s="836"/>
      <c r="AS37" s="836"/>
      <c r="AT37" s="836"/>
      <c r="AU37" s="836"/>
      <c r="AZ37" s="836">
        <v>0</v>
      </c>
      <c r="BA37" s="836"/>
      <c r="BB37" s="836"/>
      <c r="BC37" s="836"/>
      <c r="BD37" s="836"/>
      <c r="BE37" s="836"/>
      <c r="BG37" s="836">
        <v>39073.26</v>
      </c>
      <c r="BH37" s="836"/>
      <c r="BI37" s="836"/>
      <c r="BJ37" s="836"/>
      <c r="BK37" s="836"/>
    </row>
    <row r="38" spans="3:63" ht="12.4" customHeight="1">
      <c r="C38" s="837" t="s">
        <v>446</v>
      </c>
      <c r="D38" s="837"/>
      <c r="F38" s="837" t="s">
        <v>447</v>
      </c>
      <c r="G38" s="837"/>
      <c r="H38" s="837"/>
      <c r="I38" s="837"/>
      <c r="J38" s="837"/>
      <c r="K38" s="837"/>
      <c r="L38" s="837"/>
      <c r="M38" s="837"/>
      <c r="N38" s="837"/>
      <c r="O38" s="837"/>
      <c r="P38" s="837"/>
      <c r="X38" s="836">
        <v>0</v>
      </c>
      <c r="Y38" s="836"/>
      <c r="Z38" s="836"/>
      <c r="AA38" s="836"/>
      <c r="AB38" s="836"/>
      <c r="AC38" s="836"/>
      <c r="AF38" s="836">
        <v>0</v>
      </c>
      <c r="AG38" s="836"/>
      <c r="AH38" s="836"/>
      <c r="AI38" s="836"/>
      <c r="AJ38" s="836"/>
      <c r="AK38" s="836"/>
      <c r="AO38" s="836">
        <v>0</v>
      </c>
      <c r="AP38" s="836"/>
      <c r="AQ38" s="836"/>
      <c r="AR38" s="836"/>
      <c r="AS38" s="836"/>
      <c r="AT38" s="836"/>
      <c r="AU38" s="836"/>
      <c r="AZ38" s="836">
        <v>0</v>
      </c>
      <c r="BA38" s="836"/>
      <c r="BB38" s="836"/>
      <c r="BC38" s="836"/>
      <c r="BD38" s="836"/>
      <c r="BE38" s="836"/>
      <c r="BG38" s="836">
        <v>0</v>
      </c>
      <c r="BH38" s="836"/>
      <c r="BI38" s="836"/>
      <c r="BJ38" s="836"/>
      <c r="BK38" s="836"/>
    </row>
    <row r="39" spans="3:63" ht="13.15" customHeight="1"/>
    <row r="40" spans="3:63" ht="11.65" customHeight="1">
      <c r="F40" s="835" t="s">
        <v>448</v>
      </c>
      <c r="G40" s="835"/>
      <c r="H40" s="835"/>
      <c r="I40" s="835"/>
      <c r="J40" s="835"/>
      <c r="X40" s="836">
        <v>3199832.77</v>
      </c>
      <c r="Y40" s="836"/>
      <c r="Z40" s="836"/>
      <c r="AA40" s="836"/>
      <c r="AB40" s="836"/>
      <c r="AC40" s="836"/>
      <c r="AF40" s="836">
        <v>1208308.31</v>
      </c>
      <c r="AG40" s="836"/>
      <c r="AH40" s="836"/>
      <c r="AI40" s="836"/>
      <c r="AJ40" s="836"/>
      <c r="AK40" s="836"/>
      <c r="AO40" s="836">
        <v>151392.59</v>
      </c>
      <c r="AP40" s="836"/>
      <c r="AQ40" s="836"/>
      <c r="AR40" s="836"/>
      <c r="AS40" s="836"/>
      <c r="AT40" s="836"/>
      <c r="AU40" s="836"/>
      <c r="AZ40" s="836">
        <v>0</v>
      </c>
      <c r="BA40" s="836"/>
      <c r="BB40" s="836"/>
      <c r="BC40" s="836"/>
      <c r="BD40" s="836"/>
      <c r="BE40" s="836"/>
      <c r="BG40" s="836">
        <v>2000436.63</v>
      </c>
      <c r="BH40" s="836"/>
      <c r="BI40" s="836"/>
      <c r="BJ40" s="836"/>
      <c r="BK40" s="836"/>
    </row>
    <row r="41" spans="3:63" ht="11.65" customHeight="1">
      <c r="Q41" s="838">
        <v>5101</v>
      </c>
      <c r="R41" s="838"/>
      <c r="S41" s="838"/>
      <c r="T41" s="838"/>
      <c r="U41" s="838"/>
      <c r="X41" s="836">
        <v>1566881.15</v>
      </c>
      <c r="Y41" s="836"/>
      <c r="Z41" s="836"/>
      <c r="AA41" s="836"/>
      <c r="AB41" s="836"/>
      <c r="AC41" s="836"/>
      <c r="AF41" s="836">
        <v>1487039.1</v>
      </c>
      <c r="AG41" s="836"/>
      <c r="AH41" s="836"/>
      <c r="AI41" s="836"/>
      <c r="AJ41" s="836"/>
      <c r="AK41" s="836"/>
      <c r="AO41" s="836">
        <v>178444.6</v>
      </c>
      <c r="AP41" s="836"/>
      <c r="AQ41" s="836"/>
      <c r="AR41" s="836"/>
      <c r="AS41" s="836"/>
      <c r="AT41" s="836"/>
      <c r="AU41" s="836"/>
      <c r="AZ41" s="836">
        <v>79842.05</v>
      </c>
      <c r="BA41" s="836"/>
      <c r="BB41" s="836"/>
      <c r="BC41" s="836"/>
      <c r="BD41" s="836"/>
      <c r="BE41" s="836"/>
      <c r="BG41" s="836">
        <v>0</v>
      </c>
      <c r="BH41" s="836"/>
      <c r="BI41" s="836"/>
      <c r="BJ41" s="836"/>
      <c r="BK41" s="836"/>
    </row>
    <row r="42" spans="3:63" ht="11.65" customHeight="1">
      <c r="Q42" s="838">
        <v>5102</v>
      </c>
      <c r="R42" s="838"/>
      <c r="S42" s="838"/>
      <c r="T42" s="838"/>
      <c r="U42" s="838"/>
      <c r="X42" s="836">
        <v>1535803.46</v>
      </c>
      <c r="Y42" s="836"/>
      <c r="Z42" s="836"/>
      <c r="AA42" s="836"/>
      <c r="AB42" s="836"/>
      <c r="AC42" s="836"/>
      <c r="AF42" s="836">
        <v>1478609.86</v>
      </c>
      <c r="AG42" s="836"/>
      <c r="AH42" s="836"/>
      <c r="AI42" s="836"/>
      <c r="AJ42" s="836"/>
      <c r="AK42" s="836"/>
      <c r="AO42" s="836">
        <v>202181.95</v>
      </c>
      <c r="AP42" s="836"/>
      <c r="AQ42" s="836"/>
      <c r="AR42" s="836"/>
      <c r="AS42" s="836"/>
      <c r="AT42" s="836"/>
      <c r="AU42" s="836"/>
      <c r="AZ42" s="836">
        <v>57193.599999999999</v>
      </c>
      <c r="BA42" s="836"/>
      <c r="BB42" s="836"/>
      <c r="BC42" s="836"/>
      <c r="BD42" s="836"/>
      <c r="BE42" s="836"/>
      <c r="BG42" s="836">
        <v>0</v>
      </c>
      <c r="BH42" s="836"/>
      <c r="BI42" s="836"/>
      <c r="BJ42" s="836"/>
      <c r="BK42" s="836"/>
    </row>
    <row r="43" spans="3:63" ht="11.65" customHeight="1">
      <c r="Q43" s="838">
        <v>5201</v>
      </c>
      <c r="R43" s="838"/>
      <c r="S43" s="838"/>
      <c r="T43" s="838"/>
      <c r="U43" s="838"/>
      <c r="X43" s="836">
        <v>64048.5</v>
      </c>
      <c r="Y43" s="836"/>
      <c r="Z43" s="836"/>
      <c r="AA43" s="836"/>
      <c r="AB43" s="836"/>
      <c r="AC43" s="836"/>
      <c r="AF43" s="836">
        <v>0</v>
      </c>
      <c r="AG43" s="836"/>
      <c r="AH43" s="836"/>
      <c r="AI43" s="836"/>
      <c r="AJ43" s="836"/>
      <c r="AK43" s="836"/>
      <c r="AO43" s="836">
        <v>0</v>
      </c>
      <c r="AP43" s="836"/>
      <c r="AQ43" s="836"/>
      <c r="AR43" s="836"/>
      <c r="AS43" s="836"/>
      <c r="AT43" s="836"/>
      <c r="AU43" s="836"/>
      <c r="AZ43" s="836">
        <v>64048.5</v>
      </c>
      <c r="BA43" s="836"/>
      <c r="BB43" s="836"/>
      <c r="BC43" s="836"/>
      <c r="BD43" s="836"/>
      <c r="BE43" s="836"/>
      <c r="BG43" s="836">
        <v>0</v>
      </c>
      <c r="BH43" s="836"/>
      <c r="BI43" s="836"/>
      <c r="BJ43" s="836"/>
      <c r="BK43" s="836"/>
    </row>
    <row r="44" spans="3:63" ht="11.65" customHeight="1">
      <c r="Q44" s="838">
        <v>5202</v>
      </c>
      <c r="R44" s="838"/>
      <c r="S44" s="838"/>
      <c r="T44" s="838"/>
      <c r="U44" s="838"/>
      <c r="X44" s="836">
        <v>254.61</v>
      </c>
      <c r="Y44" s="836"/>
      <c r="Z44" s="836"/>
      <c r="AA44" s="836"/>
      <c r="AB44" s="836"/>
      <c r="AC44" s="836"/>
      <c r="AF44" s="836">
        <v>166.34</v>
      </c>
      <c r="AG44" s="836"/>
      <c r="AH44" s="836"/>
      <c r="AI44" s="836"/>
      <c r="AJ44" s="836"/>
      <c r="AK44" s="836"/>
      <c r="AO44" s="836">
        <v>28.45</v>
      </c>
      <c r="AP44" s="836"/>
      <c r="AQ44" s="836"/>
      <c r="AR44" s="836"/>
      <c r="AS44" s="836"/>
      <c r="AT44" s="836"/>
      <c r="AU44" s="836"/>
      <c r="AZ44" s="836">
        <v>88.27</v>
      </c>
      <c r="BA44" s="836"/>
      <c r="BB44" s="836"/>
      <c r="BC44" s="836"/>
      <c r="BD44" s="836"/>
      <c r="BE44" s="836"/>
      <c r="BG44" s="836">
        <v>0</v>
      </c>
      <c r="BH44" s="836"/>
      <c r="BI44" s="836"/>
      <c r="BJ44" s="836"/>
      <c r="BK44" s="836"/>
    </row>
    <row r="45" spans="3:63" ht="11.65" customHeight="1">
      <c r="Q45" s="838">
        <v>5901</v>
      </c>
      <c r="R45" s="838"/>
      <c r="S45" s="838"/>
      <c r="T45" s="838"/>
      <c r="U45" s="838"/>
      <c r="X45" s="836">
        <v>470966.65</v>
      </c>
      <c r="Y45" s="836"/>
      <c r="Z45" s="836"/>
      <c r="AA45" s="836"/>
      <c r="AB45" s="836"/>
      <c r="AC45" s="836"/>
      <c r="AF45" s="836">
        <v>0</v>
      </c>
      <c r="AG45" s="836"/>
      <c r="AH45" s="836"/>
      <c r="AI45" s="836"/>
      <c r="AJ45" s="836"/>
      <c r="AK45" s="836"/>
      <c r="AO45" s="836">
        <v>0</v>
      </c>
      <c r="AP45" s="836"/>
      <c r="AQ45" s="836"/>
      <c r="AR45" s="836"/>
      <c r="AS45" s="836"/>
      <c r="AT45" s="836"/>
      <c r="AU45" s="836"/>
      <c r="AZ45" s="836">
        <v>470966.65</v>
      </c>
      <c r="BA45" s="836"/>
      <c r="BB45" s="836"/>
      <c r="BC45" s="836"/>
      <c r="BD45" s="836"/>
      <c r="BE45" s="836"/>
      <c r="BG45" s="836">
        <v>0</v>
      </c>
      <c r="BH45" s="836"/>
      <c r="BI45" s="836"/>
      <c r="BJ45" s="836"/>
      <c r="BK45" s="836"/>
    </row>
    <row r="46" spans="3:63" ht="11.65" customHeight="1">
      <c r="Q46" s="838">
        <v>5910</v>
      </c>
      <c r="R46" s="838"/>
      <c r="S46" s="838"/>
      <c r="T46" s="838"/>
      <c r="U46" s="838"/>
      <c r="X46" s="836">
        <v>2041.45</v>
      </c>
      <c r="Y46" s="836"/>
      <c r="Z46" s="836"/>
      <c r="AA46" s="836"/>
      <c r="AB46" s="836"/>
      <c r="AC46" s="836"/>
      <c r="AF46" s="836">
        <v>2041.45</v>
      </c>
      <c r="AG46" s="836"/>
      <c r="AH46" s="836"/>
      <c r="AI46" s="836"/>
      <c r="AJ46" s="836"/>
      <c r="AK46" s="836"/>
      <c r="AO46" s="836">
        <v>244.97</v>
      </c>
      <c r="AP46" s="836"/>
      <c r="AQ46" s="836"/>
      <c r="AR46" s="836"/>
      <c r="AS46" s="836"/>
      <c r="AT46" s="836"/>
      <c r="AU46" s="836"/>
      <c r="AZ46" s="836">
        <v>0</v>
      </c>
      <c r="BA46" s="836"/>
      <c r="BB46" s="836"/>
      <c r="BC46" s="836"/>
      <c r="BD46" s="836"/>
      <c r="BE46" s="836"/>
      <c r="BG46" s="836">
        <v>0</v>
      </c>
      <c r="BH46" s="836"/>
      <c r="BI46" s="836"/>
      <c r="BJ46" s="836"/>
      <c r="BK46" s="836"/>
    </row>
    <row r="47" spans="3:63" ht="11.65" customHeight="1">
      <c r="Q47" s="838">
        <v>6102</v>
      </c>
      <c r="R47" s="838"/>
      <c r="S47" s="838"/>
      <c r="T47" s="838"/>
      <c r="U47" s="838"/>
      <c r="X47" s="836">
        <v>989.45</v>
      </c>
      <c r="Y47" s="836"/>
      <c r="Z47" s="836"/>
      <c r="AA47" s="836"/>
      <c r="AB47" s="836"/>
      <c r="AC47" s="836"/>
      <c r="AF47" s="836">
        <v>906.93</v>
      </c>
      <c r="AG47" s="836"/>
      <c r="AH47" s="836"/>
      <c r="AI47" s="836"/>
      <c r="AJ47" s="836"/>
      <c r="AK47" s="836"/>
      <c r="AO47" s="836">
        <v>108.83</v>
      </c>
      <c r="AP47" s="836"/>
      <c r="AQ47" s="836"/>
      <c r="AR47" s="836"/>
      <c r="AS47" s="836"/>
      <c r="AT47" s="836"/>
      <c r="AU47" s="836"/>
      <c r="AZ47" s="836">
        <v>82.52</v>
      </c>
      <c r="BA47" s="836"/>
      <c r="BB47" s="836"/>
      <c r="BC47" s="836"/>
      <c r="BD47" s="836"/>
      <c r="BE47" s="836"/>
      <c r="BG47" s="836">
        <v>0</v>
      </c>
      <c r="BH47" s="836"/>
      <c r="BI47" s="836"/>
      <c r="BJ47" s="836"/>
      <c r="BK47" s="836"/>
    </row>
    <row r="48" spans="3:63" ht="11.65" customHeight="1">
      <c r="Q48" s="838">
        <v>6202</v>
      </c>
      <c r="R48" s="838"/>
      <c r="S48" s="838"/>
      <c r="T48" s="838"/>
      <c r="U48" s="838"/>
      <c r="X48" s="836">
        <v>145.77000000000001</v>
      </c>
      <c r="Y48" s="836"/>
      <c r="Z48" s="836"/>
      <c r="AA48" s="836"/>
      <c r="AB48" s="836"/>
      <c r="AC48" s="836"/>
      <c r="AF48" s="836">
        <v>145.77000000000001</v>
      </c>
      <c r="AG48" s="836"/>
      <c r="AH48" s="836"/>
      <c r="AI48" s="836"/>
      <c r="AJ48" s="836"/>
      <c r="AK48" s="836"/>
      <c r="AO48" s="836">
        <v>17.489999999999998</v>
      </c>
      <c r="AP48" s="836"/>
      <c r="AQ48" s="836"/>
      <c r="AR48" s="836"/>
      <c r="AS48" s="836"/>
      <c r="AT48" s="836"/>
      <c r="AU48" s="836"/>
      <c r="AZ48" s="836">
        <v>0</v>
      </c>
      <c r="BA48" s="836"/>
      <c r="BB48" s="836"/>
      <c r="BC48" s="836"/>
      <c r="BD48" s="836"/>
      <c r="BE48" s="836"/>
      <c r="BG48" s="836">
        <v>0</v>
      </c>
      <c r="BH48" s="836"/>
      <c r="BI48" s="836"/>
      <c r="BJ48" s="836"/>
      <c r="BK48" s="836"/>
    </row>
    <row r="49" spans="3:63" ht="11.65" customHeight="1">
      <c r="F49" s="837" t="s">
        <v>449</v>
      </c>
      <c r="G49" s="837"/>
      <c r="H49" s="837"/>
      <c r="I49" s="837"/>
      <c r="J49" s="837"/>
      <c r="K49" s="837"/>
      <c r="L49" s="837"/>
      <c r="M49" s="837"/>
      <c r="N49" s="837"/>
      <c r="O49" s="837"/>
      <c r="P49" s="837"/>
      <c r="Q49" s="837"/>
      <c r="R49" s="837"/>
    </row>
    <row r="50" spans="3:63" ht="12.4" customHeight="1">
      <c r="C50" s="837" t="s">
        <v>450</v>
      </c>
      <c r="D50" s="837"/>
      <c r="F50" s="837" t="s">
        <v>451</v>
      </c>
      <c r="G50" s="837"/>
      <c r="H50" s="837"/>
      <c r="I50" s="837"/>
      <c r="J50" s="837"/>
      <c r="K50" s="837"/>
      <c r="L50" s="837"/>
      <c r="M50" s="837"/>
      <c r="N50" s="837"/>
      <c r="X50" s="836">
        <v>3639995.82</v>
      </c>
      <c r="Y50" s="836"/>
      <c r="Z50" s="836"/>
      <c r="AA50" s="836"/>
      <c r="AB50" s="836"/>
      <c r="AC50" s="836"/>
      <c r="AF50" s="836">
        <v>2967856.75</v>
      </c>
      <c r="AG50" s="836"/>
      <c r="AH50" s="836"/>
      <c r="AI50" s="836"/>
      <c r="AJ50" s="836"/>
      <c r="AK50" s="836"/>
      <c r="AO50" s="836">
        <v>380899.97</v>
      </c>
      <c r="AP50" s="836"/>
      <c r="AQ50" s="836"/>
      <c r="AR50" s="836"/>
      <c r="AS50" s="836"/>
      <c r="AT50" s="836"/>
      <c r="AU50" s="836"/>
      <c r="AZ50" s="836">
        <v>672139.07000000018</v>
      </c>
      <c r="BA50" s="836"/>
      <c r="BB50" s="836"/>
      <c r="BC50" s="836"/>
      <c r="BD50" s="836"/>
      <c r="BE50" s="836"/>
      <c r="BG50" s="836">
        <v>0</v>
      </c>
      <c r="BH50" s="836"/>
      <c r="BI50" s="836"/>
      <c r="BJ50" s="836"/>
      <c r="BK50" s="836"/>
    </row>
    <row r="51" spans="3:63" ht="12.4" customHeight="1">
      <c r="C51" s="837" t="s">
        <v>452</v>
      </c>
      <c r="D51" s="837"/>
      <c r="F51" s="837" t="s">
        <v>453</v>
      </c>
      <c r="G51" s="837"/>
      <c r="H51" s="837"/>
      <c r="I51" s="837"/>
      <c r="J51" s="837"/>
      <c r="K51" s="837"/>
      <c r="L51" s="837"/>
      <c r="M51" s="837"/>
      <c r="N51" s="837"/>
      <c r="O51" s="837"/>
      <c r="P51" s="837"/>
      <c r="Q51" s="837"/>
      <c r="R51" s="837"/>
      <c r="S51" s="837"/>
      <c r="X51" s="836">
        <v>1135.22</v>
      </c>
      <c r="Y51" s="836"/>
      <c r="Z51" s="836"/>
      <c r="AA51" s="836"/>
      <c r="AB51" s="836"/>
      <c r="AC51" s="836"/>
      <c r="AF51" s="836">
        <v>1052.7</v>
      </c>
      <c r="AG51" s="836"/>
      <c r="AH51" s="836"/>
      <c r="AI51" s="836"/>
      <c r="AJ51" s="836"/>
      <c r="AK51" s="836"/>
      <c r="AO51" s="836">
        <v>126.32</v>
      </c>
      <c r="AP51" s="836"/>
      <c r="AQ51" s="836"/>
      <c r="AR51" s="836"/>
      <c r="AS51" s="836"/>
      <c r="AT51" s="836"/>
      <c r="AU51" s="836"/>
      <c r="AZ51" s="836">
        <v>82.52</v>
      </c>
      <c r="BA51" s="836"/>
      <c r="BB51" s="836"/>
      <c r="BC51" s="836"/>
      <c r="BD51" s="836"/>
      <c r="BE51" s="836"/>
      <c r="BG51" s="836">
        <v>0</v>
      </c>
      <c r="BH51" s="836"/>
      <c r="BI51" s="836"/>
      <c r="BJ51" s="836"/>
      <c r="BK51" s="836"/>
    </row>
    <row r="52" spans="3:63" ht="12.4" customHeight="1">
      <c r="C52" s="837" t="s">
        <v>454</v>
      </c>
      <c r="D52" s="837"/>
      <c r="F52" s="837" t="s">
        <v>455</v>
      </c>
      <c r="G52" s="837"/>
      <c r="H52" s="837"/>
      <c r="I52" s="837"/>
      <c r="J52" s="837"/>
      <c r="K52" s="837"/>
      <c r="L52" s="837"/>
      <c r="M52" s="837"/>
      <c r="N52" s="837"/>
      <c r="O52" s="837"/>
      <c r="P52" s="837"/>
      <c r="X52" s="836">
        <v>0</v>
      </c>
      <c r="Y52" s="836"/>
      <c r="Z52" s="836"/>
      <c r="AA52" s="836"/>
      <c r="AB52" s="836"/>
      <c r="AC52" s="836"/>
      <c r="AF52" s="836">
        <v>0</v>
      </c>
      <c r="AG52" s="836"/>
      <c r="AH52" s="836"/>
      <c r="AI52" s="836"/>
      <c r="AJ52" s="836"/>
      <c r="AK52" s="836"/>
      <c r="AO52" s="836">
        <v>0</v>
      </c>
      <c r="AP52" s="836"/>
      <c r="AQ52" s="836"/>
      <c r="AR52" s="836"/>
      <c r="AS52" s="836"/>
      <c r="AT52" s="836"/>
      <c r="AU52" s="836"/>
      <c r="AZ52" s="836">
        <v>0</v>
      </c>
      <c r="BA52" s="836"/>
      <c r="BB52" s="836"/>
      <c r="BC52" s="836"/>
      <c r="BD52" s="836"/>
      <c r="BE52" s="836"/>
      <c r="BG52" s="836">
        <v>0</v>
      </c>
      <c r="BH52" s="836"/>
      <c r="BI52" s="836"/>
      <c r="BJ52" s="836"/>
      <c r="BK52" s="836"/>
    </row>
    <row r="53" spans="3:63" ht="13.15" customHeight="1"/>
    <row r="54" spans="3:63" ht="11.65" customHeight="1">
      <c r="F54" s="835" t="s">
        <v>448</v>
      </c>
      <c r="G54" s="835"/>
      <c r="H54" s="835"/>
      <c r="I54" s="835"/>
      <c r="J54" s="835"/>
      <c r="X54" s="836">
        <v>3641131.04</v>
      </c>
      <c r="Y54" s="836"/>
      <c r="Z54" s="836"/>
      <c r="AA54" s="836"/>
      <c r="AB54" s="836"/>
      <c r="AC54" s="836"/>
      <c r="AF54" s="836">
        <v>2968909.45</v>
      </c>
      <c r="AG54" s="836"/>
      <c r="AH54" s="836"/>
      <c r="AI54" s="836"/>
      <c r="AJ54" s="836"/>
      <c r="AK54" s="836"/>
      <c r="AO54" s="836">
        <v>381026.29</v>
      </c>
      <c r="AP54" s="836"/>
      <c r="AQ54" s="836"/>
      <c r="AR54" s="836"/>
      <c r="AS54" s="836"/>
      <c r="AT54" s="836"/>
      <c r="AU54" s="836"/>
      <c r="AZ54" s="836">
        <v>672221.59</v>
      </c>
      <c r="BA54" s="836"/>
      <c r="BB54" s="836"/>
      <c r="BC54" s="836"/>
      <c r="BD54" s="836"/>
      <c r="BE54" s="836"/>
      <c r="BG54" s="836">
        <v>0</v>
      </c>
      <c r="BH54" s="836"/>
      <c r="BI54" s="836"/>
      <c r="BJ54" s="836"/>
      <c r="BK54" s="836"/>
    </row>
  </sheetData>
  <mergeCells count="236">
    <mergeCell ref="AF40:AK40"/>
    <mergeCell ref="AO40:AU40"/>
    <mergeCell ref="AZ40:BE40"/>
    <mergeCell ref="BG40:BK40"/>
    <mergeCell ref="Q41:U41"/>
    <mergeCell ref="Q42:U42"/>
    <mergeCell ref="Q43:U43"/>
    <mergeCell ref="Q45:U45"/>
    <mergeCell ref="C50:D50"/>
    <mergeCell ref="Q46:U46"/>
    <mergeCell ref="AF47:AK47"/>
    <mergeCell ref="AO47:AU47"/>
    <mergeCell ref="AZ47:BE47"/>
    <mergeCell ref="BG47:BK47"/>
    <mergeCell ref="X50:AC50"/>
    <mergeCell ref="AF50:AK50"/>
    <mergeCell ref="AO50:AU50"/>
    <mergeCell ref="AZ50:BE50"/>
    <mergeCell ref="BG50:BK50"/>
    <mergeCell ref="AF48:AK48"/>
    <mergeCell ref="AO48:AU48"/>
    <mergeCell ref="AZ48:BE48"/>
    <mergeCell ref="AF41:AK41"/>
    <mergeCell ref="AO41:AU41"/>
    <mergeCell ref="AZ41:BE41"/>
    <mergeCell ref="BG41:BK41"/>
    <mergeCell ref="X45:AC45"/>
    <mergeCell ref="AF45:AK45"/>
    <mergeCell ref="AO45:AU45"/>
    <mergeCell ref="AZ45:BE45"/>
    <mergeCell ref="BG45:BK45"/>
    <mergeCell ref="X43:AC43"/>
    <mergeCell ref="AF43:AK43"/>
    <mergeCell ref="AO43:AU43"/>
    <mergeCell ref="AZ43:BE43"/>
    <mergeCell ref="J1:BH1"/>
    <mergeCell ref="AA3:BA3"/>
    <mergeCell ref="B5:G5"/>
    <mergeCell ref="I5:AX5"/>
    <mergeCell ref="B6:G6"/>
    <mergeCell ref="I6:U6"/>
    <mergeCell ref="AE6:AG6"/>
    <mergeCell ref="AI6:AQ6"/>
    <mergeCell ref="D14:J14"/>
    <mergeCell ref="P14:T14"/>
    <mergeCell ref="AX14:BD15"/>
    <mergeCell ref="AG15:AJ16"/>
    <mergeCell ref="AN15:AP16"/>
    <mergeCell ref="AQ15:AV16"/>
    <mergeCell ref="AO7:AR7"/>
    <mergeCell ref="AJ9:AO9"/>
    <mergeCell ref="G10:M10"/>
    <mergeCell ref="AT10:BB10"/>
    <mergeCell ref="Z11:AA12"/>
    <mergeCell ref="AF12:AT12"/>
    <mergeCell ref="BA12:BJ12"/>
    <mergeCell ref="B7:G7"/>
    <mergeCell ref="I7:K7"/>
    <mergeCell ref="M7:Q7"/>
    <mergeCell ref="S7:V7"/>
    <mergeCell ref="Y7:AG7"/>
    <mergeCell ref="AI7:AK7"/>
    <mergeCell ref="BH15:BI16"/>
    <mergeCell ref="AY16:BC17"/>
    <mergeCell ref="Q18:U18"/>
    <mergeCell ref="X18:AC18"/>
    <mergeCell ref="AF18:AK18"/>
    <mergeCell ref="AO18:AU18"/>
    <mergeCell ref="AZ18:BE18"/>
    <mergeCell ref="BG18:BK18"/>
    <mergeCell ref="Y13:AB13"/>
    <mergeCell ref="Q20:U20"/>
    <mergeCell ref="X20:AC20"/>
    <mergeCell ref="AF20:AK20"/>
    <mergeCell ref="AO20:AU20"/>
    <mergeCell ref="AZ20:BE20"/>
    <mergeCell ref="BG20:BK20"/>
    <mergeCell ref="Q19:U19"/>
    <mergeCell ref="X19:AC19"/>
    <mergeCell ref="AF19:AK19"/>
    <mergeCell ref="AO19:AU19"/>
    <mergeCell ref="AZ19:BE19"/>
    <mergeCell ref="BG19:BK19"/>
    <mergeCell ref="Q22:U22"/>
    <mergeCell ref="X22:AC22"/>
    <mergeCell ref="AF22:AK22"/>
    <mergeCell ref="AO22:AU22"/>
    <mergeCell ref="AZ22:BE22"/>
    <mergeCell ref="BG22:BK22"/>
    <mergeCell ref="Q21:U21"/>
    <mergeCell ref="X21:AC21"/>
    <mergeCell ref="AF21:AK21"/>
    <mergeCell ref="AO21:AU21"/>
    <mergeCell ref="AZ21:BE21"/>
    <mergeCell ref="BG21:BK21"/>
    <mergeCell ref="Q24:U24"/>
    <mergeCell ref="X24:AC24"/>
    <mergeCell ref="AF24:AK24"/>
    <mergeCell ref="AO24:AU24"/>
    <mergeCell ref="AZ24:BE24"/>
    <mergeCell ref="BG24:BK24"/>
    <mergeCell ref="Q23:U23"/>
    <mergeCell ref="X23:AC23"/>
    <mergeCell ref="AF23:AK23"/>
    <mergeCell ref="AO23:AU23"/>
    <mergeCell ref="AZ23:BE23"/>
    <mergeCell ref="BG23:BK23"/>
    <mergeCell ref="Q26:U26"/>
    <mergeCell ref="X26:AC26"/>
    <mergeCell ref="AF26:AK26"/>
    <mergeCell ref="AO26:AU26"/>
    <mergeCell ref="AZ26:BE26"/>
    <mergeCell ref="BG26:BK26"/>
    <mergeCell ref="Q25:U25"/>
    <mergeCell ref="X25:AC25"/>
    <mergeCell ref="AF25:AK25"/>
    <mergeCell ref="AO25:AU25"/>
    <mergeCell ref="AZ25:BE25"/>
    <mergeCell ref="BG25:BK25"/>
    <mergeCell ref="Q28:U28"/>
    <mergeCell ref="X28:AC28"/>
    <mergeCell ref="AF28:AK28"/>
    <mergeCell ref="AO28:AU28"/>
    <mergeCell ref="AZ28:BE28"/>
    <mergeCell ref="BG28:BK28"/>
    <mergeCell ref="Q27:U27"/>
    <mergeCell ref="X27:AC27"/>
    <mergeCell ref="AF27:AK27"/>
    <mergeCell ref="AO27:AU27"/>
    <mergeCell ref="AZ27:BE27"/>
    <mergeCell ref="BG27:BK27"/>
    <mergeCell ref="Q30:U30"/>
    <mergeCell ref="X30:AC30"/>
    <mergeCell ref="AF30:AK30"/>
    <mergeCell ref="AO30:AU30"/>
    <mergeCell ref="AZ30:BE30"/>
    <mergeCell ref="BG30:BK30"/>
    <mergeCell ref="Q29:U29"/>
    <mergeCell ref="X29:AC29"/>
    <mergeCell ref="AF29:AK29"/>
    <mergeCell ref="AO29:AU29"/>
    <mergeCell ref="AZ29:BE29"/>
    <mergeCell ref="BG29:BK29"/>
    <mergeCell ref="Q32:U32"/>
    <mergeCell ref="X32:AC32"/>
    <mergeCell ref="AF32:AK32"/>
    <mergeCell ref="AO32:AU32"/>
    <mergeCell ref="AZ32:BE32"/>
    <mergeCell ref="BG32:BK32"/>
    <mergeCell ref="Q31:U31"/>
    <mergeCell ref="X31:AC31"/>
    <mergeCell ref="AF31:AK31"/>
    <mergeCell ref="AO31:AU31"/>
    <mergeCell ref="AZ31:BE31"/>
    <mergeCell ref="BG31:BK31"/>
    <mergeCell ref="Q34:U34"/>
    <mergeCell ref="X34:AC34"/>
    <mergeCell ref="AF34:AK34"/>
    <mergeCell ref="AO34:AU34"/>
    <mergeCell ref="AZ34:BE34"/>
    <mergeCell ref="BG34:BK34"/>
    <mergeCell ref="F35:R35"/>
    <mergeCell ref="Q33:U33"/>
    <mergeCell ref="X33:AC33"/>
    <mergeCell ref="AF33:AK33"/>
    <mergeCell ref="AO33:AU33"/>
    <mergeCell ref="AZ33:BE33"/>
    <mergeCell ref="BG33:BK33"/>
    <mergeCell ref="AF38:AK38"/>
    <mergeCell ref="AO38:AU38"/>
    <mergeCell ref="AZ38:BE38"/>
    <mergeCell ref="BG38:BK38"/>
    <mergeCell ref="X36:AC36"/>
    <mergeCell ref="AF36:AK36"/>
    <mergeCell ref="AO36:AU36"/>
    <mergeCell ref="AZ36:BE36"/>
    <mergeCell ref="BG36:BK36"/>
    <mergeCell ref="X37:AC37"/>
    <mergeCell ref="AF37:AK37"/>
    <mergeCell ref="AO37:AU37"/>
    <mergeCell ref="AZ37:BE37"/>
    <mergeCell ref="BG37:BK37"/>
    <mergeCell ref="AF46:AK46"/>
    <mergeCell ref="AO46:AU46"/>
    <mergeCell ref="AZ46:BE46"/>
    <mergeCell ref="BG46:BK46"/>
    <mergeCell ref="BG43:BK43"/>
    <mergeCell ref="X42:AC42"/>
    <mergeCell ref="AF42:AK42"/>
    <mergeCell ref="AO42:AU42"/>
    <mergeCell ref="AZ42:BE42"/>
    <mergeCell ref="BG42:BK42"/>
    <mergeCell ref="X44:AC44"/>
    <mergeCell ref="AF44:AK44"/>
    <mergeCell ref="AO44:AU44"/>
    <mergeCell ref="AZ44:BE44"/>
    <mergeCell ref="BG44:BK44"/>
    <mergeCell ref="C36:D36"/>
    <mergeCell ref="F36:N36"/>
    <mergeCell ref="C37:D37"/>
    <mergeCell ref="F37:S37"/>
    <mergeCell ref="C38:D38"/>
    <mergeCell ref="F38:P38"/>
    <mergeCell ref="F40:J40"/>
    <mergeCell ref="Q48:U48"/>
    <mergeCell ref="X48:AC48"/>
    <mergeCell ref="X46:AC46"/>
    <mergeCell ref="X38:AC38"/>
    <mergeCell ref="Q44:U44"/>
    <mergeCell ref="X41:AC41"/>
    <mergeCell ref="Q47:U47"/>
    <mergeCell ref="X47:AC47"/>
    <mergeCell ref="X40:AC40"/>
    <mergeCell ref="F54:J54"/>
    <mergeCell ref="BG48:BK48"/>
    <mergeCell ref="F49:R49"/>
    <mergeCell ref="F50:N50"/>
    <mergeCell ref="F51:S51"/>
    <mergeCell ref="C52:D52"/>
    <mergeCell ref="F52:P52"/>
    <mergeCell ref="X52:AC52"/>
    <mergeCell ref="AF52:AK52"/>
    <mergeCell ref="AO52:AU52"/>
    <mergeCell ref="AZ52:BE52"/>
    <mergeCell ref="BG52:BK52"/>
    <mergeCell ref="X51:AC51"/>
    <mergeCell ref="AF51:AK51"/>
    <mergeCell ref="AO51:AU51"/>
    <mergeCell ref="AZ51:BE51"/>
    <mergeCell ref="BG51:BK51"/>
    <mergeCell ref="X54:AC54"/>
    <mergeCell ref="AF54:AK54"/>
    <mergeCell ref="AO54:AU54"/>
    <mergeCell ref="AZ54:BE54"/>
    <mergeCell ref="BG54:BK54"/>
    <mergeCell ref="C51:D5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  <pageSetUpPr fitToPage="1"/>
  </sheetPr>
  <dimension ref="B1:S31"/>
  <sheetViews>
    <sheetView showGridLines="0" tabSelected="1" view="pageBreakPreview" zoomScale="70" zoomScaleNormal="70" zoomScaleSheetLayoutView="70" workbookViewId="0">
      <selection activeCell="E8" sqref="E8:J8"/>
    </sheetView>
  </sheetViews>
  <sheetFormatPr defaultRowHeight="12.75"/>
  <cols>
    <col min="1" max="1" width="9.28515625" customWidth="1"/>
    <col min="2" max="2" width="1.7109375" customWidth="1"/>
    <col min="4" max="4" width="21" customWidth="1"/>
    <col min="5" max="5" width="22.85546875" customWidth="1"/>
    <col min="6" max="6" width="6.85546875" customWidth="1"/>
    <col min="7" max="7" width="7.5703125" customWidth="1"/>
    <col min="8" max="8" width="25.85546875" customWidth="1"/>
    <col min="9" max="9" width="27" customWidth="1"/>
    <col min="10" max="10" width="27.85546875" customWidth="1"/>
    <col min="11" max="11" width="2" customWidth="1"/>
    <col min="12" max="12" width="12.85546875" style="363" bestFit="1" customWidth="1"/>
    <col min="13" max="13" width="10.42578125" style="273" customWidth="1"/>
    <col min="14" max="14" width="18.85546875" customWidth="1"/>
    <col min="15" max="15" width="19.7109375" customWidth="1"/>
    <col min="16" max="16" width="17.28515625" customWidth="1"/>
    <col min="17" max="17" width="16.5703125" bestFit="1" customWidth="1"/>
    <col min="18" max="18" width="10.7109375" customWidth="1"/>
    <col min="19" max="19" width="18.5703125" customWidth="1"/>
    <col min="20" max="20" width="8.5703125" customWidth="1"/>
  </cols>
  <sheetData>
    <row r="1" spans="2:19" ht="61.5" customHeight="1" thickBot="1"/>
    <row r="2" spans="2:19" ht="12" customHeight="1" thickBot="1">
      <c r="B2" s="797"/>
      <c r="C2" s="798"/>
      <c r="D2" s="798"/>
      <c r="E2" s="798"/>
      <c r="F2" s="798"/>
      <c r="G2" s="798"/>
      <c r="H2" s="798"/>
      <c r="I2" s="798"/>
      <c r="J2" s="798"/>
      <c r="K2" s="799"/>
    </row>
    <row r="3" spans="2:19" ht="15.75">
      <c r="B3" s="800"/>
      <c r="C3" s="935" t="s">
        <v>160</v>
      </c>
      <c r="D3" s="936"/>
      <c r="E3" s="936"/>
      <c r="F3" s="936"/>
      <c r="G3" s="936"/>
      <c r="H3" s="936"/>
      <c r="I3" s="936"/>
      <c r="J3" s="937"/>
      <c r="K3" s="801"/>
    </row>
    <row r="4" spans="2:19" ht="15.75">
      <c r="B4" s="800"/>
      <c r="C4" s="938" t="s">
        <v>161</v>
      </c>
      <c r="D4" s="939"/>
      <c r="E4" s="939"/>
      <c r="F4" s="939"/>
      <c r="G4" s="939"/>
      <c r="H4" s="939"/>
      <c r="I4" s="939"/>
      <c r="J4" s="940"/>
      <c r="K4" s="801"/>
    </row>
    <row r="5" spans="2:19" ht="15.75">
      <c r="B5" s="800"/>
      <c r="C5" s="941" t="s">
        <v>480</v>
      </c>
      <c r="D5" s="942"/>
      <c r="E5" s="942"/>
      <c r="F5" s="942"/>
      <c r="G5" s="942"/>
      <c r="H5" s="942"/>
      <c r="I5" s="942"/>
      <c r="J5" s="943"/>
      <c r="K5" s="801"/>
    </row>
    <row r="6" spans="2:19" ht="6" customHeight="1">
      <c r="B6" s="800"/>
      <c r="C6" s="810"/>
      <c r="D6" s="626"/>
      <c r="E6" s="626"/>
      <c r="F6" s="626"/>
      <c r="G6" s="626"/>
      <c r="H6" s="626"/>
      <c r="I6" s="626"/>
      <c r="J6" s="811"/>
      <c r="K6" s="801"/>
    </row>
    <row r="7" spans="2:19" ht="15">
      <c r="B7" s="800"/>
      <c r="C7" s="812"/>
      <c r="D7" s="364"/>
      <c r="E7" s="364"/>
      <c r="F7" s="364"/>
      <c r="G7" s="364"/>
      <c r="H7" s="364"/>
      <c r="I7" s="364"/>
      <c r="J7" s="813"/>
      <c r="K7" s="801"/>
    </row>
    <row r="8" spans="2:19" ht="15.75">
      <c r="B8" s="800"/>
      <c r="C8" s="949" t="s">
        <v>162</v>
      </c>
      <c r="D8" s="950"/>
      <c r="E8" s="951" t="s">
        <v>484</v>
      </c>
      <c r="F8" s="951"/>
      <c r="G8" s="951"/>
      <c r="H8" s="951"/>
      <c r="I8" s="951"/>
      <c r="J8" s="952"/>
      <c r="K8" s="801"/>
      <c r="L8" s="364"/>
    </row>
    <row r="9" spans="2:19" ht="15.75" thickBot="1">
      <c r="B9" s="800"/>
      <c r="C9" s="814"/>
      <c r="D9" s="365"/>
      <c r="E9" s="365"/>
      <c r="F9" s="365"/>
      <c r="G9" s="365"/>
      <c r="H9" s="365"/>
      <c r="I9" s="365"/>
      <c r="J9" s="815"/>
      <c r="K9" s="801"/>
      <c r="L9" s="364"/>
    </row>
    <row r="10" spans="2:19" ht="15.75" thickTop="1">
      <c r="B10" s="800"/>
      <c r="C10" s="816"/>
      <c r="D10" s="555"/>
      <c r="E10" s="556"/>
      <c r="F10" s="560"/>
      <c r="G10" s="557"/>
      <c r="H10" s="557"/>
      <c r="I10" s="557"/>
      <c r="J10" s="817"/>
      <c r="K10" s="801"/>
      <c r="L10" s="364"/>
      <c r="N10" s="372"/>
      <c r="O10" s="418"/>
    </row>
    <row r="11" spans="2:19" ht="15.75">
      <c r="B11" s="800"/>
      <c r="C11" s="944" t="s">
        <v>163</v>
      </c>
      <c r="D11" s="945"/>
      <c r="E11" s="955">
        <v>45748</v>
      </c>
      <c r="F11" s="956"/>
      <c r="G11" s="631" t="s">
        <v>164</v>
      </c>
      <c r="H11" s="953" t="s">
        <v>165</v>
      </c>
      <c r="I11" s="953"/>
      <c r="J11" s="818">
        <v>45778</v>
      </c>
      <c r="K11" s="801"/>
      <c r="L11" s="420"/>
      <c r="O11" s="418"/>
    </row>
    <row r="12" spans="2:19" ht="15.75">
      <c r="B12" s="800"/>
      <c r="C12" s="819"/>
      <c r="D12" s="793"/>
      <c r="E12" s="802"/>
      <c r="F12" s="627"/>
      <c r="G12" s="632"/>
      <c r="H12" s="803"/>
      <c r="I12" s="804"/>
      <c r="J12" s="820"/>
      <c r="K12" s="801"/>
      <c r="O12" s="418"/>
      <c r="P12" s="372"/>
      <c r="Q12" s="372"/>
      <c r="R12" s="372"/>
      <c r="S12" s="372"/>
    </row>
    <row r="13" spans="2:19" ht="15.75">
      <c r="B13" s="800"/>
      <c r="C13" s="821"/>
      <c r="D13" s="793"/>
      <c r="E13" s="805"/>
      <c r="F13" s="628"/>
      <c r="G13" s="638"/>
      <c r="H13" s="954" t="s">
        <v>166</v>
      </c>
      <c r="I13" s="954"/>
      <c r="J13" s="822" t="e">
        <f>'ICMS PROGOIAS '!#REF!</f>
        <v>#REF!</v>
      </c>
      <c r="K13" s="801"/>
      <c r="L13" s="669"/>
      <c r="M13" s="670"/>
      <c r="O13" s="418"/>
      <c r="P13" s="372"/>
      <c r="Q13" s="372"/>
      <c r="R13" s="372"/>
      <c r="S13" s="372"/>
    </row>
    <row r="14" spans="2:19" ht="15.75">
      <c r="B14" s="800"/>
      <c r="C14" s="944" t="s">
        <v>167</v>
      </c>
      <c r="D14" s="945"/>
      <c r="E14" s="946" t="s">
        <v>168</v>
      </c>
      <c r="F14" s="947"/>
      <c r="G14" s="639"/>
      <c r="H14" s="948" t="s">
        <v>169</v>
      </c>
      <c r="I14" s="948"/>
      <c r="J14" s="823">
        <v>14550.06</v>
      </c>
      <c r="K14" s="801"/>
      <c r="L14" s="671"/>
      <c r="M14" s="672"/>
      <c r="O14" s="672"/>
    </row>
    <row r="15" spans="2:19" ht="16.5" thickBot="1">
      <c r="B15" s="800"/>
      <c r="C15" s="957"/>
      <c r="D15" s="958"/>
      <c r="E15" s="946"/>
      <c r="F15" s="947"/>
      <c r="G15" s="687"/>
      <c r="H15" s="929" t="s">
        <v>170</v>
      </c>
      <c r="I15" s="929"/>
      <c r="J15" s="824" t="s">
        <v>73</v>
      </c>
      <c r="K15" s="801"/>
      <c r="L15" s="671"/>
      <c r="M15" s="672"/>
      <c r="N15" s="273"/>
      <c r="O15" s="372"/>
      <c r="P15" s="372"/>
      <c r="Q15" s="372"/>
    </row>
    <row r="16" spans="2:19" ht="17.25" thickTop="1" thickBot="1">
      <c r="B16" s="800"/>
      <c r="C16" s="825" t="s">
        <v>171</v>
      </c>
      <c r="D16" s="793"/>
      <c r="E16" s="806"/>
      <c r="F16" s="629"/>
      <c r="G16" s="686">
        <v>108</v>
      </c>
      <c r="H16" s="930" t="s">
        <v>172</v>
      </c>
      <c r="I16" s="930"/>
      <c r="J16" s="826">
        <f>'ICMS PROGOIAS '!B36</f>
        <v>140992.61319999999</v>
      </c>
      <c r="K16" s="801"/>
      <c r="L16" s="692">
        <v>45797</v>
      </c>
      <c r="M16" s="672"/>
      <c r="N16" s="674"/>
      <c r="O16" s="674"/>
      <c r="P16" s="675"/>
      <c r="Q16" s="675"/>
    </row>
    <row r="17" spans="2:19" ht="17.25" thickTop="1" thickBot="1">
      <c r="B17" s="800"/>
      <c r="C17" s="825"/>
      <c r="D17" s="793"/>
      <c r="E17" s="806"/>
      <c r="F17" s="629"/>
      <c r="G17" s="686"/>
      <c r="H17" s="791"/>
      <c r="I17" s="791"/>
      <c r="J17" s="826"/>
      <c r="K17" s="801"/>
      <c r="L17" s="692"/>
      <c r="M17" s="672"/>
      <c r="N17" s="673"/>
      <c r="O17" s="674"/>
      <c r="P17" s="675"/>
      <c r="Q17" s="675"/>
    </row>
    <row r="18" spans="2:19" ht="17.25" thickTop="1" thickBot="1">
      <c r="B18" s="800"/>
      <c r="C18" s="825"/>
      <c r="D18" s="793"/>
      <c r="E18" s="806"/>
      <c r="F18" s="629"/>
      <c r="G18" s="686"/>
      <c r="H18" s="791"/>
      <c r="I18" s="791" t="s">
        <v>478</v>
      </c>
      <c r="J18" s="827">
        <f>'ICMS PROGOIAS '!B21</f>
        <v>89819.436799999996</v>
      </c>
      <c r="K18" s="801"/>
      <c r="L18" s="692"/>
      <c r="M18" s="672"/>
      <c r="N18" s="673"/>
      <c r="O18" s="366"/>
      <c r="P18" s="366"/>
      <c r="Q18" s="366"/>
    </row>
    <row r="19" spans="2:19" ht="17.25" thickTop="1" thickBot="1">
      <c r="B19" s="800"/>
      <c r="C19" s="819"/>
      <c r="D19" s="793"/>
      <c r="E19" s="793"/>
      <c r="F19" s="630"/>
      <c r="G19" s="686">
        <v>4990</v>
      </c>
      <c r="H19" s="930" t="s">
        <v>479</v>
      </c>
      <c r="I19" s="930"/>
      <c r="J19" s="826">
        <f>J18*10%</f>
        <v>8981.9436800000003</v>
      </c>
      <c r="K19" s="801"/>
      <c r="L19" s="696">
        <v>45797</v>
      </c>
      <c r="M19" s="670"/>
      <c r="N19" s="673"/>
      <c r="O19" s="366"/>
      <c r="P19" s="366"/>
      <c r="Q19" s="366"/>
    </row>
    <row r="20" spans="2:19" ht="17.25" thickTop="1" thickBot="1">
      <c r="B20" s="800"/>
      <c r="C20" s="819"/>
      <c r="D20" s="793"/>
      <c r="E20" s="793"/>
      <c r="F20" s="630"/>
      <c r="G20" s="794"/>
      <c r="H20" s="795"/>
      <c r="I20" s="795"/>
      <c r="J20" s="828"/>
      <c r="K20" s="801"/>
      <c r="L20" s="696"/>
      <c r="M20" s="676"/>
      <c r="N20" s="673"/>
      <c r="O20" s="366"/>
      <c r="P20" s="366"/>
      <c r="Q20" s="366"/>
      <c r="R20" s="677"/>
      <c r="S20" s="674"/>
    </row>
    <row r="21" spans="2:19" ht="21.75" customHeight="1" thickTop="1" thickBot="1">
      <c r="B21" s="800"/>
      <c r="C21" s="819"/>
      <c r="D21" s="793"/>
      <c r="E21" s="793"/>
      <c r="F21" s="630"/>
      <c r="G21" s="686">
        <v>4014</v>
      </c>
      <c r="H21" s="927" t="s">
        <v>474</v>
      </c>
      <c r="I21" s="927"/>
      <c r="J21" s="826">
        <v>2750.22</v>
      </c>
      <c r="K21" s="801"/>
      <c r="L21" s="696">
        <v>45797</v>
      </c>
      <c r="M21" s="678"/>
      <c r="N21" s="410"/>
      <c r="O21" s="362"/>
    </row>
    <row r="22" spans="2:19" ht="17.25" thickTop="1" thickBot="1">
      <c r="B22" s="800"/>
      <c r="C22" s="819"/>
      <c r="D22" s="793"/>
      <c r="E22" s="793"/>
      <c r="F22" s="630"/>
      <c r="G22" s="794"/>
      <c r="H22" s="795"/>
      <c r="I22" s="795"/>
      <c r="J22" s="829"/>
      <c r="K22" s="801"/>
      <c r="L22" s="696"/>
      <c r="M22" s="678"/>
      <c r="N22" s="668" t="s">
        <v>173</v>
      </c>
      <c r="O22" s="399"/>
      <c r="P22" s="409"/>
      <c r="Q22" s="409"/>
    </row>
    <row r="23" spans="2:19" ht="17.25" thickTop="1" thickBot="1">
      <c r="B23" s="800"/>
      <c r="C23" s="819"/>
      <c r="D23" s="793"/>
      <c r="E23" s="793"/>
      <c r="F23" s="630"/>
      <c r="G23" s="686">
        <v>132</v>
      </c>
      <c r="H23" s="927" t="s">
        <v>475</v>
      </c>
      <c r="I23" s="927"/>
      <c r="J23" s="826">
        <v>0</v>
      </c>
      <c r="K23" s="801"/>
      <c r="L23" s="696">
        <v>45797</v>
      </c>
      <c r="N23" s="362"/>
      <c r="P23" s="409"/>
      <c r="Q23" s="409"/>
    </row>
    <row r="24" spans="2:19" ht="11.25" customHeight="1" thickTop="1" thickBot="1">
      <c r="B24" s="800"/>
      <c r="C24" s="819"/>
      <c r="D24" s="793"/>
      <c r="E24" s="793"/>
      <c r="F24" s="630"/>
      <c r="G24" s="794"/>
      <c r="H24" s="795"/>
      <c r="I24" s="795"/>
      <c r="J24" s="829"/>
      <c r="K24" s="801"/>
      <c r="L24" s="696"/>
    </row>
    <row r="25" spans="2:19" ht="17.25" thickTop="1" thickBot="1">
      <c r="B25" s="800"/>
      <c r="C25" s="819"/>
      <c r="D25" s="793"/>
      <c r="E25" s="793"/>
      <c r="F25" s="630"/>
      <c r="G25" s="686">
        <v>4314</v>
      </c>
      <c r="H25" s="927" t="s">
        <v>476</v>
      </c>
      <c r="I25" s="927"/>
      <c r="J25" s="826">
        <v>0</v>
      </c>
      <c r="K25" s="801"/>
      <c r="L25" s="696">
        <v>45789</v>
      </c>
      <c r="M25" s="410"/>
    </row>
    <row r="26" spans="2:19" ht="17.25" thickTop="1" thickBot="1">
      <c r="B26" s="800"/>
      <c r="C26" s="819"/>
      <c r="D26" s="793"/>
      <c r="E26" s="793"/>
      <c r="F26" s="630"/>
      <c r="G26" s="794"/>
      <c r="H26" s="795"/>
      <c r="I26" s="795"/>
      <c r="J26" s="829"/>
      <c r="K26" s="801"/>
      <c r="L26" s="696"/>
      <c r="M26" s="410"/>
    </row>
    <row r="27" spans="2:19" ht="17.25" thickTop="1" thickBot="1">
      <c r="B27" s="800"/>
      <c r="C27" s="819"/>
      <c r="D27" s="793"/>
      <c r="E27" s="793"/>
      <c r="F27" s="630"/>
      <c r="G27" s="686">
        <v>4314</v>
      </c>
      <c r="H27" s="927" t="s">
        <v>477</v>
      </c>
      <c r="I27" s="927"/>
      <c r="J27" s="826">
        <v>0</v>
      </c>
      <c r="K27" s="801"/>
      <c r="L27" s="696">
        <v>45789</v>
      </c>
      <c r="M27" s="410"/>
    </row>
    <row r="28" spans="2:19" ht="63" customHeight="1" thickTop="1" thickBot="1">
      <c r="B28" s="800"/>
      <c r="C28" s="830"/>
      <c r="D28" s="684"/>
      <c r="E28" s="684"/>
      <c r="F28" s="685"/>
      <c r="G28" s="796"/>
      <c r="H28" s="928"/>
      <c r="I28" s="928"/>
      <c r="J28" s="831"/>
      <c r="K28" s="801"/>
    </row>
    <row r="29" spans="2:19" ht="40.5" customHeight="1" thickTop="1" thickBot="1">
      <c r="B29" s="800"/>
      <c r="C29" s="931"/>
      <c r="D29" s="928"/>
      <c r="E29" s="928"/>
      <c r="F29" s="928"/>
      <c r="G29" s="928"/>
      <c r="H29" s="928"/>
      <c r="I29" s="928"/>
      <c r="J29" s="932"/>
      <c r="K29" s="801"/>
    </row>
    <row r="30" spans="2:19" ht="30" customHeight="1" thickTop="1" thickBot="1">
      <c r="B30" s="800"/>
      <c r="C30" s="832"/>
      <c r="D30" s="833"/>
      <c r="E30" s="833"/>
      <c r="F30" s="833"/>
      <c r="G30" s="933" t="s">
        <v>174</v>
      </c>
      <c r="H30" s="933"/>
      <c r="I30" s="934"/>
      <c r="J30" s="834">
        <f>J16+J19+J21+J23+J25+J27</f>
        <v>152724.77687999999</v>
      </c>
      <c r="K30" s="801"/>
    </row>
    <row r="31" spans="2:19" ht="36.75" customHeight="1" thickBot="1">
      <c r="B31" s="807"/>
      <c r="C31" s="808"/>
      <c r="D31" s="808"/>
      <c r="E31" s="808"/>
      <c r="F31" s="808"/>
      <c r="G31" s="808"/>
      <c r="H31" s="808"/>
      <c r="I31" s="808"/>
      <c r="J31" s="808"/>
      <c r="K31" s="809"/>
    </row>
  </sheetData>
  <mergeCells count="24">
    <mergeCell ref="C29:J29"/>
    <mergeCell ref="G30:I30"/>
    <mergeCell ref="C3:J3"/>
    <mergeCell ref="C4:J4"/>
    <mergeCell ref="C5:J5"/>
    <mergeCell ref="C14:D14"/>
    <mergeCell ref="E14:F14"/>
    <mergeCell ref="H14:I14"/>
    <mergeCell ref="C8:D8"/>
    <mergeCell ref="E8:J8"/>
    <mergeCell ref="C11:D11"/>
    <mergeCell ref="H11:I11"/>
    <mergeCell ref="H13:I13"/>
    <mergeCell ref="E11:F11"/>
    <mergeCell ref="C15:D15"/>
    <mergeCell ref="E15:F15"/>
    <mergeCell ref="H25:I25"/>
    <mergeCell ref="H27:I27"/>
    <mergeCell ref="H28:I28"/>
    <mergeCell ref="H15:I15"/>
    <mergeCell ref="H16:I16"/>
    <mergeCell ref="H19:I19"/>
    <mergeCell ref="H21:I21"/>
    <mergeCell ref="H23:I23"/>
  </mergeCells>
  <hyperlinks>
    <hyperlink ref="N22" r:id="rId1" xr:uid="{00000000-0004-0000-0900-000000000000}"/>
  </hyperlinks>
  <printOptions horizontalCentered="1"/>
  <pageMargins left="0.23622047244094491" right="0.27559055118110237" top="0.23622047244094491" bottom="0.31496062992125984" header="0.15748031496062992" footer="0.11811023622047245"/>
  <pageSetup paperSize="9" scale="61" orientation="portrait" horizontalDpi="4294967294" verticalDpi="4294967294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24"/>
  <sheetViews>
    <sheetView topLeftCell="A58" workbookViewId="0">
      <selection activeCell="K69" sqref="K69"/>
    </sheetView>
  </sheetViews>
  <sheetFormatPr defaultColWidth="9.140625" defaultRowHeight="12.75"/>
  <cols>
    <col min="1" max="1" width="6.85546875" style="452" customWidth="1"/>
    <col min="2" max="2" width="16.7109375" style="452" customWidth="1"/>
    <col min="3" max="3" width="11.85546875" style="452" customWidth="1"/>
    <col min="4" max="4" width="14.140625" style="452" customWidth="1"/>
    <col min="5" max="5" width="9.140625" style="452"/>
    <col min="6" max="6" width="10.28515625" style="452" customWidth="1"/>
    <col min="7" max="7" width="15.140625" style="452" customWidth="1"/>
    <col min="8" max="8" width="7.28515625" style="452" customWidth="1"/>
    <col min="9" max="9" width="9.28515625" style="452" customWidth="1"/>
    <col min="10" max="10" width="14.28515625" style="452" customWidth="1"/>
    <col min="11" max="11" width="11.5703125" style="452" customWidth="1"/>
    <col min="12" max="16384" width="9.140625" style="452"/>
  </cols>
  <sheetData>
    <row r="1" spans="1:22" ht="15.75" customHeight="1">
      <c r="A1" s="450"/>
      <c r="B1" s="968" t="s">
        <v>175</v>
      </c>
      <c r="C1" s="968"/>
      <c r="D1" s="968"/>
      <c r="E1" s="968"/>
      <c r="F1" s="968"/>
      <c r="G1" s="968"/>
      <c r="H1" s="968"/>
      <c r="I1" s="968"/>
      <c r="J1" s="968"/>
      <c r="K1" s="968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</row>
    <row r="2" spans="1:22">
      <c r="A2" s="453"/>
      <c r="B2" s="969" t="s">
        <v>176</v>
      </c>
      <c r="C2" s="969"/>
      <c r="D2" s="969"/>
      <c r="E2" s="969"/>
      <c r="F2" s="969"/>
      <c r="G2" s="969"/>
      <c r="H2" s="969"/>
      <c r="I2" s="969"/>
      <c r="J2" s="969"/>
      <c r="K2" s="969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</row>
    <row r="3" spans="1:22">
      <c r="A3" s="451"/>
      <c r="B3" s="967" t="s">
        <v>177</v>
      </c>
      <c r="C3" s="967"/>
      <c r="D3" s="967"/>
      <c r="E3" s="967"/>
      <c r="F3" s="967"/>
      <c r="G3" s="967"/>
      <c r="H3" s="967"/>
      <c r="I3" s="967"/>
      <c r="J3" s="967"/>
      <c r="K3" s="967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</row>
    <row r="4" spans="1:22" ht="25.5" customHeight="1">
      <c r="A4" s="702"/>
      <c r="B4" s="970" t="s">
        <v>178</v>
      </c>
      <c r="C4" s="970"/>
      <c r="D4" s="970"/>
      <c r="E4" s="970"/>
      <c r="F4" s="970"/>
      <c r="G4" s="970"/>
      <c r="H4" s="970"/>
      <c r="I4" s="970"/>
      <c r="J4" s="970"/>
      <c r="K4" s="970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</row>
    <row r="5" spans="1:22">
      <c r="A5" s="451"/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</row>
    <row r="6" spans="1:22" ht="29.25" customHeight="1">
      <c r="A6" s="971"/>
      <c r="B6" s="964"/>
      <c r="C6" s="965"/>
      <c r="D6" s="718" t="s">
        <v>179</v>
      </c>
      <c r="E6" s="718" t="s">
        <v>180</v>
      </c>
      <c r="F6" s="718" t="s">
        <v>181</v>
      </c>
      <c r="G6" s="718" t="s">
        <v>182</v>
      </c>
      <c r="H6" s="719" t="s">
        <v>183</v>
      </c>
      <c r="I6" s="454"/>
      <c r="J6" s="972" t="s">
        <v>184</v>
      </c>
      <c r="K6" s="973"/>
      <c r="L6" s="451"/>
      <c r="M6" s="451"/>
      <c r="N6" s="451"/>
      <c r="O6" s="451"/>
      <c r="P6" s="451"/>
      <c r="Q6" s="451"/>
      <c r="R6" s="451"/>
      <c r="S6" s="451"/>
      <c r="T6" s="451"/>
      <c r="U6" s="451"/>
      <c r="V6" s="451"/>
    </row>
    <row r="7" spans="1:22">
      <c r="A7" s="959"/>
      <c r="B7" s="960"/>
      <c r="C7" s="961"/>
      <c r="D7" s="455">
        <v>123718.44</v>
      </c>
      <c r="E7" s="456">
        <v>43440</v>
      </c>
      <c r="F7" s="457">
        <v>60</v>
      </c>
      <c r="G7" s="457">
        <v>0</v>
      </c>
      <c r="H7" s="458">
        <v>0.12</v>
      </c>
      <c r="I7" s="459" t="s">
        <v>185</v>
      </c>
      <c r="J7" s="962">
        <v>43441</v>
      </c>
      <c r="K7" s="963"/>
      <c r="L7" s="451"/>
      <c r="M7" s="451"/>
      <c r="N7" s="451"/>
      <c r="O7" s="451"/>
      <c r="P7" s="451"/>
      <c r="Q7" s="451"/>
      <c r="R7" s="451"/>
      <c r="S7" s="451"/>
      <c r="T7" s="451"/>
      <c r="U7" s="451"/>
      <c r="V7" s="451"/>
    </row>
    <row r="8" spans="1:22" ht="22.5">
      <c r="A8" s="460" t="s">
        <v>186</v>
      </c>
      <c r="B8" s="460" t="s">
        <v>187</v>
      </c>
      <c r="C8" s="460" t="s">
        <v>188</v>
      </c>
      <c r="D8" s="460" t="s">
        <v>189</v>
      </c>
      <c r="E8" s="460" t="s">
        <v>190</v>
      </c>
      <c r="F8" s="460" t="s">
        <v>191</v>
      </c>
      <c r="G8" s="460" t="s">
        <v>192</v>
      </c>
      <c r="H8" s="461" t="s">
        <v>193</v>
      </c>
      <c r="I8" s="462" t="s">
        <v>194</v>
      </c>
      <c r="J8" s="462" t="s">
        <v>195</v>
      </c>
      <c r="K8" s="463" t="s">
        <v>196</v>
      </c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</row>
    <row r="9" spans="1:22" ht="15.75">
      <c r="A9" s="703"/>
      <c r="B9" s="464">
        <v>123718.44</v>
      </c>
      <c r="C9" s="964"/>
      <c r="D9" s="964"/>
      <c r="E9" s="964"/>
      <c r="F9" s="964"/>
      <c r="G9" s="964"/>
      <c r="H9" s="964"/>
      <c r="I9" s="964"/>
      <c r="J9" s="964"/>
      <c r="K9" s="965"/>
      <c r="L9" s="451"/>
      <c r="M9" s="451"/>
      <c r="N9" s="451"/>
      <c r="O9" s="451"/>
      <c r="P9" s="451"/>
      <c r="Q9" s="451"/>
      <c r="R9" s="451"/>
      <c r="S9" s="451"/>
      <c r="T9" s="451"/>
      <c r="U9" s="451"/>
      <c r="V9" s="451"/>
    </row>
    <row r="10" spans="1:22" ht="15.75">
      <c r="A10" s="465">
        <v>1</v>
      </c>
      <c r="B10" s="466">
        <v>121656.47</v>
      </c>
      <c r="C10" s="467">
        <v>43441</v>
      </c>
      <c r="D10" s="466">
        <v>2061.9699999999998</v>
      </c>
      <c r="E10" s="466">
        <v>1237.18</v>
      </c>
      <c r="F10" s="468"/>
      <c r="G10" s="469">
        <v>3299.15</v>
      </c>
      <c r="H10" s="470">
        <v>0</v>
      </c>
      <c r="I10" s="477">
        <f>G10*3%</f>
        <v>98.974500000000006</v>
      </c>
      <c r="J10" s="468"/>
      <c r="K10" s="472">
        <v>3299.15</v>
      </c>
      <c r="L10" s="451"/>
      <c r="M10" s="451"/>
      <c r="N10" s="451"/>
      <c r="O10" s="451"/>
      <c r="P10" s="451"/>
      <c r="Q10" s="451"/>
      <c r="R10" s="451"/>
      <c r="S10" s="451"/>
      <c r="T10" s="451"/>
      <c r="U10" s="451"/>
      <c r="V10" s="451"/>
    </row>
    <row r="11" spans="1:22" ht="15">
      <c r="A11" s="465">
        <v>2</v>
      </c>
      <c r="B11" s="466">
        <v>119594.49</v>
      </c>
      <c r="C11" s="473">
        <v>43442</v>
      </c>
      <c r="D11" s="466">
        <v>2061.9699999999998</v>
      </c>
      <c r="E11" s="466">
        <v>1257.1199999999999</v>
      </c>
      <c r="F11" s="468"/>
      <c r="G11" s="466">
        <v>3319.09</v>
      </c>
      <c r="H11" s="470">
        <v>0</v>
      </c>
      <c r="I11" s="477">
        <f t="shared" ref="I11:I37" si="0">G11*3%</f>
        <v>99.572699999999998</v>
      </c>
      <c r="J11" s="468"/>
      <c r="K11" s="474">
        <f>G11-I11</f>
        <v>3219.5173</v>
      </c>
      <c r="L11" s="451"/>
      <c r="M11" s="451"/>
      <c r="N11" s="451"/>
      <c r="O11" s="451"/>
      <c r="P11" s="451"/>
      <c r="Q11" s="451"/>
      <c r="R11" s="451"/>
      <c r="S11" s="451"/>
      <c r="T11" s="451"/>
      <c r="U11" s="451"/>
      <c r="V11" s="451"/>
    </row>
    <row r="12" spans="1:22" ht="15">
      <c r="A12" s="465">
        <v>3</v>
      </c>
      <c r="B12" s="466">
        <v>117532.52</v>
      </c>
      <c r="C12" s="473">
        <v>43443</v>
      </c>
      <c r="D12" s="466">
        <v>2061.9699999999998</v>
      </c>
      <c r="E12" s="466">
        <v>1235.81</v>
      </c>
      <c r="F12" s="468"/>
      <c r="G12" s="466">
        <v>3297.78</v>
      </c>
      <c r="H12" s="470">
        <v>0</v>
      </c>
      <c r="I12" s="477">
        <f t="shared" si="0"/>
        <v>98.933400000000006</v>
      </c>
      <c r="J12" s="468"/>
      <c r="K12" s="474">
        <f t="shared" ref="K12:K37" si="1">G12-I12</f>
        <v>3198.8466000000003</v>
      </c>
      <c r="L12" s="451"/>
      <c r="M12" s="451"/>
      <c r="N12" s="451"/>
      <c r="O12" s="451"/>
      <c r="P12" s="451"/>
      <c r="Q12" s="451"/>
      <c r="R12" s="451"/>
      <c r="S12" s="451"/>
      <c r="T12" s="451"/>
      <c r="U12" s="451"/>
      <c r="V12" s="451"/>
    </row>
    <row r="13" spans="1:22" ht="15">
      <c r="A13" s="465">
        <v>4</v>
      </c>
      <c r="B13" s="466">
        <v>115470.54</v>
      </c>
      <c r="C13" s="473">
        <v>43444</v>
      </c>
      <c r="D13" s="466">
        <v>2061.9699999999998</v>
      </c>
      <c r="E13" s="466">
        <v>1175.33</v>
      </c>
      <c r="F13" s="468"/>
      <c r="G13" s="466">
        <v>3237.3</v>
      </c>
      <c r="H13" s="470">
        <v>0</v>
      </c>
      <c r="I13" s="477">
        <f t="shared" si="0"/>
        <v>97.119</v>
      </c>
      <c r="J13" s="468"/>
      <c r="K13" s="474">
        <f t="shared" si="1"/>
        <v>3140.181</v>
      </c>
      <c r="L13" s="451"/>
      <c r="M13" s="451"/>
      <c r="N13" s="451"/>
      <c r="O13" s="451"/>
      <c r="P13" s="451"/>
      <c r="Q13" s="451"/>
      <c r="R13" s="451"/>
      <c r="S13" s="451"/>
      <c r="T13" s="451"/>
      <c r="U13" s="451"/>
      <c r="V13" s="451"/>
    </row>
    <row r="14" spans="1:22" ht="15">
      <c r="A14" s="465">
        <v>5</v>
      </c>
      <c r="B14" s="466">
        <v>113408.57</v>
      </c>
      <c r="C14" s="473">
        <v>43445</v>
      </c>
      <c r="D14" s="466">
        <v>2061.9699999999998</v>
      </c>
      <c r="E14" s="466">
        <v>1193.2</v>
      </c>
      <c r="F14" s="468"/>
      <c r="G14" s="466">
        <v>3255.17</v>
      </c>
      <c r="H14" s="470">
        <v>0</v>
      </c>
      <c r="I14" s="477">
        <f t="shared" si="0"/>
        <v>97.655100000000004</v>
      </c>
      <c r="J14" s="468"/>
      <c r="K14" s="474">
        <f t="shared" si="1"/>
        <v>3157.5149000000001</v>
      </c>
      <c r="L14" s="451"/>
      <c r="M14" s="451"/>
      <c r="N14" s="451"/>
      <c r="O14" s="451"/>
      <c r="P14" s="451"/>
      <c r="Q14" s="451"/>
      <c r="R14" s="451"/>
      <c r="S14" s="451"/>
      <c r="T14" s="451"/>
      <c r="U14" s="451"/>
      <c r="V14" s="451"/>
    </row>
    <row r="15" spans="1:22" ht="15">
      <c r="A15" s="465">
        <v>6</v>
      </c>
      <c r="B15" s="466">
        <v>111346.6</v>
      </c>
      <c r="C15" s="473">
        <v>43446</v>
      </c>
      <c r="D15" s="466">
        <v>2061.9699999999998</v>
      </c>
      <c r="E15" s="466">
        <v>1134.0899999999999</v>
      </c>
      <c r="F15" s="468"/>
      <c r="G15" s="466">
        <v>3196.06</v>
      </c>
      <c r="H15" s="470">
        <v>0</v>
      </c>
      <c r="I15" s="477">
        <f t="shared" si="0"/>
        <v>95.881799999999998</v>
      </c>
      <c r="J15" s="468"/>
      <c r="K15" s="474">
        <f t="shared" si="1"/>
        <v>3100.1781999999998</v>
      </c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1"/>
    </row>
    <row r="16" spans="1:22" ht="15">
      <c r="A16" s="465">
        <v>7</v>
      </c>
      <c r="B16" s="466">
        <v>109284.62</v>
      </c>
      <c r="C16" s="473">
        <v>43800</v>
      </c>
      <c r="D16" s="466">
        <v>2061.9699999999998</v>
      </c>
      <c r="E16" s="466">
        <v>1150.58</v>
      </c>
      <c r="F16" s="468"/>
      <c r="G16" s="466">
        <v>3212.55</v>
      </c>
      <c r="H16" s="470">
        <v>0</v>
      </c>
      <c r="I16" s="477">
        <f t="shared" si="0"/>
        <v>96.376500000000007</v>
      </c>
      <c r="J16" s="468"/>
      <c r="K16" s="474">
        <f>G16-I16</f>
        <v>3116.1735000000003</v>
      </c>
      <c r="L16" s="451"/>
      <c r="M16" s="451"/>
      <c r="N16" s="451"/>
      <c r="O16" s="451"/>
      <c r="P16" s="451"/>
      <c r="Q16" s="451"/>
      <c r="R16" s="451"/>
      <c r="S16" s="451"/>
      <c r="T16" s="451"/>
      <c r="U16" s="451"/>
      <c r="V16" s="451"/>
    </row>
    <row r="17" spans="1:22" ht="15">
      <c r="A17" s="465">
        <v>8</v>
      </c>
      <c r="B17" s="466">
        <v>107222.65</v>
      </c>
      <c r="C17" s="473">
        <v>43801</v>
      </c>
      <c r="D17" s="466">
        <v>2061.9699999999998</v>
      </c>
      <c r="E17" s="466">
        <v>1129.27</v>
      </c>
      <c r="F17" s="468"/>
      <c r="G17" s="466">
        <v>3191.24</v>
      </c>
      <c r="H17" s="470">
        <v>0</v>
      </c>
      <c r="I17" s="477">
        <f t="shared" si="0"/>
        <v>95.737199999999987</v>
      </c>
      <c r="J17" s="468"/>
      <c r="K17" s="474">
        <f t="shared" si="1"/>
        <v>3095.5027999999998</v>
      </c>
      <c r="L17" s="451"/>
      <c r="M17" s="451"/>
      <c r="N17" s="451"/>
      <c r="O17" s="451"/>
      <c r="P17" s="451"/>
      <c r="Q17" s="451"/>
      <c r="R17" s="451"/>
      <c r="S17" s="451"/>
      <c r="T17" s="451"/>
      <c r="U17" s="451"/>
      <c r="V17" s="451"/>
    </row>
    <row r="18" spans="1:22" ht="15">
      <c r="A18" s="465">
        <v>9</v>
      </c>
      <c r="B18" s="466">
        <v>105160.67</v>
      </c>
      <c r="C18" s="473">
        <v>43802</v>
      </c>
      <c r="D18" s="466">
        <v>2061.9699999999998</v>
      </c>
      <c r="E18" s="466">
        <v>1000.74</v>
      </c>
      <c r="F18" s="468"/>
      <c r="G18" s="466">
        <v>3062.71</v>
      </c>
      <c r="H18" s="470">
        <v>0</v>
      </c>
      <c r="I18" s="477">
        <f t="shared" si="0"/>
        <v>91.881299999999996</v>
      </c>
      <c r="J18" s="468"/>
      <c r="K18" s="474">
        <f t="shared" si="1"/>
        <v>2970.8287</v>
      </c>
      <c r="L18" s="451"/>
      <c r="M18" s="451"/>
      <c r="N18" s="451"/>
      <c r="O18" s="451"/>
      <c r="P18" s="451"/>
      <c r="Q18" s="451"/>
      <c r="R18" s="451"/>
      <c r="S18" s="451"/>
      <c r="T18" s="451"/>
      <c r="U18" s="451"/>
      <c r="V18" s="451"/>
    </row>
    <row r="19" spans="1:22" ht="15">
      <c r="A19" s="465">
        <v>10</v>
      </c>
      <c r="B19" s="466">
        <v>103098.7</v>
      </c>
      <c r="C19" s="473">
        <v>43803</v>
      </c>
      <c r="D19" s="466">
        <v>2061.9699999999998</v>
      </c>
      <c r="E19" s="466">
        <v>1086.6600000000001</v>
      </c>
      <c r="F19" s="468"/>
      <c r="G19" s="466">
        <v>3148.63</v>
      </c>
      <c r="H19" s="470">
        <v>0</v>
      </c>
      <c r="I19" s="477">
        <f t="shared" si="0"/>
        <v>94.4589</v>
      </c>
      <c r="J19" s="468"/>
      <c r="K19" s="474">
        <f t="shared" si="1"/>
        <v>3054.1711</v>
      </c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</row>
    <row r="20" spans="1:22" ht="15">
      <c r="A20" s="465">
        <v>11</v>
      </c>
      <c r="B20" s="466">
        <v>101036.73</v>
      </c>
      <c r="C20" s="473">
        <v>43804</v>
      </c>
      <c r="D20" s="466">
        <v>2061.9699999999998</v>
      </c>
      <c r="E20" s="466">
        <v>1030.99</v>
      </c>
      <c r="F20" s="468"/>
      <c r="G20" s="466">
        <v>3092.96</v>
      </c>
      <c r="H20" s="470">
        <v>0</v>
      </c>
      <c r="I20" s="477">
        <f t="shared" si="0"/>
        <v>92.788799999999995</v>
      </c>
      <c r="J20" s="468"/>
      <c r="K20" s="474">
        <f t="shared" si="1"/>
        <v>3000.1712000000002</v>
      </c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</row>
    <row r="21" spans="1:22" ht="15">
      <c r="A21" s="465">
        <v>12</v>
      </c>
      <c r="B21" s="466">
        <v>98974.75</v>
      </c>
      <c r="C21" s="473">
        <v>43805</v>
      </c>
      <c r="D21" s="466">
        <v>2061.9699999999998</v>
      </c>
      <c r="E21" s="466">
        <v>1044.05</v>
      </c>
      <c r="F21" s="468"/>
      <c r="G21" s="466">
        <v>3106.02</v>
      </c>
      <c r="H21" s="470">
        <v>0</v>
      </c>
      <c r="I21" s="477">
        <f t="shared" si="0"/>
        <v>93.180599999999998</v>
      </c>
      <c r="J21" s="468"/>
      <c r="K21" s="474">
        <f t="shared" si="1"/>
        <v>3012.8393999999998</v>
      </c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</row>
    <row r="22" spans="1:22" ht="15">
      <c r="A22" s="465">
        <v>13</v>
      </c>
      <c r="B22" s="466">
        <v>96912.78</v>
      </c>
      <c r="C22" s="473">
        <v>43806</v>
      </c>
      <c r="D22" s="466">
        <v>2061.9699999999998</v>
      </c>
      <c r="E22" s="475">
        <v>989.75</v>
      </c>
      <c r="F22" s="468"/>
      <c r="G22" s="466">
        <v>3051.72</v>
      </c>
      <c r="H22" s="470">
        <v>0</v>
      </c>
      <c r="I22" s="477">
        <f t="shared" si="0"/>
        <v>91.551599999999993</v>
      </c>
      <c r="J22" s="468"/>
      <c r="K22" s="474">
        <f t="shared" si="1"/>
        <v>2960.1684</v>
      </c>
      <c r="L22" s="451"/>
      <c r="M22" s="451"/>
      <c r="N22" s="451"/>
      <c r="O22" s="451"/>
      <c r="P22" s="451"/>
      <c r="Q22" s="451"/>
      <c r="R22" s="451"/>
      <c r="S22" s="451"/>
      <c r="T22" s="451"/>
      <c r="U22" s="451"/>
      <c r="V22" s="451"/>
    </row>
    <row r="23" spans="1:22" ht="15">
      <c r="A23" s="465">
        <v>14</v>
      </c>
      <c r="B23" s="466">
        <v>94850.8</v>
      </c>
      <c r="C23" s="473">
        <v>43807</v>
      </c>
      <c r="D23" s="466">
        <v>2061.9699999999998</v>
      </c>
      <c r="E23" s="466">
        <v>1001.43</v>
      </c>
      <c r="F23" s="468"/>
      <c r="G23" s="466">
        <v>3063.4</v>
      </c>
      <c r="H23" s="470">
        <v>0</v>
      </c>
      <c r="I23" s="477">
        <f t="shared" si="0"/>
        <v>91.902000000000001</v>
      </c>
      <c r="J23" s="468"/>
      <c r="K23" s="474">
        <f t="shared" si="1"/>
        <v>2971.498</v>
      </c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1"/>
    </row>
    <row r="24" spans="1:22" ht="15">
      <c r="A24" s="465">
        <v>15</v>
      </c>
      <c r="B24" s="466">
        <v>92788.83</v>
      </c>
      <c r="C24" s="473">
        <v>43808</v>
      </c>
      <c r="D24" s="466">
        <v>2061.9699999999998</v>
      </c>
      <c r="E24" s="475">
        <v>980.12</v>
      </c>
      <c r="F24" s="468"/>
      <c r="G24" s="466">
        <v>3042.09</v>
      </c>
      <c r="H24" s="470">
        <v>0</v>
      </c>
      <c r="I24" s="477">
        <f t="shared" si="0"/>
        <v>91.262699999999995</v>
      </c>
      <c r="J24" s="468"/>
      <c r="K24" s="474">
        <f t="shared" si="1"/>
        <v>2950.8272999999999</v>
      </c>
      <c r="L24" s="451"/>
      <c r="M24" s="451"/>
      <c r="N24" s="451"/>
      <c r="O24" s="451"/>
      <c r="P24" s="451"/>
      <c r="Q24" s="451"/>
      <c r="R24" s="451"/>
      <c r="S24" s="451"/>
      <c r="T24" s="451"/>
      <c r="U24" s="451"/>
      <c r="V24" s="451"/>
    </row>
    <row r="25" spans="1:22" ht="15">
      <c r="A25" s="465">
        <v>16</v>
      </c>
      <c r="B25" s="466">
        <v>90726.86</v>
      </c>
      <c r="C25" s="473">
        <v>43809</v>
      </c>
      <c r="D25" s="466">
        <v>2061.9699999999998</v>
      </c>
      <c r="E25" s="475">
        <v>927.89</v>
      </c>
      <c r="F25" s="468"/>
      <c r="G25" s="466">
        <v>2989.86</v>
      </c>
      <c r="H25" s="470">
        <v>0</v>
      </c>
      <c r="I25" s="477">
        <f t="shared" si="0"/>
        <v>89.695800000000006</v>
      </c>
      <c r="J25" s="468"/>
      <c r="K25" s="474">
        <f t="shared" si="1"/>
        <v>2900.1642000000002</v>
      </c>
      <c r="L25" s="451"/>
      <c r="M25" s="451"/>
      <c r="N25" s="451"/>
      <c r="O25" s="451"/>
      <c r="P25" s="451"/>
      <c r="Q25" s="451"/>
      <c r="R25" s="451"/>
      <c r="S25" s="451"/>
      <c r="T25" s="451"/>
      <c r="U25" s="451"/>
      <c r="V25" s="451"/>
    </row>
    <row r="26" spans="1:22" ht="15">
      <c r="A26" s="465">
        <v>17</v>
      </c>
      <c r="B26" s="466">
        <v>88664.88</v>
      </c>
      <c r="C26" s="473">
        <v>43810</v>
      </c>
      <c r="D26" s="466">
        <v>2061.9699999999998</v>
      </c>
      <c r="E26" s="475">
        <v>937.51</v>
      </c>
      <c r="F26" s="468"/>
      <c r="G26" s="466">
        <v>2999.48</v>
      </c>
      <c r="H26" s="470">
        <v>0</v>
      </c>
      <c r="I26" s="477">
        <f t="shared" si="0"/>
        <v>89.984399999999994</v>
      </c>
      <c r="J26" s="468"/>
      <c r="K26" s="474">
        <f t="shared" si="1"/>
        <v>2909.4956000000002</v>
      </c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</row>
    <row r="27" spans="1:22" ht="15">
      <c r="A27" s="465">
        <v>18</v>
      </c>
      <c r="B27" s="466">
        <v>86602.91</v>
      </c>
      <c r="C27" s="473">
        <v>43811</v>
      </c>
      <c r="D27" s="466">
        <v>2061.9699999999998</v>
      </c>
      <c r="E27" s="475">
        <v>886.65</v>
      </c>
      <c r="F27" s="468"/>
      <c r="G27" s="466">
        <v>2948.62</v>
      </c>
      <c r="H27" s="470">
        <v>0</v>
      </c>
      <c r="I27" s="477">
        <f t="shared" si="0"/>
        <v>88.45859999999999</v>
      </c>
      <c r="J27" s="468"/>
      <c r="K27" s="474">
        <f t="shared" si="1"/>
        <v>2860.1614</v>
      </c>
      <c r="L27" s="451"/>
      <c r="M27" s="451"/>
      <c r="N27" s="451"/>
      <c r="O27" s="451"/>
      <c r="P27" s="451"/>
      <c r="Q27" s="451"/>
      <c r="R27" s="451"/>
      <c r="S27" s="451"/>
      <c r="T27" s="451"/>
      <c r="U27" s="451"/>
      <c r="V27" s="451"/>
    </row>
    <row r="28" spans="1:22" ht="15">
      <c r="A28" s="465">
        <v>19</v>
      </c>
      <c r="B28" s="466">
        <v>84540.93</v>
      </c>
      <c r="C28" s="473">
        <v>44166</v>
      </c>
      <c r="D28" s="466">
        <v>2061.9699999999998</v>
      </c>
      <c r="E28" s="475">
        <v>894.9</v>
      </c>
      <c r="F28" s="468"/>
      <c r="G28" s="466">
        <v>2956.87</v>
      </c>
      <c r="H28" s="470">
        <v>0</v>
      </c>
      <c r="I28" s="477">
        <f t="shared" si="0"/>
        <v>88.706099999999992</v>
      </c>
      <c r="J28" s="468"/>
      <c r="K28" s="474">
        <f t="shared" si="1"/>
        <v>2868.1639</v>
      </c>
      <c r="L28" s="451"/>
      <c r="M28" s="451"/>
      <c r="N28" s="451"/>
      <c r="O28" s="451"/>
      <c r="P28" s="451"/>
      <c r="Q28" s="451"/>
      <c r="R28" s="451"/>
      <c r="S28" s="451"/>
      <c r="T28" s="451"/>
      <c r="U28" s="451"/>
      <c r="V28" s="451"/>
    </row>
    <row r="29" spans="1:22" ht="15">
      <c r="A29" s="465">
        <v>20</v>
      </c>
      <c r="B29" s="466">
        <v>82478.960000000006</v>
      </c>
      <c r="C29" s="473">
        <v>44167</v>
      </c>
      <c r="D29" s="466">
        <v>2061.9699999999998</v>
      </c>
      <c r="E29" s="475">
        <v>873.59</v>
      </c>
      <c r="F29" s="468"/>
      <c r="G29" s="466">
        <v>2935.56</v>
      </c>
      <c r="H29" s="470">
        <v>0</v>
      </c>
      <c r="I29" s="477">
        <f t="shared" si="0"/>
        <v>88.066800000000001</v>
      </c>
      <c r="J29" s="468"/>
      <c r="K29" s="474">
        <f>G29-I29</f>
        <v>2847.4931999999999</v>
      </c>
      <c r="L29" s="451"/>
      <c r="M29" s="451"/>
      <c r="N29" s="451"/>
      <c r="O29" s="451"/>
      <c r="P29" s="451"/>
      <c r="Q29" s="451"/>
      <c r="R29" s="451"/>
      <c r="S29" s="451"/>
      <c r="T29" s="451"/>
      <c r="U29" s="451"/>
      <c r="V29" s="451"/>
    </row>
    <row r="30" spans="1:22" ht="15">
      <c r="A30" s="465">
        <v>21</v>
      </c>
      <c r="B30" s="466">
        <v>80416.990000000005</v>
      </c>
      <c r="C30" s="473">
        <v>44168</v>
      </c>
      <c r="D30" s="466">
        <v>2061.9699999999998</v>
      </c>
      <c r="E30" s="475">
        <v>797.3</v>
      </c>
      <c r="F30" s="468"/>
      <c r="G30" s="466">
        <v>2859.27</v>
      </c>
      <c r="H30" s="470">
        <v>0</v>
      </c>
      <c r="I30" s="477">
        <f t="shared" si="0"/>
        <v>85.778099999999995</v>
      </c>
      <c r="J30" s="468"/>
      <c r="K30" s="474">
        <f t="shared" si="1"/>
        <v>2773.4919</v>
      </c>
      <c r="L30" s="451"/>
      <c r="M30" s="451"/>
      <c r="N30" s="451"/>
      <c r="O30" s="451"/>
      <c r="P30" s="451"/>
      <c r="Q30" s="451"/>
      <c r="R30" s="451"/>
      <c r="S30" s="451"/>
      <c r="T30" s="451"/>
      <c r="U30" s="451"/>
      <c r="V30" s="451"/>
    </row>
    <row r="31" spans="1:22" ht="15">
      <c r="A31" s="465">
        <v>22</v>
      </c>
      <c r="B31" s="466">
        <v>78355.009999999995</v>
      </c>
      <c r="C31" s="473">
        <v>44169</v>
      </c>
      <c r="D31" s="466">
        <v>2061.9699999999998</v>
      </c>
      <c r="E31" s="475">
        <v>830.98</v>
      </c>
      <c r="F31" s="468"/>
      <c r="G31" s="466">
        <v>2892.95</v>
      </c>
      <c r="H31" s="470">
        <v>0</v>
      </c>
      <c r="I31" s="477">
        <f t="shared" si="0"/>
        <v>86.788499999999985</v>
      </c>
      <c r="J31" s="468"/>
      <c r="K31" s="474">
        <f t="shared" si="1"/>
        <v>2806.1614999999997</v>
      </c>
      <c r="L31" s="451"/>
      <c r="M31" s="451"/>
      <c r="N31" s="451"/>
      <c r="O31" s="451"/>
      <c r="P31" s="451"/>
      <c r="Q31" s="451"/>
      <c r="R31" s="451"/>
      <c r="S31" s="451"/>
      <c r="T31" s="451"/>
      <c r="U31" s="451"/>
      <c r="V31" s="451"/>
    </row>
    <row r="32" spans="1:22" ht="15">
      <c r="A32" s="465">
        <v>23</v>
      </c>
      <c r="B32" s="466">
        <v>76293.039999999994</v>
      </c>
      <c r="C32" s="473">
        <v>44170</v>
      </c>
      <c r="D32" s="466">
        <v>2061.9699999999998</v>
      </c>
      <c r="E32" s="475">
        <v>783.55</v>
      </c>
      <c r="F32" s="468"/>
      <c r="G32" s="466">
        <v>2845.52</v>
      </c>
      <c r="H32" s="470">
        <v>0</v>
      </c>
      <c r="I32" s="477">
        <f t="shared" si="0"/>
        <v>85.365600000000001</v>
      </c>
      <c r="J32" s="468"/>
      <c r="K32" s="474">
        <f t="shared" si="1"/>
        <v>2760.1543999999999</v>
      </c>
      <c r="L32" s="451"/>
      <c r="M32" s="451"/>
      <c r="N32" s="451"/>
      <c r="O32" s="451"/>
      <c r="P32" s="451"/>
      <c r="Q32" s="451"/>
      <c r="R32" s="451"/>
      <c r="S32" s="451"/>
      <c r="T32" s="451"/>
      <c r="U32" s="451"/>
      <c r="V32" s="451"/>
    </row>
    <row r="33" spans="1:22" ht="15">
      <c r="A33" s="465">
        <v>24</v>
      </c>
      <c r="B33" s="466">
        <v>74231.06</v>
      </c>
      <c r="C33" s="473">
        <v>44171</v>
      </c>
      <c r="D33" s="466">
        <v>2061.9699999999998</v>
      </c>
      <c r="E33" s="475">
        <v>788.36</v>
      </c>
      <c r="F33" s="468"/>
      <c r="G33" s="466">
        <v>2850.34</v>
      </c>
      <c r="H33" s="470">
        <v>0</v>
      </c>
      <c r="I33" s="477">
        <f t="shared" si="0"/>
        <v>85.510199999999998</v>
      </c>
      <c r="J33" s="468"/>
      <c r="K33" s="474">
        <f t="shared" si="1"/>
        <v>2764.8298</v>
      </c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1"/>
    </row>
    <row r="34" spans="1:22" ht="15">
      <c r="A34" s="465">
        <v>25</v>
      </c>
      <c r="B34" s="466">
        <v>72169.09</v>
      </c>
      <c r="C34" s="473">
        <v>44172</v>
      </c>
      <c r="D34" s="466">
        <v>2061.9699999999998</v>
      </c>
      <c r="E34" s="475">
        <v>742.31</v>
      </c>
      <c r="F34" s="468"/>
      <c r="G34" s="466">
        <v>2804.28</v>
      </c>
      <c r="H34" s="470">
        <v>0</v>
      </c>
      <c r="I34" s="477">
        <f t="shared" si="0"/>
        <v>84.128399999999999</v>
      </c>
      <c r="J34" s="468"/>
      <c r="K34" s="474">
        <f t="shared" si="1"/>
        <v>2720.1516000000001</v>
      </c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</row>
    <row r="35" spans="1:22" ht="15">
      <c r="A35" s="465">
        <v>26</v>
      </c>
      <c r="B35" s="466">
        <v>70107.12</v>
      </c>
      <c r="C35" s="473">
        <v>44173</v>
      </c>
      <c r="D35" s="466">
        <v>2061.9699999999998</v>
      </c>
      <c r="E35" s="475">
        <v>745.75</v>
      </c>
      <c r="F35" s="468"/>
      <c r="G35" s="466">
        <v>2807.72</v>
      </c>
      <c r="H35" s="470">
        <v>0</v>
      </c>
      <c r="I35" s="477">
        <f t="shared" si="0"/>
        <v>84.231599999999986</v>
      </c>
      <c r="J35" s="476"/>
      <c r="K35" s="474">
        <f>G35-I35</f>
        <v>2723.4883999999997</v>
      </c>
      <c r="L35" s="451"/>
      <c r="M35" s="451"/>
      <c r="N35" s="451"/>
      <c r="O35" s="451"/>
      <c r="P35" s="451"/>
      <c r="Q35" s="451"/>
      <c r="R35" s="451"/>
      <c r="S35" s="451"/>
      <c r="T35" s="451"/>
      <c r="U35" s="451"/>
      <c r="V35" s="451"/>
    </row>
    <row r="36" spans="1:22" ht="15">
      <c r="A36" s="465">
        <v>27</v>
      </c>
      <c r="B36" s="466">
        <v>68045.14</v>
      </c>
      <c r="C36" s="473">
        <v>44174</v>
      </c>
      <c r="D36" s="466">
        <v>2061.9699999999998</v>
      </c>
      <c r="E36" s="475">
        <v>724.44</v>
      </c>
      <c r="F36" s="468"/>
      <c r="G36" s="466">
        <v>2786.41</v>
      </c>
      <c r="H36" s="470">
        <v>0</v>
      </c>
      <c r="I36" s="477">
        <f t="shared" si="0"/>
        <v>83.592299999999994</v>
      </c>
      <c r="J36" s="476">
        <v>44086</v>
      </c>
      <c r="K36" s="474">
        <f>G36-I36</f>
        <v>2702.8177000000001</v>
      </c>
      <c r="L36" s="451"/>
      <c r="M36" s="451"/>
      <c r="N36" s="451"/>
      <c r="O36" s="451"/>
      <c r="P36" s="451"/>
      <c r="Q36" s="451"/>
      <c r="R36" s="451"/>
      <c r="S36" s="451"/>
      <c r="T36" s="451"/>
      <c r="U36" s="451"/>
      <c r="V36" s="451"/>
    </row>
    <row r="37" spans="1:22" ht="15">
      <c r="A37" s="504">
        <v>28</v>
      </c>
      <c r="B37" s="505">
        <v>65983.17</v>
      </c>
      <c r="C37" s="506">
        <v>44175</v>
      </c>
      <c r="D37" s="505">
        <v>2061.9699999999998</v>
      </c>
      <c r="E37" s="507">
        <v>680.45</v>
      </c>
      <c r="F37" s="508"/>
      <c r="G37" s="505">
        <v>2742.43</v>
      </c>
      <c r="H37" s="509">
        <v>0</v>
      </c>
      <c r="I37" s="477">
        <f t="shared" si="0"/>
        <v>82.272899999999993</v>
      </c>
      <c r="J37" s="510">
        <v>44116</v>
      </c>
      <c r="K37" s="511">
        <f t="shared" si="1"/>
        <v>2660.1570999999999</v>
      </c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</row>
    <row r="38" spans="1:22" ht="15">
      <c r="A38" s="465">
        <v>29</v>
      </c>
      <c r="B38" s="466">
        <v>63921.19</v>
      </c>
      <c r="C38" s="473">
        <v>44176</v>
      </c>
      <c r="D38" s="466">
        <v>2061.9699999999998</v>
      </c>
      <c r="E38" s="475">
        <v>681.83</v>
      </c>
      <c r="F38" s="468"/>
      <c r="G38" s="466">
        <v>2743.8</v>
      </c>
      <c r="H38" s="470">
        <v>0</v>
      </c>
      <c r="I38" s="478">
        <f t="shared" ref="I38:I44" si="2">G38*3%</f>
        <v>82.314000000000007</v>
      </c>
      <c r="J38" s="476">
        <v>44147</v>
      </c>
      <c r="K38" s="474">
        <f t="shared" ref="K38:K44" si="3">G38-I38</f>
        <v>2661.4860000000003</v>
      </c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</row>
    <row r="39" spans="1:22" ht="15">
      <c r="A39" s="465">
        <v>30</v>
      </c>
      <c r="B39" s="466">
        <v>61859.22</v>
      </c>
      <c r="C39" s="473">
        <v>44177</v>
      </c>
      <c r="D39" s="466">
        <v>2061.9699999999998</v>
      </c>
      <c r="E39" s="475">
        <v>639.21</v>
      </c>
      <c r="F39" s="468"/>
      <c r="G39" s="466">
        <v>2701.19</v>
      </c>
      <c r="H39" s="470">
        <v>0</v>
      </c>
      <c r="I39" s="478">
        <f t="shared" si="2"/>
        <v>81.035700000000006</v>
      </c>
      <c r="J39" s="476">
        <v>44177</v>
      </c>
      <c r="K39" s="474">
        <f t="shared" si="3"/>
        <v>2620.1543000000001</v>
      </c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</row>
    <row r="40" spans="1:22" ht="15">
      <c r="A40" s="465">
        <v>31</v>
      </c>
      <c r="B40" s="466">
        <v>59797.25</v>
      </c>
      <c r="C40" s="473">
        <v>44531</v>
      </c>
      <c r="D40" s="466">
        <v>2061.9699999999998</v>
      </c>
      <c r="E40" s="475">
        <v>639.21</v>
      </c>
      <c r="F40" s="468"/>
      <c r="G40" s="466">
        <v>2701.19</v>
      </c>
      <c r="H40" s="470">
        <v>0</v>
      </c>
      <c r="I40" s="478">
        <f t="shared" si="2"/>
        <v>81.035700000000006</v>
      </c>
      <c r="J40" s="476">
        <v>44208</v>
      </c>
      <c r="K40" s="474">
        <f t="shared" si="3"/>
        <v>2620.1543000000001</v>
      </c>
      <c r="L40" s="575"/>
      <c r="M40" s="451"/>
      <c r="N40" s="451"/>
      <c r="O40" s="451"/>
      <c r="P40" s="451"/>
      <c r="Q40" s="451"/>
      <c r="R40" s="451"/>
      <c r="S40" s="451"/>
      <c r="T40" s="451"/>
      <c r="U40" s="451"/>
      <c r="V40" s="451"/>
    </row>
    <row r="41" spans="1:22" ht="15">
      <c r="A41" s="465">
        <v>32</v>
      </c>
      <c r="B41" s="466">
        <v>57735.27</v>
      </c>
      <c r="C41" s="473">
        <v>44532</v>
      </c>
      <c r="D41" s="466">
        <v>2061.9699999999998</v>
      </c>
      <c r="E41" s="475">
        <v>617.9</v>
      </c>
      <c r="F41" s="468"/>
      <c r="G41" s="466">
        <v>2679.88</v>
      </c>
      <c r="H41" s="470">
        <v>0</v>
      </c>
      <c r="I41" s="478">
        <f t="shared" si="2"/>
        <v>80.3964</v>
      </c>
      <c r="J41" s="476">
        <v>44239</v>
      </c>
      <c r="K41" s="474">
        <f t="shared" si="3"/>
        <v>2599.4836</v>
      </c>
      <c r="L41" s="451"/>
      <c r="M41" s="451"/>
      <c r="N41" s="451"/>
      <c r="O41" s="451"/>
      <c r="P41" s="451"/>
      <c r="Q41" s="451"/>
      <c r="R41" s="451"/>
      <c r="S41" s="451"/>
      <c r="T41" s="451"/>
      <c r="U41" s="451"/>
      <c r="V41" s="451"/>
    </row>
    <row r="42" spans="1:22" ht="15">
      <c r="A42" s="465">
        <v>33</v>
      </c>
      <c r="B42" s="466">
        <v>55673.3</v>
      </c>
      <c r="C42" s="473">
        <v>44533</v>
      </c>
      <c r="D42" s="466">
        <v>2061.9699999999998</v>
      </c>
      <c r="E42" s="475">
        <v>538.86</v>
      </c>
      <c r="F42" s="468"/>
      <c r="G42" s="466">
        <v>2600.84</v>
      </c>
      <c r="H42" s="470">
        <v>0</v>
      </c>
      <c r="I42" s="478">
        <f t="shared" si="2"/>
        <v>78.025199999999998</v>
      </c>
      <c r="J42" s="476">
        <v>44268</v>
      </c>
      <c r="K42" s="474">
        <f t="shared" si="3"/>
        <v>2522.8148000000001</v>
      </c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</row>
    <row r="43" spans="1:22" ht="15">
      <c r="A43" s="465">
        <v>34</v>
      </c>
      <c r="B43" s="466">
        <v>53611.32</v>
      </c>
      <c r="C43" s="473">
        <v>44534</v>
      </c>
      <c r="D43" s="466">
        <v>2061.9699999999998</v>
      </c>
      <c r="E43" s="475">
        <v>575.29</v>
      </c>
      <c r="F43" s="468"/>
      <c r="G43" s="466">
        <v>2637.26</v>
      </c>
      <c r="H43" s="470">
        <v>0</v>
      </c>
      <c r="I43" s="478">
        <f t="shared" si="2"/>
        <v>79.117800000000003</v>
      </c>
      <c r="J43" s="476">
        <v>44298</v>
      </c>
      <c r="K43" s="474">
        <f t="shared" si="3"/>
        <v>2558.1422000000002</v>
      </c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</row>
    <row r="44" spans="1:22" ht="15">
      <c r="A44" s="465">
        <v>35</v>
      </c>
      <c r="B44" s="466">
        <v>51549.35</v>
      </c>
      <c r="C44" s="473">
        <v>44535</v>
      </c>
      <c r="D44" s="466">
        <v>2061.9699999999998</v>
      </c>
      <c r="E44" s="475">
        <v>536.11</v>
      </c>
      <c r="F44" s="468"/>
      <c r="G44" s="466">
        <v>2598.09</v>
      </c>
      <c r="H44" s="470">
        <v>0</v>
      </c>
      <c r="I44" s="478">
        <f t="shared" si="2"/>
        <v>77.942700000000002</v>
      </c>
      <c r="J44" s="468"/>
      <c r="K44" s="474">
        <f t="shared" si="3"/>
        <v>2520.1473000000001</v>
      </c>
      <c r="L44" s="451"/>
      <c r="M44" s="451"/>
      <c r="N44" s="451"/>
      <c r="O44" s="451"/>
      <c r="P44" s="451"/>
      <c r="Q44" s="451"/>
      <c r="R44" s="451"/>
      <c r="S44" s="451"/>
      <c r="T44" s="451"/>
      <c r="U44" s="451"/>
      <c r="V44" s="451"/>
    </row>
    <row r="45" spans="1:22" ht="15">
      <c r="A45" s="465">
        <v>36</v>
      </c>
      <c r="B45" s="466">
        <v>49487.38</v>
      </c>
      <c r="C45" s="473">
        <v>44536</v>
      </c>
      <c r="D45" s="466">
        <v>2061.9699999999998</v>
      </c>
      <c r="E45" s="475">
        <v>532.67999999999995</v>
      </c>
      <c r="F45" s="468"/>
      <c r="G45" s="466">
        <v>2594.65</v>
      </c>
      <c r="H45" s="470">
        <v>0</v>
      </c>
      <c r="I45" s="478">
        <f t="shared" ref="I45" si="4">G45*3%</f>
        <v>77.839500000000001</v>
      </c>
      <c r="J45" s="468"/>
      <c r="K45" s="474">
        <f t="shared" ref="K45" si="5">G45-I45</f>
        <v>2516.8105</v>
      </c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</row>
    <row r="46" spans="1:22" ht="15">
      <c r="A46" s="465">
        <v>37</v>
      </c>
      <c r="B46" s="466">
        <v>47425.4</v>
      </c>
      <c r="C46" s="473">
        <v>44537</v>
      </c>
      <c r="D46" s="466">
        <v>2061.9699999999998</v>
      </c>
      <c r="E46" s="475">
        <v>494.87</v>
      </c>
      <c r="F46" s="468"/>
      <c r="G46" s="466">
        <v>2556.85</v>
      </c>
      <c r="H46" s="470">
        <v>0</v>
      </c>
      <c r="I46" s="478">
        <f>G46*3%</f>
        <v>76.705500000000001</v>
      </c>
      <c r="J46" s="468"/>
      <c r="K46" s="474">
        <f>G46-I46</f>
        <v>2480.1444999999999</v>
      </c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</row>
    <row r="47" spans="1:22" ht="15">
      <c r="A47" s="465">
        <v>38</v>
      </c>
      <c r="B47" s="466">
        <v>45363.43</v>
      </c>
      <c r="C47" s="473">
        <v>44538</v>
      </c>
      <c r="D47" s="466">
        <v>2061.9699999999998</v>
      </c>
      <c r="E47" s="475">
        <v>490.06</v>
      </c>
      <c r="F47" s="468"/>
      <c r="G47" s="466">
        <v>2552.04</v>
      </c>
      <c r="H47" s="470">
        <v>0</v>
      </c>
      <c r="I47" s="478">
        <f>G47*3%</f>
        <v>76.561199999999999</v>
      </c>
      <c r="J47" s="468"/>
      <c r="K47" s="474">
        <f>G47-I47</f>
        <v>2475.4787999999999</v>
      </c>
      <c r="L47" s="451"/>
      <c r="M47" s="575" t="s">
        <v>197</v>
      </c>
      <c r="N47" s="451"/>
      <c r="O47" s="451"/>
      <c r="P47" s="451"/>
      <c r="Q47" s="451"/>
      <c r="R47" s="451"/>
      <c r="S47" s="451"/>
      <c r="T47" s="451"/>
      <c r="U47" s="451"/>
      <c r="V47" s="451"/>
    </row>
    <row r="48" spans="1:22" ht="15">
      <c r="A48" s="465">
        <v>39</v>
      </c>
      <c r="B48" s="466">
        <v>43301.45</v>
      </c>
      <c r="C48" s="473">
        <v>44539</v>
      </c>
      <c r="D48" s="466">
        <v>2061.9699999999998</v>
      </c>
      <c r="E48" s="475">
        <v>468.76</v>
      </c>
      <c r="F48" s="468"/>
      <c r="G48" s="466">
        <v>2530.73</v>
      </c>
      <c r="H48" s="470">
        <v>0</v>
      </c>
      <c r="I48" s="478">
        <f t="shared" ref="I48" si="6">G48*3%</f>
        <v>75.921899999999994</v>
      </c>
      <c r="J48" s="468"/>
      <c r="K48" s="474">
        <f t="shared" ref="K48" si="7">G48-I48</f>
        <v>2454.8081000000002</v>
      </c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</row>
    <row r="49" spans="1:22" ht="15">
      <c r="A49" s="465">
        <v>40</v>
      </c>
      <c r="B49" s="466">
        <v>41239.480000000003</v>
      </c>
      <c r="C49" s="473">
        <v>44540</v>
      </c>
      <c r="D49" s="466">
        <v>2061.9699999999998</v>
      </c>
      <c r="E49" s="475">
        <v>433.01</v>
      </c>
      <c r="F49" s="468"/>
      <c r="G49" s="466">
        <v>2494.9899999999998</v>
      </c>
      <c r="H49" s="470">
        <v>0</v>
      </c>
      <c r="I49" s="478">
        <f>G49*3%</f>
        <v>74.849699999999984</v>
      </c>
      <c r="J49" s="468"/>
      <c r="K49" s="474">
        <f>G49-I49</f>
        <v>2420.1403</v>
      </c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</row>
    <row r="50" spans="1:22" ht="15">
      <c r="A50" s="465">
        <v>41</v>
      </c>
      <c r="B50" s="466">
        <v>39177.51</v>
      </c>
      <c r="C50" s="473">
        <v>44541</v>
      </c>
      <c r="D50" s="466">
        <v>2061.9699999999998</v>
      </c>
      <c r="E50" s="475">
        <v>426.14</v>
      </c>
      <c r="F50" s="468"/>
      <c r="G50" s="466">
        <v>2488.12</v>
      </c>
      <c r="H50" s="470">
        <v>0</v>
      </c>
      <c r="I50" s="478">
        <f>G50*3%</f>
        <v>74.643599999999992</v>
      </c>
      <c r="J50" s="468"/>
      <c r="K50" s="474">
        <f>G50-I50</f>
        <v>2413.4764</v>
      </c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</row>
    <row r="51" spans="1:22" ht="15">
      <c r="A51" s="465">
        <v>42</v>
      </c>
      <c r="B51" s="466">
        <v>37115.53</v>
      </c>
      <c r="C51" s="473">
        <v>44542</v>
      </c>
      <c r="D51" s="466">
        <v>2061.9699999999998</v>
      </c>
      <c r="E51" s="475">
        <v>391.78</v>
      </c>
      <c r="F51" s="468"/>
      <c r="G51" s="466">
        <v>2453.75</v>
      </c>
      <c r="H51" s="470">
        <v>0</v>
      </c>
      <c r="I51" s="478"/>
      <c r="J51" s="468"/>
      <c r="K51" s="474"/>
      <c r="L51" s="451"/>
      <c r="M51" s="451"/>
      <c r="N51" s="451"/>
      <c r="O51" s="451"/>
      <c r="P51" s="451"/>
      <c r="Q51" s="451"/>
      <c r="R51" s="451"/>
      <c r="S51" s="451"/>
      <c r="T51" s="451"/>
      <c r="U51" s="451"/>
      <c r="V51" s="451"/>
    </row>
    <row r="52" spans="1:22" ht="15">
      <c r="A52" s="465">
        <v>43</v>
      </c>
      <c r="B52" s="466">
        <v>35053.56</v>
      </c>
      <c r="C52" s="473">
        <v>44896</v>
      </c>
      <c r="D52" s="466">
        <v>2061.9699999999998</v>
      </c>
      <c r="E52" s="475">
        <v>383.53</v>
      </c>
      <c r="F52" s="468"/>
      <c r="G52" s="466">
        <v>2445.5</v>
      </c>
      <c r="H52" s="470">
        <v>0</v>
      </c>
      <c r="I52" s="478">
        <v>73.37</v>
      </c>
      <c r="J52" s="468"/>
      <c r="K52" s="474">
        <v>2372.14</v>
      </c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</row>
    <row r="53" spans="1:22" ht="15">
      <c r="A53" s="465">
        <v>44</v>
      </c>
      <c r="B53" s="466">
        <v>32991.58</v>
      </c>
      <c r="C53" s="473">
        <v>44897</v>
      </c>
      <c r="D53" s="466">
        <v>2061.9699999999998</v>
      </c>
      <c r="E53" s="475">
        <v>362.22</v>
      </c>
      <c r="F53" s="468"/>
      <c r="G53" s="466">
        <v>2424.19</v>
      </c>
      <c r="H53" s="470">
        <v>0</v>
      </c>
      <c r="I53" s="478">
        <v>72.73</v>
      </c>
      <c r="J53" s="468"/>
      <c r="K53" s="474">
        <f t="shared" ref="K53:K69" si="8">G53-I53</f>
        <v>2351.46</v>
      </c>
      <c r="L53" s="451"/>
      <c r="M53" s="451"/>
      <c r="N53" s="451"/>
      <c r="O53" s="451"/>
      <c r="P53" s="451"/>
      <c r="Q53" s="451"/>
      <c r="R53" s="451"/>
      <c r="S53" s="451"/>
      <c r="T53" s="451"/>
      <c r="U53" s="451"/>
      <c r="V53" s="451"/>
    </row>
    <row r="54" spans="1:22" ht="15">
      <c r="A54" s="465">
        <v>45</v>
      </c>
      <c r="B54" s="466">
        <v>30929.61</v>
      </c>
      <c r="C54" s="473">
        <v>44898</v>
      </c>
      <c r="D54" s="466">
        <v>2061.9699999999998</v>
      </c>
      <c r="E54" s="475">
        <v>307.92</v>
      </c>
      <c r="F54" s="468"/>
      <c r="G54" s="466">
        <v>2369.9</v>
      </c>
      <c r="H54" s="470">
        <v>0</v>
      </c>
      <c r="I54" s="478">
        <v>71.099999999999994</v>
      </c>
      <c r="J54" s="468"/>
      <c r="K54" s="474">
        <f t="shared" si="8"/>
        <v>2298.8000000000002</v>
      </c>
      <c r="L54" s="451"/>
      <c r="M54" s="451"/>
      <c r="N54" s="451"/>
      <c r="O54" s="451"/>
      <c r="P54" s="451"/>
      <c r="Q54" s="451"/>
      <c r="R54" s="451"/>
      <c r="S54" s="451"/>
      <c r="T54" s="451"/>
      <c r="U54" s="451"/>
      <c r="V54" s="451"/>
    </row>
    <row r="55" spans="1:22" ht="15">
      <c r="A55" s="465">
        <v>46</v>
      </c>
      <c r="B55" s="466">
        <v>28867.64</v>
      </c>
      <c r="C55" s="473">
        <v>44899</v>
      </c>
      <c r="D55" s="466">
        <v>2061.9699999999998</v>
      </c>
      <c r="E55" s="475">
        <v>319.61</v>
      </c>
      <c r="F55" s="468"/>
      <c r="G55" s="466">
        <v>2381.58</v>
      </c>
      <c r="H55" s="470">
        <v>0</v>
      </c>
      <c r="I55" s="478">
        <v>71.45</v>
      </c>
      <c r="J55" s="468"/>
      <c r="K55" s="474">
        <f t="shared" si="8"/>
        <v>2310.13</v>
      </c>
      <c r="L55" s="451"/>
      <c r="M55" s="451"/>
      <c r="N55" s="451"/>
      <c r="O55" s="451"/>
      <c r="P55" s="451"/>
      <c r="Q55" s="451"/>
      <c r="R55" s="451"/>
      <c r="S55" s="451"/>
      <c r="T55" s="451"/>
      <c r="U55" s="451"/>
      <c r="V55" s="451"/>
    </row>
    <row r="56" spans="1:22" ht="15">
      <c r="A56" s="465">
        <v>47</v>
      </c>
      <c r="B56" s="466">
        <v>26805.66</v>
      </c>
      <c r="C56" s="473">
        <v>44900</v>
      </c>
      <c r="D56" s="466">
        <v>2061.9699999999998</v>
      </c>
      <c r="E56" s="475">
        <v>288.68</v>
      </c>
      <c r="F56" s="468"/>
      <c r="G56" s="466">
        <v>2350.65</v>
      </c>
      <c r="H56" s="470">
        <v>0</v>
      </c>
      <c r="I56" s="478">
        <v>70.52</v>
      </c>
      <c r="J56" s="468"/>
      <c r="K56" s="474">
        <f t="shared" si="8"/>
        <v>2280.13</v>
      </c>
      <c r="L56" s="451"/>
      <c r="M56" s="451"/>
      <c r="N56" s="451"/>
      <c r="O56" s="451"/>
      <c r="P56" s="451"/>
      <c r="Q56" s="451"/>
      <c r="R56" s="451"/>
      <c r="S56" s="451"/>
      <c r="T56" s="451"/>
      <c r="U56" s="451"/>
      <c r="V56" s="451"/>
    </row>
    <row r="57" spans="1:22" ht="15">
      <c r="A57" s="465">
        <v>48</v>
      </c>
      <c r="B57" s="466">
        <v>24743.69</v>
      </c>
      <c r="C57" s="473">
        <v>44901</v>
      </c>
      <c r="D57" s="466">
        <v>2061.9699999999998</v>
      </c>
      <c r="E57" s="475">
        <v>276.99</v>
      </c>
      <c r="F57" s="468"/>
      <c r="G57" s="466">
        <v>2338.9699999999998</v>
      </c>
      <c r="H57" s="470"/>
      <c r="I57" s="478">
        <v>70.17</v>
      </c>
      <c r="J57" s="468"/>
      <c r="K57" s="474">
        <f t="shared" si="8"/>
        <v>2268.7999999999997</v>
      </c>
      <c r="L57" s="451"/>
      <c r="M57" s="451"/>
      <c r="N57" s="451"/>
      <c r="O57" s="451"/>
      <c r="P57" s="451"/>
      <c r="Q57" s="451"/>
      <c r="R57" s="451"/>
      <c r="S57" s="451"/>
      <c r="T57" s="451"/>
      <c r="U57" s="451"/>
      <c r="V57" s="451"/>
    </row>
    <row r="58" spans="1:22" ht="15">
      <c r="A58" s="465">
        <v>49</v>
      </c>
      <c r="B58" s="466">
        <v>22681.71</v>
      </c>
      <c r="C58" s="473">
        <v>44902</v>
      </c>
      <c r="D58" s="466">
        <v>2061.9699999999998</v>
      </c>
      <c r="E58" s="475">
        <v>247.44</v>
      </c>
      <c r="F58" s="468"/>
      <c r="G58" s="466">
        <v>2309.41</v>
      </c>
      <c r="H58" s="470">
        <v>0</v>
      </c>
      <c r="I58" s="478">
        <v>69.28</v>
      </c>
      <c r="J58" s="468"/>
      <c r="K58" s="474">
        <f t="shared" si="8"/>
        <v>2240.1299999999997</v>
      </c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</row>
    <row r="59" spans="1:22" ht="15">
      <c r="A59" s="504">
        <v>50</v>
      </c>
      <c r="B59" s="505">
        <v>20619.740000000002</v>
      </c>
      <c r="C59" s="506">
        <v>44903</v>
      </c>
      <c r="D59" s="505">
        <v>2061.9699999999998</v>
      </c>
      <c r="E59" s="507">
        <v>234.38</v>
      </c>
      <c r="F59" s="508"/>
      <c r="G59" s="505">
        <v>2296.35</v>
      </c>
      <c r="H59" s="509"/>
      <c r="I59" s="477">
        <v>68.89</v>
      </c>
      <c r="J59" s="508"/>
      <c r="K59" s="511">
        <f t="shared" si="8"/>
        <v>2227.46</v>
      </c>
      <c r="L59" s="451"/>
      <c r="M59" s="451"/>
      <c r="N59" s="451"/>
      <c r="O59" s="451"/>
      <c r="P59" s="451"/>
      <c r="Q59" s="451"/>
      <c r="R59" s="451"/>
      <c r="S59" s="451"/>
      <c r="T59" s="451"/>
      <c r="U59" s="451"/>
      <c r="V59" s="451"/>
    </row>
    <row r="60" spans="1:22" ht="15">
      <c r="A60" s="465">
        <v>51</v>
      </c>
      <c r="B60" s="466">
        <v>18557.77</v>
      </c>
      <c r="C60" s="473">
        <v>44904</v>
      </c>
      <c r="D60" s="466">
        <v>2061.9699999999998</v>
      </c>
      <c r="E60" s="475">
        <v>213.07</v>
      </c>
      <c r="F60" s="468"/>
      <c r="G60" s="466">
        <v>2275.04</v>
      </c>
      <c r="H60" s="470"/>
      <c r="I60" s="478">
        <v>68.25</v>
      </c>
      <c r="J60" s="468"/>
      <c r="K60" s="474">
        <f t="shared" si="8"/>
        <v>2206.79</v>
      </c>
      <c r="L60" s="451"/>
      <c r="M60" s="451"/>
      <c r="N60" s="451"/>
      <c r="O60" s="451"/>
      <c r="P60" s="451"/>
      <c r="Q60" s="451"/>
      <c r="R60" s="451"/>
      <c r="S60" s="451"/>
      <c r="T60" s="451"/>
      <c r="U60" s="451"/>
      <c r="V60" s="451"/>
    </row>
    <row r="61" spans="1:22" ht="15">
      <c r="A61" s="465">
        <v>52</v>
      </c>
      <c r="B61" s="466">
        <v>16495.79</v>
      </c>
      <c r="C61" s="473">
        <v>44905</v>
      </c>
      <c r="D61" s="466">
        <v>2061.9699999999998</v>
      </c>
      <c r="E61" s="475">
        <v>185.58</v>
      </c>
      <c r="F61" s="468"/>
      <c r="G61" s="466">
        <v>2247.5500000000002</v>
      </c>
      <c r="H61" s="470"/>
      <c r="I61" s="478">
        <v>67.430000000000007</v>
      </c>
      <c r="J61" s="468"/>
      <c r="K61" s="474">
        <f t="shared" si="8"/>
        <v>2180.1200000000003</v>
      </c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</row>
    <row r="62" spans="1:22" ht="15">
      <c r="A62" s="465">
        <v>53</v>
      </c>
      <c r="B62" s="466">
        <v>14433.82</v>
      </c>
      <c r="C62" s="473">
        <v>44906</v>
      </c>
      <c r="D62" s="466">
        <v>2061.9699999999998</v>
      </c>
      <c r="E62" s="475">
        <v>170.46</v>
      </c>
      <c r="F62" s="468"/>
      <c r="G62" s="466">
        <v>2232.4299999999998</v>
      </c>
      <c r="H62" s="470"/>
      <c r="I62" s="478">
        <v>66.97</v>
      </c>
      <c r="J62" s="468"/>
      <c r="K62" s="474">
        <f t="shared" si="8"/>
        <v>2165.46</v>
      </c>
      <c r="L62" s="451"/>
      <c r="M62" s="451"/>
      <c r="N62" s="451"/>
      <c r="O62" s="451"/>
      <c r="P62" s="451"/>
      <c r="Q62" s="451"/>
      <c r="R62" s="451"/>
      <c r="S62" s="451"/>
      <c r="T62" s="451"/>
      <c r="U62" s="451"/>
      <c r="V62" s="451"/>
    </row>
    <row r="63" spans="1:22" ht="15">
      <c r="A63" s="465">
        <v>54</v>
      </c>
      <c r="B63" s="466">
        <v>12371.84</v>
      </c>
      <c r="C63" s="473">
        <v>44907</v>
      </c>
      <c r="D63" s="466">
        <v>2061.9699999999998</v>
      </c>
      <c r="E63" s="475">
        <v>144.34</v>
      </c>
      <c r="F63" s="468"/>
      <c r="G63" s="466">
        <v>2206.31</v>
      </c>
      <c r="H63" s="470"/>
      <c r="I63" s="478">
        <v>66.19</v>
      </c>
      <c r="J63" s="468"/>
      <c r="K63" s="474">
        <f t="shared" si="8"/>
        <v>2140.12</v>
      </c>
      <c r="L63" s="451"/>
      <c r="M63" s="451"/>
      <c r="N63" s="451"/>
      <c r="O63" s="451"/>
      <c r="P63" s="451"/>
      <c r="Q63" s="451"/>
      <c r="R63" s="451"/>
      <c r="S63" s="451"/>
      <c r="T63" s="451"/>
      <c r="U63" s="451"/>
      <c r="V63" s="451"/>
    </row>
    <row r="64" spans="1:22" ht="15">
      <c r="A64" s="465">
        <v>55</v>
      </c>
      <c r="B64" s="466">
        <v>10309.870000000001</v>
      </c>
      <c r="C64" s="473">
        <v>45261</v>
      </c>
      <c r="D64" s="466">
        <v>2061.9699999999998</v>
      </c>
      <c r="E64" s="475">
        <v>127.84</v>
      </c>
      <c r="F64" s="468"/>
      <c r="G64" s="466">
        <v>2189.8200000000002</v>
      </c>
      <c r="H64" s="470"/>
      <c r="I64" s="478">
        <v>65.69</v>
      </c>
      <c r="J64" s="468"/>
      <c r="K64" s="474">
        <f t="shared" si="8"/>
        <v>2124.13</v>
      </c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</row>
    <row r="65" spans="1:22" ht="15">
      <c r="A65" s="465">
        <v>56</v>
      </c>
      <c r="B65" s="466">
        <v>8247.9</v>
      </c>
      <c r="C65" s="473">
        <v>45262</v>
      </c>
      <c r="D65" s="466">
        <v>2061.9699999999998</v>
      </c>
      <c r="E65" s="475">
        <v>106.54</v>
      </c>
      <c r="F65" s="468"/>
      <c r="G65" s="466">
        <v>2168.5100000000002</v>
      </c>
      <c r="H65" s="470"/>
      <c r="I65" s="478">
        <v>65.06</v>
      </c>
      <c r="J65" s="468"/>
      <c r="K65" s="474">
        <f t="shared" si="8"/>
        <v>2103.4500000000003</v>
      </c>
      <c r="L65" s="451"/>
      <c r="M65" s="451"/>
      <c r="N65" s="451"/>
      <c r="O65" s="451"/>
      <c r="P65" s="451"/>
      <c r="Q65" s="451"/>
      <c r="R65" s="451"/>
      <c r="S65" s="451"/>
      <c r="T65" s="451"/>
      <c r="U65" s="451"/>
      <c r="V65" s="451"/>
    </row>
    <row r="66" spans="1:22" ht="15">
      <c r="A66" s="465">
        <v>57</v>
      </c>
      <c r="B66" s="466">
        <v>6185.92</v>
      </c>
      <c r="C66" s="473">
        <v>45263</v>
      </c>
      <c r="D66" s="466">
        <v>2061.9699999999998</v>
      </c>
      <c r="E66" s="475">
        <v>76.98</v>
      </c>
      <c r="F66" s="468"/>
      <c r="G66" s="466">
        <v>2138.9499999999998</v>
      </c>
      <c r="H66" s="470"/>
      <c r="I66" s="478">
        <v>64.17</v>
      </c>
      <c r="J66" s="468"/>
      <c r="K66" s="474">
        <f t="shared" si="8"/>
        <v>2074.7799999999997</v>
      </c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</row>
    <row r="67" spans="1:22" ht="15">
      <c r="A67" s="465">
        <v>58</v>
      </c>
      <c r="B67" s="466">
        <v>4123.95</v>
      </c>
      <c r="C67" s="473">
        <v>45264</v>
      </c>
      <c r="D67" s="466">
        <v>2061.9699999999998</v>
      </c>
      <c r="E67" s="475">
        <v>63.92</v>
      </c>
      <c r="F67" s="468"/>
      <c r="G67" s="466">
        <v>2125.9</v>
      </c>
      <c r="H67" s="470"/>
      <c r="I67" s="478">
        <v>63.78</v>
      </c>
      <c r="J67" s="468"/>
      <c r="K67" s="474">
        <f t="shared" si="8"/>
        <v>2062.12</v>
      </c>
      <c r="L67" s="451"/>
      <c r="M67" s="451"/>
      <c r="N67" s="451"/>
      <c r="O67" s="451"/>
      <c r="P67" s="451"/>
      <c r="Q67" s="451"/>
      <c r="R67" s="451"/>
      <c r="S67" s="451"/>
      <c r="T67" s="451"/>
      <c r="U67" s="451"/>
      <c r="V67" s="451"/>
    </row>
    <row r="68" spans="1:22" ht="15">
      <c r="A68" s="504">
        <v>59</v>
      </c>
      <c r="B68" s="505">
        <v>2061.9699999999998</v>
      </c>
      <c r="C68" s="506">
        <v>45265</v>
      </c>
      <c r="D68" s="505">
        <v>2061.9699999999998</v>
      </c>
      <c r="E68" s="507">
        <v>41.24</v>
      </c>
      <c r="F68" s="508"/>
      <c r="G68" s="505">
        <v>2103.21</v>
      </c>
      <c r="H68" s="509"/>
      <c r="I68" s="477">
        <v>63.1</v>
      </c>
      <c r="J68" s="508"/>
      <c r="K68" s="511">
        <f t="shared" si="8"/>
        <v>2040.1100000000001</v>
      </c>
      <c r="L68" s="451"/>
      <c r="M68" s="451"/>
      <c r="N68" s="451"/>
      <c r="O68" s="451"/>
      <c r="P68" s="451"/>
      <c r="Q68" s="451"/>
      <c r="R68" s="451"/>
      <c r="S68" s="451"/>
      <c r="T68" s="451"/>
      <c r="U68" s="451"/>
      <c r="V68" s="451"/>
    </row>
    <row r="69" spans="1:22" ht="15">
      <c r="A69" s="490">
        <v>60</v>
      </c>
      <c r="B69" s="492">
        <v>0</v>
      </c>
      <c r="C69" s="691">
        <v>45266</v>
      </c>
      <c r="D69" s="491">
        <v>2061.9699999999998</v>
      </c>
      <c r="E69" s="492">
        <v>21.31</v>
      </c>
      <c r="F69" s="493"/>
      <c r="G69" s="491">
        <v>2083.2800000000002</v>
      </c>
      <c r="H69" s="494"/>
      <c r="I69" s="471">
        <v>62.5</v>
      </c>
      <c r="J69" s="493"/>
      <c r="K69" s="495">
        <f t="shared" si="8"/>
        <v>2020.7800000000002</v>
      </c>
      <c r="L69" s="451"/>
      <c r="M69" s="451"/>
      <c r="N69" s="451"/>
      <c r="O69" s="451"/>
      <c r="P69" s="451"/>
      <c r="Q69" s="451"/>
      <c r="R69" s="451"/>
      <c r="S69" s="451"/>
      <c r="T69" s="451"/>
      <c r="U69" s="451"/>
      <c r="V69" s="451"/>
    </row>
    <row r="70" spans="1:22" ht="15.75">
      <c r="A70" s="468"/>
      <c r="B70" s="479" t="s">
        <v>11</v>
      </c>
      <c r="C70" s="468"/>
      <c r="D70" s="480">
        <v>123718.44</v>
      </c>
      <c r="E70" s="480">
        <v>38297.74</v>
      </c>
      <c r="F70" s="468"/>
      <c r="G70" s="480">
        <v>162016.10999999999</v>
      </c>
      <c r="H70" s="481">
        <v>0</v>
      </c>
      <c r="I70" s="468"/>
      <c r="J70" s="468"/>
      <c r="K70" s="482">
        <v>3299.15</v>
      </c>
      <c r="L70" s="451"/>
      <c r="M70" s="451"/>
      <c r="N70" s="451"/>
      <c r="O70" s="451"/>
      <c r="P70" s="451"/>
      <c r="Q70" s="451"/>
      <c r="R70" s="451"/>
      <c r="S70" s="451"/>
      <c r="T70" s="451"/>
      <c r="U70" s="451"/>
      <c r="V70" s="451"/>
    </row>
    <row r="71" spans="1:22">
      <c r="A71" s="451"/>
      <c r="B71" s="451"/>
      <c r="C71" s="451"/>
      <c r="D71" s="451"/>
      <c r="E71" s="451"/>
      <c r="F71" s="451"/>
      <c r="G71" s="451"/>
      <c r="H71" s="451"/>
      <c r="I71" s="451"/>
      <c r="J71" s="451"/>
      <c r="K71" s="451"/>
      <c r="L71" s="451"/>
      <c r="M71" s="451"/>
      <c r="N71" s="451"/>
      <c r="O71" s="451"/>
      <c r="P71" s="451"/>
      <c r="Q71" s="451"/>
      <c r="R71" s="451"/>
      <c r="S71" s="451"/>
      <c r="T71" s="451"/>
      <c r="U71" s="451"/>
      <c r="V71" s="451"/>
    </row>
    <row r="72" spans="1:22">
      <c r="A72" s="451"/>
      <c r="B72" s="451"/>
      <c r="C72" s="451"/>
      <c r="D72" s="451"/>
      <c r="E72" s="451"/>
      <c r="F72" s="451"/>
      <c r="G72" s="451"/>
      <c r="H72" s="451"/>
      <c r="I72" s="451"/>
      <c r="J72" s="451"/>
      <c r="K72" s="451"/>
      <c r="L72" s="451"/>
      <c r="M72" s="451"/>
      <c r="N72" s="451"/>
      <c r="O72" s="451"/>
      <c r="P72" s="451"/>
      <c r="Q72" s="451"/>
      <c r="R72" s="451"/>
      <c r="S72" s="451"/>
      <c r="T72" s="451"/>
      <c r="U72" s="451"/>
      <c r="V72" s="451"/>
    </row>
    <row r="73" spans="1:22">
      <c r="A73" s="451"/>
      <c r="B73" s="451"/>
      <c r="C73" s="451"/>
      <c r="D73" s="451"/>
      <c r="E73" s="451"/>
      <c r="F73" s="451"/>
      <c r="G73" s="451"/>
      <c r="H73" s="451"/>
      <c r="I73" s="451"/>
      <c r="J73" s="451"/>
      <c r="K73" s="451"/>
      <c r="L73" s="451"/>
      <c r="M73" s="451"/>
      <c r="N73" s="451"/>
      <c r="O73" s="451"/>
      <c r="P73" s="451"/>
      <c r="Q73" s="451"/>
      <c r="R73" s="451"/>
      <c r="S73" s="451"/>
      <c r="T73" s="451"/>
      <c r="U73" s="451"/>
      <c r="V73" s="451"/>
    </row>
    <row r="74" spans="1:22">
      <c r="A74" s="966" t="s">
        <v>198</v>
      </c>
      <c r="B74" s="967"/>
      <c r="C74" s="967"/>
      <c r="D74" s="967"/>
      <c r="E74" s="967"/>
      <c r="F74" s="967"/>
      <c r="G74" s="967"/>
      <c r="H74" s="967"/>
      <c r="I74" s="967"/>
      <c r="J74" s="967"/>
      <c r="K74" s="967"/>
      <c r="L74" s="451"/>
      <c r="M74" s="451"/>
      <c r="N74" s="451"/>
      <c r="O74" s="451"/>
      <c r="P74" s="451"/>
      <c r="Q74" s="451"/>
      <c r="R74" s="451"/>
      <c r="S74" s="451"/>
      <c r="T74" s="451"/>
      <c r="U74" s="451"/>
      <c r="V74" s="451"/>
    </row>
    <row r="75" spans="1:22">
      <c r="A75" s="967"/>
      <c r="B75" s="967"/>
      <c r="C75" s="967"/>
      <c r="D75" s="967"/>
      <c r="E75" s="967"/>
      <c r="F75" s="967"/>
      <c r="G75" s="967"/>
      <c r="H75" s="967"/>
      <c r="I75" s="967"/>
      <c r="J75" s="967"/>
      <c r="K75" s="967"/>
      <c r="L75" s="451"/>
      <c r="M75" s="451"/>
      <c r="N75" s="451"/>
      <c r="O75" s="451"/>
      <c r="P75" s="451"/>
      <c r="Q75" s="451"/>
      <c r="R75" s="451"/>
      <c r="S75" s="451"/>
      <c r="T75" s="451"/>
      <c r="U75" s="451"/>
      <c r="V75" s="451"/>
    </row>
    <row r="76" spans="1:22">
      <c r="A76" s="451"/>
      <c r="B76" s="451"/>
      <c r="C76" s="451"/>
      <c r="D76" s="451"/>
      <c r="E76" s="451"/>
      <c r="F76" s="451"/>
      <c r="G76" s="451"/>
      <c r="H76" s="451"/>
      <c r="I76" s="451"/>
      <c r="J76" s="451"/>
      <c r="K76" s="451"/>
      <c r="L76" s="451"/>
      <c r="M76" s="451"/>
      <c r="N76" s="451"/>
      <c r="O76" s="451"/>
      <c r="P76" s="451"/>
      <c r="Q76" s="451"/>
      <c r="R76" s="451"/>
      <c r="S76" s="451"/>
      <c r="T76" s="451"/>
      <c r="U76" s="451"/>
      <c r="V76" s="451"/>
    </row>
    <row r="77" spans="1:22">
      <c r="A77" s="451"/>
      <c r="B77" s="451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1"/>
      <c r="P77" s="451"/>
      <c r="Q77" s="451"/>
      <c r="R77" s="451"/>
      <c r="S77" s="451"/>
      <c r="T77" s="451"/>
      <c r="U77" s="451"/>
      <c r="V77" s="451"/>
    </row>
    <row r="78" spans="1:22">
      <c r="A78" s="451"/>
      <c r="B78" s="451"/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1"/>
      <c r="P78" s="451"/>
      <c r="Q78" s="451"/>
      <c r="R78" s="451"/>
      <c r="S78" s="451"/>
      <c r="T78" s="451"/>
      <c r="U78" s="451"/>
      <c r="V78" s="451"/>
    </row>
    <row r="79" spans="1:22">
      <c r="A79" s="451"/>
      <c r="B79" s="451"/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</row>
    <row r="80" spans="1:22">
      <c r="A80" s="451"/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1"/>
      <c r="P80" s="451"/>
      <c r="Q80" s="451"/>
      <c r="R80" s="451"/>
      <c r="S80" s="451"/>
      <c r="T80" s="451"/>
      <c r="U80" s="451"/>
      <c r="V80" s="451"/>
    </row>
    <row r="81" spans="1:22">
      <c r="A81" s="451"/>
      <c r="B81" s="451"/>
      <c r="C81" s="451"/>
      <c r="D81" s="451"/>
      <c r="E81" s="451"/>
      <c r="F81" s="451"/>
      <c r="G81" s="451"/>
      <c r="H81" s="451"/>
      <c r="I81" s="451"/>
      <c r="J81" s="451"/>
      <c r="K81" s="451"/>
      <c r="L81" s="451"/>
      <c r="M81" s="451"/>
      <c r="N81" s="451"/>
      <c r="O81" s="451"/>
      <c r="P81" s="451"/>
      <c r="Q81" s="451"/>
      <c r="R81" s="451"/>
      <c r="S81" s="451"/>
      <c r="T81" s="451"/>
      <c r="U81" s="451"/>
      <c r="V81" s="451"/>
    </row>
    <row r="82" spans="1:22">
      <c r="A82" s="451"/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</row>
    <row r="83" spans="1:22">
      <c r="A83" s="451"/>
      <c r="B83" s="451"/>
      <c r="C83" s="451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451"/>
      <c r="Q83" s="451"/>
      <c r="R83" s="451"/>
      <c r="S83" s="451"/>
      <c r="T83" s="451"/>
      <c r="U83" s="451"/>
      <c r="V83" s="451"/>
    </row>
    <row r="84" spans="1:22">
      <c r="A84" s="451"/>
      <c r="B84" s="451"/>
      <c r="C84" s="451"/>
      <c r="D84" s="451"/>
      <c r="E84" s="451"/>
      <c r="F84" s="451"/>
      <c r="G84" s="451"/>
      <c r="H84" s="451"/>
      <c r="I84" s="451"/>
      <c r="J84" s="451"/>
      <c r="K84" s="451"/>
      <c r="L84" s="451"/>
      <c r="M84" s="451"/>
      <c r="N84" s="451"/>
      <c r="O84" s="451"/>
      <c r="P84" s="451"/>
      <c r="Q84" s="451"/>
      <c r="R84" s="451"/>
      <c r="S84" s="451"/>
      <c r="T84" s="451"/>
      <c r="U84" s="451"/>
      <c r="V84" s="451"/>
    </row>
    <row r="85" spans="1:22">
      <c r="A85" s="451"/>
      <c r="B85" s="451"/>
      <c r="C85" s="451"/>
      <c r="D85" s="451"/>
      <c r="E85" s="451"/>
      <c r="F85" s="451"/>
      <c r="G85" s="451"/>
      <c r="H85" s="451"/>
      <c r="I85" s="451"/>
      <c r="J85" s="451"/>
      <c r="K85" s="451"/>
      <c r="L85" s="451"/>
      <c r="M85" s="451"/>
      <c r="N85" s="451"/>
      <c r="O85" s="451"/>
      <c r="P85" s="451"/>
      <c r="Q85" s="451"/>
      <c r="R85" s="451"/>
      <c r="S85" s="451"/>
      <c r="T85" s="451"/>
      <c r="U85" s="451"/>
      <c r="V85" s="451"/>
    </row>
    <row r="86" spans="1:2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1"/>
      <c r="P86" s="451"/>
      <c r="Q86" s="451"/>
      <c r="R86" s="451"/>
      <c r="S86" s="451"/>
      <c r="T86" s="451"/>
      <c r="U86" s="451"/>
      <c r="V86" s="451"/>
    </row>
    <row r="87" spans="1:2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1"/>
      <c r="R87" s="451"/>
      <c r="S87" s="451"/>
      <c r="T87" s="451"/>
      <c r="U87" s="451"/>
      <c r="V87" s="451"/>
    </row>
    <row r="88" spans="1:22">
      <c r="A88" s="451"/>
      <c r="B88" s="451"/>
      <c r="C88" s="451"/>
      <c r="D88" s="451"/>
      <c r="E88" s="451"/>
      <c r="F88" s="451"/>
      <c r="G88" s="451"/>
      <c r="H88" s="451"/>
      <c r="I88" s="451"/>
      <c r="J88" s="451"/>
      <c r="K88" s="451"/>
      <c r="L88" s="451"/>
      <c r="M88" s="451"/>
      <c r="N88" s="451"/>
      <c r="O88" s="451"/>
      <c r="P88" s="451"/>
      <c r="Q88" s="451"/>
      <c r="R88" s="451"/>
      <c r="S88" s="451"/>
      <c r="T88" s="451"/>
      <c r="U88" s="451"/>
      <c r="V88" s="451"/>
    </row>
    <row r="89" spans="1:22">
      <c r="A89" s="451"/>
      <c r="B89" s="451"/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/>
    </row>
    <row r="90" spans="1:22">
      <c r="A90" s="451"/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</row>
    <row r="91" spans="1:22">
      <c r="A91" s="451"/>
      <c r="B91" s="451"/>
      <c r="C91" s="451"/>
      <c r="D91" s="451"/>
      <c r="E91" s="451"/>
      <c r="F91" s="451"/>
      <c r="G91" s="451"/>
      <c r="H91" s="451"/>
      <c r="I91" s="451"/>
      <c r="J91" s="451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</row>
    <row r="92" spans="1:22">
      <c r="A92" s="451"/>
      <c r="B92" s="451"/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1"/>
      <c r="P92" s="451"/>
      <c r="Q92" s="451"/>
      <c r="R92" s="451"/>
      <c r="S92" s="451"/>
      <c r="T92" s="451"/>
      <c r="U92" s="451"/>
      <c r="V92" s="451"/>
    </row>
    <row r="93" spans="1:2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1"/>
      <c r="P93" s="451"/>
      <c r="Q93" s="451"/>
      <c r="R93" s="451"/>
      <c r="S93" s="451"/>
      <c r="T93" s="451"/>
      <c r="U93" s="451"/>
      <c r="V93" s="451"/>
    </row>
    <row r="94" spans="1:22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451"/>
      <c r="Q94" s="451"/>
      <c r="R94" s="451"/>
      <c r="S94" s="451"/>
      <c r="T94" s="451"/>
      <c r="U94" s="451"/>
      <c r="V94" s="451"/>
    </row>
    <row r="95" spans="1:22">
      <c r="A95" s="451"/>
      <c r="B95" s="451"/>
      <c r="C95" s="451"/>
      <c r="D95" s="451"/>
      <c r="E95" s="451"/>
      <c r="F95" s="451"/>
      <c r="G95" s="451"/>
      <c r="H95" s="451"/>
      <c r="I95" s="451"/>
      <c r="J95" s="451"/>
      <c r="K95" s="451"/>
      <c r="L95" s="451"/>
      <c r="M95" s="451"/>
      <c r="N95" s="451"/>
      <c r="O95" s="451"/>
      <c r="P95" s="451"/>
      <c r="Q95" s="451"/>
      <c r="R95" s="451"/>
      <c r="S95" s="451"/>
      <c r="T95" s="451"/>
      <c r="U95" s="451"/>
      <c r="V95" s="451"/>
    </row>
    <row r="96" spans="1:22">
      <c r="A96" s="451"/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/>
    </row>
    <row r="97" spans="1:22">
      <c r="A97" s="451"/>
      <c r="B97" s="451"/>
      <c r="C97" s="451"/>
      <c r="D97" s="451"/>
      <c r="E97" s="451"/>
      <c r="F97" s="451"/>
      <c r="G97" s="451"/>
      <c r="H97" s="451"/>
      <c r="I97" s="451"/>
      <c r="J97" s="451"/>
      <c r="K97" s="451"/>
      <c r="L97" s="451"/>
      <c r="M97" s="451"/>
      <c r="N97" s="451"/>
      <c r="O97" s="451"/>
      <c r="P97" s="451"/>
      <c r="Q97" s="451"/>
      <c r="R97" s="451"/>
      <c r="S97" s="451"/>
      <c r="T97" s="451"/>
      <c r="U97" s="451"/>
      <c r="V97" s="451"/>
    </row>
    <row r="98" spans="1:22">
      <c r="A98" s="451"/>
      <c r="B98" s="451"/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  <c r="T98" s="451"/>
      <c r="U98" s="451"/>
      <c r="V98" s="451"/>
    </row>
    <row r="99" spans="1:22">
      <c r="A99" s="451"/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</row>
    <row r="100" spans="1:22">
      <c r="A100" s="451"/>
      <c r="B100" s="451"/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/>
    </row>
    <row r="101" spans="1:22">
      <c r="A101" s="451"/>
      <c r="B101" s="451"/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/>
    </row>
    <row r="102" spans="1:22">
      <c r="A102" s="451"/>
      <c r="B102" s="451"/>
      <c r="C102" s="451"/>
      <c r="D102" s="451"/>
      <c r="E102" s="451"/>
      <c r="F102" s="451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</row>
    <row r="103" spans="1:22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/>
    </row>
    <row r="104" spans="1:22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1"/>
      <c r="T104" s="451"/>
      <c r="U104" s="451"/>
      <c r="V104" s="451"/>
    </row>
    <row r="105" spans="1:22">
      <c r="A105" s="451"/>
      <c r="B105" s="451"/>
      <c r="C105" s="451"/>
      <c r="D105" s="451"/>
      <c r="E105" s="451"/>
      <c r="F105" s="451"/>
      <c r="G105" s="451"/>
      <c r="H105" s="451"/>
      <c r="I105" s="451"/>
      <c r="J105" s="451"/>
      <c r="K105" s="451"/>
      <c r="L105" s="451"/>
      <c r="M105" s="451"/>
      <c r="N105" s="451"/>
      <c r="O105" s="451"/>
      <c r="P105" s="451"/>
      <c r="Q105" s="451"/>
      <c r="R105" s="451"/>
      <c r="S105" s="451"/>
      <c r="T105" s="451"/>
      <c r="U105" s="451"/>
      <c r="V105" s="451"/>
    </row>
    <row r="106" spans="1:22">
      <c r="A106" s="451"/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</row>
    <row r="107" spans="1:22">
      <c r="A107" s="451"/>
      <c r="B107" s="451"/>
      <c r="C107" s="451"/>
      <c r="D107" s="451"/>
      <c r="E107" s="451"/>
      <c r="F107" s="451"/>
      <c r="G107" s="451"/>
      <c r="H107" s="451"/>
      <c r="I107" s="451"/>
      <c r="J107" s="451"/>
      <c r="K107" s="451"/>
      <c r="L107" s="451"/>
      <c r="M107" s="451"/>
      <c r="N107" s="451"/>
      <c r="O107" s="451"/>
      <c r="P107" s="451"/>
      <c r="Q107" s="451"/>
      <c r="R107" s="451"/>
      <c r="S107" s="451"/>
      <c r="T107" s="451"/>
      <c r="U107" s="451"/>
      <c r="V107" s="451"/>
    </row>
    <row r="108" spans="1:22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</row>
    <row r="109" spans="1:22">
      <c r="A109" s="451"/>
      <c r="B109" s="451"/>
      <c r="C109" s="451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1"/>
      <c r="P109" s="451"/>
      <c r="Q109" s="451"/>
      <c r="R109" s="451"/>
      <c r="S109" s="451"/>
      <c r="T109" s="451"/>
      <c r="U109" s="451"/>
      <c r="V109" s="451"/>
    </row>
    <row r="110" spans="1:22">
      <c r="A110" s="451"/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1"/>
      <c r="T110" s="451"/>
      <c r="U110" s="451"/>
      <c r="V110" s="451"/>
    </row>
    <row r="111" spans="1:22">
      <c r="A111" s="451"/>
      <c r="B111" s="451"/>
      <c r="C111" s="451"/>
      <c r="D111" s="451"/>
      <c r="E111" s="451"/>
      <c r="F111" s="451"/>
      <c r="G111" s="451"/>
      <c r="H111" s="451"/>
      <c r="I111" s="451"/>
      <c r="J111" s="451"/>
      <c r="K111" s="451"/>
      <c r="L111" s="451"/>
      <c r="M111" s="451"/>
      <c r="N111" s="451"/>
      <c r="O111" s="451"/>
      <c r="P111" s="451"/>
      <c r="Q111" s="451"/>
      <c r="R111" s="451"/>
      <c r="S111" s="451"/>
      <c r="T111" s="451"/>
      <c r="U111" s="451"/>
      <c r="V111" s="451"/>
    </row>
    <row r="112" spans="1:22">
      <c r="A112" s="451"/>
      <c r="B112" s="451"/>
      <c r="C112" s="45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/>
    </row>
    <row r="113" spans="1:22">
      <c r="A113" s="451"/>
      <c r="B113" s="451"/>
      <c r="C113" s="451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451"/>
      <c r="V113" s="451"/>
    </row>
    <row r="114" spans="1:22">
      <c r="A114" s="451"/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</row>
    <row r="115" spans="1:22">
      <c r="A115" s="451"/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/>
    </row>
    <row r="116" spans="1:22">
      <c r="A116" s="451"/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</row>
    <row r="117" spans="1:22">
      <c r="A117" s="451"/>
      <c r="B117" s="451"/>
      <c r="C117" s="451"/>
      <c r="D117" s="451"/>
      <c r="E117" s="451"/>
      <c r="F117" s="451"/>
      <c r="G117" s="451"/>
      <c r="H117" s="451"/>
      <c r="I117" s="451"/>
      <c r="J117" s="451"/>
      <c r="K117" s="451"/>
      <c r="L117" s="451"/>
      <c r="M117" s="451"/>
      <c r="N117" s="451"/>
      <c r="O117" s="451"/>
      <c r="P117" s="451"/>
      <c r="Q117" s="451"/>
      <c r="R117" s="451"/>
      <c r="S117" s="451"/>
      <c r="T117" s="451"/>
      <c r="U117" s="451"/>
      <c r="V117" s="451"/>
    </row>
    <row r="118" spans="1:22">
      <c r="A118" s="451"/>
      <c r="B118" s="451"/>
      <c r="C118" s="451"/>
      <c r="D118" s="451"/>
      <c r="E118" s="451"/>
      <c r="F118" s="451"/>
      <c r="G118" s="451"/>
      <c r="H118" s="451"/>
      <c r="I118" s="451"/>
      <c r="J118" s="451"/>
      <c r="K118" s="451"/>
      <c r="L118" s="451"/>
      <c r="M118" s="451"/>
      <c r="N118" s="451"/>
      <c r="O118" s="451"/>
      <c r="P118" s="451"/>
      <c r="Q118" s="451"/>
      <c r="R118" s="451"/>
      <c r="S118" s="451"/>
      <c r="T118" s="451"/>
      <c r="U118" s="451"/>
      <c r="V118" s="451"/>
    </row>
    <row r="119" spans="1:22">
      <c r="A119" s="451"/>
      <c r="B119" s="451"/>
      <c r="C119" s="451"/>
      <c r="D119" s="451"/>
      <c r="E119" s="451"/>
      <c r="F119" s="451"/>
      <c r="G119" s="451"/>
      <c r="H119" s="451"/>
      <c r="I119" s="451"/>
      <c r="J119" s="451"/>
      <c r="K119" s="451"/>
      <c r="L119" s="451"/>
      <c r="M119" s="451"/>
      <c r="N119" s="451"/>
      <c r="O119" s="451"/>
      <c r="P119" s="451"/>
      <c r="Q119" s="451"/>
      <c r="R119" s="451"/>
      <c r="S119" s="451"/>
      <c r="T119" s="451"/>
      <c r="U119" s="451"/>
      <c r="V119" s="451"/>
    </row>
    <row r="120" spans="1:22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1"/>
      <c r="O120" s="451"/>
      <c r="P120" s="451"/>
      <c r="Q120" s="451"/>
      <c r="R120" s="451"/>
      <c r="S120" s="451"/>
      <c r="T120" s="451"/>
      <c r="U120" s="451"/>
      <c r="V120" s="451"/>
    </row>
    <row r="121" spans="1:22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1"/>
      <c r="O121" s="451"/>
      <c r="P121" s="451"/>
      <c r="Q121" s="451"/>
      <c r="R121" s="451"/>
      <c r="S121" s="451"/>
      <c r="T121" s="451"/>
      <c r="U121" s="451"/>
      <c r="V121" s="451"/>
    </row>
    <row r="122" spans="1:22">
      <c r="A122" s="451"/>
      <c r="B122" s="451"/>
      <c r="C122" s="451"/>
      <c r="D122" s="451"/>
      <c r="E122" s="451"/>
      <c r="F122" s="451"/>
      <c r="G122" s="451"/>
      <c r="H122" s="451"/>
      <c r="I122" s="451"/>
      <c r="J122" s="451"/>
      <c r="K122" s="451"/>
      <c r="L122" s="451"/>
      <c r="M122" s="451"/>
      <c r="N122" s="451"/>
      <c r="O122" s="451"/>
      <c r="P122" s="451"/>
      <c r="Q122" s="451"/>
      <c r="R122" s="451"/>
      <c r="S122" s="451"/>
      <c r="T122" s="451"/>
      <c r="U122" s="451"/>
      <c r="V122" s="451"/>
    </row>
    <row r="123" spans="1:22">
      <c r="A123" s="451"/>
      <c r="B123" s="451"/>
      <c r="C123" s="451"/>
      <c r="D123" s="451"/>
      <c r="E123" s="451"/>
      <c r="F123" s="451"/>
      <c r="G123" s="451"/>
      <c r="H123" s="451"/>
      <c r="I123" s="451"/>
      <c r="J123" s="451"/>
      <c r="K123" s="451"/>
      <c r="L123" s="451"/>
      <c r="M123" s="451"/>
      <c r="N123" s="451"/>
      <c r="O123" s="451"/>
      <c r="P123" s="451"/>
      <c r="Q123" s="451"/>
      <c r="R123" s="451"/>
      <c r="S123" s="451"/>
      <c r="T123" s="451"/>
      <c r="U123" s="451"/>
      <c r="V123" s="451"/>
    </row>
    <row r="124" spans="1:22">
      <c r="A124" s="451"/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</row>
    <row r="125" spans="1:22">
      <c r="A125" s="451"/>
      <c r="B125" s="451"/>
      <c r="C125" s="451"/>
      <c r="D125" s="451"/>
      <c r="E125" s="451"/>
      <c r="F125" s="451"/>
      <c r="G125" s="451"/>
      <c r="H125" s="451"/>
      <c r="I125" s="451"/>
      <c r="J125" s="451"/>
      <c r="K125" s="451"/>
      <c r="L125" s="451"/>
      <c r="M125" s="451"/>
      <c r="N125" s="451"/>
      <c r="O125" s="451"/>
      <c r="P125" s="451"/>
      <c r="Q125" s="451"/>
      <c r="R125" s="451"/>
      <c r="S125" s="451"/>
      <c r="T125" s="451"/>
      <c r="U125" s="451"/>
      <c r="V125" s="451"/>
    </row>
    <row r="126" spans="1:22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1"/>
      <c r="P126" s="451"/>
      <c r="Q126" s="451"/>
      <c r="R126" s="451"/>
      <c r="S126" s="451"/>
      <c r="T126" s="451"/>
      <c r="U126" s="451"/>
      <c r="V126" s="451"/>
    </row>
    <row r="127" spans="1:22">
      <c r="A127" s="451"/>
      <c r="B127" s="451"/>
      <c r="C127" s="451"/>
      <c r="D127" s="451"/>
      <c r="E127" s="451"/>
      <c r="F127" s="451"/>
      <c r="G127" s="451"/>
      <c r="H127" s="451"/>
      <c r="I127" s="451"/>
      <c r="J127" s="451"/>
      <c r="K127" s="451"/>
      <c r="L127" s="451"/>
      <c r="M127" s="451"/>
      <c r="N127" s="451"/>
      <c r="O127" s="451"/>
      <c r="P127" s="451"/>
      <c r="Q127" s="451"/>
      <c r="R127" s="451"/>
      <c r="S127" s="451"/>
      <c r="T127" s="451"/>
      <c r="U127" s="451"/>
      <c r="V127" s="451"/>
    </row>
    <row r="128" spans="1:22">
      <c r="A128" s="451"/>
      <c r="B128" s="451"/>
      <c r="C128" s="451"/>
      <c r="D128" s="451"/>
      <c r="E128" s="451"/>
      <c r="F128" s="451"/>
      <c r="G128" s="451"/>
      <c r="H128" s="451"/>
      <c r="I128" s="451"/>
      <c r="J128" s="451"/>
      <c r="K128" s="451"/>
      <c r="L128" s="451"/>
      <c r="M128" s="451"/>
      <c r="N128" s="451"/>
      <c r="O128" s="451"/>
      <c r="P128" s="451"/>
      <c r="Q128" s="451"/>
      <c r="R128" s="451"/>
      <c r="S128" s="451"/>
      <c r="T128" s="451"/>
      <c r="U128" s="451"/>
      <c r="V128" s="451"/>
    </row>
    <row r="129" spans="1:22">
      <c r="A129" s="451"/>
      <c r="B129" s="451"/>
      <c r="C129" s="451"/>
      <c r="D129" s="451"/>
      <c r="E129" s="451"/>
      <c r="F129" s="451"/>
      <c r="G129" s="451"/>
      <c r="H129" s="451"/>
      <c r="I129" s="451"/>
      <c r="J129" s="451"/>
      <c r="K129" s="451"/>
      <c r="L129" s="451"/>
      <c r="M129" s="451"/>
      <c r="N129" s="451"/>
      <c r="O129" s="451"/>
      <c r="P129" s="451"/>
      <c r="Q129" s="451"/>
      <c r="R129" s="451"/>
      <c r="S129" s="451"/>
      <c r="T129" s="451"/>
      <c r="U129" s="451"/>
      <c r="V129" s="451"/>
    </row>
    <row r="130" spans="1:22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1"/>
      <c r="O130" s="451"/>
      <c r="P130" s="451"/>
      <c r="Q130" s="451"/>
      <c r="R130" s="451"/>
      <c r="S130" s="451"/>
      <c r="T130" s="451"/>
      <c r="U130" s="451"/>
      <c r="V130" s="451"/>
    </row>
    <row r="131" spans="1:22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1"/>
      <c r="O131" s="451"/>
      <c r="P131" s="451"/>
      <c r="Q131" s="451"/>
      <c r="R131" s="451"/>
      <c r="S131" s="451"/>
      <c r="T131" s="451"/>
      <c r="U131" s="451"/>
      <c r="V131" s="451"/>
    </row>
    <row r="132" spans="1:22">
      <c r="A132" s="451"/>
      <c r="B132" s="451"/>
      <c r="C132" s="451"/>
      <c r="D132" s="451"/>
      <c r="E132" s="451"/>
      <c r="F132" s="451"/>
      <c r="G132" s="451"/>
      <c r="H132" s="451"/>
      <c r="I132" s="451"/>
      <c r="J132" s="451"/>
      <c r="K132" s="451"/>
      <c r="L132" s="451"/>
      <c r="M132" s="451"/>
      <c r="N132" s="451"/>
      <c r="O132" s="451"/>
      <c r="P132" s="451"/>
      <c r="Q132" s="451"/>
      <c r="R132" s="451"/>
      <c r="S132" s="451"/>
      <c r="T132" s="451"/>
      <c r="U132" s="451"/>
      <c r="V132" s="451"/>
    </row>
    <row r="133" spans="1:22">
      <c r="A133" s="451"/>
      <c r="B133" s="451"/>
      <c r="C133" s="451"/>
      <c r="D133" s="451"/>
      <c r="E133" s="451"/>
      <c r="F133" s="451"/>
      <c r="G133" s="451"/>
      <c r="H133" s="451"/>
      <c r="I133" s="451"/>
      <c r="J133" s="451"/>
      <c r="K133" s="451"/>
      <c r="L133" s="451"/>
      <c r="M133" s="451"/>
      <c r="N133" s="451"/>
      <c r="O133" s="451"/>
      <c r="P133" s="451"/>
      <c r="Q133" s="451"/>
      <c r="R133" s="451"/>
      <c r="S133" s="451"/>
      <c r="T133" s="451"/>
      <c r="U133" s="451"/>
      <c r="V133" s="451"/>
    </row>
    <row r="134" spans="1:22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1"/>
      <c r="P134" s="451"/>
      <c r="Q134" s="451"/>
      <c r="R134" s="451"/>
      <c r="S134" s="451"/>
      <c r="T134" s="451"/>
      <c r="U134" s="451"/>
      <c r="V134" s="451"/>
    </row>
    <row r="135" spans="1:22">
      <c r="A135" s="451"/>
      <c r="B135" s="451"/>
      <c r="C135" s="451"/>
      <c r="D135" s="451"/>
      <c r="E135" s="451"/>
      <c r="F135" s="451"/>
      <c r="G135" s="451"/>
      <c r="H135" s="451"/>
      <c r="I135" s="451"/>
      <c r="J135" s="451"/>
      <c r="K135" s="451"/>
      <c r="L135" s="451"/>
      <c r="M135" s="451"/>
      <c r="N135" s="451"/>
      <c r="O135" s="451"/>
      <c r="P135" s="451"/>
      <c r="Q135" s="451"/>
      <c r="R135" s="451"/>
      <c r="S135" s="451"/>
      <c r="T135" s="451"/>
      <c r="U135" s="451"/>
      <c r="V135" s="451"/>
    </row>
    <row r="136" spans="1:22">
      <c r="A136" s="451"/>
      <c r="B136" s="451"/>
      <c r="C136" s="451"/>
      <c r="D136" s="451"/>
      <c r="E136" s="451"/>
      <c r="F136" s="451"/>
      <c r="G136" s="451"/>
      <c r="H136" s="451"/>
      <c r="I136" s="451"/>
      <c r="J136" s="451"/>
      <c r="K136" s="451"/>
      <c r="L136" s="451"/>
      <c r="M136" s="451"/>
      <c r="N136" s="451"/>
      <c r="O136" s="451"/>
      <c r="P136" s="451"/>
      <c r="Q136" s="451"/>
      <c r="R136" s="451"/>
      <c r="S136" s="451"/>
      <c r="T136" s="451"/>
      <c r="U136" s="451"/>
      <c r="V136" s="451"/>
    </row>
    <row r="137" spans="1:22">
      <c r="A137" s="451"/>
      <c r="B137" s="451"/>
      <c r="C137" s="451"/>
      <c r="D137" s="451"/>
      <c r="E137" s="451"/>
      <c r="F137" s="451"/>
      <c r="G137" s="451"/>
      <c r="H137" s="451"/>
      <c r="I137" s="451"/>
      <c r="J137" s="451"/>
      <c r="K137" s="451"/>
      <c r="L137" s="451"/>
      <c r="M137" s="451"/>
      <c r="N137" s="451"/>
      <c r="O137" s="451"/>
      <c r="P137" s="451"/>
      <c r="Q137" s="451"/>
      <c r="R137" s="451"/>
      <c r="S137" s="451"/>
      <c r="T137" s="451"/>
      <c r="U137" s="451"/>
      <c r="V137" s="451"/>
    </row>
    <row r="138" spans="1:22">
      <c r="A138" s="451"/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</row>
    <row r="139" spans="1:22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1"/>
      <c r="O139" s="451"/>
      <c r="P139" s="451"/>
      <c r="Q139" s="451"/>
      <c r="R139" s="451"/>
      <c r="S139" s="451"/>
      <c r="T139" s="451"/>
      <c r="U139" s="451"/>
      <c r="V139" s="451"/>
    </row>
    <row r="140" spans="1:22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</row>
    <row r="141" spans="1:22">
      <c r="A141" s="451"/>
      <c r="B141" s="451"/>
      <c r="C141" s="451"/>
      <c r="D141" s="451"/>
      <c r="E141" s="451"/>
      <c r="F141" s="451"/>
      <c r="G141" s="451"/>
      <c r="H141" s="451"/>
      <c r="I141" s="451"/>
      <c r="J141" s="451"/>
      <c r="K141" s="451"/>
      <c r="L141" s="451"/>
      <c r="M141" s="451"/>
      <c r="N141" s="451"/>
      <c r="O141" s="451"/>
      <c r="P141" s="451"/>
      <c r="Q141" s="451"/>
      <c r="R141" s="451"/>
      <c r="S141" s="451"/>
      <c r="T141" s="451"/>
      <c r="U141" s="451"/>
      <c r="V141" s="451"/>
    </row>
    <row r="142" spans="1:22">
      <c r="A142" s="451"/>
      <c r="B142" s="451"/>
      <c r="C142" s="451"/>
      <c r="D142" s="451"/>
      <c r="E142" s="451"/>
      <c r="F142" s="451"/>
      <c r="G142" s="451"/>
      <c r="H142" s="451"/>
      <c r="I142" s="451"/>
      <c r="J142" s="451"/>
      <c r="K142" s="451"/>
      <c r="L142" s="451"/>
      <c r="M142" s="451"/>
      <c r="N142" s="451"/>
      <c r="O142" s="451"/>
      <c r="P142" s="451"/>
      <c r="Q142" s="451"/>
      <c r="R142" s="451"/>
      <c r="S142" s="451"/>
      <c r="T142" s="451"/>
      <c r="U142" s="451"/>
      <c r="V142" s="451"/>
    </row>
    <row r="143" spans="1:22">
      <c r="A143" s="451"/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</row>
    <row r="144" spans="1:22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</row>
    <row r="145" spans="1:22">
      <c r="A145" s="451"/>
      <c r="B145" s="451"/>
      <c r="C145" s="451"/>
      <c r="D145" s="451"/>
      <c r="E145" s="451"/>
      <c r="F145" s="451"/>
      <c r="G145" s="451"/>
      <c r="H145" s="451"/>
      <c r="I145" s="451"/>
      <c r="J145" s="451"/>
      <c r="K145" s="451"/>
      <c r="L145" s="451"/>
      <c r="M145" s="451"/>
      <c r="N145" s="451"/>
      <c r="O145" s="451"/>
      <c r="P145" s="451"/>
      <c r="Q145" s="451"/>
      <c r="R145" s="451"/>
      <c r="S145" s="451"/>
      <c r="T145" s="451"/>
      <c r="U145" s="451"/>
      <c r="V145" s="451"/>
    </row>
    <row r="146" spans="1:22">
      <c r="A146" s="451"/>
      <c r="B146" s="451"/>
      <c r="C146" s="451"/>
      <c r="D146" s="451"/>
      <c r="E146" s="451"/>
      <c r="F146" s="451"/>
      <c r="G146" s="451"/>
      <c r="H146" s="451"/>
      <c r="I146" s="451"/>
      <c r="J146" s="451"/>
      <c r="K146" s="451"/>
      <c r="L146" s="451"/>
      <c r="M146" s="451"/>
      <c r="N146" s="451"/>
      <c r="O146" s="451"/>
      <c r="P146" s="451"/>
      <c r="Q146" s="451"/>
      <c r="R146" s="451"/>
      <c r="S146" s="451"/>
      <c r="T146" s="451"/>
      <c r="U146" s="451"/>
      <c r="V146" s="451"/>
    </row>
    <row r="147" spans="1:22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1"/>
      <c r="O147" s="451"/>
      <c r="P147" s="451"/>
      <c r="Q147" s="451"/>
      <c r="R147" s="451"/>
      <c r="S147" s="451"/>
      <c r="T147" s="451"/>
      <c r="U147" s="451"/>
      <c r="V147" s="451"/>
    </row>
    <row r="148" spans="1:22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</row>
    <row r="149" spans="1:22">
      <c r="A149" s="451"/>
      <c r="B149" s="451"/>
      <c r="C149" s="451"/>
      <c r="D149" s="451"/>
      <c r="E149" s="451"/>
      <c r="F149" s="451"/>
      <c r="G149" s="451"/>
      <c r="H149" s="451"/>
      <c r="I149" s="451"/>
      <c r="J149" s="451"/>
      <c r="K149" s="451"/>
      <c r="L149" s="451"/>
      <c r="M149" s="451"/>
      <c r="N149" s="451"/>
      <c r="O149" s="451"/>
      <c r="P149" s="451"/>
      <c r="Q149" s="451"/>
      <c r="R149" s="451"/>
      <c r="S149" s="451"/>
      <c r="T149" s="451"/>
      <c r="U149" s="451"/>
      <c r="V149" s="451"/>
    </row>
    <row r="150" spans="1:22">
      <c r="A150" s="451"/>
      <c r="B150" s="451"/>
      <c r="C150" s="451"/>
      <c r="D150" s="451"/>
      <c r="E150" s="451"/>
      <c r="F150" s="451"/>
      <c r="G150" s="451"/>
      <c r="H150" s="451"/>
      <c r="I150" s="451"/>
      <c r="J150" s="451"/>
      <c r="K150" s="451"/>
      <c r="L150" s="451"/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</row>
    <row r="151" spans="1:22">
      <c r="A151" s="451"/>
      <c r="B151" s="451"/>
      <c r="C151" s="451"/>
      <c r="D151" s="451"/>
      <c r="E151" s="451"/>
      <c r="F151" s="451"/>
      <c r="G151" s="451"/>
      <c r="H151" s="451"/>
      <c r="I151" s="451"/>
      <c r="J151" s="451"/>
      <c r="K151" s="451"/>
      <c r="L151" s="451"/>
      <c r="M151" s="451"/>
      <c r="N151" s="451"/>
      <c r="O151" s="451"/>
      <c r="P151" s="451"/>
      <c r="Q151" s="451"/>
      <c r="R151" s="451"/>
      <c r="S151" s="451"/>
      <c r="T151" s="451"/>
      <c r="U151" s="451"/>
      <c r="V151" s="451"/>
    </row>
    <row r="152" spans="1:22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1"/>
      <c r="P152" s="451"/>
      <c r="Q152" s="451"/>
      <c r="R152" s="451"/>
      <c r="S152" s="451"/>
      <c r="T152" s="451"/>
      <c r="U152" s="451"/>
      <c r="V152" s="451"/>
    </row>
    <row r="153" spans="1:22">
      <c r="A153" s="451"/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1"/>
      <c r="M153" s="451"/>
      <c r="N153" s="451"/>
      <c r="O153" s="451"/>
      <c r="P153" s="451"/>
      <c r="Q153" s="451"/>
      <c r="R153" s="451"/>
      <c r="S153" s="451"/>
      <c r="T153" s="451"/>
      <c r="U153" s="451"/>
      <c r="V153" s="451"/>
    </row>
    <row r="154" spans="1:22">
      <c r="A154" s="451"/>
      <c r="B154" s="451"/>
      <c r="C154" s="451"/>
      <c r="D154" s="451"/>
      <c r="E154" s="451"/>
      <c r="F154" s="451"/>
      <c r="G154" s="451"/>
      <c r="H154" s="451"/>
      <c r="I154" s="451"/>
      <c r="J154" s="451"/>
      <c r="K154" s="451"/>
      <c r="L154" s="451"/>
      <c r="M154" s="451"/>
      <c r="N154" s="451"/>
      <c r="O154" s="451"/>
      <c r="P154" s="451"/>
      <c r="Q154" s="451"/>
      <c r="R154" s="451"/>
      <c r="S154" s="451"/>
      <c r="T154" s="451"/>
      <c r="U154" s="451"/>
      <c r="V154" s="451"/>
    </row>
    <row r="155" spans="1:22">
      <c r="A155" s="451"/>
      <c r="B155" s="451"/>
      <c r="C155" s="451"/>
      <c r="D155" s="451"/>
      <c r="E155" s="451"/>
      <c r="F155" s="451"/>
      <c r="G155" s="451"/>
      <c r="H155" s="451"/>
      <c r="I155" s="451"/>
      <c r="J155" s="451"/>
      <c r="K155" s="451"/>
      <c r="L155" s="451"/>
      <c r="M155" s="451"/>
      <c r="N155" s="451"/>
      <c r="O155" s="451"/>
      <c r="P155" s="451"/>
      <c r="Q155" s="451"/>
      <c r="R155" s="451"/>
      <c r="S155" s="451"/>
      <c r="T155" s="451"/>
      <c r="U155" s="451"/>
      <c r="V155" s="451"/>
    </row>
    <row r="156" spans="1:22">
      <c r="A156" s="451"/>
      <c r="B156" s="451"/>
      <c r="C156" s="451"/>
      <c r="D156" s="451"/>
      <c r="E156" s="451"/>
      <c r="F156" s="451"/>
      <c r="G156" s="451"/>
      <c r="H156" s="451"/>
      <c r="I156" s="451"/>
      <c r="J156" s="451"/>
      <c r="K156" s="451"/>
      <c r="L156" s="451"/>
      <c r="M156" s="451"/>
      <c r="N156" s="451"/>
      <c r="O156" s="451"/>
      <c r="P156" s="451"/>
      <c r="Q156" s="451"/>
      <c r="R156" s="451"/>
      <c r="S156" s="451"/>
      <c r="T156" s="451"/>
      <c r="U156" s="451"/>
      <c r="V156" s="451"/>
    </row>
    <row r="157" spans="1:22">
      <c r="A157" s="451"/>
      <c r="B157" s="451"/>
      <c r="C157" s="451"/>
      <c r="D157" s="451"/>
      <c r="E157" s="451"/>
      <c r="F157" s="451"/>
      <c r="G157" s="451"/>
      <c r="H157" s="451"/>
      <c r="I157" s="451"/>
      <c r="J157" s="451"/>
      <c r="K157" s="451"/>
      <c r="L157" s="451"/>
      <c r="M157" s="451"/>
      <c r="N157" s="451"/>
      <c r="O157" s="451"/>
      <c r="P157" s="451"/>
      <c r="Q157" s="451"/>
      <c r="R157" s="451"/>
      <c r="S157" s="451"/>
      <c r="T157" s="451"/>
      <c r="U157" s="451"/>
      <c r="V157" s="451"/>
    </row>
    <row r="158" spans="1:22">
      <c r="A158" s="451"/>
      <c r="B158" s="451"/>
      <c r="C158" s="451"/>
      <c r="D158" s="451"/>
      <c r="E158" s="451"/>
      <c r="F158" s="451"/>
      <c r="G158" s="451"/>
      <c r="H158" s="451"/>
      <c r="I158" s="451"/>
      <c r="J158" s="451"/>
      <c r="K158" s="451"/>
      <c r="L158" s="451"/>
      <c r="M158" s="451"/>
      <c r="N158" s="451"/>
      <c r="O158" s="451"/>
      <c r="P158" s="451"/>
      <c r="Q158" s="451"/>
      <c r="R158" s="451"/>
      <c r="S158" s="451"/>
      <c r="T158" s="451"/>
      <c r="U158" s="451"/>
      <c r="V158" s="451"/>
    </row>
    <row r="159" spans="1:22">
      <c r="A159" s="451"/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</row>
    <row r="160" spans="1:22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1"/>
      <c r="O160" s="451"/>
      <c r="P160" s="451"/>
      <c r="Q160" s="451"/>
      <c r="R160" s="451"/>
      <c r="S160" s="451"/>
      <c r="T160" s="451"/>
      <c r="U160" s="451"/>
      <c r="V160" s="451"/>
    </row>
    <row r="161" spans="1:22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1"/>
      <c r="O161" s="451"/>
      <c r="P161" s="451"/>
      <c r="Q161" s="451"/>
      <c r="R161" s="451"/>
      <c r="S161" s="451"/>
      <c r="T161" s="451"/>
      <c r="U161" s="451"/>
      <c r="V161" s="451"/>
    </row>
    <row r="162" spans="1:22">
      <c r="A162" s="451"/>
      <c r="B162" s="451"/>
      <c r="C162" s="451"/>
      <c r="D162" s="451"/>
      <c r="E162" s="451"/>
      <c r="F162" s="451"/>
      <c r="G162" s="451"/>
      <c r="H162" s="451"/>
      <c r="I162" s="451"/>
      <c r="J162" s="451"/>
      <c r="K162" s="451"/>
      <c r="L162" s="451"/>
      <c r="M162" s="451"/>
      <c r="N162" s="451"/>
      <c r="O162" s="451"/>
      <c r="P162" s="451"/>
      <c r="Q162" s="451"/>
      <c r="R162" s="451"/>
      <c r="S162" s="451"/>
      <c r="T162" s="451"/>
      <c r="U162" s="451"/>
      <c r="V162" s="451"/>
    </row>
    <row r="163" spans="1:22">
      <c r="A163" s="451"/>
      <c r="B163" s="451"/>
      <c r="C163" s="451"/>
      <c r="D163" s="451"/>
      <c r="E163" s="451"/>
      <c r="F163" s="451"/>
      <c r="G163" s="451"/>
      <c r="H163" s="451"/>
      <c r="I163" s="451"/>
      <c r="J163" s="451"/>
      <c r="K163" s="451"/>
      <c r="L163" s="451"/>
      <c r="M163" s="451"/>
      <c r="N163" s="451"/>
      <c r="O163" s="451"/>
      <c r="P163" s="451"/>
      <c r="Q163" s="451"/>
      <c r="R163" s="451"/>
      <c r="S163" s="451"/>
      <c r="T163" s="451"/>
      <c r="U163" s="451"/>
      <c r="V163" s="451"/>
    </row>
    <row r="164" spans="1:22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</row>
    <row r="165" spans="1:22">
      <c r="A165" s="451"/>
      <c r="B165" s="451"/>
      <c r="C165" s="451"/>
      <c r="D165" s="451"/>
      <c r="E165" s="451"/>
      <c r="F165" s="451"/>
      <c r="G165" s="451"/>
      <c r="H165" s="451"/>
      <c r="I165" s="451"/>
      <c r="J165" s="451"/>
      <c r="K165" s="451"/>
      <c r="L165" s="451"/>
      <c r="M165" s="451"/>
      <c r="N165" s="451"/>
      <c r="O165" s="451"/>
      <c r="P165" s="451"/>
      <c r="Q165" s="451"/>
      <c r="R165" s="451"/>
      <c r="S165" s="451"/>
      <c r="T165" s="451"/>
      <c r="U165" s="451"/>
      <c r="V165" s="451"/>
    </row>
    <row r="166" spans="1:22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1"/>
      <c r="O166" s="451"/>
      <c r="P166" s="451"/>
      <c r="Q166" s="451"/>
      <c r="R166" s="451"/>
      <c r="S166" s="451"/>
      <c r="T166" s="451"/>
      <c r="U166" s="451"/>
      <c r="V166" s="451"/>
    </row>
    <row r="167" spans="1:22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1"/>
      <c r="O167" s="451"/>
      <c r="P167" s="451"/>
      <c r="Q167" s="451"/>
      <c r="R167" s="451"/>
      <c r="S167" s="451"/>
      <c r="T167" s="451"/>
      <c r="U167" s="451"/>
      <c r="V167" s="451"/>
    </row>
    <row r="168" spans="1:22">
      <c r="A168" s="451"/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</row>
    <row r="169" spans="1:22">
      <c r="A169" s="451"/>
      <c r="B169" s="451"/>
      <c r="C169" s="451"/>
      <c r="D169" s="451"/>
      <c r="E169" s="451"/>
      <c r="F169" s="451"/>
      <c r="G169" s="451"/>
      <c r="H169" s="451"/>
      <c r="I169" s="451"/>
      <c r="J169" s="451"/>
      <c r="K169" s="451"/>
      <c r="L169" s="451"/>
      <c r="M169" s="451"/>
      <c r="N169" s="451"/>
      <c r="O169" s="451"/>
      <c r="P169" s="451"/>
      <c r="Q169" s="451"/>
      <c r="R169" s="451"/>
      <c r="S169" s="451"/>
      <c r="T169" s="451"/>
      <c r="U169" s="451"/>
      <c r="V169" s="451"/>
    </row>
    <row r="170" spans="1:22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1"/>
      <c r="P170" s="451"/>
      <c r="Q170" s="451"/>
      <c r="R170" s="451"/>
      <c r="S170" s="451"/>
      <c r="T170" s="451"/>
      <c r="U170" s="451"/>
      <c r="V170" s="451"/>
    </row>
    <row r="171" spans="1:2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1"/>
      <c r="O171" s="451"/>
      <c r="P171" s="451"/>
      <c r="Q171" s="451"/>
      <c r="R171" s="451"/>
      <c r="S171" s="451"/>
      <c r="T171" s="451"/>
      <c r="U171" s="451"/>
      <c r="V171" s="451"/>
    </row>
    <row r="172" spans="1:22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1"/>
      <c r="O172" s="451"/>
      <c r="P172" s="451"/>
      <c r="Q172" s="451"/>
      <c r="R172" s="451"/>
      <c r="S172" s="451"/>
      <c r="T172" s="451"/>
      <c r="U172" s="451"/>
      <c r="V172" s="451"/>
    </row>
    <row r="173" spans="1:22">
      <c r="A173" s="451"/>
      <c r="B173" s="451"/>
      <c r="C173" s="451"/>
      <c r="D173" s="451"/>
      <c r="E173" s="451"/>
      <c r="F173" s="451"/>
      <c r="G173" s="451"/>
      <c r="H173" s="451"/>
      <c r="I173" s="451"/>
      <c r="J173" s="451"/>
      <c r="K173" s="451"/>
      <c r="L173" s="451"/>
      <c r="M173" s="451"/>
      <c r="N173" s="451"/>
      <c r="O173" s="451"/>
      <c r="P173" s="451"/>
      <c r="Q173" s="451"/>
      <c r="R173" s="451"/>
      <c r="S173" s="451"/>
      <c r="T173" s="451"/>
      <c r="U173" s="451"/>
      <c r="V173" s="451"/>
    </row>
    <row r="174" spans="1:22">
      <c r="A174" s="451"/>
      <c r="B174" s="451"/>
      <c r="C174" s="451"/>
      <c r="D174" s="451"/>
      <c r="E174" s="451"/>
      <c r="F174" s="451"/>
      <c r="G174" s="451"/>
      <c r="H174" s="451"/>
      <c r="I174" s="451"/>
      <c r="J174" s="451"/>
      <c r="K174" s="451"/>
      <c r="L174" s="451"/>
      <c r="M174" s="451"/>
      <c r="N174" s="451"/>
      <c r="O174" s="451"/>
      <c r="P174" s="451"/>
      <c r="Q174" s="451"/>
      <c r="R174" s="451"/>
      <c r="S174" s="451"/>
      <c r="T174" s="451"/>
      <c r="U174" s="451"/>
      <c r="V174" s="451"/>
    </row>
    <row r="175" spans="1:22">
      <c r="A175" s="451"/>
      <c r="B175" s="451"/>
      <c r="C175" s="451"/>
      <c r="D175" s="451"/>
      <c r="E175" s="451"/>
      <c r="F175" s="451"/>
      <c r="G175" s="451"/>
      <c r="H175" s="451"/>
      <c r="I175" s="451"/>
      <c r="J175" s="451"/>
      <c r="K175" s="451"/>
      <c r="L175" s="451"/>
      <c r="M175" s="451"/>
      <c r="N175" s="451"/>
      <c r="O175" s="451"/>
      <c r="P175" s="451"/>
      <c r="Q175" s="451"/>
      <c r="R175" s="451"/>
      <c r="S175" s="451"/>
      <c r="T175" s="451"/>
      <c r="U175" s="451"/>
      <c r="V175" s="451"/>
    </row>
    <row r="176" spans="1:22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1"/>
      <c r="P176" s="451"/>
      <c r="Q176" s="451"/>
      <c r="R176" s="451"/>
      <c r="S176" s="451"/>
      <c r="T176" s="451"/>
      <c r="U176" s="451"/>
      <c r="V176" s="451"/>
    </row>
    <row r="177" spans="1:22">
      <c r="A177" s="451"/>
      <c r="B177" s="451"/>
      <c r="C177" s="451"/>
      <c r="D177" s="451"/>
      <c r="E177" s="451"/>
      <c r="F177" s="451"/>
      <c r="G177" s="451"/>
      <c r="H177" s="451"/>
      <c r="I177" s="451"/>
      <c r="J177" s="451"/>
      <c r="K177" s="451"/>
      <c r="L177" s="451"/>
      <c r="M177" s="451"/>
      <c r="N177" s="451"/>
      <c r="O177" s="451"/>
      <c r="P177" s="451"/>
      <c r="Q177" s="451"/>
      <c r="R177" s="451"/>
      <c r="S177" s="451"/>
      <c r="T177" s="451"/>
      <c r="U177" s="451"/>
      <c r="V177" s="451"/>
    </row>
    <row r="178" spans="1:22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1"/>
      <c r="O178" s="451"/>
      <c r="P178" s="451"/>
      <c r="Q178" s="451"/>
      <c r="R178" s="451"/>
      <c r="S178" s="451"/>
      <c r="T178" s="451"/>
      <c r="U178" s="451"/>
      <c r="V178" s="451"/>
    </row>
    <row r="179" spans="1:22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1"/>
      <c r="O179" s="451"/>
      <c r="P179" s="451"/>
      <c r="Q179" s="451"/>
      <c r="R179" s="451"/>
      <c r="S179" s="451"/>
      <c r="T179" s="451"/>
      <c r="U179" s="451"/>
      <c r="V179" s="451"/>
    </row>
    <row r="180" spans="1:22">
      <c r="A180" s="451"/>
      <c r="B180" s="451"/>
      <c r="C180" s="451"/>
      <c r="D180" s="451"/>
      <c r="E180" s="451"/>
      <c r="F180" s="451"/>
      <c r="G180" s="451"/>
      <c r="H180" s="451"/>
      <c r="I180" s="451"/>
      <c r="J180" s="451"/>
      <c r="K180" s="451"/>
      <c r="L180" s="451"/>
      <c r="M180" s="451"/>
      <c r="N180" s="451"/>
      <c r="O180" s="451"/>
      <c r="P180" s="451"/>
      <c r="Q180" s="451"/>
      <c r="R180" s="451"/>
      <c r="S180" s="451"/>
      <c r="T180" s="451"/>
      <c r="U180" s="451"/>
      <c r="V180" s="451"/>
    </row>
    <row r="181" spans="1:22">
      <c r="A181" s="451"/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</row>
    <row r="182" spans="1:22">
      <c r="A182" s="451"/>
      <c r="B182" s="451"/>
      <c r="C182" s="451"/>
      <c r="D182" s="451"/>
      <c r="E182" s="451"/>
      <c r="F182" s="451"/>
      <c r="G182" s="451"/>
      <c r="H182" s="451"/>
      <c r="I182" s="451"/>
      <c r="J182" s="451"/>
      <c r="K182" s="451"/>
      <c r="L182" s="451"/>
      <c r="M182" s="451"/>
      <c r="N182" s="451"/>
      <c r="O182" s="451"/>
      <c r="P182" s="451"/>
      <c r="Q182" s="451"/>
      <c r="R182" s="451"/>
      <c r="S182" s="451"/>
      <c r="T182" s="451"/>
      <c r="U182" s="451"/>
      <c r="V182" s="451"/>
    </row>
    <row r="183" spans="1:22">
      <c r="A183" s="451"/>
      <c r="B183" s="451"/>
      <c r="C183" s="451"/>
      <c r="D183" s="451"/>
      <c r="E183" s="451"/>
      <c r="F183" s="451"/>
      <c r="G183" s="451"/>
      <c r="H183" s="451"/>
      <c r="I183" s="451"/>
      <c r="J183" s="451"/>
      <c r="K183" s="451"/>
      <c r="L183" s="451"/>
      <c r="M183" s="451"/>
      <c r="N183" s="451"/>
      <c r="O183" s="451"/>
      <c r="P183" s="451"/>
      <c r="Q183" s="451"/>
      <c r="R183" s="451"/>
      <c r="S183" s="451"/>
      <c r="T183" s="451"/>
      <c r="U183" s="451"/>
      <c r="V183" s="451"/>
    </row>
    <row r="184" spans="1:22">
      <c r="A184" s="451"/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</row>
    <row r="185" spans="1:22">
      <c r="A185" s="451"/>
      <c r="B185" s="451"/>
      <c r="C185" s="451"/>
      <c r="D185" s="451"/>
      <c r="E185" s="451"/>
      <c r="F185" s="451"/>
      <c r="G185" s="451"/>
      <c r="H185" s="451"/>
      <c r="I185" s="451"/>
      <c r="J185" s="451"/>
      <c r="K185" s="451"/>
      <c r="L185" s="451"/>
      <c r="M185" s="451"/>
      <c r="N185" s="451"/>
      <c r="O185" s="451"/>
      <c r="P185" s="451"/>
      <c r="Q185" s="451"/>
      <c r="R185" s="451"/>
      <c r="S185" s="451"/>
      <c r="T185" s="451"/>
      <c r="U185" s="451"/>
      <c r="V185" s="451"/>
    </row>
    <row r="186" spans="1:22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</row>
    <row r="187" spans="1:22">
      <c r="A187" s="451"/>
      <c r="B187" s="451"/>
      <c r="C187" s="451"/>
      <c r="D187" s="451"/>
      <c r="E187" s="451"/>
      <c r="F187" s="451"/>
      <c r="G187" s="451"/>
      <c r="H187" s="451"/>
      <c r="I187" s="451"/>
      <c r="J187" s="451"/>
      <c r="K187" s="451"/>
      <c r="L187" s="451"/>
      <c r="M187" s="451"/>
      <c r="N187" s="451"/>
      <c r="O187" s="451"/>
      <c r="P187" s="451"/>
      <c r="Q187" s="451"/>
      <c r="R187" s="451"/>
      <c r="S187" s="451"/>
      <c r="T187" s="451"/>
      <c r="U187" s="451"/>
      <c r="V187" s="451"/>
    </row>
    <row r="188" spans="1:22">
      <c r="A188" s="451"/>
      <c r="B188" s="451"/>
      <c r="C188" s="451"/>
      <c r="D188" s="451"/>
      <c r="E188" s="451"/>
      <c r="F188" s="451"/>
      <c r="G188" s="451"/>
      <c r="H188" s="451"/>
      <c r="I188" s="451"/>
      <c r="J188" s="451"/>
      <c r="K188" s="451"/>
      <c r="L188" s="451"/>
      <c r="M188" s="451"/>
      <c r="N188" s="451"/>
      <c r="O188" s="451"/>
      <c r="P188" s="451"/>
      <c r="Q188" s="451"/>
      <c r="R188" s="451"/>
      <c r="S188" s="451"/>
      <c r="T188" s="451"/>
      <c r="U188" s="451"/>
      <c r="V188" s="451"/>
    </row>
    <row r="189" spans="1:22">
      <c r="A189" s="451"/>
      <c r="B189" s="451"/>
      <c r="C189" s="451"/>
      <c r="D189" s="451"/>
      <c r="E189" s="451"/>
      <c r="F189" s="451"/>
      <c r="G189" s="451"/>
      <c r="H189" s="451"/>
      <c r="I189" s="451"/>
      <c r="J189" s="451"/>
      <c r="K189" s="451"/>
      <c r="L189" s="451"/>
      <c r="M189" s="451"/>
      <c r="N189" s="451"/>
      <c r="O189" s="451"/>
      <c r="P189" s="451"/>
      <c r="Q189" s="451"/>
      <c r="R189" s="451"/>
      <c r="S189" s="451"/>
      <c r="T189" s="451"/>
      <c r="U189" s="451"/>
      <c r="V189" s="451"/>
    </row>
    <row r="190" spans="1:22">
      <c r="A190" s="451"/>
      <c r="B190" s="451"/>
      <c r="C190" s="451"/>
      <c r="D190" s="451"/>
      <c r="E190" s="451"/>
      <c r="F190" s="451"/>
      <c r="G190" s="451"/>
      <c r="H190" s="451"/>
      <c r="I190" s="451"/>
      <c r="J190" s="451"/>
      <c r="K190" s="451"/>
      <c r="L190" s="451"/>
      <c r="M190" s="451"/>
      <c r="N190" s="451"/>
      <c r="O190" s="451"/>
      <c r="P190" s="451"/>
      <c r="Q190" s="451"/>
      <c r="R190" s="451"/>
      <c r="S190" s="451"/>
      <c r="T190" s="451"/>
      <c r="U190" s="451"/>
      <c r="V190" s="451"/>
    </row>
    <row r="191" spans="1:22">
      <c r="A191" s="451"/>
      <c r="B191" s="451"/>
      <c r="C191" s="451"/>
      <c r="D191" s="451"/>
      <c r="E191" s="451"/>
      <c r="F191" s="451"/>
      <c r="G191" s="451"/>
      <c r="H191" s="451"/>
      <c r="I191" s="451"/>
      <c r="J191" s="451"/>
      <c r="K191" s="451"/>
      <c r="L191" s="451"/>
      <c r="M191" s="451"/>
      <c r="N191" s="451"/>
      <c r="O191" s="451"/>
      <c r="P191" s="451"/>
      <c r="Q191" s="451"/>
      <c r="R191" s="451"/>
      <c r="S191" s="451"/>
      <c r="T191" s="451"/>
      <c r="U191" s="451"/>
      <c r="V191" s="451"/>
    </row>
    <row r="192" spans="1:22">
      <c r="A192" s="451"/>
      <c r="B192" s="451"/>
      <c r="C192" s="451"/>
      <c r="D192" s="451"/>
      <c r="E192" s="451"/>
      <c r="F192" s="451"/>
      <c r="G192" s="451"/>
      <c r="H192" s="451"/>
      <c r="I192" s="451"/>
      <c r="J192" s="451"/>
      <c r="K192" s="451"/>
      <c r="L192" s="451"/>
      <c r="M192" s="451"/>
      <c r="N192" s="451"/>
      <c r="O192" s="451"/>
      <c r="P192" s="451"/>
      <c r="Q192" s="451"/>
      <c r="R192" s="451"/>
      <c r="S192" s="451"/>
      <c r="T192" s="451"/>
      <c r="U192" s="451"/>
      <c r="V192" s="451"/>
    </row>
    <row r="193" spans="1:22">
      <c r="A193" s="451"/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</row>
    <row r="194" spans="1:22">
      <c r="A194" s="451"/>
      <c r="B194" s="451"/>
      <c r="C194" s="451"/>
      <c r="D194" s="451"/>
      <c r="E194" s="451"/>
      <c r="F194" s="451"/>
      <c r="G194" s="451"/>
      <c r="H194" s="451"/>
      <c r="I194" s="451"/>
      <c r="J194" s="451"/>
      <c r="K194" s="451"/>
      <c r="L194" s="451"/>
      <c r="M194" s="451"/>
      <c r="N194" s="451"/>
      <c r="O194" s="451"/>
      <c r="P194" s="451"/>
      <c r="Q194" s="451"/>
      <c r="R194" s="451"/>
      <c r="S194" s="451"/>
      <c r="T194" s="451"/>
      <c r="U194" s="451"/>
      <c r="V194" s="451"/>
    </row>
    <row r="195" spans="1:22">
      <c r="A195" s="451"/>
      <c r="B195" s="451"/>
      <c r="C195" s="451"/>
      <c r="D195" s="451"/>
      <c r="E195" s="451"/>
      <c r="F195" s="451"/>
      <c r="G195" s="451"/>
      <c r="H195" s="451"/>
      <c r="I195" s="451"/>
      <c r="J195" s="451"/>
      <c r="K195" s="451"/>
      <c r="L195" s="451"/>
      <c r="M195" s="451"/>
      <c r="N195" s="451"/>
      <c r="O195" s="451"/>
      <c r="P195" s="451"/>
      <c r="Q195" s="451"/>
      <c r="R195" s="451"/>
      <c r="S195" s="451"/>
      <c r="T195" s="451"/>
      <c r="U195" s="451"/>
      <c r="V195" s="451"/>
    </row>
    <row r="196" spans="1:22">
      <c r="A196" s="451"/>
      <c r="B196" s="451"/>
      <c r="C196" s="451"/>
      <c r="D196" s="451"/>
      <c r="E196" s="451"/>
      <c r="F196" s="451"/>
      <c r="G196" s="451"/>
      <c r="H196" s="451"/>
      <c r="I196" s="451"/>
      <c r="J196" s="451"/>
      <c r="K196" s="451"/>
      <c r="L196" s="451"/>
      <c r="M196" s="451"/>
      <c r="N196" s="451"/>
      <c r="O196" s="451"/>
      <c r="P196" s="451"/>
      <c r="Q196" s="451"/>
      <c r="R196" s="451"/>
      <c r="S196" s="451"/>
      <c r="T196" s="451"/>
      <c r="U196" s="451"/>
      <c r="V196" s="451"/>
    </row>
    <row r="197" spans="1:22">
      <c r="A197" s="451"/>
      <c r="B197" s="451"/>
      <c r="C197" s="451"/>
      <c r="D197" s="451"/>
      <c r="E197" s="451"/>
      <c r="F197" s="451"/>
      <c r="G197" s="451"/>
      <c r="H197" s="451"/>
      <c r="I197" s="451"/>
      <c r="J197" s="451"/>
      <c r="K197" s="451"/>
      <c r="L197" s="451"/>
      <c r="M197" s="451"/>
      <c r="N197" s="451"/>
      <c r="O197" s="451"/>
      <c r="P197" s="451"/>
      <c r="Q197" s="451"/>
      <c r="R197" s="451"/>
      <c r="S197" s="451"/>
      <c r="T197" s="451"/>
      <c r="U197" s="451"/>
      <c r="V197" s="451"/>
    </row>
    <row r="198" spans="1:22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1"/>
      <c r="O198" s="451"/>
      <c r="P198" s="451"/>
      <c r="Q198" s="451"/>
      <c r="R198" s="451"/>
      <c r="S198" s="451"/>
      <c r="T198" s="451"/>
      <c r="U198" s="451"/>
      <c r="V198" s="451"/>
    </row>
    <row r="199" spans="1:22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1"/>
      <c r="O199" s="451"/>
      <c r="P199" s="451"/>
      <c r="Q199" s="451"/>
      <c r="R199" s="451"/>
      <c r="S199" s="451"/>
      <c r="T199" s="451"/>
      <c r="U199" s="451"/>
      <c r="V199" s="451"/>
    </row>
    <row r="200" spans="1:22">
      <c r="A200" s="451"/>
      <c r="B200" s="451"/>
      <c r="C200" s="451"/>
      <c r="D200" s="451"/>
      <c r="E200" s="451"/>
      <c r="F200" s="451"/>
      <c r="G200" s="451"/>
      <c r="H200" s="451"/>
      <c r="I200" s="451"/>
      <c r="J200" s="451"/>
      <c r="K200" s="451"/>
      <c r="L200" s="451"/>
      <c r="M200" s="451"/>
      <c r="N200" s="451"/>
      <c r="O200" s="451"/>
      <c r="P200" s="451"/>
      <c r="Q200" s="451"/>
      <c r="R200" s="451"/>
      <c r="S200" s="451"/>
      <c r="T200" s="451"/>
      <c r="U200" s="451"/>
      <c r="V200" s="451"/>
    </row>
    <row r="201" spans="1:22">
      <c r="A201" s="451"/>
      <c r="B201" s="451"/>
      <c r="C201" s="451"/>
      <c r="D201" s="451"/>
      <c r="E201" s="451"/>
      <c r="F201" s="451"/>
      <c r="G201" s="451"/>
      <c r="H201" s="451"/>
      <c r="I201" s="451"/>
      <c r="J201" s="451"/>
      <c r="K201" s="451"/>
      <c r="L201" s="451"/>
      <c r="M201" s="451"/>
      <c r="N201" s="451"/>
      <c r="O201" s="451"/>
      <c r="P201" s="451"/>
      <c r="Q201" s="451"/>
      <c r="R201" s="451"/>
      <c r="S201" s="451"/>
      <c r="T201" s="451"/>
      <c r="U201" s="451"/>
      <c r="V201" s="451"/>
    </row>
    <row r="202" spans="1:22">
      <c r="A202" s="451"/>
      <c r="B202" s="451"/>
      <c r="C202" s="451"/>
      <c r="D202" s="451"/>
      <c r="E202" s="451"/>
      <c r="F202" s="451"/>
      <c r="G202" s="451"/>
      <c r="H202" s="451"/>
      <c r="I202" s="451"/>
      <c r="J202" s="451"/>
      <c r="K202" s="451"/>
      <c r="L202" s="451"/>
      <c r="M202" s="451"/>
      <c r="N202" s="451"/>
      <c r="O202" s="451"/>
      <c r="P202" s="451"/>
      <c r="Q202" s="451"/>
      <c r="R202" s="451"/>
      <c r="S202" s="451"/>
      <c r="T202" s="451"/>
      <c r="U202" s="451"/>
      <c r="V202" s="451"/>
    </row>
    <row r="203" spans="1:22">
      <c r="A203" s="451"/>
      <c r="B203" s="451"/>
      <c r="C203" s="451"/>
      <c r="D203" s="451"/>
      <c r="E203" s="451"/>
      <c r="F203" s="451"/>
      <c r="G203" s="451"/>
      <c r="H203" s="451"/>
      <c r="I203" s="451"/>
      <c r="J203" s="451"/>
      <c r="K203" s="451"/>
      <c r="L203" s="451"/>
      <c r="M203" s="451"/>
      <c r="N203" s="451"/>
      <c r="O203" s="451"/>
      <c r="P203" s="451"/>
      <c r="Q203" s="451"/>
      <c r="R203" s="451"/>
      <c r="S203" s="451"/>
      <c r="T203" s="451"/>
      <c r="U203" s="451"/>
      <c r="V203" s="451"/>
    </row>
    <row r="204" spans="1:22">
      <c r="A204" s="451"/>
      <c r="B204" s="451"/>
      <c r="C204" s="451"/>
      <c r="D204" s="451"/>
      <c r="E204" s="451"/>
      <c r="F204" s="451"/>
      <c r="G204" s="451"/>
      <c r="H204" s="451"/>
      <c r="I204" s="451"/>
      <c r="J204" s="451"/>
      <c r="K204" s="451"/>
      <c r="L204" s="451"/>
      <c r="M204" s="451"/>
      <c r="N204" s="451"/>
      <c r="O204" s="451"/>
      <c r="P204" s="451"/>
      <c r="Q204" s="451"/>
      <c r="R204" s="451"/>
      <c r="S204" s="451"/>
      <c r="T204" s="451"/>
      <c r="U204" s="451"/>
      <c r="V204" s="451"/>
    </row>
    <row r="205" spans="1:2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1"/>
      <c r="O205" s="451"/>
      <c r="P205" s="451"/>
      <c r="Q205" s="451"/>
      <c r="R205" s="451"/>
      <c r="S205" s="451"/>
      <c r="T205" s="451"/>
      <c r="U205" s="451"/>
      <c r="V205" s="451"/>
    </row>
    <row r="206" spans="1:2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1"/>
      <c r="O206" s="451"/>
      <c r="P206" s="451"/>
      <c r="Q206" s="451"/>
      <c r="R206" s="451"/>
      <c r="S206" s="451"/>
      <c r="T206" s="451"/>
      <c r="U206" s="451"/>
      <c r="V206" s="451"/>
    </row>
    <row r="207" spans="1:22">
      <c r="A207" s="451"/>
      <c r="B207" s="451"/>
      <c r="C207" s="451"/>
      <c r="D207" s="451"/>
      <c r="E207" s="451"/>
      <c r="F207" s="451"/>
      <c r="G207" s="451"/>
      <c r="H207" s="451"/>
      <c r="I207" s="451"/>
      <c r="J207" s="451"/>
      <c r="K207" s="451"/>
      <c r="L207" s="451"/>
      <c r="M207" s="451"/>
      <c r="N207" s="451"/>
      <c r="O207" s="451"/>
      <c r="P207" s="451"/>
      <c r="Q207" s="451"/>
      <c r="R207" s="451"/>
      <c r="S207" s="451"/>
      <c r="T207" s="451"/>
      <c r="U207" s="451"/>
      <c r="V207" s="451"/>
    </row>
    <row r="208" spans="1:22">
      <c r="A208" s="451"/>
      <c r="B208" s="451"/>
      <c r="C208" s="451"/>
      <c r="D208" s="451"/>
      <c r="E208" s="451"/>
      <c r="F208" s="451"/>
      <c r="G208" s="451"/>
      <c r="H208" s="451"/>
      <c r="I208" s="451"/>
      <c r="J208" s="451"/>
      <c r="K208" s="451"/>
      <c r="L208" s="451"/>
      <c r="M208" s="451"/>
      <c r="N208" s="451"/>
      <c r="O208" s="451"/>
      <c r="P208" s="451"/>
      <c r="Q208" s="451"/>
      <c r="R208" s="451"/>
      <c r="S208" s="451"/>
      <c r="T208" s="451"/>
      <c r="U208" s="451"/>
      <c r="V208" s="451"/>
    </row>
    <row r="209" spans="1:22">
      <c r="A209" s="451"/>
      <c r="B209" s="451"/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</row>
    <row r="210" spans="1:22">
      <c r="A210" s="451"/>
      <c r="B210" s="451"/>
      <c r="C210" s="451"/>
      <c r="D210" s="451"/>
      <c r="E210" s="451"/>
      <c r="F210" s="451"/>
      <c r="G210" s="451"/>
      <c r="H210" s="451"/>
      <c r="I210" s="451"/>
      <c r="J210" s="451"/>
      <c r="K210" s="451"/>
      <c r="L210" s="451"/>
      <c r="M210" s="451"/>
      <c r="N210" s="451"/>
      <c r="O210" s="451"/>
      <c r="P210" s="451"/>
      <c r="Q210" s="451"/>
      <c r="R210" s="451"/>
      <c r="S210" s="451"/>
      <c r="T210" s="451"/>
      <c r="U210" s="451"/>
      <c r="V210" s="451"/>
    </row>
    <row r="211" spans="1:22">
      <c r="A211" s="451"/>
      <c r="B211" s="451"/>
      <c r="C211" s="451"/>
      <c r="D211" s="451"/>
      <c r="E211" s="451"/>
      <c r="F211" s="451"/>
      <c r="G211" s="451"/>
      <c r="H211" s="451"/>
      <c r="I211" s="451"/>
      <c r="J211" s="451"/>
      <c r="K211" s="451"/>
      <c r="L211" s="451"/>
      <c r="M211" s="451"/>
      <c r="N211" s="451"/>
      <c r="O211" s="451"/>
      <c r="P211" s="451"/>
      <c r="Q211" s="451"/>
      <c r="R211" s="451"/>
      <c r="S211" s="451"/>
      <c r="T211" s="451"/>
      <c r="U211" s="451"/>
      <c r="V211" s="451"/>
    </row>
    <row r="212" spans="1:22">
      <c r="A212" s="451"/>
      <c r="B212" s="451"/>
      <c r="C212" s="451"/>
      <c r="D212" s="451"/>
      <c r="E212" s="451"/>
      <c r="F212" s="451"/>
      <c r="G212" s="451"/>
      <c r="H212" s="451"/>
      <c r="I212" s="451"/>
      <c r="J212" s="451"/>
      <c r="K212" s="451"/>
      <c r="L212" s="451"/>
      <c r="M212" s="451"/>
      <c r="N212" s="451"/>
      <c r="O212" s="451"/>
      <c r="P212" s="451"/>
      <c r="Q212" s="451"/>
      <c r="R212" s="451"/>
      <c r="S212" s="451"/>
      <c r="T212" s="451"/>
      <c r="U212" s="451"/>
      <c r="V212" s="451"/>
    </row>
    <row r="213" spans="1:22">
      <c r="A213" s="451"/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1"/>
      <c r="P213" s="451"/>
      <c r="Q213" s="451"/>
      <c r="R213" s="451"/>
      <c r="S213" s="451"/>
      <c r="T213" s="451"/>
      <c r="U213" s="451"/>
      <c r="V213" s="451"/>
    </row>
    <row r="214" spans="1:22">
      <c r="A214" s="451"/>
      <c r="B214" s="451"/>
      <c r="C214" s="451"/>
      <c r="D214" s="451"/>
      <c r="E214" s="451"/>
      <c r="F214" s="451"/>
      <c r="G214" s="451"/>
      <c r="H214" s="451"/>
      <c r="I214" s="451"/>
      <c r="J214" s="451"/>
      <c r="K214" s="451"/>
      <c r="L214" s="451"/>
      <c r="M214" s="451"/>
      <c r="N214" s="451"/>
      <c r="O214" s="451"/>
      <c r="P214" s="451"/>
      <c r="Q214" s="451"/>
      <c r="R214" s="451"/>
      <c r="S214" s="451"/>
      <c r="T214" s="451"/>
      <c r="U214" s="451"/>
      <c r="V214" s="451"/>
    </row>
    <row r="215" spans="1:22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1"/>
      <c r="O215" s="451"/>
      <c r="P215" s="451"/>
      <c r="Q215" s="451"/>
      <c r="R215" s="451"/>
      <c r="S215" s="451"/>
      <c r="T215" s="451"/>
      <c r="U215" s="451"/>
      <c r="V215" s="451"/>
    </row>
    <row r="216" spans="1:22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1"/>
      <c r="O216" s="451"/>
      <c r="P216" s="451"/>
      <c r="Q216" s="451"/>
      <c r="R216" s="451"/>
      <c r="S216" s="451"/>
      <c r="T216" s="451"/>
      <c r="U216" s="451"/>
      <c r="V216" s="451"/>
    </row>
    <row r="217" spans="1:22">
      <c r="A217" s="451"/>
      <c r="B217" s="451"/>
      <c r="C217" s="451"/>
      <c r="D217" s="451"/>
      <c r="E217" s="451"/>
      <c r="F217" s="451"/>
      <c r="G217" s="451"/>
      <c r="H217" s="451"/>
      <c r="I217" s="451"/>
      <c r="J217" s="451"/>
      <c r="K217" s="451"/>
      <c r="L217" s="451"/>
      <c r="M217" s="451"/>
      <c r="N217" s="451"/>
      <c r="O217" s="451"/>
      <c r="P217" s="451"/>
      <c r="Q217" s="451"/>
      <c r="R217" s="451"/>
      <c r="S217" s="451"/>
      <c r="T217" s="451"/>
      <c r="U217" s="451"/>
      <c r="V217" s="451"/>
    </row>
    <row r="218" spans="1:22">
      <c r="A218" s="451"/>
      <c r="B218" s="451"/>
      <c r="C218" s="451"/>
      <c r="D218" s="451"/>
      <c r="E218" s="451"/>
      <c r="F218" s="451"/>
      <c r="G218" s="451"/>
      <c r="H218" s="451"/>
      <c r="I218" s="451"/>
      <c r="J218" s="451"/>
      <c r="K218" s="451"/>
      <c r="L218" s="451"/>
      <c r="M218" s="451"/>
      <c r="N218" s="451"/>
      <c r="O218" s="451"/>
      <c r="P218" s="451"/>
      <c r="Q218" s="451"/>
      <c r="R218" s="451"/>
      <c r="S218" s="451"/>
      <c r="T218" s="451"/>
      <c r="U218" s="451"/>
      <c r="V218" s="451"/>
    </row>
    <row r="219" spans="1:22">
      <c r="M219" s="451"/>
      <c r="N219" s="451"/>
      <c r="O219" s="451"/>
      <c r="P219" s="451"/>
      <c r="Q219" s="451"/>
      <c r="R219" s="451"/>
      <c r="S219" s="451"/>
      <c r="T219" s="451"/>
      <c r="U219" s="451"/>
      <c r="V219" s="451"/>
    </row>
    <row r="220" spans="1:22">
      <c r="M220" s="451"/>
      <c r="N220" s="451"/>
      <c r="O220" s="451"/>
      <c r="P220" s="451"/>
      <c r="Q220" s="451"/>
      <c r="R220" s="451"/>
      <c r="S220" s="451"/>
      <c r="T220" s="451"/>
      <c r="U220" s="451"/>
      <c r="V220" s="451"/>
    </row>
    <row r="221" spans="1:22">
      <c r="M221" s="451"/>
      <c r="N221" s="451"/>
      <c r="O221" s="451"/>
      <c r="P221" s="451"/>
      <c r="Q221" s="451"/>
      <c r="R221" s="451"/>
      <c r="S221" s="451"/>
      <c r="T221" s="451"/>
      <c r="U221" s="451"/>
      <c r="V221" s="451"/>
    </row>
    <row r="222" spans="1:22">
      <c r="M222" s="451"/>
      <c r="N222" s="451"/>
      <c r="O222" s="451"/>
      <c r="P222" s="451"/>
      <c r="Q222" s="451"/>
      <c r="R222" s="451"/>
      <c r="S222" s="451"/>
      <c r="T222" s="451"/>
      <c r="U222" s="451"/>
      <c r="V222" s="451"/>
    </row>
    <row r="223" spans="1:22"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</row>
    <row r="224" spans="1:22">
      <c r="M224" s="451"/>
      <c r="N224" s="451"/>
      <c r="O224" s="451"/>
      <c r="P224" s="451"/>
      <c r="Q224" s="451"/>
      <c r="R224" s="451"/>
      <c r="S224" s="451"/>
      <c r="T224" s="451"/>
      <c r="U224" s="451"/>
      <c r="V224" s="451"/>
    </row>
    <row r="225" spans="13:22">
      <c r="M225" s="451"/>
      <c r="N225" s="451"/>
      <c r="O225" s="451"/>
      <c r="P225" s="451"/>
      <c r="Q225" s="451"/>
      <c r="R225" s="451"/>
      <c r="S225" s="451"/>
      <c r="T225" s="451"/>
      <c r="U225" s="451"/>
      <c r="V225" s="451"/>
    </row>
    <row r="226" spans="13:22">
      <c r="M226" s="451"/>
      <c r="N226" s="451"/>
      <c r="O226" s="451"/>
      <c r="P226" s="451"/>
      <c r="Q226" s="451"/>
      <c r="R226" s="451"/>
      <c r="S226" s="451"/>
      <c r="T226" s="451"/>
      <c r="U226" s="451"/>
      <c r="V226" s="451"/>
    </row>
    <row r="227" spans="13:22">
      <c r="M227" s="451"/>
      <c r="N227" s="451"/>
      <c r="O227" s="451"/>
      <c r="P227" s="451"/>
      <c r="Q227" s="451"/>
      <c r="R227" s="451"/>
      <c r="S227" s="451"/>
      <c r="T227" s="451"/>
      <c r="U227" s="451"/>
      <c r="V227" s="451"/>
    </row>
    <row r="228" spans="13:22">
      <c r="M228" s="451"/>
      <c r="N228" s="451"/>
      <c r="O228" s="451"/>
      <c r="P228" s="451"/>
      <c r="Q228" s="451"/>
      <c r="R228" s="451"/>
      <c r="S228" s="451"/>
      <c r="T228" s="451"/>
      <c r="U228" s="451"/>
      <c r="V228" s="451"/>
    </row>
    <row r="229" spans="13:22">
      <c r="M229" s="451"/>
      <c r="N229" s="451"/>
      <c r="O229" s="451"/>
      <c r="P229" s="451"/>
      <c r="Q229" s="451"/>
      <c r="R229" s="451"/>
      <c r="S229" s="451"/>
      <c r="T229" s="451"/>
      <c r="U229" s="451"/>
      <c r="V229" s="451"/>
    </row>
    <row r="230" spans="13:22">
      <c r="M230" s="451"/>
      <c r="N230" s="451"/>
      <c r="O230" s="451"/>
      <c r="P230" s="451"/>
      <c r="Q230" s="451"/>
      <c r="R230" s="451"/>
      <c r="S230" s="451"/>
      <c r="T230" s="451"/>
      <c r="U230" s="451"/>
      <c r="V230" s="451"/>
    </row>
    <row r="231" spans="13:22">
      <c r="M231" s="451"/>
      <c r="N231" s="451"/>
      <c r="O231" s="451"/>
      <c r="P231" s="451"/>
      <c r="Q231" s="451"/>
      <c r="R231" s="451"/>
      <c r="S231" s="451"/>
      <c r="T231" s="451"/>
      <c r="U231" s="451"/>
      <c r="V231" s="451"/>
    </row>
    <row r="232" spans="13:22">
      <c r="M232" s="451"/>
      <c r="N232" s="451"/>
      <c r="O232" s="451"/>
      <c r="P232" s="451"/>
      <c r="Q232" s="451"/>
      <c r="R232" s="451"/>
      <c r="S232" s="451"/>
      <c r="T232" s="451"/>
      <c r="U232" s="451"/>
      <c r="V232" s="451"/>
    </row>
    <row r="233" spans="13:22">
      <c r="M233" s="451"/>
      <c r="N233" s="451"/>
      <c r="O233" s="451"/>
      <c r="P233" s="451"/>
      <c r="Q233" s="451"/>
      <c r="R233" s="451"/>
      <c r="S233" s="451"/>
      <c r="T233" s="451"/>
      <c r="U233" s="451"/>
      <c r="V233" s="451"/>
    </row>
    <row r="234" spans="13:22">
      <c r="M234" s="451"/>
      <c r="N234" s="451"/>
      <c r="O234" s="451"/>
      <c r="P234" s="451"/>
      <c r="Q234" s="451"/>
      <c r="R234" s="451"/>
      <c r="S234" s="451"/>
      <c r="T234" s="451"/>
      <c r="U234" s="451"/>
      <c r="V234" s="451"/>
    </row>
    <row r="235" spans="13:22">
      <c r="M235" s="451"/>
      <c r="N235" s="451"/>
      <c r="O235" s="451"/>
      <c r="P235" s="451"/>
      <c r="Q235" s="451"/>
      <c r="R235" s="451"/>
      <c r="S235" s="451"/>
      <c r="T235" s="451"/>
      <c r="U235" s="451"/>
      <c r="V235" s="451"/>
    </row>
    <row r="236" spans="13:22">
      <c r="M236" s="451"/>
      <c r="N236" s="451"/>
      <c r="O236" s="451"/>
      <c r="P236" s="451"/>
      <c r="Q236" s="451"/>
      <c r="R236" s="451"/>
      <c r="S236" s="451"/>
      <c r="T236" s="451"/>
      <c r="U236" s="451"/>
      <c r="V236" s="451"/>
    </row>
    <row r="237" spans="13:22">
      <c r="M237" s="451"/>
      <c r="N237" s="451"/>
      <c r="O237" s="451"/>
      <c r="P237" s="451"/>
      <c r="Q237" s="451"/>
      <c r="R237" s="451"/>
      <c r="S237" s="451"/>
      <c r="T237" s="451"/>
      <c r="U237" s="451"/>
      <c r="V237" s="451"/>
    </row>
    <row r="238" spans="13:22">
      <c r="M238" s="451"/>
      <c r="N238" s="451"/>
      <c r="O238" s="451"/>
      <c r="P238" s="451"/>
      <c r="Q238" s="451"/>
      <c r="R238" s="451"/>
      <c r="S238" s="451"/>
      <c r="T238" s="451"/>
      <c r="U238" s="451"/>
      <c r="V238" s="451"/>
    </row>
    <row r="239" spans="13:22">
      <c r="M239" s="451"/>
      <c r="N239" s="451"/>
      <c r="O239" s="451"/>
      <c r="P239" s="451"/>
      <c r="Q239" s="451"/>
      <c r="R239" s="451"/>
      <c r="S239" s="451"/>
      <c r="T239" s="451"/>
      <c r="U239" s="451"/>
      <c r="V239" s="451"/>
    </row>
    <row r="240" spans="13:22">
      <c r="M240" s="451"/>
      <c r="N240" s="451"/>
      <c r="O240" s="451"/>
      <c r="P240" s="451"/>
      <c r="Q240" s="451"/>
      <c r="R240" s="451"/>
      <c r="S240" s="451"/>
      <c r="T240" s="451"/>
      <c r="U240" s="451"/>
      <c r="V240" s="451"/>
    </row>
    <row r="241" spans="13:22">
      <c r="M241" s="451"/>
      <c r="N241" s="451"/>
      <c r="O241" s="451"/>
      <c r="P241" s="451"/>
      <c r="Q241" s="451"/>
      <c r="R241" s="451"/>
      <c r="S241" s="451"/>
      <c r="T241" s="451"/>
      <c r="U241" s="451"/>
      <c r="V241" s="451"/>
    </row>
    <row r="242" spans="13:22">
      <c r="M242" s="451"/>
      <c r="N242" s="451"/>
      <c r="O242" s="451"/>
      <c r="P242" s="451"/>
      <c r="Q242" s="451"/>
      <c r="R242" s="451"/>
      <c r="S242" s="451"/>
      <c r="T242" s="451"/>
      <c r="U242" s="451"/>
      <c r="V242" s="451"/>
    </row>
    <row r="243" spans="13:22">
      <c r="M243" s="451"/>
      <c r="N243" s="451"/>
      <c r="O243" s="451"/>
      <c r="P243" s="451"/>
      <c r="Q243" s="451"/>
      <c r="R243" s="451"/>
      <c r="S243" s="451"/>
      <c r="T243" s="451"/>
      <c r="U243" s="451"/>
      <c r="V243" s="451"/>
    </row>
    <row r="244" spans="13:22">
      <c r="M244" s="451"/>
      <c r="N244" s="451"/>
      <c r="O244" s="451"/>
      <c r="P244" s="451"/>
      <c r="Q244" s="451"/>
      <c r="R244" s="451"/>
      <c r="S244" s="451"/>
      <c r="T244" s="451"/>
      <c r="U244" s="451"/>
      <c r="V244" s="451"/>
    </row>
    <row r="245" spans="13:22">
      <c r="M245" s="451"/>
      <c r="N245" s="451"/>
      <c r="O245" s="451"/>
      <c r="P245" s="451"/>
      <c r="Q245" s="451"/>
      <c r="R245" s="451"/>
      <c r="S245" s="451"/>
      <c r="T245" s="451"/>
      <c r="U245" s="451"/>
      <c r="V245" s="451"/>
    </row>
    <row r="246" spans="13:22">
      <c r="M246" s="451"/>
      <c r="N246" s="451"/>
      <c r="O246" s="451"/>
      <c r="P246" s="451"/>
      <c r="Q246" s="451"/>
      <c r="R246" s="451"/>
      <c r="S246" s="451"/>
      <c r="T246" s="451"/>
      <c r="U246" s="451"/>
      <c r="V246" s="451"/>
    </row>
    <row r="247" spans="13:22">
      <c r="M247" s="451"/>
      <c r="N247" s="451"/>
      <c r="O247" s="451"/>
      <c r="P247" s="451"/>
      <c r="Q247" s="451"/>
      <c r="R247" s="451"/>
      <c r="S247" s="451"/>
      <c r="T247" s="451"/>
      <c r="U247" s="451"/>
      <c r="V247" s="451"/>
    </row>
    <row r="248" spans="13:22">
      <c r="M248" s="451"/>
      <c r="N248" s="451"/>
      <c r="O248" s="451"/>
      <c r="P248" s="451"/>
      <c r="Q248" s="451"/>
      <c r="R248" s="451"/>
      <c r="S248" s="451"/>
      <c r="T248" s="451"/>
      <c r="U248" s="451"/>
      <c r="V248" s="451"/>
    </row>
    <row r="249" spans="13:22">
      <c r="M249" s="451"/>
      <c r="N249" s="451"/>
      <c r="O249" s="451"/>
      <c r="P249" s="451"/>
      <c r="Q249" s="451"/>
      <c r="R249" s="451"/>
      <c r="S249" s="451"/>
      <c r="T249" s="451"/>
      <c r="U249" s="451"/>
      <c r="V249" s="451"/>
    </row>
    <row r="250" spans="13:22">
      <c r="M250" s="451"/>
      <c r="N250" s="451"/>
      <c r="O250" s="451"/>
      <c r="P250" s="451"/>
      <c r="Q250" s="451"/>
      <c r="R250" s="451"/>
      <c r="S250" s="451"/>
      <c r="T250" s="451"/>
      <c r="U250" s="451"/>
      <c r="V250" s="451"/>
    </row>
    <row r="251" spans="13:22">
      <c r="M251" s="451"/>
      <c r="N251" s="451"/>
      <c r="O251" s="451"/>
      <c r="P251" s="451"/>
      <c r="Q251" s="451"/>
      <c r="R251" s="451"/>
      <c r="S251" s="451"/>
      <c r="T251" s="451"/>
      <c r="U251" s="451"/>
      <c r="V251" s="451"/>
    </row>
    <row r="252" spans="13:22">
      <c r="M252" s="451"/>
      <c r="N252" s="451"/>
      <c r="O252" s="451"/>
      <c r="P252" s="451"/>
      <c r="Q252" s="451"/>
      <c r="R252" s="451"/>
      <c r="S252" s="451"/>
      <c r="T252" s="451"/>
      <c r="U252" s="451"/>
      <c r="V252" s="451"/>
    </row>
    <row r="253" spans="13:22">
      <c r="M253" s="451"/>
      <c r="N253" s="451"/>
      <c r="O253" s="451"/>
      <c r="P253" s="451"/>
      <c r="Q253" s="451"/>
      <c r="R253" s="451"/>
      <c r="S253" s="451"/>
      <c r="T253" s="451"/>
      <c r="U253" s="451"/>
      <c r="V253" s="451"/>
    </row>
    <row r="254" spans="13:22">
      <c r="M254" s="451"/>
      <c r="N254" s="451"/>
      <c r="O254" s="451"/>
      <c r="P254" s="451"/>
      <c r="Q254" s="451"/>
      <c r="R254" s="451"/>
      <c r="S254" s="451"/>
      <c r="T254" s="451"/>
      <c r="U254" s="451"/>
      <c r="V254" s="451"/>
    </row>
    <row r="255" spans="13:22">
      <c r="M255" s="451"/>
      <c r="N255" s="451"/>
      <c r="O255" s="451"/>
      <c r="P255" s="451"/>
      <c r="Q255" s="451"/>
      <c r="R255" s="451"/>
      <c r="S255" s="451"/>
      <c r="T255" s="451"/>
      <c r="U255" s="451"/>
      <c r="V255" s="451"/>
    </row>
    <row r="256" spans="13:22">
      <c r="M256" s="451"/>
      <c r="N256" s="451"/>
      <c r="O256" s="451"/>
      <c r="P256" s="451"/>
      <c r="Q256" s="451"/>
      <c r="R256" s="451"/>
      <c r="S256" s="451"/>
      <c r="T256" s="451"/>
      <c r="U256" s="451"/>
      <c r="V256" s="451"/>
    </row>
    <row r="257" spans="13:22">
      <c r="M257" s="451"/>
      <c r="N257" s="451"/>
      <c r="O257" s="451"/>
      <c r="P257" s="451"/>
      <c r="Q257" s="451"/>
      <c r="R257" s="451"/>
      <c r="S257" s="451"/>
      <c r="T257" s="451"/>
      <c r="U257" s="451"/>
      <c r="V257" s="451"/>
    </row>
    <row r="258" spans="13:22">
      <c r="M258" s="451"/>
      <c r="N258" s="451"/>
      <c r="O258" s="451"/>
      <c r="P258" s="451"/>
      <c r="Q258" s="451"/>
      <c r="R258" s="451"/>
      <c r="S258" s="451"/>
      <c r="T258" s="451"/>
      <c r="U258" s="451"/>
      <c r="V258" s="451"/>
    </row>
    <row r="259" spans="13:22">
      <c r="M259" s="451"/>
      <c r="N259" s="451"/>
      <c r="O259" s="451"/>
      <c r="P259" s="451"/>
      <c r="Q259" s="451"/>
      <c r="R259" s="451"/>
      <c r="S259" s="451"/>
      <c r="T259" s="451"/>
      <c r="U259" s="451"/>
      <c r="V259" s="451"/>
    </row>
    <row r="260" spans="13:22">
      <c r="M260" s="451"/>
      <c r="N260" s="451"/>
      <c r="O260" s="451"/>
      <c r="P260" s="451"/>
      <c r="Q260" s="451"/>
      <c r="R260" s="451"/>
      <c r="S260" s="451"/>
      <c r="T260" s="451"/>
      <c r="U260" s="451"/>
      <c r="V260" s="451"/>
    </row>
    <row r="261" spans="13:22"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</row>
    <row r="262" spans="13:22">
      <c r="M262" s="451"/>
      <c r="N262" s="451"/>
      <c r="O262" s="451"/>
      <c r="P262" s="451"/>
      <c r="Q262" s="451"/>
      <c r="R262" s="451"/>
      <c r="S262" s="451"/>
      <c r="T262" s="451"/>
      <c r="U262" s="451"/>
      <c r="V262" s="451"/>
    </row>
    <row r="263" spans="13:22">
      <c r="M263" s="451"/>
      <c r="N263" s="451"/>
      <c r="O263" s="451"/>
      <c r="P263" s="451"/>
      <c r="Q263" s="451"/>
      <c r="R263" s="451"/>
      <c r="S263" s="451"/>
      <c r="T263" s="451"/>
      <c r="U263" s="451"/>
      <c r="V263" s="451"/>
    </row>
    <row r="264" spans="13:22">
      <c r="M264" s="451"/>
      <c r="N264" s="451"/>
      <c r="O264" s="451"/>
      <c r="P264" s="451"/>
      <c r="Q264" s="451"/>
      <c r="R264" s="451"/>
      <c r="S264" s="451"/>
      <c r="T264" s="451"/>
      <c r="U264" s="451"/>
      <c r="V264" s="451"/>
    </row>
    <row r="265" spans="13:22">
      <c r="M265" s="451"/>
      <c r="N265" s="451"/>
      <c r="O265" s="451"/>
      <c r="P265" s="451"/>
      <c r="Q265" s="451"/>
      <c r="R265" s="451"/>
      <c r="S265" s="451"/>
      <c r="T265" s="451"/>
      <c r="U265" s="451"/>
      <c r="V265" s="451"/>
    </row>
    <row r="266" spans="13:22">
      <c r="M266" s="451"/>
      <c r="N266" s="451"/>
      <c r="O266" s="451"/>
      <c r="P266" s="451"/>
      <c r="Q266" s="451"/>
      <c r="R266" s="451"/>
      <c r="S266" s="451"/>
      <c r="T266" s="451"/>
      <c r="U266" s="451"/>
      <c r="V266" s="451"/>
    </row>
    <row r="267" spans="13:22">
      <c r="M267" s="451"/>
      <c r="N267" s="451"/>
      <c r="O267" s="451"/>
      <c r="P267" s="451"/>
      <c r="Q267" s="451"/>
      <c r="R267" s="451"/>
      <c r="S267" s="451"/>
      <c r="T267" s="451"/>
      <c r="U267" s="451"/>
      <c r="V267" s="451"/>
    </row>
    <row r="268" spans="13:22">
      <c r="M268" s="451"/>
      <c r="N268" s="451"/>
      <c r="O268" s="451"/>
      <c r="P268" s="451"/>
      <c r="Q268" s="451"/>
      <c r="R268" s="451"/>
      <c r="S268" s="451"/>
      <c r="T268" s="451"/>
      <c r="U268" s="451"/>
      <c r="V268" s="451"/>
    </row>
    <row r="269" spans="13:22">
      <c r="M269" s="451"/>
      <c r="N269" s="451"/>
      <c r="O269" s="451"/>
      <c r="P269" s="451"/>
      <c r="Q269" s="451"/>
      <c r="R269" s="451"/>
      <c r="S269" s="451"/>
      <c r="T269" s="451"/>
      <c r="U269" s="451"/>
      <c r="V269" s="451"/>
    </row>
    <row r="270" spans="13:22"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</row>
    <row r="271" spans="13:22">
      <c r="M271" s="451"/>
      <c r="N271" s="451"/>
      <c r="O271" s="451"/>
      <c r="P271" s="451"/>
      <c r="Q271" s="451"/>
      <c r="R271" s="451"/>
      <c r="S271" s="451"/>
      <c r="T271" s="451"/>
      <c r="U271" s="451"/>
      <c r="V271" s="451"/>
    </row>
    <row r="272" spans="13:22">
      <c r="M272" s="451"/>
      <c r="N272" s="451"/>
      <c r="O272" s="451"/>
      <c r="P272" s="451"/>
      <c r="Q272" s="451"/>
      <c r="R272" s="451"/>
      <c r="S272" s="451"/>
      <c r="T272" s="451"/>
      <c r="U272" s="451"/>
      <c r="V272" s="451"/>
    </row>
    <row r="273" spans="13:22">
      <c r="M273" s="451"/>
      <c r="N273" s="451"/>
      <c r="O273" s="451"/>
      <c r="P273" s="451"/>
      <c r="Q273" s="451"/>
      <c r="R273" s="451"/>
      <c r="S273" s="451"/>
      <c r="T273" s="451"/>
      <c r="U273" s="451"/>
      <c r="V273" s="451"/>
    </row>
    <row r="274" spans="13:22">
      <c r="M274" s="451"/>
      <c r="N274" s="451"/>
      <c r="O274" s="451"/>
      <c r="P274" s="451"/>
      <c r="Q274" s="451"/>
      <c r="R274" s="451"/>
      <c r="S274" s="451"/>
      <c r="T274" s="451"/>
      <c r="U274" s="451"/>
      <c r="V274" s="451"/>
    </row>
    <row r="275" spans="13:22">
      <c r="M275" s="451"/>
      <c r="N275" s="451"/>
      <c r="O275" s="451"/>
      <c r="P275" s="451"/>
      <c r="Q275" s="451"/>
      <c r="R275" s="451"/>
      <c r="S275" s="451"/>
      <c r="T275" s="451"/>
      <c r="U275" s="451"/>
      <c r="V275" s="451"/>
    </row>
    <row r="276" spans="13:22">
      <c r="M276" s="451"/>
      <c r="N276" s="451"/>
      <c r="O276" s="451"/>
      <c r="P276" s="451"/>
      <c r="Q276" s="451"/>
      <c r="R276" s="451"/>
      <c r="S276" s="451"/>
      <c r="T276" s="451"/>
      <c r="U276" s="451"/>
      <c r="V276" s="451"/>
    </row>
    <row r="277" spans="13:22">
      <c r="M277" s="451"/>
      <c r="N277" s="451"/>
      <c r="O277" s="451"/>
      <c r="P277" s="451"/>
      <c r="Q277" s="451"/>
      <c r="R277" s="451"/>
      <c r="S277" s="451"/>
      <c r="T277" s="451"/>
      <c r="U277" s="451"/>
      <c r="V277" s="451"/>
    </row>
    <row r="278" spans="13:22">
      <c r="M278" s="451"/>
      <c r="N278" s="451"/>
      <c r="O278" s="451"/>
      <c r="P278" s="451"/>
      <c r="Q278" s="451"/>
      <c r="R278" s="451"/>
      <c r="S278" s="451"/>
      <c r="T278" s="451"/>
      <c r="U278" s="451"/>
      <c r="V278" s="451"/>
    </row>
    <row r="279" spans="13:22">
      <c r="M279" s="451"/>
      <c r="N279" s="451"/>
      <c r="O279" s="451"/>
      <c r="P279" s="451"/>
      <c r="Q279" s="451"/>
      <c r="R279" s="451"/>
      <c r="S279" s="451"/>
      <c r="T279" s="451"/>
      <c r="U279" s="451"/>
      <c r="V279" s="451"/>
    </row>
    <row r="280" spans="13:22"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</row>
    <row r="281" spans="13:22">
      <c r="M281" s="451"/>
      <c r="N281" s="451"/>
      <c r="O281" s="451"/>
      <c r="P281" s="451"/>
      <c r="Q281" s="451"/>
      <c r="R281" s="451"/>
      <c r="S281" s="451"/>
      <c r="T281" s="451"/>
      <c r="U281" s="451"/>
      <c r="V281" s="451"/>
    </row>
    <row r="282" spans="13:22">
      <c r="M282" s="451"/>
      <c r="N282" s="451"/>
      <c r="O282" s="451"/>
      <c r="P282" s="451"/>
      <c r="Q282" s="451"/>
      <c r="R282" s="451"/>
      <c r="S282" s="451"/>
      <c r="T282" s="451"/>
      <c r="U282" s="451"/>
      <c r="V282" s="451"/>
    </row>
    <row r="283" spans="13:22">
      <c r="M283" s="451"/>
      <c r="N283" s="451"/>
      <c r="O283" s="451"/>
      <c r="P283" s="451"/>
      <c r="Q283" s="451"/>
      <c r="R283" s="451"/>
      <c r="S283" s="451"/>
      <c r="T283" s="451"/>
      <c r="U283" s="451"/>
      <c r="V283" s="451"/>
    </row>
    <row r="284" spans="13:22">
      <c r="M284" s="451"/>
      <c r="N284" s="451"/>
      <c r="O284" s="451"/>
      <c r="P284" s="451"/>
      <c r="Q284" s="451"/>
      <c r="R284" s="451"/>
      <c r="S284" s="451"/>
      <c r="T284" s="451"/>
      <c r="U284" s="451"/>
      <c r="V284" s="451"/>
    </row>
    <row r="285" spans="13:22">
      <c r="M285" s="451"/>
      <c r="N285" s="451"/>
      <c r="O285" s="451"/>
      <c r="P285" s="451"/>
      <c r="Q285" s="451"/>
      <c r="R285" s="451"/>
      <c r="S285" s="451"/>
      <c r="T285" s="451"/>
      <c r="U285" s="451"/>
      <c r="V285" s="451"/>
    </row>
    <row r="286" spans="13:22">
      <c r="M286" s="451"/>
      <c r="N286" s="451"/>
      <c r="O286" s="451"/>
      <c r="P286" s="451"/>
      <c r="Q286" s="451"/>
      <c r="R286" s="451"/>
      <c r="S286" s="451"/>
      <c r="T286" s="451"/>
      <c r="U286" s="451"/>
      <c r="V286" s="451"/>
    </row>
    <row r="287" spans="13:22">
      <c r="M287" s="451"/>
      <c r="N287" s="451"/>
      <c r="O287" s="451"/>
      <c r="P287" s="451"/>
      <c r="Q287" s="451"/>
      <c r="R287" s="451"/>
      <c r="S287" s="451"/>
      <c r="T287" s="451"/>
      <c r="U287" s="451"/>
      <c r="V287" s="451"/>
    </row>
    <row r="288" spans="13:22">
      <c r="M288" s="451"/>
      <c r="N288" s="451"/>
      <c r="O288" s="451"/>
      <c r="P288" s="451"/>
      <c r="Q288" s="451"/>
      <c r="R288" s="451"/>
      <c r="S288" s="451"/>
      <c r="T288" s="451"/>
      <c r="U288" s="451"/>
      <c r="V288" s="451"/>
    </row>
    <row r="289" spans="13:22">
      <c r="M289" s="451"/>
      <c r="N289" s="451"/>
      <c r="O289" s="451"/>
      <c r="P289" s="451"/>
      <c r="Q289" s="451"/>
      <c r="R289" s="451"/>
      <c r="S289" s="451"/>
      <c r="T289" s="451"/>
      <c r="U289" s="451"/>
      <c r="V289" s="451"/>
    </row>
    <row r="290" spans="13:22">
      <c r="M290" s="451"/>
      <c r="N290" s="451"/>
      <c r="O290" s="451"/>
      <c r="P290" s="451"/>
      <c r="Q290" s="451"/>
      <c r="R290" s="451"/>
      <c r="S290" s="451"/>
      <c r="T290" s="451"/>
      <c r="U290" s="451"/>
      <c r="V290" s="451"/>
    </row>
    <row r="291" spans="13:22">
      <c r="M291" s="451"/>
      <c r="N291" s="451"/>
      <c r="O291" s="451"/>
      <c r="P291" s="451"/>
      <c r="Q291" s="451"/>
      <c r="R291" s="451"/>
      <c r="S291" s="451"/>
      <c r="T291" s="451"/>
      <c r="U291" s="451"/>
      <c r="V291" s="451"/>
    </row>
    <row r="292" spans="13:22">
      <c r="M292" s="451"/>
      <c r="N292" s="451"/>
      <c r="O292" s="451"/>
      <c r="P292" s="451"/>
      <c r="Q292" s="451"/>
      <c r="R292" s="451"/>
      <c r="S292" s="451"/>
      <c r="T292" s="451"/>
      <c r="U292" s="451"/>
      <c r="V292" s="451"/>
    </row>
    <row r="293" spans="13:22">
      <c r="M293" s="451"/>
      <c r="N293" s="451"/>
      <c r="O293" s="451"/>
      <c r="P293" s="451"/>
      <c r="Q293" s="451"/>
      <c r="R293" s="451"/>
      <c r="S293" s="451"/>
      <c r="T293" s="451"/>
      <c r="U293" s="451"/>
      <c r="V293" s="451"/>
    </row>
    <row r="294" spans="13:22">
      <c r="M294" s="451"/>
      <c r="N294" s="451"/>
      <c r="O294" s="451"/>
      <c r="P294" s="451"/>
      <c r="Q294" s="451"/>
      <c r="R294" s="451"/>
      <c r="S294" s="451"/>
      <c r="T294" s="451"/>
      <c r="U294" s="451"/>
      <c r="V294" s="451"/>
    </row>
    <row r="295" spans="13:22">
      <c r="M295" s="451"/>
      <c r="N295" s="451"/>
      <c r="O295" s="451"/>
      <c r="P295" s="451"/>
      <c r="Q295" s="451"/>
      <c r="R295" s="451"/>
      <c r="S295" s="451"/>
      <c r="T295" s="451"/>
      <c r="U295" s="451"/>
      <c r="V295" s="451"/>
    </row>
    <row r="296" spans="13:22">
      <c r="M296" s="451"/>
      <c r="N296" s="451"/>
      <c r="O296" s="451"/>
      <c r="P296" s="451"/>
      <c r="Q296" s="451"/>
      <c r="R296" s="451"/>
      <c r="S296" s="451"/>
      <c r="T296" s="451"/>
      <c r="U296" s="451"/>
      <c r="V296" s="451"/>
    </row>
    <row r="297" spans="13:22">
      <c r="M297" s="451"/>
      <c r="N297" s="451"/>
      <c r="O297" s="451"/>
      <c r="P297" s="451"/>
      <c r="Q297" s="451"/>
      <c r="R297" s="451"/>
      <c r="S297" s="451"/>
      <c r="T297" s="451"/>
      <c r="U297" s="451"/>
      <c r="V297" s="451"/>
    </row>
    <row r="298" spans="13:22">
      <c r="M298" s="451"/>
      <c r="N298" s="451"/>
      <c r="O298" s="451"/>
      <c r="P298" s="451"/>
      <c r="Q298" s="451"/>
      <c r="R298" s="451"/>
      <c r="S298" s="451"/>
      <c r="T298" s="451"/>
      <c r="U298" s="451"/>
      <c r="V298" s="451"/>
    </row>
    <row r="299" spans="13:22">
      <c r="M299" s="451"/>
      <c r="N299" s="451"/>
      <c r="O299" s="451"/>
      <c r="P299" s="451"/>
      <c r="Q299" s="451"/>
      <c r="R299" s="451"/>
      <c r="S299" s="451"/>
      <c r="T299" s="451"/>
      <c r="U299" s="451"/>
      <c r="V299" s="451"/>
    </row>
    <row r="300" spans="13:22">
      <c r="M300" s="451"/>
      <c r="N300" s="451"/>
      <c r="O300" s="451"/>
      <c r="P300" s="451"/>
      <c r="Q300" s="451"/>
      <c r="R300" s="451"/>
      <c r="S300" s="451"/>
      <c r="T300" s="451"/>
      <c r="U300" s="451"/>
      <c r="V300" s="451"/>
    </row>
    <row r="301" spans="13:22">
      <c r="M301" s="451"/>
      <c r="N301" s="451"/>
      <c r="O301" s="451"/>
      <c r="P301" s="451"/>
      <c r="Q301" s="451"/>
      <c r="R301" s="451"/>
      <c r="S301" s="451"/>
      <c r="T301" s="451"/>
      <c r="U301" s="451"/>
      <c r="V301" s="451"/>
    </row>
    <row r="302" spans="13:22">
      <c r="M302" s="451"/>
      <c r="N302" s="451"/>
      <c r="O302" s="451"/>
      <c r="P302" s="451"/>
      <c r="Q302" s="451"/>
      <c r="R302" s="451"/>
      <c r="S302" s="451"/>
      <c r="T302" s="451"/>
      <c r="U302" s="451"/>
      <c r="V302" s="451"/>
    </row>
    <row r="303" spans="13:22">
      <c r="M303" s="451"/>
      <c r="N303" s="451"/>
      <c r="O303" s="451"/>
      <c r="P303" s="451"/>
      <c r="Q303" s="451"/>
      <c r="R303" s="451"/>
      <c r="S303" s="451"/>
      <c r="T303" s="451"/>
      <c r="U303" s="451"/>
      <c r="V303" s="451"/>
    </row>
    <row r="304" spans="13:22">
      <c r="M304" s="451"/>
      <c r="N304" s="451"/>
      <c r="O304" s="451"/>
      <c r="P304" s="451"/>
      <c r="Q304" s="451"/>
      <c r="R304" s="451"/>
      <c r="S304" s="451"/>
      <c r="T304" s="451"/>
      <c r="U304" s="451"/>
      <c r="V304" s="451"/>
    </row>
    <row r="305" spans="13:22">
      <c r="M305" s="451"/>
      <c r="N305" s="451"/>
      <c r="O305" s="451"/>
      <c r="P305" s="451"/>
      <c r="Q305" s="451"/>
      <c r="R305" s="451"/>
      <c r="S305" s="451"/>
      <c r="T305" s="451"/>
      <c r="U305" s="451"/>
      <c r="V305" s="451"/>
    </row>
    <row r="306" spans="13:22"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</row>
    <row r="307" spans="13:22">
      <c r="M307" s="451"/>
      <c r="N307" s="451"/>
      <c r="O307" s="451"/>
      <c r="P307" s="451"/>
      <c r="Q307" s="451"/>
      <c r="R307" s="451"/>
      <c r="S307" s="451"/>
      <c r="T307" s="451"/>
      <c r="U307" s="451"/>
      <c r="V307" s="451"/>
    </row>
    <row r="308" spans="13:22">
      <c r="M308" s="451"/>
      <c r="N308" s="451"/>
      <c r="O308" s="451"/>
      <c r="P308" s="451"/>
      <c r="Q308" s="451"/>
      <c r="R308" s="451"/>
      <c r="S308" s="451"/>
      <c r="T308" s="451"/>
      <c r="U308" s="451"/>
      <c r="V308" s="451"/>
    </row>
    <row r="309" spans="13:22">
      <c r="M309" s="451"/>
      <c r="N309" s="451"/>
      <c r="O309" s="451"/>
      <c r="P309" s="451"/>
      <c r="Q309" s="451"/>
      <c r="R309" s="451"/>
      <c r="S309" s="451"/>
      <c r="T309" s="451"/>
      <c r="U309" s="451"/>
      <c r="V309" s="451"/>
    </row>
    <row r="310" spans="13:22">
      <c r="M310" s="451"/>
      <c r="N310" s="451"/>
      <c r="O310" s="451"/>
      <c r="P310" s="451"/>
      <c r="Q310" s="451"/>
      <c r="R310" s="451"/>
      <c r="S310" s="451"/>
      <c r="T310" s="451"/>
      <c r="U310" s="451"/>
      <c r="V310" s="451"/>
    </row>
    <row r="311" spans="13:22">
      <c r="M311" s="451"/>
      <c r="N311" s="451"/>
      <c r="O311" s="451"/>
      <c r="P311" s="451"/>
      <c r="Q311" s="451"/>
      <c r="R311" s="451"/>
      <c r="S311" s="451"/>
      <c r="T311" s="451"/>
      <c r="U311" s="451"/>
      <c r="V311" s="451"/>
    </row>
    <row r="312" spans="13:22">
      <c r="M312" s="451"/>
      <c r="N312" s="451"/>
      <c r="O312" s="451"/>
      <c r="P312" s="451"/>
      <c r="Q312" s="451"/>
      <c r="R312" s="451"/>
      <c r="S312" s="451"/>
      <c r="T312" s="451"/>
      <c r="U312" s="451"/>
      <c r="V312" s="451"/>
    </row>
    <row r="313" spans="13:22">
      <c r="M313" s="451"/>
      <c r="N313" s="451"/>
      <c r="O313" s="451"/>
      <c r="P313" s="451"/>
      <c r="Q313" s="451"/>
      <c r="R313" s="451"/>
      <c r="S313" s="451"/>
      <c r="T313" s="451"/>
      <c r="U313" s="451"/>
      <c r="V313" s="451"/>
    </row>
    <row r="314" spans="13:22">
      <c r="M314" s="451"/>
      <c r="N314" s="451"/>
      <c r="O314" s="451"/>
      <c r="P314" s="451"/>
      <c r="Q314" s="451"/>
      <c r="R314" s="451"/>
      <c r="S314" s="451"/>
      <c r="T314" s="451"/>
      <c r="U314" s="451"/>
      <c r="V314" s="451"/>
    </row>
    <row r="315" spans="13:22">
      <c r="M315" s="451"/>
      <c r="N315" s="451"/>
      <c r="O315" s="451"/>
      <c r="P315" s="451"/>
      <c r="Q315" s="451"/>
      <c r="R315" s="451"/>
      <c r="S315" s="451"/>
      <c r="T315" s="451"/>
      <c r="U315" s="451"/>
      <c r="V315" s="451"/>
    </row>
    <row r="316" spans="13:22">
      <c r="M316" s="451"/>
      <c r="N316" s="451"/>
      <c r="O316" s="451"/>
      <c r="P316" s="451"/>
      <c r="Q316" s="451"/>
      <c r="R316" s="451"/>
      <c r="S316" s="451"/>
      <c r="T316" s="451"/>
      <c r="U316" s="451"/>
      <c r="V316" s="451"/>
    </row>
    <row r="317" spans="13:22">
      <c r="M317" s="451"/>
      <c r="N317" s="451"/>
      <c r="O317" s="451"/>
      <c r="P317" s="451"/>
      <c r="Q317" s="451"/>
      <c r="R317" s="451"/>
      <c r="S317" s="451"/>
      <c r="T317" s="451"/>
      <c r="U317" s="451"/>
      <c r="V317" s="451"/>
    </row>
    <row r="318" spans="13:22">
      <c r="M318" s="451"/>
      <c r="N318" s="451"/>
      <c r="O318" s="451"/>
      <c r="P318" s="451"/>
      <c r="Q318" s="451"/>
      <c r="R318" s="451"/>
      <c r="S318" s="451"/>
      <c r="T318" s="451"/>
      <c r="U318" s="451"/>
      <c r="V318" s="451"/>
    </row>
    <row r="319" spans="13:22">
      <c r="M319" s="451"/>
      <c r="N319" s="451"/>
      <c r="O319" s="451"/>
      <c r="P319" s="451"/>
      <c r="Q319" s="451"/>
      <c r="R319" s="451"/>
      <c r="S319" s="451"/>
      <c r="T319" s="451"/>
      <c r="U319" s="451"/>
      <c r="V319" s="451"/>
    </row>
    <row r="320" spans="13:22">
      <c r="M320" s="451"/>
      <c r="N320" s="451"/>
      <c r="O320" s="451"/>
      <c r="P320" s="451"/>
      <c r="Q320" s="451"/>
      <c r="R320" s="451"/>
      <c r="S320" s="451"/>
      <c r="T320" s="451"/>
      <c r="U320" s="451"/>
      <c r="V320" s="451"/>
    </row>
    <row r="321" spans="13:22">
      <c r="M321" s="451"/>
      <c r="N321" s="451"/>
      <c r="O321" s="451"/>
      <c r="P321" s="451"/>
      <c r="Q321" s="451"/>
      <c r="R321" s="451"/>
      <c r="S321" s="451"/>
      <c r="T321" s="451"/>
      <c r="U321" s="451"/>
      <c r="V321" s="451"/>
    </row>
    <row r="322" spans="13:22">
      <c r="M322" s="451"/>
      <c r="N322" s="451"/>
      <c r="O322" s="451"/>
      <c r="P322" s="451"/>
      <c r="Q322" s="451"/>
      <c r="R322" s="451"/>
      <c r="S322" s="451"/>
      <c r="T322" s="451"/>
      <c r="U322" s="451"/>
      <c r="V322" s="451"/>
    </row>
    <row r="323" spans="13:22"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</row>
    <row r="324" spans="13:22">
      <c r="M324" s="451"/>
      <c r="N324" s="451"/>
      <c r="O324" s="451"/>
      <c r="P324" s="451"/>
      <c r="Q324" s="451"/>
      <c r="R324" s="451"/>
      <c r="S324" s="451"/>
      <c r="T324" s="451"/>
      <c r="U324" s="451"/>
      <c r="V324" s="451"/>
    </row>
    <row r="325" spans="13:22">
      <c r="M325" s="451"/>
      <c r="N325" s="451"/>
      <c r="O325" s="451"/>
      <c r="P325" s="451"/>
      <c r="Q325" s="451"/>
      <c r="R325" s="451"/>
      <c r="S325" s="451"/>
      <c r="T325" s="451"/>
      <c r="U325" s="451"/>
      <c r="V325" s="451"/>
    </row>
    <row r="326" spans="13:22">
      <c r="M326" s="451"/>
      <c r="N326" s="451"/>
      <c r="O326" s="451"/>
      <c r="P326" s="451"/>
      <c r="Q326" s="451"/>
      <c r="R326" s="451"/>
      <c r="S326" s="451"/>
      <c r="T326" s="451"/>
      <c r="U326" s="451"/>
      <c r="V326" s="451"/>
    </row>
    <row r="327" spans="13:22">
      <c r="M327" s="451"/>
      <c r="N327" s="451"/>
      <c r="O327" s="451"/>
      <c r="P327" s="451"/>
      <c r="Q327" s="451"/>
      <c r="R327" s="451"/>
      <c r="S327" s="451"/>
      <c r="T327" s="451"/>
      <c r="U327" s="451"/>
      <c r="V327" s="451"/>
    </row>
    <row r="328" spans="13:22">
      <c r="M328" s="451"/>
      <c r="N328" s="451"/>
      <c r="O328" s="451"/>
      <c r="P328" s="451"/>
      <c r="Q328" s="451"/>
      <c r="R328" s="451"/>
      <c r="S328" s="451"/>
      <c r="T328" s="451"/>
      <c r="U328" s="451"/>
      <c r="V328" s="451"/>
    </row>
    <row r="329" spans="13:22">
      <c r="M329" s="451"/>
      <c r="N329" s="451"/>
      <c r="O329" s="451"/>
      <c r="P329" s="451"/>
      <c r="Q329" s="451"/>
      <c r="R329" s="451"/>
      <c r="S329" s="451"/>
      <c r="T329" s="451"/>
      <c r="U329" s="451"/>
      <c r="V329" s="451"/>
    </row>
    <row r="330" spans="13:22">
      <c r="M330" s="451"/>
      <c r="N330" s="451"/>
      <c r="O330" s="451"/>
      <c r="P330" s="451"/>
      <c r="Q330" s="451"/>
      <c r="R330" s="451"/>
      <c r="S330" s="451"/>
      <c r="T330" s="451"/>
      <c r="U330" s="451"/>
      <c r="V330" s="451"/>
    </row>
    <row r="331" spans="13:22">
      <c r="M331" s="451"/>
      <c r="N331" s="451"/>
      <c r="O331" s="451"/>
      <c r="P331" s="451"/>
      <c r="Q331" s="451"/>
      <c r="R331" s="451"/>
      <c r="S331" s="451"/>
      <c r="T331" s="451"/>
      <c r="U331" s="451"/>
      <c r="V331" s="451"/>
    </row>
    <row r="332" spans="13:22">
      <c r="M332" s="451"/>
      <c r="N332" s="451"/>
      <c r="O332" s="451"/>
      <c r="P332" s="451"/>
      <c r="Q332" s="451"/>
      <c r="R332" s="451"/>
      <c r="S332" s="451"/>
      <c r="T332" s="451"/>
      <c r="U332" s="451"/>
      <c r="V332" s="451"/>
    </row>
    <row r="333" spans="13:22">
      <c r="M333" s="451"/>
      <c r="N333" s="451"/>
      <c r="O333" s="451"/>
      <c r="P333" s="451"/>
      <c r="Q333" s="451"/>
      <c r="R333" s="451"/>
      <c r="S333" s="451"/>
      <c r="T333" s="451"/>
      <c r="U333" s="451"/>
      <c r="V333" s="451"/>
    </row>
    <row r="334" spans="13:22">
      <c r="M334" s="451"/>
      <c r="N334" s="451"/>
      <c r="O334" s="451"/>
      <c r="P334" s="451"/>
      <c r="Q334" s="451"/>
      <c r="R334" s="451"/>
      <c r="S334" s="451"/>
      <c r="T334" s="451"/>
      <c r="U334" s="451"/>
      <c r="V334" s="451"/>
    </row>
    <row r="335" spans="13:22">
      <c r="M335" s="451"/>
      <c r="N335" s="451"/>
      <c r="O335" s="451"/>
      <c r="P335" s="451"/>
      <c r="Q335" s="451"/>
      <c r="R335" s="451"/>
      <c r="S335" s="451"/>
      <c r="T335" s="451"/>
      <c r="U335" s="451"/>
      <c r="V335" s="451"/>
    </row>
    <row r="336" spans="13:22">
      <c r="M336" s="451"/>
      <c r="N336" s="451"/>
      <c r="O336" s="451"/>
      <c r="P336" s="451"/>
      <c r="Q336" s="451"/>
      <c r="R336" s="451"/>
      <c r="S336" s="451"/>
      <c r="T336" s="451"/>
      <c r="U336" s="451"/>
      <c r="V336" s="451"/>
    </row>
    <row r="337" spans="13:22">
      <c r="M337" s="451"/>
      <c r="N337" s="451"/>
      <c r="O337" s="451"/>
      <c r="P337" s="451"/>
      <c r="Q337" s="451"/>
      <c r="R337" s="451"/>
      <c r="S337" s="451"/>
      <c r="T337" s="451"/>
      <c r="U337" s="451"/>
      <c r="V337" s="451"/>
    </row>
    <row r="338" spans="13:22">
      <c r="M338" s="451"/>
      <c r="N338" s="451"/>
      <c r="O338" s="451"/>
      <c r="P338" s="451"/>
      <c r="Q338" s="451"/>
      <c r="R338" s="451"/>
      <c r="S338" s="451"/>
      <c r="T338" s="451"/>
      <c r="U338" s="451"/>
      <c r="V338" s="451"/>
    </row>
    <row r="339" spans="13:22">
      <c r="M339" s="451"/>
      <c r="N339" s="451"/>
      <c r="O339" s="451"/>
      <c r="P339" s="451"/>
      <c r="Q339" s="451"/>
      <c r="R339" s="451"/>
      <c r="S339" s="451"/>
      <c r="T339" s="451"/>
      <c r="U339" s="451"/>
      <c r="V339" s="451"/>
    </row>
    <row r="340" spans="13:22">
      <c r="M340" s="451"/>
      <c r="N340" s="451"/>
      <c r="O340" s="451"/>
      <c r="P340" s="451"/>
      <c r="Q340" s="451"/>
      <c r="R340" s="451"/>
      <c r="S340" s="451"/>
      <c r="T340" s="451"/>
      <c r="U340" s="451"/>
      <c r="V340" s="451"/>
    </row>
    <row r="341" spans="13:22">
      <c r="M341" s="451"/>
      <c r="N341" s="451"/>
      <c r="O341" s="451"/>
      <c r="P341" s="451"/>
      <c r="Q341" s="451"/>
      <c r="R341" s="451"/>
      <c r="S341" s="451"/>
      <c r="T341" s="451"/>
      <c r="U341" s="451"/>
      <c r="V341" s="451"/>
    </row>
    <row r="342" spans="13:22">
      <c r="M342" s="451"/>
      <c r="N342" s="451"/>
      <c r="O342" s="451"/>
      <c r="P342" s="451"/>
      <c r="Q342" s="451"/>
      <c r="R342" s="451"/>
      <c r="S342" s="451"/>
      <c r="T342" s="451"/>
      <c r="U342" s="451"/>
      <c r="V342" s="451"/>
    </row>
    <row r="343" spans="13:22">
      <c r="M343" s="451"/>
      <c r="N343" s="451"/>
      <c r="O343" s="451"/>
      <c r="P343" s="451"/>
      <c r="Q343" s="451"/>
      <c r="R343" s="451"/>
      <c r="S343" s="451"/>
      <c r="T343" s="451"/>
      <c r="U343" s="451"/>
      <c r="V343" s="451"/>
    </row>
    <row r="344" spans="13:22">
      <c r="M344" s="451"/>
      <c r="N344" s="451"/>
      <c r="O344" s="451"/>
      <c r="P344" s="451"/>
      <c r="Q344" s="451"/>
      <c r="R344" s="451"/>
      <c r="S344" s="451"/>
      <c r="T344" s="451"/>
      <c r="U344" s="451"/>
      <c r="V344" s="451"/>
    </row>
    <row r="345" spans="13:22">
      <c r="M345" s="451"/>
      <c r="N345" s="451"/>
      <c r="O345" s="451"/>
      <c r="P345" s="451"/>
      <c r="Q345" s="451"/>
      <c r="R345" s="451"/>
      <c r="S345" s="451"/>
      <c r="T345" s="451"/>
      <c r="U345" s="451"/>
      <c r="V345" s="451"/>
    </row>
    <row r="346" spans="13:22">
      <c r="M346" s="451"/>
      <c r="N346" s="451"/>
      <c r="O346" s="451"/>
      <c r="P346" s="451"/>
      <c r="Q346" s="451"/>
      <c r="R346" s="451"/>
      <c r="S346" s="451"/>
      <c r="T346" s="451"/>
      <c r="U346" s="451"/>
      <c r="V346" s="451"/>
    </row>
    <row r="347" spans="13:22">
      <c r="M347" s="451"/>
      <c r="N347" s="451"/>
      <c r="O347" s="451"/>
      <c r="P347" s="451"/>
      <c r="Q347" s="451"/>
      <c r="R347" s="451"/>
      <c r="S347" s="451"/>
      <c r="T347" s="451"/>
      <c r="U347" s="451"/>
      <c r="V347" s="451"/>
    </row>
    <row r="348" spans="13:22">
      <c r="M348" s="451"/>
      <c r="N348" s="451"/>
      <c r="O348" s="451"/>
      <c r="P348" s="451"/>
      <c r="Q348" s="451"/>
      <c r="R348" s="451"/>
      <c r="S348" s="451"/>
      <c r="T348" s="451"/>
      <c r="U348" s="451"/>
      <c r="V348" s="451"/>
    </row>
    <row r="349" spans="13:22">
      <c r="M349" s="451"/>
      <c r="N349" s="451"/>
      <c r="O349" s="451"/>
      <c r="P349" s="451"/>
      <c r="Q349" s="451"/>
      <c r="R349" s="451"/>
      <c r="S349" s="451"/>
      <c r="T349" s="451"/>
      <c r="U349" s="451"/>
      <c r="V349" s="451"/>
    </row>
    <row r="350" spans="13:22">
      <c r="M350" s="451"/>
      <c r="N350" s="451"/>
      <c r="O350" s="451"/>
      <c r="P350" s="451"/>
      <c r="Q350" s="451"/>
      <c r="R350" s="451"/>
      <c r="S350" s="451"/>
      <c r="T350" s="451"/>
      <c r="U350" s="451"/>
      <c r="V350" s="451"/>
    </row>
    <row r="351" spans="13:22">
      <c r="M351" s="451"/>
      <c r="N351" s="451"/>
      <c r="O351" s="451"/>
      <c r="P351" s="451"/>
      <c r="Q351" s="451"/>
      <c r="R351" s="451"/>
      <c r="S351" s="451"/>
      <c r="T351" s="451"/>
      <c r="U351" s="451"/>
      <c r="V351" s="451"/>
    </row>
    <row r="352" spans="13:22">
      <c r="M352" s="451"/>
      <c r="N352" s="451"/>
      <c r="O352" s="451"/>
      <c r="P352" s="451"/>
      <c r="Q352" s="451"/>
      <c r="R352" s="451"/>
      <c r="S352" s="451"/>
      <c r="T352" s="451"/>
      <c r="U352" s="451"/>
      <c r="V352" s="451"/>
    </row>
    <row r="353" spans="13:22">
      <c r="M353" s="451"/>
      <c r="N353" s="451"/>
      <c r="O353" s="451"/>
      <c r="P353" s="451"/>
      <c r="Q353" s="451"/>
      <c r="R353" s="451"/>
      <c r="S353" s="451"/>
      <c r="T353" s="451"/>
      <c r="U353" s="451"/>
      <c r="V353" s="451"/>
    </row>
    <row r="354" spans="13:22">
      <c r="M354" s="451"/>
      <c r="N354" s="451"/>
      <c r="O354" s="451"/>
      <c r="P354" s="451"/>
      <c r="Q354" s="451"/>
      <c r="R354" s="451"/>
      <c r="S354" s="451"/>
      <c r="T354" s="451"/>
      <c r="U354" s="451"/>
      <c r="V354" s="451"/>
    </row>
    <row r="355" spans="13:22">
      <c r="M355" s="451"/>
      <c r="N355" s="451"/>
      <c r="O355" s="451"/>
      <c r="P355" s="451"/>
      <c r="Q355" s="451"/>
      <c r="R355" s="451"/>
      <c r="S355" s="451"/>
      <c r="T355" s="451"/>
      <c r="U355" s="451"/>
      <c r="V355" s="451"/>
    </row>
    <row r="356" spans="13:22">
      <c r="M356" s="451"/>
      <c r="N356" s="451"/>
      <c r="O356" s="451"/>
      <c r="P356" s="451"/>
      <c r="Q356" s="451"/>
      <c r="R356" s="451"/>
      <c r="S356" s="451"/>
      <c r="T356" s="451"/>
      <c r="U356" s="451"/>
      <c r="V356" s="451"/>
    </row>
    <row r="357" spans="13:22">
      <c r="M357" s="451"/>
      <c r="N357" s="451"/>
      <c r="O357" s="451"/>
      <c r="P357" s="451"/>
      <c r="Q357" s="451"/>
      <c r="R357" s="451"/>
      <c r="S357" s="451"/>
      <c r="T357" s="451"/>
      <c r="U357" s="451"/>
      <c r="V357" s="451"/>
    </row>
    <row r="358" spans="13:22">
      <c r="M358" s="451"/>
      <c r="N358" s="451"/>
      <c r="O358" s="451"/>
      <c r="P358" s="451"/>
      <c r="Q358" s="451"/>
      <c r="R358" s="451"/>
      <c r="S358" s="451"/>
      <c r="T358" s="451"/>
      <c r="U358" s="451"/>
      <c r="V358" s="451"/>
    </row>
    <row r="359" spans="13:22">
      <c r="M359" s="451"/>
      <c r="N359" s="451"/>
      <c r="O359" s="451"/>
      <c r="P359" s="451"/>
      <c r="Q359" s="451"/>
      <c r="R359" s="451"/>
      <c r="S359" s="451"/>
      <c r="T359" s="451"/>
      <c r="U359" s="451"/>
      <c r="V359" s="451"/>
    </row>
    <row r="360" spans="13:22">
      <c r="M360" s="451"/>
      <c r="N360" s="451"/>
      <c r="O360" s="451"/>
      <c r="P360" s="451"/>
      <c r="Q360" s="451"/>
      <c r="R360" s="451"/>
      <c r="S360" s="451"/>
      <c r="T360" s="451"/>
      <c r="U360" s="451"/>
      <c r="V360" s="451"/>
    </row>
    <row r="361" spans="13:22">
      <c r="M361" s="451"/>
      <c r="N361" s="451"/>
      <c r="O361" s="451"/>
      <c r="P361" s="451"/>
      <c r="Q361" s="451"/>
      <c r="R361" s="451"/>
      <c r="S361" s="451"/>
      <c r="T361" s="451"/>
      <c r="U361" s="451"/>
      <c r="V361" s="451"/>
    </row>
    <row r="362" spans="13:22">
      <c r="M362" s="451"/>
      <c r="N362" s="451"/>
      <c r="O362" s="451"/>
      <c r="P362" s="451"/>
      <c r="Q362" s="451"/>
      <c r="R362" s="451"/>
      <c r="S362" s="451"/>
      <c r="T362" s="451"/>
      <c r="U362" s="451"/>
      <c r="V362" s="451"/>
    </row>
    <row r="363" spans="13:22">
      <c r="M363" s="451"/>
      <c r="N363" s="451"/>
      <c r="O363" s="451"/>
      <c r="P363" s="451"/>
      <c r="Q363" s="451"/>
      <c r="R363" s="451"/>
      <c r="S363" s="451"/>
      <c r="T363" s="451"/>
      <c r="U363" s="451"/>
      <c r="V363" s="451"/>
    </row>
    <row r="364" spans="13:22"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</row>
    <row r="365" spans="13:22">
      <c r="M365" s="451"/>
      <c r="N365" s="451"/>
      <c r="O365" s="451"/>
      <c r="P365" s="451"/>
      <c r="Q365" s="451"/>
      <c r="R365" s="451"/>
      <c r="S365" s="451"/>
      <c r="T365" s="451"/>
      <c r="U365" s="451"/>
      <c r="V365" s="451"/>
    </row>
    <row r="366" spans="13:22">
      <c r="M366" s="451"/>
      <c r="N366" s="451"/>
      <c r="O366" s="451"/>
      <c r="P366" s="451"/>
      <c r="Q366" s="451"/>
      <c r="R366" s="451"/>
      <c r="S366" s="451"/>
      <c r="T366" s="451"/>
      <c r="U366" s="451"/>
      <c r="V366" s="451"/>
    </row>
    <row r="367" spans="13:22">
      <c r="M367" s="451"/>
      <c r="N367" s="451"/>
      <c r="O367" s="451"/>
      <c r="P367" s="451"/>
      <c r="Q367" s="451"/>
      <c r="R367" s="451"/>
      <c r="S367" s="451"/>
      <c r="T367" s="451"/>
      <c r="U367" s="451"/>
      <c r="V367" s="451"/>
    </row>
    <row r="368" spans="13:22">
      <c r="M368" s="451"/>
      <c r="N368" s="451"/>
      <c r="O368" s="451"/>
      <c r="P368" s="451"/>
      <c r="Q368" s="451"/>
      <c r="R368" s="451"/>
      <c r="S368" s="451"/>
      <c r="T368" s="451"/>
      <c r="U368" s="451"/>
      <c r="V368" s="451"/>
    </row>
    <row r="369" spans="13:22">
      <c r="M369" s="451"/>
      <c r="N369" s="451"/>
      <c r="O369" s="451"/>
      <c r="P369" s="451"/>
      <c r="Q369" s="451"/>
      <c r="R369" s="451"/>
      <c r="S369" s="451"/>
      <c r="T369" s="451"/>
      <c r="U369" s="451"/>
      <c r="V369" s="451"/>
    </row>
    <row r="370" spans="13:22">
      <c r="M370" s="451"/>
      <c r="N370" s="451"/>
      <c r="O370" s="451"/>
      <c r="P370" s="451"/>
      <c r="Q370" s="451"/>
      <c r="R370" s="451"/>
      <c r="S370" s="451"/>
      <c r="T370" s="451"/>
      <c r="U370" s="451"/>
      <c r="V370" s="451"/>
    </row>
    <row r="371" spans="13:22">
      <c r="M371" s="451"/>
      <c r="N371" s="451"/>
      <c r="O371" s="451"/>
      <c r="P371" s="451"/>
      <c r="Q371" s="451"/>
      <c r="R371" s="451"/>
      <c r="S371" s="451"/>
      <c r="T371" s="451"/>
      <c r="U371" s="451"/>
      <c r="V371" s="451"/>
    </row>
    <row r="372" spans="13:22">
      <c r="M372" s="451"/>
      <c r="N372" s="451"/>
      <c r="O372" s="451"/>
      <c r="P372" s="451"/>
      <c r="Q372" s="451"/>
      <c r="R372" s="451"/>
      <c r="S372" s="451"/>
      <c r="T372" s="451"/>
      <c r="U372" s="451"/>
      <c r="V372" s="451"/>
    </row>
    <row r="373" spans="13:22">
      <c r="M373" s="451"/>
      <c r="N373" s="451"/>
      <c r="O373" s="451"/>
      <c r="P373" s="451"/>
      <c r="Q373" s="451"/>
      <c r="R373" s="451"/>
      <c r="S373" s="451"/>
      <c r="T373" s="451"/>
      <c r="U373" s="451"/>
      <c r="V373" s="451"/>
    </row>
    <row r="374" spans="13:22">
      <c r="M374" s="451"/>
      <c r="N374" s="451"/>
      <c r="O374" s="451"/>
      <c r="P374" s="451"/>
      <c r="Q374" s="451"/>
      <c r="R374" s="451"/>
      <c r="S374" s="451"/>
      <c r="T374" s="451"/>
      <c r="U374" s="451"/>
      <c r="V374" s="451"/>
    </row>
    <row r="375" spans="13:22">
      <c r="M375" s="451"/>
      <c r="N375" s="451"/>
      <c r="O375" s="451"/>
      <c r="P375" s="451"/>
      <c r="Q375" s="451"/>
      <c r="R375" s="451"/>
      <c r="S375" s="451"/>
      <c r="T375" s="451"/>
      <c r="U375" s="451"/>
      <c r="V375" s="451"/>
    </row>
    <row r="376" spans="13:22">
      <c r="M376" s="451"/>
      <c r="N376" s="451"/>
      <c r="O376" s="451"/>
      <c r="P376" s="451"/>
      <c r="Q376" s="451"/>
      <c r="R376" s="451"/>
      <c r="S376" s="451"/>
      <c r="T376" s="451"/>
      <c r="U376" s="451"/>
      <c r="V376" s="451"/>
    </row>
    <row r="377" spans="13:22">
      <c r="M377" s="451"/>
      <c r="N377" s="451"/>
      <c r="O377" s="451"/>
      <c r="P377" s="451"/>
      <c r="Q377" s="451"/>
      <c r="R377" s="451"/>
      <c r="S377" s="451"/>
      <c r="T377" s="451"/>
      <c r="U377" s="451"/>
      <c r="V377" s="451"/>
    </row>
    <row r="378" spans="13:22">
      <c r="M378" s="451"/>
      <c r="N378" s="451"/>
      <c r="O378" s="451"/>
      <c r="P378" s="451"/>
      <c r="Q378" s="451"/>
      <c r="R378" s="451"/>
      <c r="S378" s="451"/>
      <c r="T378" s="451"/>
      <c r="U378" s="451"/>
      <c r="V378" s="451"/>
    </row>
    <row r="379" spans="13:22">
      <c r="M379" s="451"/>
      <c r="N379" s="451"/>
      <c r="O379" s="451"/>
      <c r="P379" s="451"/>
      <c r="Q379" s="451"/>
      <c r="R379" s="451"/>
      <c r="S379" s="451"/>
      <c r="T379" s="451"/>
      <c r="U379" s="451"/>
      <c r="V379" s="451"/>
    </row>
    <row r="380" spans="13:22">
      <c r="M380" s="451"/>
      <c r="N380" s="451"/>
      <c r="O380" s="451"/>
      <c r="P380" s="451"/>
      <c r="Q380" s="451"/>
      <c r="R380" s="451"/>
      <c r="S380" s="451"/>
      <c r="T380" s="451"/>
      <c r="U380" s="451"/>
      <c r="V380" s="451"/>
    </row>
    <row r="381" spans="13:22">
      <c r="M381" s="451"/>
      <c r="N381" s="451"/>
      <c r="O381" s="451"/>
      <c r="P381" s="451"/>
      <c r="Q381" s="451"/>
      <c r="R381" s="451"/>
      <c r="S381" s="451"/>
      <c r="T381" s="451"/>
      <c r="U381" s="451"/>
      <c r="V381" s="451"/>
    </row>
    <row r="382" spans="13:22">
      <c r="M382" s="451"/>
      <c r="N382" s="451"/>
      <c r="O382" s="451"/>
      <c r="P382" s="451"/>
      <c r="Q382" s="451"/>
      <c r="R382" s="451"/>
      <c r="S382" s="451"/>
      <c r="T382" s="451"/>
      <c r="U382" s="451"/>
      <c r="V382" s="451"/>
    </row>
    <row r="383" spans="13:22">
      <c r="M383" s="451"/>
      <c r="N383" s="451"/>
      <c r="O383" s="451"/>
      <c r="P383" s="451"/>
      <c r="Q383" s="451"/>
      <c r="R383" s="451"/>
      <c r="S383" s="451"/>
      <c r="T383" s="451"/>
      <c r="U383" s="451"/>
      <c r="V383" s="451"/>
    </row>
    <row r="384" spans="13:22">
      <c r="M384" s="451"/>
      <c r="N384" s="451"/>
      <c r="O384" s="451"/>
      <c r="P384" s="451"/>
      <c r="Q384" s="451"/>
      <c r="R384" s="451"/>
      <c r="S384" s="451"/>
      <c r="T384" s="451"/>
      <c r="U384" s="451"/>
      <c r="V384" s="451"/>
    </row>
    <row r="385" spans="13:22">
      <c r="M385" s="451"/>
      <c r="N385" s="451"/>
      <c r="O385" s="451"/>
      <c r="P385" s="451"/>
      <c r="Q385" s="451"/>
      <c r="R385" s="451"/>
      <c r="S385" s="451"/>
      <c r="T385" s="451"/>
      <c r="U385" s="451"/>
      <c r="V385" s="451"/>
    </row>
    <row r="386" spans="13:22">
      <c r="M386" s="451"/>
      <c r="N386" s="451"/>
      <c r="O386" s="451"/>
      <c r="P386" s="451"/>
      <c r="Q386" s="451"/>
      <c r="R386" s="451"/>
      <c r="S386" s="451"/>
      <c r="T386" s="451"/>
      <c r="U386" s="451"/>
      <c r="V386" s="451"/>
    </row>
    <row r="387" spans="13:22">
      <c r="M387" s="451"/>
      <c r="N387" s="451"/>
      <c r="O387" s="451"/>
      <c r="P387" s="451"/>
      <c r="Q387" s="451"/>
      <c r="R387" s="451"/>
      <c r="S387" s="451"/>
      <c r="T387" s="451"/>
      <c r="U387" s="451"/>
      <c r="V387" s="451"/>
    </row>
    <row r="388" spans="13:22">
      <c r="M388" s="451"/>
      <c r="N388" s="451"/>
      <c r="O388" s="451"/>
      <c r="P388" s="451"/>
      <c r="Q388" s="451"/>
      <c r="R388" s="451"/>
      <c r="S388" s="451"/>
      <c r="T388" s="451"/>
      <c r="U388" s="451"/>
      <c r="V388" s="451"/>
    </row>
    <row r="389" spans="13:22">
      <c r="M389" s="451"/>
      <c r="N389" s="451"/>
      <c r="O389" s="451"/>
      <c r="P389" s="451"/>
      <c r="Q389" s="451"/>
      <c r="R389" s="451"/>
      <c r="S389" s="451"/>
      <c r="T389" s="451"/>
      <c r="U389" s="451"/>
      <c r="V389" s="451"/>
    </row>
    <row r="390" spans="13:22">
      <c r="M390" s="451"/>
      <c r="N390" s="451"/>
      <c r="O390" s="451"/>
      <c r="P390" s="451"/>
      <c r="Q390" s="451"/>
      <c r="R390" s="451"/>
      <c r="S390" s="451"/>
      <c r="T390" s="451"/>
      <c r="U390" s="451"/>
      <c r="V390" s="451"/>
    </row>
    <row r="391" spans="13:22">
      <c r="M391" s="451"/>
      <c r="N391" s="451"/>
      <c r="O391" s="451"/>
      <c r="P391" s="451"/>
      <c r="Q391" s="451"/>
      <c r="R391" s="451"/>
      <c r="S391" s="451"/>
      <c r="T391" s="451"/>
      <c r="U391" s="451"/>
      <c r="V391" s="451"/>
    </row>
    <row r="392" spans="13:22">
      <c r="M392" s="451"/>
      <c r="N392" s="451"/>
      <c r="O392" s="451"/>
      <c r="P392" s="451"/>
      <c r="Q392" s="451"/>
      <c r="R392" s="451"/>
      <c r="S392" s="451"/>
      <c r="T392" s="451"/>
      <c r="U392" s="451"/>
      <c r="V392" s="451"/>
    </row>
    <row r="393" spans="13:22">
      <c r="M393" s="451"/>
      <c r="N393" s="451"/>
      <c r="O393" s="451"/>
      <c r="P393" s="451"/>
      <c r="Q393" s="451"/>
      <c r="R393" s="451"/>
      <c r="S393" s="451"/>
      <c r="T393" s="451"/>
      <c r="U393" s="451"/>
      <c r="V393" s="451"/>
    </row>
    <row r="394" spans="13:22">
      <c r="M394" s="451"/>
      <c r="N394" s="451"/>
      <c r="O394" s="451"/>
      <c r="P394" s="451"/>
      <c r="Q394" s="451"/>
      <c r="R394" s="451"/>
      <c r="S394" s="451"/>
      <c r="T394" s="451"/>
      <c r="U394" s="451"/>
      <c r="V394" s="451"/>
    </row>
    <row r="395" spans="13:22">
      <c r="M395" s="451"/>
      <c r="N395" s="451"/>
      <c r="O395" s="451"/>
      <c r="P395" s="451"/>
      <c r="Q395" s="451"/>
      <c r="R395" s="451"/>
      <c r="S395" s="451"/>
      <c r="T395" s="451"/>
      <c r="U395" s="451"/>
      <c r="V395" s="451"/>
    </row>
    <row r="396" spans="13:22">
      <c r="M396" s="451"/>
      <c r="N396" s="451"/>
      <c r="O396" s="451"/>
      <c r="P396" s="451"/>
      <c r="Q396" s="451"/>
      <c r="R396" s="451"/>
      <c r="S396" s="451"/>
      <c r="T396" s="451"/>
      <c r="U396" s="451"/>
      <c r="V396" s="451"/>
    </row>
    <row r="397" spans="13:22">
      <c r="M397" s="451"/>
      <c r="N397" s="451"/>
      <c r="O397" s="451"/>
      <c r="P397" s="451"/>
      <c r="Q397" s="451"/>
      <c r="R397" s="451"/>
      <c r="S397" s="451"/>
      <c r="T397" s="451"/>
      <c r="U397" s="451"/>
      <c r="V397" s="451"/>
    </row>
    <row r="398" spans="13:22">
      <c r="M398" s="451"/>
      <c r="N398" s="451"/>
      <c r="O398" s="451"/>
      <c r="P398" s="451"/>
      <c r="Q398" s="451"/>
      <c r="R398" s="451"/>
      <c r="S398" s="451"/>
      <c r="T398" s="451"/>
      <c r="U398" s="451"/>
      <c r="V398" s="451"/>
    </row>
    <row r="399" spans="13:22">
      <c r="M399" s="451"/>
      <c r="N399" s="451"/>
      <c r="O399" s="451"/>
      <c r="P399" s="451"/>
      <c r="Q399" s="451"/>
      <c r="R399" s="451"/>
      <c r="S399" s="451"/>
      <c r="T399" s="451"/>
      <c r="U399" s="451"/>
      <c r="V399" s="451"/>
    </row>
    <row r="400" spans="13:22">
      <c r="M400" s="451"/>
      <c r="N400" s="451"/>
      <c r="O400" s="451"/>
      <c r="P400" s="451"/>
      <c r="Q400" s="451"/>
      <c r="R400" s="451"/>
      <c r="S400" s="451"/>
      <c r="T400" s="451"/>
      <c r="U400" s="451"/>
      <c r="V400" s="451"/>
    </row>
    <row r="401" spans="13:22">
      <c r="M401" s="451"/>
      <c r="N401" s="451"/>
      <c r="O401" s="451"/>
      <c r="P401" s="451"/>
      <c r="Q401" s="451"/>
      <c r="R401" s="451"/>
      <c r="S401" s="451"/>
      <c r="T401" s="451"/>
      <c r="U401" s="451"/>
      <c r="V401" s="451"/>
    </row>
    <row r="402" spans="13:22">
      <c r="M402" s="451"/>
      <c r="N402" s="451"/>
      <c r="O402" s="451"/>
      <c r="P402" s="451"/>
      <c r="Q402" s="451"/>
      <c r="R402" s="451"/>
      <c r="S402" s="451"/>
      <c r="T402" s="451"/>
      <c r="U402" s="451"/>
      <c r="V402" s="451"/>
    </row>
    <row r="403" spans="13:22">
      <c r="M403" s="451"/>
      <c r="N403" s="451"/>
      <c r="O403" s="451"/>
      <c r="P403" s="451"/>
      <c r="Q403" s="451"/>
      <c r="R403" s="451"/>
      <c r="S403" s="451"/>
      <c r="T403" s="451"/>
      <c r="U403" s="451"/>
      <c r="V403" s="451"/>
    </row>
    <row r="404" spans="13:22">
      <c r="M404" s="451"/>
      <c r="N404" s="451"/>
      <c r="O404" s="451"/>
      <c r="P404" s="451"/>
      <c r="Q404" s="451"/>
      <c r="R404" s="451"/>
      <c r="S404" s="451"/>
      <c r="T404" s="451"/>
      <c r="U404" s="451"/>
      <c r="V404" s="451"/>
    </row>
    <row r="405" spans="13:22">
      <c r="M405" s="451"/>
      <c r="N405" s="451"/>
      <c r="O405" s="451"/>
      <c r="P405" s="451"/>
      <c r="Q405" s="451"/>
      <c r="R405" s="451"/>
      <c r="S405" s="451"/>
      <c r="T405" s="451"/>
      <c r="U405" s="451"/>
      <c r="V405" s="451"/>
    </row>
    <row r="406" spans="13:22">
      <c r="M406" s="451"/>
      <c r="N406" s="451"/>
      <c r="O406" s="451"/>
      <c r="P406" s="451"/>
      <c r="Q406" s="451"/>
      <c r="R406" s="451"/>
      <c r="S406" s="451"/>
      <c r="T406" s="451"/>
      <c r="U406" s="451"/>
      <c r="V406" s="451"/>
    </row>
    <row r="407" spans="13:22">
      <c r="M407" s="451"/>
      <c r="N407" s="451"/>
      <c r="O407" s="451"/>
      <c r="P407" s="451"/>
      <c r="Q407" s="451"/>
      <c r="R407" s="451"/>
      <c r="S407" s="451"/>
      <c r="T407" s="451"/>
      <c r="U407" s="451"/>
      <c r="V407" s="451"/>
    </row>
    <row r="408" spans="13:22">
      <c r="M408" s="451"/>
      <c r="N408" s="451"/>
      <c r="O408" s="451"/>
      <c r="P408" s="451"/>
      <c r="Q408" s="451"/>
      <c r="R408" s="451"/>
      <c r="S408" s="451"/>
      <c r="T408" s="451"/>
      <c r="U408" s="451"/>
      <c r="V408" s="451"/>
    </row>
    <row r="409" spans="13:22">
      <c r="M409" s="451"/>
      <c r="N409" s="451"/>
      <c r="O409" s="451"/>
      <c r="P409" s="451"/>
      <c r="Q409" s="451"/>
      <c r="R409" s="451"/>
      <c r="S409" s="451"/>
      <c r="T409" s="451"/>
      <c r="U409" s="451"/>
      <c r="V409" s="451"/>
    </row>
    <row r="410" spans="13:22">
      <c r="M410" s="451"/>
      <c r="N410" s="451"/>
      <c r="O410" s="451"/>
      <c r="P410" s="451"/>
      <c r="Q410" s="451"/>
      <c r="R410" s="451"/>
      <c r="S410" s="451"/>
      <c r="T410" s="451"/>
      <c r="U410" s="451"/>
      <c r="V410" s="451"/>
    </row>
    <row r="411" spans="13:22">
      <c r="M411" s="451"/>
      <c r="N411" s="451"/>
      <c r="O411" s="451"/>
      <c r="P411" s="451"/>
      <c r="Q411" s="451"/>
      <c r="R411" s="451"/>
      <c r="S411" s="451"/>
      <c r="T411" s="451"/>
      <c r="U411" s="451"/>
      <c r="V411" s="451"/>
    </row>
    <row r="412" spans="13:22">
      <c r="M412" s="451"/>
      <c r="N412" s="451"/>
      <c r="O412" s="451"/>
      <c r="P412" s="451"/>
      <c r="Q412" s="451"/>
      <c r="R412" s="451"/>
      <c r="S412" s="451"/>
      <c r="T412" s="451"/>
      <c r="U412" s="451"/>
      <c r="V412" s="451"/>
    </row>
    <row r="413" spans="13:22">
      <c r="M413" s="451"/>
      <c r="N413" s="451"/>
      <c r="O413" s="451"/>
      <c r="P413" s="451"/>
      <c r="Q413" s="451"/>
      <c r="R413" s="451"/>
      <c r="S413" s="451"/>
      <c r="T413" s="451"/>
      <c r="U413" s="451"/>
      <c r="V413" s="451"/>
    </row>
    <row r="414" spans="13:22">
      <c r="M414" s="451"/>
      <c r="N414" s="451"/>
      <c r="O414" s="451"/>
      <c r="P414" s="451"/>
      <c r="Q414" s="451"/>
      <c r="R414" s="451"/>
      <c r="S414" s="451"/>
      <c r="T414" s="451"/>
      <c r="U414" s="451"/>
      <c r="V414" s="451"/>
    </row>
    <row r="415" spans="13:22">
      <c r="M415" s="451"/>
      <c r="N415" s="451"/>
      <c r="O415" s="451"/>
      <c r="P415" s="451"/>
      <c r="Q415" s="451"/>
      <c r="R415" s="451"/>
      <c r="S415" s="451"/>
      <c r="T415" s="451"/>
      <c r="U415" s="451"/>
      <c r="V415" s="451"/>
    </row>
    <row r="416" spans="13:22">
      <c r="M416" s="451"/>
      <c r="N416" s="451"/>
      <c r="O416" s="451"/>
      <c r="P416" s="451"/>
      <c r="Q416" s="451"/>
      <c r="R416" s="451"/>
      <c r="S416" s="451"/>
      <c r="T416" s="451"/>
      <c r="U416" s="451"/>
      <c r="V416" s="451"/>
    </row>
    <row r="417" spans="13:22">
      <c r="M417" s="451"/>
      <c r="N417" s="451"/>
      <c r="O417" s="451"/>
      <c r="P417" s="451"/>
      <c r="Q417" s="451"/>
      <c r="R417" s="451"/>
      <c r="S417" s="451"/>
      <c r="T417" s="451"/>
      <c r="U417" s="451"/>
      <c r="V417" s="451"/>
    </row>
    <row r="418" spans="13:22">
      <c r="M418" s="451"/>
      <c r="N418" s="451"/>
      <c r="O418" s="451"/>
      <c r="P418" s="451"/>
      <c r="Q418" s="451"/>
      <c r="R418" s="451"/>
      <c r="S418" s="451"/>
      <c r="T418" s="451"/>
      <c r="U418" s="451"/>
      <c r="V418" s="451"/>
    </row>
    <row r="419" spans="13:22">
      <c r="M419" s="451"/>
      <c r="N419" s="451"/>
      <c r="O419" s="451"/>
      <c r="P419" s="451"/>
      <c r="Q419" s="451"/>
      <c r="R419" s="451"/>
      <c r="S419" s="451"/>
      <c r="T419" s="451"/>
      <c r="U419" s="451"/>
      <c r="V419" s="451"/>
    </row>
    <row r="420" spans="13:22">
      <c r="M420" s="451"/>
      <c r="N420" s="451"/>
      <c r="O420" s="451"/>
      <c r="P420" s="451"/>
      <c r="Q420" s="451"/>
      <c r="R420" s="451"/>
      <c r="S420" s="451"/>
      <c r="T420" s="451"/>
      <c r="U420" s="451"/>
      <c r="V420" s="451"/>
    </row>
    <row r="421" spans="13:22">
      <c r="M421" s="451"/>
      <c r="N421" s="451"/>
      <c r="O421" s="451"/>
      <c r="P421" s="451"/>
      <c r="Q421" s="451"/>
      <c r="R421" s="451"/>
      <c r="S421" s="451"/>
      <c r="T421" s="451"/>
      <c r="U421" s="451"/>
      <c r="V421" s="451"/>
    </row>
    <row r="422" spans="13:22">
      <c r="M422" s="451"/>
      <c r="N422" s="451"/>
      <c r="O422" s="451"/>
      <c r="P422" s="451"/>
      <c r="Q422" s="451"/>
      <c r="R422" s="451"/>
      <c r="S422" s="451"/>
      <c r="T422" s="451"/>
      <c r="U422" s="451"/>
      <c r="V422" s="451"/>
    </row>
    <row r="423" spans="13:22">
      <c r="M423" s="451"/>
      <c r="N423" s="451"/>
      <c r="O423" s="451"/>
      <c r="P423" s="451"/>
      <c r="Q423" s="451"/>
      <c r="R423" s="451"/>
      <c r="S423" s="451"/>
      <c r="T423" s="451"/>
      <c r="U423" s="451"/>
      <c r="V423" s="451"/>
    </row>
    <row r="424" spans="13:22">
      <c r="M424" s="451"/>
      <c r="N424" s="451"/>
      <c r="O424" s="451"/>
      <c r="P424" s="451"/>
      <c r="Q424" s="451"/>
      <c r="R424" s="451"/>
      <c r="S424" s="451"/>
      <c r="T424" s="451"/>
      <c r="U424" s="451"/>
      <c r="V424" s="451"/>
    </row>
  </sheetData>
  <mergeCells count="10">
    <mergeCell ref="A7:C7"/>
    <mergeCell ref="J7:K7"/>
    <mergeCell ref="C9:K9"/>
    <mergeCell ref="A74:K75"/>
    <mergeCell ref="B1:K1"/>
    <mergeCell ref="B2:K2"/>
    <mergeCell ref="B3:K3"/>
    <mergeCell ref="B4:K4"/>
    <mergeCell ref="A6:C6"/>
    <mergeCell ref="J6:K6"/>
  </mergeCells>
  <conditionalFormatting sqref="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98"/>
  <sheetViews>
    <sheetView topLeftCell="A58" workbookViewId="0">
      <selection activeCell="K70" sqref="K70"/>
    </sheetView>
  </sheetViews>
  <sheetFormatPr defaultColWidth="9.140625" defaultRowHeight="12.75"/>
  <cols>
    <col min="1" max="1" width="9.140625" style="452"/>
    <col min="2" max="2" width="15.140625" style="452" customWidth="1"/>
    <col min="3" max="3" width="8.7109375" style="452" customWidth="1"/>
    <col min="4" max="4" width="11" style="452" customWidth="1"/>
    <col min="5" max="5" width="10.42578125" style="452" customWidth="1"/>
    <col min="6" max="6" width="9.140625" style="452" customWidth="1"/>
    <col min="7" max="7" width="11.28515625" style="452" customWidth="1"/>
    <col min="8" max="8" width="9.140625" style="452"/>
    <col min="9" max="9" width="10.28515625" style="452" customWidth="1"/>
    <col min="10" max="10" width="12.7109375" style="452" bestFit="1" customWidth="1"/>
    <col min="11" max="11" width="11.85546875" style="452" bestFit="1" customWidth="1"/>
    <col min="12" max="16384" width="9.140625" style="452"/>
  </cols>
  <sheetData>
    <row r="1" spans="1:51" ht="15.75" customHeight="1">
      <c r="A1" s="451"/>
      <c r="B1" s="979" t="s">
        <v>199</v>
      </c>
      <c r="C1" s="979"/>
      <c r="D1" s="979"/>
      <c r="E1" s="979"/>
      <c r="F1" s="979"/>
      <c r="G1" s="979"/>
      <c r="H1" s="979"/>
      <c r="I1" s="979"/>
      <c r="J1" s="979"/>
      <c r="K1" s="979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1"/>
      <c r="Y1" s="451"/>
      <c r="Z1" s="451"/>
      <c r="AA1" s="451"/>
      <c r="AB1" s="451"/>
      <c r="AC1" s="451"/>
    </row>
    <row r="2" spans="1:51">
      <c r="A2" s="451"/>
      <c r="B2" s="969" t="s">
        <v>200</v>
      </c>
      <c r="C2" s="969"/>
      <c r="D2" s="969"/>
      <c r="E2" s="969"/>
      <c r="F2" s="969"/>
      <c r="G2" s="969"/>
      <c r="H2" s="969"/>
      <c r="I2" s="969"/>
      <c r="J2" s="969"/>
      <c r="K2" s="969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</row>
    <row r="3" spans="1:51">
      <c r="A3" s="451"/>
      <c r="B3" s="967" t="s">
        <v>201</v>
      </c>
      <c r="C3" s="967"/>
      <c r="D3" s="967"/>
      <c r="E3" s="967"/>
      <c r="F3" s="967"/>
      <c r="G3" s="967"/>
      <c r="H3" s="967"/>
      <c r="I3" s="967"/>
      <c r="J3" s="967"/>
      <c r="K3" s="967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</row>
    <row r="4" spans="1:51">
      <c r="A4" s="451"/>
      <c r="B4" s="967" t="s">
        <v>202</v>
      </c>
      <c r="C4" s="967"/>
      <c r="D4" s="967"/>
      <c r="E4" s="967"/>
      <c r="F4" s="967"/>
      <c r="G4" s="967"/>
      <c r="H4" s="967"/>
      <c r="I4" s="967"/>
      <c r="J4" s="967"/>
      <c r="K4" s="967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  <c r="AB4" s="451"/>
      <c r="AC4" s="451"/>
    </row>
    <row r="5" spans="1:51">
      <c r="A5" s="451"/>
      <c r="B5" s="967" t="s">
        <v>203</v>
      </c>
      <c r="C5" s="967"/>
      <c r="D5" s="967"/>
      <c r="E5" s="967"/>
      <c r="F5" s="967"/>
      <c r="G5" s="967"/>
      <c r="H5" s="967"/>
      <c r="I5" s="967"/>
      <c r="J5" s="967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</row>
    <row r="6" spans="1:51">
      <c r="A6" s="451"/>
      <c r="B6" s="980"/>
      <c r="C6" s="980"/>
      <c r="D6" s="980"/>
      <c r="E6" s="980"/>
      <c r="F6" s="980"/>
      <c r="G6" s="980"/>
      <c r="H6" s="980"/>
      <c r="I6" s="980"/>
      <c r="J6" s="980"/>
      <c r="K6" s="451"/>
      <c r="L6" s="451"/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</row>
    <row r="7" spans="1:51">
      <c r="A7" s="974"/>
      <c r="B7" s="975"/>
      <c r="C7" s="976"/>
      <c r="D7" s="720" t="s">
        <v>204</v>
      </c>
      <c r="E7" s="720" t="s">
        <v>205</v>
      </c>
      <c r="F7" s="720" t="s">
        <v>206</v>
      </c>
      <c r="G7" s="720" t="s">
        <v>207</v>
      </c>
      <c r="H7" s="721" t="s">
        <v>208</v>
      </c>
      <c r="I7" s="483"/>
      <c r="J7" s="981" t="s">
        <v>209</v>
      </c>
      <c r="K7" s="982"/>
      <c r="L7" s="451"/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51"/>
      <c r="AQ7" s="451"/>
      <c r="AR7" s="451"/>
      <c r="AS7" s="451"/>
      <c r="AT7" s="451"/>
      <c r="AU7" s="451"/>
      <c r="AV7" s="451"/>
      <c r="AW7" s="451"/>
      <c r="AX7" s="451"/>
      <c r="AY7" s="451"/>
    </row>
    <row r="8" spans="1:51">
      <c r="A8" s="974"/>
      <c r="B8" s="975"/>
      <c r="C8" s="976"/>
      <c r="D8" s="484">
        <v>114932.64</v>
      </c>
      <c r="E8" s="485">
        <v>43440</v>
      </c>
      <c r="F8" s="486">
        <v>60</v>
      </c>
      <c r="G8" s="486">
        <v>0</v>
      </c>
      <c r="H8" s="487">
        <v>0.12</v>
      </c>
      <c r="I8" s="722" t="s">
        <v>210</v>
      </c>
      <c r="J8" s="977">
        <v>43441</v>
      </c>
      <c r="K8" s="978"/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1"/>
      <c r="AB8" s="451"/>
      <c r="AC8" s="451"/>
      <c r="AD8" s="451"/>
      <c r="AE8" s="451"/>
      <c r="AF8" s="451"/>
      <c r="AG8" s="451"/>
      <c r="AH8" s="451"/>
      <c r="AI8" s="451"/>
      <c r="AJ8" s="451"/>
      <c r="AK8" s="451"/>
      <c r="AL8" s="451"/>
      <c r="AM8" s="451"/>
      <c r="AN8" s="451"/>
      <c r="AO8" s="451"/>
      <c r="AP8" s="451"/>
      <c r="AQ8" s="451"/>
      <c r="AR8" s="451"/>
      <c r="AS8" s="451"/>
      <c r="AT8" s="451"/>
      <c r="AU8" s="451"/>
      <c r="AV8" s="451"/>
      <c r="AW8" s="451"/>
      <c r="AX8" s="451"/>
      <c r="AY8" s="451"/>
    </row>
    <row r="9" spans="1:51" ht="16.5">
      <c r="A9" s="723" t="s">
        <v>211</v>
      </c>
      <c r="B9" s="723" t="s">
        <v>212</v>
      </c>
      <c r="C9" s="723" t="s">
        <v>213</v>
      </c>
      <c r="D9" s="723" t="s">
        <v>214</v>
      </c>
      <c r="E9" s="723" t="s">
        <v>215</v>
      </c>
      <c r="F9" s="723" t="s">
        <v>216</v>
      </c>
      <c r="G9" s="723" t="s">
        <v>217</v>
      </c>
      <c r="H9" s="724" t="s">
        <v>218</v>
      </c>
      <c r="I9" s="489" t="s">
        <v>194</v>
      </c>
      <c r="J9" s="489" t="s">
        <v>219</v>
      </c>
      <c r="K9" s="725" t="s">
        <v>220</v>
      </c>
      <c r="L9" s="451"/>
      <c r="M9" s="451"/>
      <c r="N9" s="451"/>
      <c r="O9" s="451"/>
      <c r="P9" s="451"/>
      <c r="Q9" s="451"/>
      <c r="R9" s="451"/>
      <c r="S9" s="451"/>
      <c r="T9" s="451"/>
      <c r="U9" s="451"/>
      <c r="V9" s="451"/>
      <c r="W9" s="451"/>
      <c r="X9" s="451"/>
      <c r="Y9" s="451"/>
      <c r="Z9" s="451"/>
      <c r="AA9" s="451"/>
      <c r="AB9" s="451"/>
      <c r="AC9" s="451"/>
      <c r="AD9" s="451"/>
      <c r="AE9" s="451"/>
      <c r="AF9" s="451"/>
      <c r="AG9" s="451"/>
      <c r="AH9" s="451"/>
      <c r="AI9" s="451"/>
      <c r="AJ9" s="451"/>
      <c r="AK9" s="451"/>
      <c r="AL9" s="451"/>
      <c r="AM9" s="451"/>
      <c r="AN9" s="451"/>
      <c r="AO9" s="451"/>
      <c r="AP9" s="451"/>
      <c r="AQ9" s="451"/>
      <c r="AR9" s="451"/>
      <c r="AS9" s="451"/>
      <c r="AT9" s="451"/>
      <c r="AU9" s="451"/>
      <c r="AV9" s="451"/>
      <c r="AW9" s="451"/>
      <c r="AX9" s="451"/>
      <c r="AY9" s="451"/>
    </row>
    <row r="10" spans="1:51" ht="15.75">
      <c r="A10" s="703"/>
      <c r="B10" s="464">
        <v>114932.64</v>
      </c>
      <c r="C10" s="964"/>
      <c r="D10" s="964"/>
      <c r="E10" s="964"/>
      <c r="F10" s="964"/>
      <c r="G10" s="964"/>
      <c r="H10" s="964"/>
      <c r="I10" s="964"/>
      <c r="J10" s="964"/>
      <c r="K10" s="965"/>
      <c r="L10" s="451"/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  <c r="AD10" s="451"/>
      <c r="AE10" s="451"/>
      <c r="AF10" s="451"/>
      <c r="AG10" s="451"/>
      <c r="AH10" s="451"/>
      <c r="AI10" s="451"/>
      <c r="AJ10" s="451"/>
      <c r="AK10" s="451"/>
      <c r="AL10" s="451"/>
      <c r="AM10" s="451"/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451"/>
      <c r="AY10" s="451"/>
    </row>
    <row r="11" spans="1:51" ht="15.75">
      <c r="A11" s="465">
        <v>1</v>
      </c>
      <c r="B11" s="466">
        <v>113017.1</v>
      </c>
      <c r="C11" s="467">
        <v>43441</v>
      </c>
      <c r="D11" s="466">
        <v>1915.54</v>
      </c>
      <c r="E11" s="466">
        <v>1149.33</v>
      </c>
      <c r="F11" s="468"/>
      <c r="G11" s="469">
        <v>3064.87</v>
      </c>
      <c r="H11" s="470">
        <v>0</v>
      </c>
      <c r="I11" s="488">
        <f>G11*3%</f>
        <v>91.946099999999987</v>
      </c>
      <c r="J11" s="474"/>
      <c r="K11" s="693">
        <f>G11-I11</f>
        <v>2972.9238999999998</v>
      </c>
      <c r="L11" s="451"/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51"/>
      <c r="AP11" s="451"/>
      <c r="AQ11" s="451"/>
      <c r="AR11" s="451"/>
      <c r="AS11" s="451"/>
      <c r="AT11" s="451"/>
      <c r="AU11" s="451"/>
      <c r="AV11" s="451"/>
      <c r="AW11" s="451"/>
      <c r="AX11" s="451"/>
      <c r="AY11" s="451"/>
    </row>
    <row r="12" spans="1:51" ht="15">
      <c r="A12" s="465">
        <v>2</v>
      </c>
      <c r="B12" s="466">
        <v>111101.55</v>
      </c>
      <c r="C12" s="473">
        <v>43442</v>
      </c>
      <c r="D12" s="466">
        <v>1915.54</v>
      </c>
      <c r="E12" s="466">
        <v>1167.8399999999999</v>
      </c>
      <c r="F12" s="468"/>
      <c r="G12" s="466">
        <v>3083.38</v>
      </c>
      <c r="H12" s="470">
        <v>0</v>
      </c>
      <c r="I12" s="488">
        <f t="shared" ref="I12:I42" si="0">G12*3%</f>
        <v>92.501400000000004</v>
      </c>
      <c r="J12" s="468"/>
      <c r="K12" s="693">
        <f t="shared" ref="K12:K41" si="1">G12-I12</f>
        <v>2990.8786</v>
      </c>
      <c r="L12" s="451"/>
      <c r="M12" s="451"/>
      <c r="N12" s="451"/>
      <c r="O12" s="451"/>
      <c r="P12" s="451"/>
      <c r="Q12" s="451"/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1"/>
      <c r="AC12" s="451"/>
      <c r="AD12" s="451"/>
      <c r="AE12" s="451"/>
      <c r="AF12" s="451"/>
      <c r="AG12" s="451"/>
      <c r="AH12" s="451"/>
      <c r="AI12" s="451"/>
      <c r="AJ12" s="451"/>
      <c r="AK12" s="451"/>
      <c r="AL12" s="451"/>
      <c r="AM12" s="451"/>
      <c r="AN12" s="451"/>
      <c r="AO12" s="451"/>
      <c r="AP12" s="451"/>
      <c r="AQ12" s="451"/>
      <c r="AR12" s="451"/>
      <c r="AS12" s="451"/>
      <c r="AT12" s="451"/>
      <c r="AU12" s="451"/>
      <c r="AV12" s="451"/>
      <c r="AW12" s="451"/>
      <c r="AX12" s="451"/>
      <c r="AY12" s="451"/>
    </row>
    <row r="13" spans="1:51" ht="15">
      <c r="A13" s="465">
        <v>3</v>
      </c>
      <c r="B13" s="466">
        <v>109186.01</v>
      </c>
      <c r="C13" s="473">
        <v>43443</v>
      </c>
      <c r="D13" s="466">
        <v>1915.54</v>
      </c>
      <c r="E13" s="466">
        <v>1148.05</v>
      </c>
      <c r="F13" s="468"/>
      <c r="G13" s="466">
        <v>3063.59</v>
      </c>
      <c r="H13" s="470">
        <v>0</v>
      </c>
      <c r="I13" s="488">
        <f t="shared" si="0"/>
        <v>91.907700000000006</v>
      </c>
      <c r="J13" s="468"/>
      <c r="K13" s="693">
        <f t="shared" si="1"/>
        <v>2971.6822999999999</v>
      </c>
      <c r="L13" s="451"/>
      <c r="M13" s="451"/>
      <c r="N13" s="451"/>
      <c r="O13" s="451"/>
      <c r="P13" s="451"/>
      <c r="Q13" s="451"/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1"/>
      <c r="AC13" s="451"/>
      <c r="AD13" s="451"/>
      <c r="AE13" s="451"/>
      <c r="AF13" s="451"/>
      <c r="AG13" s="451"/>
      <c r="AH13" s="451"/>
      <c r="AI13" s="451"/>
      <c r="AJ13" s="451"/>
      <c r="AK13" s="451"/>
      <c r="AL13" s="451"/>
      <c r="AM13" s="451"/>
      <c r="AN13" s="451"/>
      <c r="AO13" s="451"/>
      <c r="AP13" s="451"/>
      <c r="AQ13" s="451"/>
      <c r="AR13" s="451"/>
      <c r="AS13" s="451"/>
      <c r="AT13" s="451"/>
      <c r="AU13" s="451"/>
      <c r="AV13" s="451"/>
      <c r="AW13" s="451"/>
      <c r="AX13" s="451"/>
      <c r="AY13" s="451"/>
    </row>
    <row r="14" spans="1:51" ht="15">
      <c r="A14" s="465">
        <v>4</v>
      </c>
      <c r="B14" s="466">
        <v>107270.46</v>
      </c>
      <c r="C14" s="473">
        <v>43444</v>
      </c>
      <c r="D14" s="466">
        <v>1915.54</v>
      </c>
      <c r="E14" s="466">
        <v>1091.8599999999999</v>
      </c>
      <c r="F14" s="468"/>
      <c r="G14" s="466">
        <v>3007.4</v>
      </c>
      <c r="H14" s="470">
        <v>0</v>
      </c>
      <c r="I14" s="488">
        <f t="shared" si="0"/>
        <v>90.221999999999994</v>
      </c>
      <c r="J14" s="468"/>
      <c r="K14" s="693">
        <f t="shared" si="1"/>
        <v>2917.1779999999999</v>
      </c>
      <c r="L14" s="451"/>
      <c r="M14" s="451"/>
      <c r="N14" s="451"/>
      <c r="O14" s="451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1"/>
      <c r="AC14" s="451"/>
      <c r="AD14" s="451"/>
      <c r="AE14" s="451"/>
      <c r="AF14" s="451"/>
      <c r="AG14" s="451"/>
      <c r="AH14" s="451"/>
      <c r="AI14" s="451"/>
      <c r="AJ14" s="451"/>
      <c r="AK14" s="451"/>
      <c r="AL14" s="451"/>
      <c r="AM14" s="451"/>
      <c r="AN14" s="451"/>
      <c r="AO14" s="451"/>
      <c r="AP14" s="451"/>
      <c r="AQ14" s="451"/>
      <c r="AR14" s="451"/>
      <c r="AS14" s="451"/>
      <c r="AT14" s="451"/>
      <c r="AU14" s="451"/>
      <c r="AV14" s="451"/>
      <c r="AW14" s="451"/>
      <c r="AX14" s="451"/>
      <c r="AY14" s="451"/>
    </row>
    <row r="15" spans="1:51" ht="15">
      <c r="A15" s="465">
        <v>5</v>
      </c>
      <c r="B15" s="466">
        <v>105354.92</v>
      </c>
      <c r="C15" s="473">
        <v>43445</v>
      </c>
      <c r="D15" s="466">
        <v>1915.54</v>
      </c>
      <c r="E15" s="466">
        <v>1108.46</v>
      </c>
      <c r="F15" s="468"/>
      <c r="G15" s="466">
        <v>3024</v>
      </c>
      <c r="H15" s="470">
        <v>0</v>
      </c>
      <c r="I15" s="488">
        <f t="shared" si="0"/>
        <v>90.72</v>
      </c>
      <c r="J15" s="468"/>
      <c r="K15" s="693">
        <f t="shared" si="1"/>
        <v>2933.28</v>
      </c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1"/>
      <c r="AC15" s="451"/>
      <c r="AD15" s="451"/>
      <c r="AE15" s="451"/>
      <c r="AF15" s="451"/>
      <c r="AG15" s="451"/>
      <c r="AH15" s="451"/>
      <c r="AI15" s="451"/>
      <c r="AJ15" s="451"/>
      <c r="AK15" s="451"/>
      <c r="AL15" s="451"/>
      <c r="AM15" s="451"/>
      <c r="AN15" s="451"/>
      <c r="AO15" s="451"/>
      <c r="AP15" s="451"/>
      <c r="AQ15" s="451"/>
      <c r="AR15" s="451"/>
      <c r="AS15" s="451"/>
      <c r="AT15" s="451"/>
      <c r="AU15" s="451"/>
      <c r="AV15" s="451"/>
      <c r="AW15" s="451"/>
      <c r="AX15" s="451"/>
      <c r="AY15" s="451"/>
    </row>
    <row r="16" spans="1:51" ht="15">
      <c r="A16" s="465">
        <v>6</v>
      </c>
      <c r="B16" s="466">
        <v>103439.38</v>
      </c>
      <c r="C16" s="473">
        <v>43446</v>
      </c>
      <c r="D16" s="466">
        <v>1915.54</v>
      </c>
      <c r="E16" s="466">
        <v>1053.55</v>
      </c>
      <c r="F16" s="468"/>
      <c r="G16" s="466">
        <v>2969.09</v>
      </c>
      <c r="H16" s="470">
        <v>0</v>
      </c>
      <c r="I16" s="488">
        <f t="shared" si="0"/>
        <v>89.072699999999998</v>
      </c>
      <c r="J16" s="468"/>
      <c r="K16" s="693">
        <f t="shared" si="1"/>
        <v>2880.0173</v>
      </c>
      <c r="L16" s="451"/>
      <c r="M16" s="451"/>
      <c r="N16" s="451"/>
      <c r="O16" s="451"/>
      <c r="P16" s="451"/>
      <c r="Q16" s="451"/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1"/>
      <c r="AC16" s="451"/>
      <c r="AD16" s="451"/>
      <c r="AE16" s="451"/>
      <c r="AF16" s="451"/>
      <c r="AG16" s="451"/>
      <c r="AH16" s="451"/>
      <c r="AI16" s="451"/>
      <c r="AJ16" s="451"/>
      <c r="AK16" s="451"/>
      <c r="AL16" s="451"/>
      <c r="AM16" s="451"/>
      <c r="AN16" s="451"/>
      <c r="AO16" s="451"/>
      <c r="AP16" s="451"/>
      <c r="AQ16" s="451"/>
      <c r="AR16" s="451"/>
      <c r="AS16" s="451"/>
      <c r="AT16" s="451"/>
      <c r="AU16" s="451"/>
      <c r="AV16" s="451"/>
      <c r="AW16" s="451"/>
      <c r="AX16" s="451"/>
      <c r="AY16" s="451"/>
    </row>
    <row r="17" spans="1:51" ht="15">
      <c r="A17" s="465">
        <v>7</v>
      </c>
      <c r="B17" s="466">
        <v>101523.83</v>
      </c>
      <c r="C17" s="473">
        <v>43800</v>
      </c>
      <c r="D17" s="466">
        <v>1915.54</v>
      </c>
      <c r="E17" s="466">
        <v>1068.8699999999999</v>
      </c>
      <c r="F17" s="468"/>
      <c r="G17" s="466">
        <v>2984.41</v>
      </c>
      <c r="H17" s="470">
        <v>0</v>
      </c>
      <c r="I17" s="488">
        <f t="shared" si="0"/>
        <v>89.532299999999992</v>
      </c>
      <c r="J17" s="468"/>
      <c r="K17" s="693">
        <f t="shared" si="1"/>
        <v>2894.8777</v>
      </c>
      <c r="L17" s="451"/>
      <c r="M17" s="451"/>
      <c r="N17" s="451"/>
      <c r="O17" s="451"/>
      <c r="P17" s="451"/>
      <c r="Q17" s="451"/>
      <c r="R17" s="451"/>
      <c r="S17" s="451"/>
      <c r="T17" s="451"/>
      <c r="U17" s="451"/>
      <c r="V17" s="451"/>
      <c r="W17" s="451"/>
      <c r="X17" s="451"/>
      <c r="Y17" s="451"/>
      <c r="Z17" s="451"/>
      <c r="AA17" s="451"/>
      <c r="AB17" s="451"/>
      <c r="AC17" s="451"/>
      <c r="AD17" s="451"/>
      <c r="AE17" s="451"/>
      <c r="AF17" s="451"/>
      <c r="AG17" s="451"/>
      <c r="AH17" s="451"/>
      <c r="AI17" s="451"/>
      <c r="AJ17" s="451"/>
      <c r="AK17" s="451"/>
      <c r="AL17" s="451"/>
      <c r="AM17" s="451"/>
      <c r="AN17" s="451"/>
      <c r="AO17" s="451"/>
      <c r="AP17" s="451"/>
      <c r="AQ17" s="451"/>
      <c r="AR17" s="451"/>
      <c r="AS17" s="451"/>
      <c r="AT17" s="451"/>
      <c r="AU17" s="451"/>
      <c r="AV17" s="451"/>
      <c r="AW17" s="451"/>
      <c r="AX17" s="451"/>
      <c r="AY17" s="451"/>
    </row>
    <row r="18" spans="1:51" ht="15">
      <c r="A18" s="465">
        <v>8</v>
      </c>
      <c r="B18" s="466">
        <v>99608.29</v>
      </c>
      <c r="C18" s="473">
        <v>43801</v>
      </c>
      <c r="D18" s="466">
        <v>1915.54</v>
      </c>
      <c r="E18" s="466">
        <v>1049.08</v>
      </c>
      <c r="F18" s="468"/>
      <c r="G18" s="466">
        <v>2964.62</v>
      </c>
      <c r="H18" s="470">
        <v>0</v>
      </c>
      <c r="I18" s="488">
        <f t="shared" si="0"/>
        <v>88.938599999999994</v>
      </c>
      <c r="J18" s="468"/>
      <c r="K18" s="693">
        <f t="shared" si="1"/>
        <v>2875.6813999999999</v>
      </c>
      <c r="L18" s="451"/>
      <c r="M18" s="451"/>
      <c r="N18" s="451"/>
      <c r="O18" s="451"/>
      <c r="P18" s="451"/>
      <c r="Q18" s="451"/>
      <c r="R18" s="451"/>
      <c r="S18" s="451"/>
      <c r="T18" s="451"/>
      <c r="U18" s="451"/>
      <c r="V18" s="451"/>
      <c r="W18" s="451"/>
      <c r="X18" s="451"/>
      <c r="Y18" s="451"/>
      <c r="Z18" s="451"/>
      <c r="AA18" s="451"/>
      <c r="AB18" s="451"/>
      <c r="AC18" s="451"/>
      <c r="AD18" s="451"/>
      <c r="AE18" s="451"/>
      <c r="AF18" s="451"/>
      <c r="AG18" s="451"/>
      <c r="AH18" s="451"/>
      <c r="AI18" s="451"/>
      <c r="AJ18" s="451"/>
      <c r="AK18" s="451"/>
      <c r="AL18" s="451"/>
      <c r="AM18" s="451"/>
      <c r="AN18" s="451"/>
      <c r="AO18" s="451"/>
      <c r="AP18" s="451"/>
      <c r="AQ18" s="451"/>
      <c r="AR18" s="451"/>
      <c r="AS18" s="451"/>
      <c r="AT18" s="451"/>
      <c r="AU18" s="451"/>
      <c r="AV18" s="451"/>
      <c r="AW18" s="451"/>
      <c r="AX18" s="451"/>
      <c r="AY18" s="451"/>
    </row>
    <row r="19" spans="1:51" ht="15">
      <c r="A19" s="465">
        <v>9</v>
      </c>
      <c r="B19" s="466">
        <v>97692.74</v>
      </c>
      <c r="C19" s="473">
        <v>43802</v>
      </c>
      <c r="D19" s="466">
        <v>1915.54</v>
      </c>
      <c r="E19" s="475">
        <v>929.68</v>
      </c>
      <c r="F19" s="468"/>
      <c r="G19" s="466">
        <v>2845.22</v>
      </c>
      <c r="H19" s="470">
        <v>0</v>
      </c>
      <c r="I19" s="488">
        <f t="shared" si="0"/>
        <v>85.356599999999986</v>
      </c>
      <c r="J19" s="468"/>
      <c r="K19" s="693">
        <f t="shared" si="1"/>
        <v>2759.8633999999997</v>
      </c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451"/>
      <c r="AB19" s="451"/>
      <c r="AC19" s="451"/>
      <c r="AD19" s="451"/>
      <c r="AE19" s="451"/>
      <c r="AF19" s="451"/>
      <c r="AG19" s="451"/>
      <c r="AH19" s="451"/>
      <c r="AI19" s="451"/>
      <c r="AJ19" s="451"/>
      <c r="AK19" s="451"/>
      <c r="AL19" s="451"/>
      <c r="AM19" s="451"/>
      <c r="AN19" s="451"/>
      <c r="AO19" s="451"/>
      <c r="AP19" s="451"/>
      <c r="AQ19" s="451"/>
      <c r="AR19" s="451"/>
      <c r="AS19" s="451"/>
      <c r="AT19" s="451"/>
      <c r="AU19" s="451"/>
      <c r="AV19" s="451"/>
      <c r="AW19" s="451"/>
      <c r="AX19" s="451"/>
      <c r="AY19" s="451"/>
    </row>
    <row r="20" spans="1:51" ht="15">
      <c r="A20" s="465">
        <v>10</v>
      </c>
      <c r="B20" s="466">
        <v>95777.2</v>
      </c>
      <c r="C20" s="473">
        <v>43803</v>
      </c>
      <c r="D20" s="466">
        <v>1915.54</v>
      </c>
      <c r="E20" s="466">
        <v>1009.49</v>
      </c>
      <c r="F20" s="468"/>
      <c r="G20" s="466">
        <v>2925.03</v>
      </c>
      <c r="H20" s="470">
        <v>0</v>
      </c>
      <c r="I20" s="488">
        <f t="shared" si="0"/>
        <v>87.750900000000001</v>
      </c>
      <c r="J20" s="468"/>
      <c r="K20" s="693">
        <f t="shared" si="1"/>
        <v>2837.2791000000002</v>
      </c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451"/>
      <c r="AB20" s="451"/>
      <c r="AC20" s="451"/>
      <c r="AD20" s="451"/>
      <c r="AE20" s="451"/>
      <c r="AF20" s="451"/>
      <c r="AG20" s="451"/>
      <c r="AH20" s="451"/>
      <c r="AI20" s="451"/>
      <c r="AJ20" s="451"/>
      <c r="AK20" s="451"/>
      <c r="AL20" s="451"/>
      <c r="AM20" s="451"/>
      <c r="AN20" s="451"/>
      <c r="AO20" s="451"/>
      <c r="AP20" s="451"/>
      <c r="AQ20" s="451"/>
      <c r="AR20" s="451"/>
      <c r="AS20" s="451"/>
      <c r="AT20" s="451"/>
      <c r="AU20" s="451"/>
      <c r="AV20" s="451"/>
      <c r="AW20" s="451"/>
      <c r="AX20" s="451"/>
      <c r="AY20" s="451"/>
    </row>
    <row r="21" spans="1:51" ht="15">
      <c r="A21" s="465">
        <v>11</v>
      </c>
      <c r="B21" s="466">
        <v>93861.66</v>
      </c>
      <c r="C21" s="473">
        <v>43804</v>
      </c>
      <c r="D21" s="466">
        <v>1915.54</v>
      </c>
      <c r="E21" s="475">
        <v>957.77</v>
      </c>
      <c r="F21" s="468"/>
      <c r="G21" s="466">
        <v>2873.31</v>
      </c>
      <c r="H21" s="470">
        <v>0</v>
      </c>
      <c r="I21" s="488">
        <f t="shared" si="0"/>
        <v>86.199299999999994</v>
      </c>
      <c r="J21" s="468"/>
      <c r="K21" s="693">
        <f t="shared" si="1"/>
        <v>2787.1107000000002</v>
      </c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1"/>
      <c r="AC21" s="451"/>
      <c r="AD21" s="451"/>
      <c r="AE21" s="451"/>
      <c r="AF21" s="451"/>
      <c r="AG21" s="451"/>
      <c r="AH21" s="451"/>
      <c r="AI21" s="451"/>
      <c r="AJ21" s="451"/>
      <c r="AK21" s="451"/>
      <c r="AL21" s="451"/>
      <c r="AM21" s="451"/>
      <c r="AN21" s="451"/>
      <c r="AO21" s="451"/>
      <c r="AP21" s="451"/>
      <c r="AQ21" s="451"/>
      <c r="AR21" s="451"/>
      <c r="AS21" s="451"/>
      <c r="AT21" s="451"/>
      <c r="AU21" s="451"/>
      <c r="AV21" s="451"/>
      <c r="AW21" s="451"/>
      <c r="AX21" s="451"/>
      <c r="AY21" s="451"/>
    </row>
    <row r="22" spans="1:51" ht="15">
      <c r="A22" s="465">
        <v>12</v>
      </c>
      <c r="B22" s="466">
        <v>91946.11</v>
      </c>
      <c r="C22" s="473">
        <v>43805</v>
      </c>
      <c r="D22" s="466">
        <v>1915.54</v>
      </c>
      <c r="E22" s="475">
        <v>969.9</v>
      </c>
      <c r="F22" s="468"/>
      <c r="G22" s="466">
        <v>2885.44</v>
      </c>
      <c r="H22" s="470">
        <v>0</v>
      </c>
      <c r="I22" s="488">
        <f t="shared" si="0"/>
        <v>86.563199999999995</v>
      </c>
      <c r="J22" s="468"/>
      <c r="K22" s="693">
        <f t="shared" si="1"/>
        <v>2798.8768</v>
      </c>
      <c r="L22" s="451"/>
      <c r="M22" s="451"/>
      <c r="N22" s="451"/>
      <c r="O22" s="451"/>
      <c r="P22" s="451"/>
      <c r="Q22" s="451"/>
      <c r="R22" s="451"/>
      <c r="S22" s="451"/>
      <c r="T22" s="451"/>
      <c r="U22" s="451"/>
      <c r="V22" s="451"/>
      <c r="W22" s="451"/>
      <c r="X22" s="451"/>
      <c r="Y22" s="451"/>
      <c r="Z22" s="451"/>
      <c r="AA22" s="451"/>
      <c r="AB22" s="451"/>
      <c r="AC22" s="451"/>
      <c r="AD22" s="451"/>
      <c r="AE22" s="451"/>
      <c r="AF22" s="451"/>
      <c r="AG22" s="451"/>
      <c r="AH22" s="451"/>
      <c r="AI22" s="451"/>
      <c r="AJ22" s="451"/>
      <c r="AK22" s="451"/>
      <c r="AL22" s="451"/>
      <c r="AM22" s="451"/>
      <c r="AN22" s="451"/>
      <c r="AO22" s="451"/>
      <c r="AP22" s="451"/>
      <c r="AQ22" s="451"/>
      <c r="AR22" s="451"/>
      <c r="AS22" s="451"/>
      <c r="AT22" s="451"/>
      <c r="AU22" s="451"/>
      <c r="AV22" s="451"/>
      <c r="AW22" s="451"/>
      <c r="AX22" s="451"/>
      <c r="AY22" s="451"/>
    </row>
    <row r="23" spans="1:51" ht="15">
      <c r="A23" s="465">
        <v>13</v>
      </c>
      <c r="B23" s="466">
        <v>90030.57</v>
      </c>
      <c r="C23" s="473">
        <v>43806</v>
      </c>
      <c r="D23" s="466">
        <v>1915.54</v>
      </c>
      <c r="E23" s="475">
        <v>919.46</v>
      </c>
      <c r="F23" s="468"/>
      <c r="G23" s="466">
        <v>2835</v>
      </c>
      <c r="H23" s="470">
        <v>0</v>
      </c>
      <c r="I23" s="488">
        <f t="shared" si="0"/>
        <v>85.05</v>
      </c>
      <c r="J23" s="468"/>
      <c r="K23" s="693">
        <f t="shared" si="1"/>
        <v>2749.95</v>
      </c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1"/>
      <c r="W23" s="451"/>
      <c r="X23" s="451"/>
      <c r="Y23" s="451"/>
      <c r="Z23" s="451"/>
      <c r="AA23" s="451"/>
      <c r="AB23" s="451"/>
      <c r="AC23" s="451"/>
      <c r="AD23" s="451"/>
      <c r="AE23" s="451"/>
      <c r="AF23" s="451"/>
      <c r="AG23" s="451"/>
      <c r="AH23" s="451"/>
      <c r="AI23" s="451"/>
      <c r="AJ23" s="451"/>
      <c r="AK23" s="451"/>
      <c r="AL23" s="451"/>
      <c r="AM23" s="451"/>
      <c r="AN23" s="451"/>
      <c r="AO23" s="451"/>
      <c r="AP23" s="451"/>
      <c r="AQ23" s="451"/>
      <c r="AR23" s="451"/>
      <c r="AS23" s="451"/>
      <c r="AT23" s="451"/>
      <c r="AU23" s="451"/>
      <c r="AV23" s="451"/>
      <c r="AW23" s="451"/>
      <c r="AX23" s="451"/>
      <c r="AY23" s="451"/>
    </row>
    <row r="24" spans="1:51" ht="15">
      <c r="A24" s="465">
        <v>14</v>
      </c>
      <c r="B24" s="466">
        <v>88115.02</v>
      </c>
      <c r="C24" s="473">
        <v>43807</v>
      </c>
      <c r="D24" s="466">
        <v>1915.54</v>
      </c>
      <c r="E24" s="475">
        <v>930.32</v>
      </c>
      <c r="F24" s="468"/>
      <c r="G24" s="466">
        <v>2845.86</v>
      </c>
      <c r="H24" s="470">
        <v>0</v>
      </c>
      <c r="I24" s="488">
        <f t="shared" si="0"/>
        <v>85.375799999999998</v>
      </c>
      <c r="J24" s="468"/>
      <c r="K24" s="693">
        <f t="shared" si="1"/>
        <v>2760.4842000000003</v>
      </c>
      <c r="L24" s="451"/>
      <c r="M24" s="451"/>
      <c r="N24" s="451"/>
      <c r="O24" s="451"/>
      <c r="P24" s="451"/>
      <c r="Q24" s="451"/>
      <c r="R24" s="451"/>
      <c r="S24" s="451"/>
      <c r="T24" s="451"/>
      <c r="U24" s="451"/>
      <c r="V24" s="451"/>
      <c r="W24" s="451"/>
      <c r="X24" s="451"/>
      <c r="Y24" s="451"/>
      <c r="Z24" s="451"/>
      <c r="AA24" s="451"/>
      <c r="AB24" s="451"/>
      <c r="AC24" s="451"/>
      <c r="AD24" s="451"/>
      <c r="AE24" s="451"/>
      <c r="AF24" s="451"/>
      <c r="AG24" s="451"/>
      <c r="AH24" s="451"/>
      <c r="AI24" s="451"/>
      <c r="AJ24" s="451"/>
      <c r="AK24" s="451"/>
      <c r="AL24" s="451"/>
      <c r="AM24" s="451"/>
      <c r="AN24" s="451"/>
      <c r="AO24" s="451"/>
      <c r="AP24" s="451"/>
      <c r="AQ24" s="451"/>
      <c r="AR24" s="451"/>
      <c r="AS24" s="451"/>
      <c r="AT24" s="451"/>
      <c r="AU24" s="451"/>
      <c r="AV24" s="451"/>
      <c r="AW24" s="451"/>
      <c r="AX24" s="451"/>
      <c r="AY24" s="451"/>
    </row>
    <row r="25" spans="1:51" ht="15">
      <c r="A25" s="465">
        <v>15</v>
      </c>
      <c r="B25" s="466">
        <v>86199.48</v>
      </c>
      <c r="C25" s="473">
        <v>43808</v>
      </c>
      <c r="D25" s="466">
        <v>1915.54</v>
      </c>
      <c r="E25" s="475">
        <v>910.52</v>
      </c>
      <c r="F25" s="468"/>
      <c r="G25" s="466">
        <v>2826.06</v>
      </c>
      <c r="H25" s="470">
        <v>0</v>
      </c>
      <c r="I25" s="488">
        <f t="shared" si="0"/>
        <v>84.78179999999999</v>
      </c>
      <c r="J25" s="468"/>
      <c r="K25" s="693">
        <f t="shared" si="1"/>
        <v>2741.2781999999997</v>
      </c>
      <c r="L25" s="451"/>
      <c r="M25" s="451"/>
      <c r="N25" s="451"/>
      <c r="O25" s="451"/>
      <c r="P25" s="451"/>
      <c r="Q25" s="451"/>
      <c r="R25" s="451"/>
      <c r="S25" s="451"/>
      <c r="T25" s="451"/>
      <c r="U25" s="451"/>
      <c r="V25" s="451"/>
      <c r="W25" s="451"/>
      <c r="X25" s="451"/>
      <c r="Y25" s="451"/>
      <c r="Z25" s="451"/>
      <c r="AA25" s="451"/>
      <c r="AB25" s="451"/>
      <c r="AC25" s="451"/>
      <c r="AD25" s="451"/>
      <c r="AE25" s="451"/>
      <c r="AF25" s="451"/>
      <c r="AG25" s="451"/>
      <c r="AH25" s="451"/>
      <c r="AI25" s="451"/>
      <c r="AJ25" s="451"/>
      <c r="AK25" s="451"/>
      <c r="AL25" s="451"/>
      <c r="AM25" s="451"/>
      <c r="AN25" s="451"/>
      <c r="AO25" s="451"/>
      <c r="AP25" s="451"/>
      <c r="AQ25" s="451"/>
      <c r="AR25" s="451"/>
      <c r="AS25" s="451"/>
      <c r="AT25" s="451"/>
      <c r="AU25" s="451"/>
      <c r="AV25" s="451"/>
      <c r="AW25" s="451"/>
      <c r="AX25" s="451"/>
      <c r="AY25" s="451"/>
    </row>
    <row r="26" spans="1:51" ht="15">
      <c r="A26" s="465">
        <v>16</v>
      </c>
      <c r="B26" s="466">
        <v>84283.94</v>
      </c>
      <c r="C26" s="473">
        <v>43809</v>
      </c>
      <c r="D26" s="466">
        <v>1915.54</v>
      </c>
      <c r="E26" s="475">
        <v>861.99</v>
      </c>
      <c r="F26" s="468"/>
      <c r="G26" s="466">
        <v>2777.53</v>
      </c>
      <c r="H26" s="470">
        <v>0</v>
      </c>
      <c r="I26" s="488">
        <f t="shared" si="0"/>
        <v>83.325900000000004</v>
      </c>
      <c r="J26" s="468"/>
      <c r="K26" s="693">
        <f t="shared" si="1"/>
        <v>2694.2041000000004</v>
      </c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451"/>
      <c r="AA26" s="451"/>
      <c r="AB26" s="451"/>
      <c r="AC26" s="451"/>
      <c r="AD26" s="451"/>
      <c r="AE26" s="451"/>
      <c r="AF26" s="451"/>
      <c r="AG26" s="451"/>
      <c r="AH26" s="451"/>
      <c r="AI26" s="451"/>
      <c r="AJ26" s="451"/>
      <c r="AK26" s="451"/>
      <c r="AL26" s="451"/>
      <c r="AM26" s="451"/>
      <c r="AN26" s="451"/>
      <c r="AO26" s="451"/>
      <c r="AP26" s="451"/>
      <c r="AQ26" s="451"/>
      <c r="AR26" s="451"/>
      <c r="AS26" s="451"/>
      <c r="AT26" s="451"/>
      <c r="AU26" s="451"/>
      <c r="AV26" s="451"/>
      <c r="AW26" s="451"/>
      <c r="AX26" s="451"/>
      <c r="AY26" s="451"/>
    </row>
    <row r="27" spans="1:51" ht="15">
      <c r="A27" s="465">
        <v>17</v>
      </c>
      <c r="B27" s="466">
        <v>82368.39</v>
      </c>
      <c r="C27" s="473">
        <v>43810</v>
      </c>
      <c r="D27" s="466">
        <v>1915.54</v>
      </c>
      <c r="E27" s="475">
        <v>870.93</v>
      </c>
      <c r="F27" s="468"/>
      <c r="G27" s="466">
        <v>2786.47</v>
      </c>
      <c r="H27" s="470">
        <v>0</v>
      </c>
      <c r="I27" s="488">
        <f t="shared" si="0"/>
        <v>83.594099999999997</v>
      </c>
      <c r="J27" s="468"/>
      <c r="K27" s="693">
        <f t="shared" si="1"/>
        <v>2702.8759</v>
      </c>
      <c r="L27" s="451"/>
      <c r="M27" s="451"/>
      <c r="N27" s="451"/>
      <c r="O27" s="451"/>
      <c r="P27" s="451"/>
      <c r="Q27" s="451"/>
      <c r="R27" s="451"/>
      <c r="S27" s="451"/>
      <c r="T27" s="451"/>
      <c r="U27" s="451"/>
      <c r="V27" s="451"/>
      <c r="W27" s="451"/>
      <c r="X27" s="451"/>
      <c r="Y27" s="451"/>
      <c r="Z27" s="451"/>
      <c r="AA27" s="451"/>
      <c r="AB27" s="451"/>
      <c r="AC27" s="451"/>
      <c r="AD27" s="451"/>
      <c r="AE27" s="451"/>
      <c r="AF27" s="451"/>
      <c r="AG27" s="451"/>
      <c r="AH27" s="451"/>
      <c r="AI27" s="451"/>
      <c r="AJ27" s="451"/>
      <c r="AK27" s="451"/>
      <c r="AL27" s="451"/>
      <c r="AM27" s="451"/>
      <c r="AN27" s="451"/>
      <c r="AO27" s="451"/>
      <c r="AP27" s="451"/>
      <c r="AQ27" s="451"/>
      <c r="AR27" s="451"/>
      <c r="AS27" s="451"/>
      <c r="AT27" s="451"/>
      <c r="AU27" s="451"/>
      <c r="AV27" s="451"/>
      <c r="AW27" s="451"/>
      <c r="AX27" s="451"/>
      <c r="AY27" s="451"/>
    </row>
    <row r="28" spans="1:51" ht="15">
      <c r="A28" s="465">
        <v>18</v>
      </c>
      <c r="B28" s="466">
        <v>80452.850000000006</v>
      </c>
      <c r="C28" s="473">
        <v>43811</v>
      </c>
      <c r="D28" s="466">
        <v>1915.54</v>
      </c>
      <c r="E28" s="475">
        <v>823.68</v>
      </c>
      <c r="F28" s="468"/>
      <c r="G28" s="466">
        <v>2739.22</v>
      </c>
      <c r="H28" s="470">
        <v>0</v>
      </c>
      <c r="I28" s="488">
        <f t="shared" si="0"/>
        <v>82.176599999999993</v>
      </c>
      <c r="J28" s="468"/>
      <c r="K28" s="693">
        <f t="shared" si="1"/>
        <v>2657.0434</v>
      </c>
      <c r="L28" s="451"/>
      <c r="M28" s="451"/>
      <c r="N28" s="451"/>
      <c r="O28" s="451"/>
      <c r="P28" s="451"/>
      <c r="Q28" s="451"/>
      <c r="R28" s="451"/>
      <c r="S28" s="451"/>
      <c r="T28" s="451"/>
      <c r="U28" s="451"/>
      <c r="V28" s="451"/>
      <c r="W28" s="451"/>
      <c r="X28" s="451"/>
      <c r="Y28" s="451"/>
      <c r="Z28" s="451"/>
      <c r="AA28" s="451"/>
      <c r="AB28" s="451"/>
      <c r="AC28" s="451"/>
      <c r="AD28" s="451"/>
      <c r="AE28" s="451"/>
      <c r="AF28" s="451"/>
      <c r="AG28" s="451"/>
      <c r="AH28" s="451"/>
      <c r="AI28" s="451"/>
      <c r="AJ28" s="451"/>
      <c r="AK28" s="451"/>
      <c r="AL28" s="451"/>
      <c r="AM28" s="451"/>
      <c r="AN28" s="451"/>
      <c r="AO28" s="451"/>
      <c r="AP28" s="451"/>
      <c r="AQ28" s="451"/>
      <c r="AR28" s="451"/>
      <c r="AS28" s="451"/>
      <c r="AT28" s="451"/>
      <c r="AU28" s="451"/>
      <c r="AV28" s="451"/>
      <c r="AW28" s="451"/>
      <c r="AX28" s="451"/>
      <c r="AY28" s="451"/>
    </row>
    <row r="29" spans="1:51" ht="15">
      <c r="A29" s="465">
        <v>19</v>
      </c>
      <c r="B29" s="466">
        <v>78537.3</v>
      </c>
      <c r="C29" s="473">
        <v>44166</v>
      </c>
      <c r="D29" s="466">
        <v>1915.54</v>
      </c>
      <c r="E29" s="475">
        <v>831.35</v>
      </c>
      <c r="F29" s="468"/>
      <c r="G29" s="466">
        <v>2746.89</v>
      </c>
      <c r="H29" s="470">
        <v>0</v>
      </c>
      <c r="I29" s="488">
        <f t="shared" si="0"/>
        <v>82.406699999999987</v>
      </c>
      <c r="J29" s="468"/>
      <c r="K29" s="693">
        <f t="shared" si="1"/>
        <v>2664.4832999999999</v>
      </c>
      <c r="L29" s="451"/>
      <c r="M29" s="451"/>
      <c r="N29" s="451"/>
      <c r="O29" s="451"/>
      <c r="P29" s="451"/>
      <c r="Q29" s="451"/>
      <c r="R29" s="451"/>
      <c r="S29" s="451"/>
      <c r="T29" s="451"/>
      <c r="U29" s="451"/>
      <c r="V29" s="451"/>
      <c r="W29" s="451"/>
      <c r="X29" s="451"/>
      <c r="Y29" s="451"/>
      <c r="Z29" s="451"/>
      <c r="AA29" s="451"/>
      <c r="AB29" s="451"/>
      <c r="AC29" s="451"/>
      <c r="AD29" s="451"/>
      <c r="AE29" s="451"/>
      <c r="AF29" s="451"/>
      <c r="AG29" s="451"/>
      <c r="AH29" s="451"/>
      <c r="AI29" s="451"/>
      <c r="AJ29" s="451"/>
      <c r="AK29" s="451"/>
      <c r="AL29" s="451"/>
      <c r="AM29" s="451"/>
      <c r="AN29" s="451"/>
      <c r="AO29" s="451"/>
      <c r="AP29" s="451"/>
      <c r="AQ29" s="451"/>
      <c r="AR29" s="451"/>
      <c r="AS29" s="451"/>
      <c r="AT29" s="451"/>
      <c r="AU29" s="451"/>
      <c r="AV29" s="451"/>
      <c r="AW29" s="451"/>
      <c r="AX29" s="451"/>
      <c r="AY29" s="451"/>
    </row>
    <row r="30" spans="1:51" ht="15">
      <c r="A30" s="465">
        <v>20</v>
      </c>
      <c r="B30" s="466">
        <v>76621.759999999995</v>
      </c>
      <c r="C30" s="473">
        <v>44167</v>
      </c>
      <c r="D30" s="466">
        <v>1915.54</v>
      </c>
      <c r="E30" s="475">
        <v>811.55</v>
      </c>
      <c r="F30" s="468"/>
      <c r="G30" s="466">
        <v>2727.09</v>
      </c>
      <c r="H30" s="470">
        <v>0</v>
      </c>
      <c r="I30" s="488">
        <f t="shared" si="0"/>
        <v>81.812700000000007</v>
      </c>
      <c r="J30" s="468"/>
      <c r="K30" s="693">
        <f t="shared" si="1"/>
        <v>2645.2773000000002</v>
      </c>
      <c r="L30" s="451"/>
      <c r="M30" s="451"/>
      <c r="N30" s="451"/>
      <c r="O30" s="451"/>
      <c r="P30" s="451"/>
      <c r="Q30" s="451"/>
      <c r="R30" s="451"/>
      <c r="S30" s="451"/>
      <c r="T30" s="451"/>
      <c r="U30" s="451"/>
      <c r="V30" s="451"/>
      <c r="W30" s="451"/>
      <c r="X30" s="451"/>
      <c r="Y30" s="451"/>
      <c r="Z30" s="451"/>
      <c r="AA30" s="451"/>
      <c r="AB30" s="451"/>
      <c r="AC30" s="451"/>
      <c r="AD30" s="451"/>
      <c r="AE30" s="451"/>
      <c r="AF30" s="451"/>
      <c r="AG30" s="451"/>
      <c r="AH30" s="451"/>
      <c r="AI30" s="451"/>
      <c r="AJ30" s="451"/>
      <c r="AK30" s="451"/>
      <c r="AL30" s="451"/>
      <c r="AM30" s="451"/>
      <c r="AN30" s="451"/>
      <c r="AO30" s="451"/>
      <c r="AP30" s="451"/>
      <c r="AQ30" s="451"/>
      <c r="AR30" s="451"/>
      <c r="AS30" s="451"/>
      <c r="AT30" s="451"/>
      <c r="AU30" s="451"/>
      <c r="AV30" s="451"/>
      <c r="AW30" s="451"/>
      <c r="AX30" s="451"/>
      <c r="AY30" s="451"/>
    </row>
    <row r="31" spans="1:51" ht="15">
      <c r="A31" s="465">
        <v>21</v>
      </c>
      <c r="B31" s="466">
        <v>74706.22</v>
      </c>
      <c r="C31" s="473">
        <v>44168</v>
      </c>
      <c r="D31" s="466">
        <v>1915.54</v>
      </c>
      <c r="E31" s="475">
        <v>740.68</v>
      </c>
      <c r="F31" s="468"/>
      <c r="G31" s="466">
        <v>2656.22</v>
      </c>
      <c r="H31" s="470">
        <v>0</v>
      </c>
      <c r="I31" s="488">
        <f t="shared" si="0"/>
        <v>79.686599999999984</v>
      </c>
      <c r="J31" s="468"/>
      <c r="K31" s="693">
        <f t="shared" si="1"/>
        <v>2576.5333999999998</v>
      </c>
      <c r="L31" s="451"/>
      <c r="M31" s="451"/>
      <c r="N31" s="451"/>
      <c r="O31" s="451"/>
      <c r="P31" s="451"/>
      <c r="Q31" s="451"/>
      <c r="R31" s="451"/>
      <c r="S31" s="451"/>
      <c r="T31" s="451"/>
      <c r="U31" s="451"/>
      <c r="V31" s="451"/>
      <c r="W31" s="451"/>
      <c r="X31" s="451"/>
      <c r="Y31" s="451"/>
      <c r="Z31" s="451"/>
      <c r="AA31" s="451"/>
      <c r="AB31" s="451"/>
      <c r="AC31" s="451"/>
      <c r="AD31" s="451"/>
      <c r="AE31" s="451"/>
      <c r="AF31" s="451"/>
      <c r="AG31" s="451"/>
      <c r="AH31" s="451"/>
      <c r="AI31" s="451"/>
      <c r="AJ31" s="451"/>
      <c r="AK31" s="451"/>
      <c r="AL31" s="451"/>
      <c r="AM31" s="451"/>
      <c r="AN31" s="451"/>
      <c r="AO31" s="451"/>
      <c r="AP31" s="451"/>
      <c r="AQ31" s="451"/>
      <c r="AR31" s="451"/>
      <c r="AS31" s="451"/>
      <c r="AT31" s="451"/>
      <c r="AU31" s="451"/>
      <c r="AV31" s="451"/>
      <c r="AW31" s="451"/>
      <c r="AX31" s="451"/>
      <c r="AY31" s="451"/>
    </row>
    <row r="32" spans="1:51" ht="15">
      <c r="A32" s="465">
        <v>22</v>
      </c>
      <c r="B32" s="466">
        <v>72790.67</v>
      </c>
      <c r="C32" s="473">
        <v>44169</v>
      </c>
      <c r="D32" s="466">
        <v>1915.54</v>
      </c>
      <c r="E32" s="475">
        <v>771.96</v>
      </c>
      <c r="F32" s="468"/>
      <c r="G32" s="466">
        <v>2687.51</v>
      </c>
      <c r="H32" s="470">
        <v>0</v>
      </c>
      <c r="I32" s="488">
        <f t="shared" si="0"/>
        <v>80.62530000000001</v>
      </c>
      <c r="J32" s="468"/>
      <c r="K32" s="693">
        <f t="shared" si="1"/>
        <v>2606.8847000000001</v>
      </c>
      <c r="L32" s="451"/>
      <c r="M32" s="451"/>
      <c r="N32" s="451"/>
      <c r="O32" s="451"/>
      <c r="P32" s="451"/>
      <c r="Q32" s="451"/>
      <c r="R32" s="451"/>
      <c r="S32" s="451"/>
      <c r="T32" s="451"/>
      <c r="U32" s="451"/>
      <c r="V32" s="451"/>
      <c r="W32" s="451"/>
      <c r="X32" s="451"/>
      <c r="Y32" s="451"/>
      <c r="Z32" s="451"/>
      <c r="AA32" s="451"/>
      <c r="AB32" s="451"/>
      <c r="AC32" s="451"/>
      <c r="AD32" s="451"/>
      <c r="AE32" s="451"/>
      <c r="AF32" s="451"/>
      <c r="AG32" s="451"/>
      <c r="AH32" s="451"/>
      <c r="AI32" s="451"/>
      <c r="AJ32" s="451"/>
      <c r="AK32" s="451"/>
      <c r="AL32" s="451"/>
      <c r="AM32" s="451"/>
      <c r="AN32" s="451"/>
      <c r="AO32" s="451"/>
      <c r="AP32" s="451"/>
      <c r="AQ32" s="451"/>
      <c r="AR32" s="451"/>
      <c r="AS32" s="451"/>
      <c r="AT32" s="451"/>
      <c r="AU32" s="451"/>
      <c r="AV32" s="451"/>
      <c r="AW32" s="451"/>
      <c r="AX32" s="451"/>
      <c r="AY32" s="451"/>
    </row>
    <row r="33" spans="1:51" ht="15">
      <c r="A33" s="465">
        <v>23</v>
      </c>
      <c r="B33" s="466">
        <v>70875.13</v>
      </c>
      <c r="C33" s="473">
        <v>44170</v>
      </c>
      <c r="D33" s="466">
        <v>1915.54</v>
      </c>
      <c r="E33" s="475">
        <v>727.91</v>
      </c>
      <c r="F33" s="468"/>
      <c r="G33" s="466">
        <v>2643.45</v>
      </c>
      <c r="H33" s="470">
        <v>0</v>
      </c>
      <c r="I33" s="488">
        <f t="shared" si="0"/>
        <v>79.303499999999985</v>
      </c>
      <c r="J33" s="468"/>
      <c r="K33" s="693">
        <f>G33-I33</f>
        <v>2564.1464999999998</v>
      </c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1"/>
      <c r="W33" s="451"/>
      <c r="X33" s="451"/>
      <c r="Y33" s="451"/>
      <c r="Z33" s="451"/>
      <c r="AA33" s="451"/>
      <c r="AB33" s="451"/>
      <c r="AC33" s="451"/>
      <c r="AD33" s="451"/>
      <c r="AE33" s="451"/>
      <c r="AF33" s="451"/>
      <c r="AG33" s="451"/>
      <c r="AH33" s="451"/>
      <c r="AI33" s="451"/>
      <c r="AJ33" s="451"/>
      <c r="AK33" s="451"/>
      <c r="AL33" s="451"/>
      <c r="AM33" s="451"/>
      <c r="AN33" s="451"/>
      <c r="AO33" s="451"/>
      <c r="AP33" s="451"/>
      <c r="AQ33" s="451"/>
      <c r="AR33" s="451"/>
      <c r="AS33" s="451"/>
      <c r="AT33" s="451"/>
      <c r="AU33" s="451"/>
      <c r="AV33" s="451"/>
      <c r="AW33" s="451"/>
      <c r="AX33" s="451"/>
      <c r="AY33" s="451"/>
    </row>
    <row r="34" spans="1:51" ht="15">
      <c r="A34" s="465">
        <v>24</v>
      </c>
      <c r="B34" s="466">
        <v>68959.58</v>
      </c>
      <c r="C34" s="473">
        <v>44171</v>
      </c>
      <c r="D34" s="466">
        <v>1915.54</v>
      </c>
      <c r="E34" s="475">
        <v>732.38</v>
      </c>
      <c r="F34" s="468"/>
      <c r="G34" s="466">
        <v>2647.92</v>
      </c>
      <c r="H34" s="470">
        <v>0</v>
      </c>
      <c r="I34" s="488">
        <f t="shared" si="0"/>
        <v>79.437600000000003</v>
      </c>
      <c r="J34" s="468"/>
      <c r="K34" s="693">
        <f t="shared" si="1"/>
        <v>2568.4823999999999</v>
      </c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1"/>
      <c r="X34" s="451"/>
      <c r="Y34" s="451"/>
      <c r="Z34" s="451"/>
      <c r="AA34" s="451"/>
      <c r="AB34" s="451"/>
      <c r="AC34" s="451"/>
      <c r="AD34" s="451"/>
      <c r="AE34" s="451"/>
      <c r="AF34" s="451"/>
      <c r="AG34" s="451"/>
      <c r="AH34" s="451"/>
      <c r="AI34" s="451"/>
      <c r="AJ34" s="451"/>
      <c r="AK34" s="451"/>
      <c r="AL34" s="451"/>
      <c r="AM34" s="451"/>
      <c r="AN34" s="451"/>
      <c r="AO34" s="451"/>
      <c r="AP34" s="451"/>
      <c r="AQ34" s="451"/>
      <c r="AR34" s="451"/>
      <c r="AS34" s="451"/>
      <c r="AT34" s="451"/>
      <c r="AU34" s="451"/>
      <c r="AV34" s="451"/>
      <c r="AW34" s="451"/>
      <c r="AX34" s="451"/>
      <c r="AY34" s="451"/>
    </row>
    <row r="35" spans="1:51" ht="15">
      <c r="A35" s="465">
        <v>25</v>
      </c>
      <c r="B35" s="466">
        <v>67044.039999999994</v>
      </c>
      <c r="C35" s="473">
        <v>44172</v>
      </c>
      <c r="D35" s="466">
        <v>1915.54</v>
      </c>
      <c r="E35" s="475">
        <v>689.6</v>
      </c>
      <c r="F35" s="468"/>
      <c r="G35" s="466">
        <v>2605.14</v>
      </c>
      <c r="H35" s="470">
        <v>0</v>
      </c>
      <c r="I35" s="488">
        <f t="shared" si="0"/>
        <v>78.154199999999989</v>
      </c>
      <c r="J35" s="468"/>
      <c r="K35" s="693">
        <f t="shared" si="1"/>
        <v>2526.9857999999999</v>
      </c>
      <c r="L35" s="451"/>
      <c r="M35" s="451"/>
      <c r="N35" s="451"/>
      <c r="O35" s="451"/>
      <c r="P35" s="451"/>
      <c r="Q35" s="451"/>
      <c r="R35" s="451"/>
      <c r="S35" s="451"/>
      <c r="T35" s="451"/>
      <c r="U35" s="451"/>
      <c r="V35" s="451"/>
      <c r="W35" s="451"/>
      <c r="X35" s="451"/>
      <c r="Y35" s="451"/>
      <c r="Z35" s="451"/>
      <c r="AA35" s="451"/>
      <c r="AB35" s="451"/>
      <c r="AC35" s="451"/>
      <c r="AD35" s="451"/>
      <c r="AE35" s="451"/>
      <c r="AF35" s="451"/>
      <c r="AG35" s="451"/>
      <c r="AH35" s="451"/>
      <c r="AI35" s="451"/>
      <c r="AJ35" s="451"/>
      <c r="AK35" s="451"/>
      <c r="AL35" s="451"/>
      <c r="AM35" s="451"/>
      <c r="AN35" s="451"/>
      <c r="AO35" s="451"/>
      <c r="AP35" s="451"/>
      <c r="AQ35" s="451"/>
      <c r="AR35" s="451"/>
      <c r="AS35" s="451"/>
      <c r="AT35" s="451"/>
      <c r="AU35" s="451"/>
      <c r="AV35" s="451"/>
      <c r="AW35" s="451"/>
      <c r="AX35" s="451"/>
      <c r="AY35" s="451"/>
    </row>
    <row r="36" spans="1:51" ht="15">
      <c r="A36" s="465">
        <v>26</v>
      </c>
      <c r="B36" s="466">
        <v>65128.5</v>
      </c>
      <c r="C36" s="473">
        <v>44173</v>
      </c>
      <c r="D36" s="466">
        <v>1915.54</v>
      </c>
      <c r="E36" s="475">
        <v>692.79</v>
      </c>
      <c r="F36" s="468"/>
      <c r="G36" s="466">
        <v>2608.33</v>
      </c>
      <c r="H36" s="470">
        <v>0</v>
      </c>
      <c r="I36" s="488">
        <f t="shared" si="0"/>
        <v>78.249899999999997</v>
      </c>
      <c r="J36" s="468"/>
      <c r="K36" s="693">
        <f t="shared" si="1"/>
        <v>2530.0801000000001</v>
      </c>
      <c r="L36" s="451"/>
      <c r="M36" s="451"/>
      <c r="N36" s="451"/>
      <c r="O36" s="451"/>
      <c r="P36" s="451"/>
      <c r="Q36" s="451"/>
      <c r="R36" s="451"/>
      <c r="S36" s="451"/>
      <c r="T36" s="451"/>
      <c r="U36" s="451"/>
      <c r="V36" s="451"/>
      <c r="W36" s="451"/>
      <c r="X36" s="451"/>
      <c r="Y36" s="451"/>
      <c r="Z36" s="451"/>
      <c r="AA36" s="451"/>
      <c r="AB36" s="451"/>
      <c r="AC36" s="451"/>
      <c r="AD36" s="451"/>
      <c r="AE36" s="451"/>
      <c r="AF36" s="451"/>
      <c r="AG36" s="451"/>
      <c r="AH36" s="451"/>
      <c r="AI36" s="451"/>
      <c r="AJ36" s="451"/>
      <c r="AK36" s="451"/>
      <c r="AL36" s="451"/>
      <c r="AM36" s="451"/>
      <c r="AN36" s="451"/>
      <c r="AO36" s="451"/>
      <c r="AP36" s="451"/>
      <c r="AQ36" s="451"/>
      <c r="AR36" s="451"/>
      <c r="AS36" s="451"/>
      <c r="AT36" s="451"/>
      <c r="AU36" s="451"/>
      <c r="AV36" s="451"/>
      <c r="AW36" s="451"/>
      <c r="AX36" s="451"/>
      <c r="AY36" s="451"/>
    </row>
    <row r="37" spans="1:51" ht="15">
      <c r="A37" s="465">
        <v>27</v>
      </c>
      <c r="B37" s="466">
        <v>63212.95</v>
      </c>
      <c r="C37" s="473">
        <v>44174</v>
      </c>
      <c r="D37" s="466">
        <v>1915.54</v>
      </c>
      <c r="E37" s="475">
        <v>672.99</v>
      </c>
      <c r="F37" s="468"/>
      <c r="G37" s="466">
        <v>2588.54</v>
      </c>
      <c r="H37" s="470">
        <v>0</v>
      </c>
      <c r="I37" s="488">
        <f t="shared" si="0"/>
        <v>77.656199999999998</v>
      </c>
      <c r="J37" s="468"/>
      <c r="K37" s="693">
        <f t="shared" si="1"/>
        <v>2510.8838000000001</v>
      </c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1"/>
      <c r="X37" s="451"/>
      <c r="Y37" s="451"/>
      <c r="Z37" s="451"/>
      <c r="AA37" s="451"/>
      <c r="AB37" s="451"/>
      <c r="AC37" s="451"/>
      <c r="AD37" s="451"/>
      <c r="AE37" s="451"/>
      <c r="AF37" s="451"/>
      <c r="AG37" s="451"/>
      <c r="AH37" s="451"/>
      <c r="AI37" s="451"/>
      <c r="AJ37" s="451"/>
      <c r="AK37" s="451"/>
      <c r="AL37" s="451"/>
      <c r="AM37" s="451"/>
      <c r="AN37" s="451"/>
      <c r="AO37" s="451"/>
      <c r="AP37" s="451"/>
      <c r="AQ37" s="451"/>
      <c r="AR37" s="451"/>
      <c r="AS37" s="451"/>
      <c r="AT37" s="451"/>
      <c r="AU37" s="451"/>
      <c r="AV37" s="451"/>
      <c r="AW37" s="451"/>
      <c r="AX37" s="451"/>
      <c r="AY37" s="451"/>
    </row>
    <row r="38" spans="1:51" ht="15">
      <c r="A38" s="504">
        <v>28</v>
      </c>
      <c r="B38" s="505">
        <v>61297.41</v>
      </c>
      <c r="C38" s="506">
        <v>44175</v>
      </c>
      <c r="D38" s="505">
        <v>1915.54</v>
      </c>
      <c r="E38" s="507">
        <v>632.13</v>
      </c>
      <c r="F38" s="508"/>
      <c r="G38" s="505">
        <v>2547.67</v>
      </c>
      <c r="H38" s="509">
        <v>0</v>
      </c>
      <c r="I38" s="512">
        <f t="shared" si="0"/>
        <v>76.430099999999996</v>
      </c>
      <c r="J38" s="510">
        <v>44116</v>
      </c>
      <c r="K38" s="694">
        <f t="shared" si="1"/>
        <v>2471.2399</v>
      </c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451"/>
      <c r="AA38" s="451"/>
      <c r="AB38" s="451"/>
      <c r="AC38" s="451"/>
      <c r="AD38" s="451"/>
      <c r="AE38" s="451"/>
      <c r="AF38" s="451"/>
      <c r="AG38" s="451"/>
      <c r="AH38" s="451"/>
      <c r="AI38" s="451"/>
      <c r="AJ38" s="451"/>
      <c r="AK38" s="451"/>
      <c r="AL38" s="451"/>
      <c r="AM38" s="451"/>
      <c r="AN38" s="451"/>
      <c r="AO38" s="451"/>
      <c r="AP38" s="451"/>
      <c r="AQ38" s="451"/>
      <c r="AR38" s="451"/>
      <c r="AS38" s="451"/>
      <c r="AT38" s="451"/>
      <c r="AU38" s="451"/>
      <c r="AV38" s="451"/>
      <c r="AW38" s="451"/>
      <c r="AX38" s="451"/>
      <c r="AY38" s="451"/>
    </row>
    <row r="39" spans="1:51" ht="15">
      <c r="A39" s="465">
        <v>29</v>
      </c>
      <c r="B39" s="466">
        <v>59381.86</v>
      </c>
      <c r="C39" s="473">
        <v>44176</v>
      </c>
      <c r="D39" s="466">
        <v>1915.54</v>
      </c>
      <c r="E39" s="475">
        <v>633.41</v>
      </c>
      <c r="F39" s="468"/>
      <c r="G39" s="466">
        <v>2548.9499999999998</v>
      </c>
      <c r="H39" s="470">
        <v>0</v>
      </c>
      <c r="I39" s="488">
        <f t="shared" si="0"/>
        <v>76.468499999999992</v>
      </c>
      <c r="J39" s="476">
        <v>44147</v>
      </c>
      <c r="K39" s="693">
        <f t="shared" si="1"/>
        <v>2472.4814999999999</v>
      </c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  <c r="W39" s="451"/>
      <c r="X39" s="451"/>
      <c r="Y39" s="451"/>
      <c r="Z39" s="451"/>
      <c r="AA39" s="451"/>
      <c r="AB39" s="451"/>
      <c r="AC39" s="451"/>
      <c r="AD39" s="451"/>
      <c r="AE39" s="451"/>
      <c r="AF39" s="451"/>
      <c r="AG39" s="451"/>
      <c r="AH39" s="451"/>
      <c r="AI39" s="451"/>
      <c r="AJ39" s="451"/>
      <c r="AK39" s="451"/>
      <c r="AL39" s="451"/>
      <c r="AM39" s="451"/>
      <c r="AN39" s="451"/>
      <c r="AO39" s="451"/>
      <c r="AP39" s="451"/>
      <c r="AQ39" s="451"/>
      <c r="AR39" s="451"/>
      <c r="AS39" s="451"/>
      <c r="AT39" s="451"/>
      <c r="AU39" s="451"/>
      <c r="AV39" s="451"/>
      <c r="AW39" s="451"/>
      <c r="AX39" s="451"/>
      <c r="AY39" s="451"/>
    </row>
    <row r="40" spans="1:51" ht="15">
      <c r="A40" s="465">
        <v>30</v>
      </c>
      <c r="B40" s="466">
        <v>57466.32</v>
      </c>
      <c r="C40" s="473">
        <v>44177</v>
      </c>
      <c r="D40" s="466">
        <v>1915.54</v>
      </c>
      <c r="E40" s="475">
        <v>593.82000000000005</v>
      </c>
      <c r="F40" s="468"/>
      <c r="G40" s="466">
        <v>2509.36</v>
      </c>
      <c r="H40" s="470">
        <v>0</v>
      </c>
      <c r="I40" s="488">
        <f t="shared" si="0"/>
        <v>75.280799999999999</v>
      </c>
      <c r="J40" s="476">
        <v>44177</v>
      </c>
      <c r="K40" s="693">
        <f t="shared" si="1"/>
        <v>2434.0792000000001</v>
      </c>
      <c r="L40" s="451"/>
      <c r="M40" s="451"/>
      <c r="N40" s="451"/>
      <c r="O40" s="451"/>
      <c r="P40" s="451"/>
      <c r="Q40" s="451"/>
      <c r="R40" s="451"/>
      <c r="S40" s="451"/>
      <c r="T40" s="451"/>
      <c r="U40" s="451"/>
      <c r="V40" s="451"/>
      <c r="W40" s="451"/>
      <c r="X40" s="451"/>
      <c r="Y40" s="451"/>
      <c r="Z40" s="451"/>
      <c r="AA40" s="451"/>
      <c r="AB40" s="451"/>
      <c r="AC40" s="451"/>
      <c r="AD40" s="451"/>
      <c r="AE40" s="451"/>
      <c r="AF40" s="451"/>
      <c r="AG40" s="451"/>
      <c r="AH40" s="451"/>
      <c r="AI40" s="451"/>
      <c r="AJ40" s="451"/>
      <c r="AK40" s="451"/>
      <c r="AL40" s="451"/>
      <c r="AM40" s="451"/>
      <c r="AN40" s="451"/>
      <c r="AO40" s="451"/>
      <c r="AP40" s="451"/>
      <c r="AQ40" s="451"/>
      <c r="AR40" s="451"/>
      <c r="AS40" s="451"/>
      <c r="AT40" s="451"/>
      <c r="AU40" s="451"/>
      <c r="AV40" s="451"/>
      <c r="AW40" s="451"/>
      <c r="AX40" s="451"/>
      <c r="AY40" s="451"/>
    </row>
    <row r="41" spans="1:51" ht="15">
      <c r="A41" s="465">
        <v>31</v>
      </c>
      <c r="B41" s="466">
        <v>55550.78</v>
      </c>
      <c r="C41" s="473">
        <v>44531</v>
      </c>
      <c r="D41" s="466">
        <v>1915.54</v>
      </c>
      <c r="E41" s="475">
        <v>593.82000000000005</v>
      </c>
      <c r="F41" s="468"/>
      <c r="G41" s="466">
        <v>2509.36</v>
      </c>
      <c r="H41" s="470">
        <v>0</v>
      </c>
      <c r="I41" s="488">
        <f t="shared" si="0"/>
        <v>75.280799999999999</v>
      </c>
      <c r="J41" s="476">
        <v>44208</v>
      </c>
      <c r="K41" s="693">
        <f t="shared" si="1"/>
        <v>2434.0792000000001</v>
      </c>
      <c r="L41" s="575"/>
      <c r="M41" s="451"/>
      <c r="N41" s="451"/>
      <c r="O41" s="451"/>
      <c r="P41" s="451"/>
      <c r="Q41" s="451"/>
      <c r="R41" s="451"/>
      <c r="S41" s="451"/>
      <c r="T41" s="451"/>
      <c r="U41" s="451"/>
      <c r="V41" s="451"/>
      <c r="W41" s="451"/>
      <c r="X41" s="451"/>
      <c r="Y41" s="451"/>
      <c r="Z41" s="451"/>
      <c r="AA41" s="451"/>
      <c r="AB41" s="451"/>
      <c r="AC41" s="451"/>
      <c r="AD41" s="451"/>
      <c r="AE41" s="451"/>
      <c r="AF41" s="451"/>
      <c r="AG41" s="451"/>
      <c r="AH41" s="451"/>
      <c r="AI41" s="451"/>
      <c r="AJ41" s="451"/>
      <c r="AK41" s="451"/>
      <c r="AL41" s="451"/>
      <c r="AM41" s="451"/>
      <c r="AN41" s="451"/>
      <c r="AO41" s="451"/>
      <c r="AP41" s="451"/>
      <c r="AQ41" s="451"/>
      <c r="AR41" s="451"/>
      <c r="AS41" s="451"/>
      <c r="AT41" s="451"/>
      <c r="AU41" s="451"/>
      <c r="AV41" s="451"/>
      <c r="AW41" s="451"/>
      <c r="AX41" s="451"/>
      <c r="AY41" s="451"/>
    </row>
    <row r="42" spans="1:51" ht="15">
      <c r="A42" s="465">
        <v>32</v>
      </c>
      <c r="B42" s="466">
        <v>53635.23</v>
      </c>
      <c r="C42" s="473">
        <v>44532</v>
      </c>
      <c r="D42" s="466">
        <v>1915.54</v>
      </c>
      <c r="E42" s="475">
        <v>574.02</v>
      </c>
      <c r="F42" s="468"/>
      <c r="G42" s="466">
        <v>2489.5700000000002</v>
      </c>
      <c r="H42" s="470">
        <v>0</v>
      </c>
      <c r="I42" s="488">
        <f t="shared" si="0"/>
        <v>74.687100000000001</v>
      </c>
      <c r="J42" s="476">
        <v>44239</v>
      </c>
      <c r="K42" s="693">
        <f t="shared" ref="K42:K50" si="2">G42-I42</f>
        <v>2414.8829000000001</v>
      </c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451"/>
      <c r="AA42" s="451"/>
      <c r="AB42" s="451"/>
      <c r="AC42" s="451"/>
      <c r="AD42" s="451"/>
      <c r="AE42" s="451"/>
      <c r="AF42" s="451"/>
      <c r="AG42" s="451"/>
      <c r="AH42" s="451"/>
      <c r="AI42" s="451"/>
      <c r="AJ42" s="451"/>
      <c r="AK42" s="451"/>
      <c r="AL42" s="451"/>
      <c r="AM42" s="451"/>
      <c r="AN42" s="451"/>
      <c r="AO42" s="451"/>
      <c r="AP42" s="451"/>
      <c r="AQ42" s="451"/>
      <c r="AR42" s="451"/>
      <c r="AS42" s="451"/>
      <c r="AT42" s="451"/>
      <c r="AU42" s="451"/>
      <c r="AV42" s="451"/>
      <c r="AW42" s="451"/>
      <c r="AX42" s="451"/>
      <c r="AY42" s="451"/>
    </row>
    <row r="43" spans="1:51" ht="15">
      <c r="A43" s="465">
        <v>33</v>
      </c>
      <c r="B43" s="466">
        <v>51719.69</v>
      </c>
      <c r="C43" s="473">
        <v>44533</v>
      </c>
      <c r="D43" s="466">
        <v>1915.54</v>
      </c>
      <c r="E43" s="475">
        <v>500.6</v>
      </c>
      <c r="F43" s="468"/>
      <c r="G43" s="466">
        <v>2416.14</v>
      </c>
      <c r="H43" s="470">
        <v>0</v>
      </c>
      <c r="I43" s="488">
        <f t="shared" ref="I43:I44" si="3">G43*3%</f>
        <v>72.484199999999987</v>
      </c>
      <c r="J43" s="476">
        <v>44268</v>
      </c>
      <c r="K43" s="693">
        <f t="shared" si="2"/>
        <v>2343.6558</v>
      </c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  <c r="W43" s="451"/>
      <c r="X43" s="451"/>
      <c r="Y43" s="451"/>
      <c r="Z43" s="451"/>
      <c r="AA43" s="451"/>
      <c r="AB43" s="451"/>
      <c r="AC43" s="451"/>
      <c r="AD43" s="451"/>
      <c r="AE43" s="451"/>
      <c r="AF43" s="451"/>
      <c r="AG43" s="451"/>
      <c r="AH43" s="451"/>
      <c r="AI43" s="451"/>
      <c r="AJ43" s="451"/>
      <c r="AK43" s="451"/>
      <c r="AL43" s="451"/>
      <c r="AM43" s="451"/>
      <c r="AN43" s="451"/>
      <c r="AO43" s="451"/>
      <c r="AP43" s="451"/>
      <c r="AQ43" s="451"/>
      <c r="AR43" s="451"/>
      <c r="AS43" s="451"/>
      <c r="AT43" s="451"/>
      <c r="AU43" s="451"/>
      <c r="AV43" s="451"/>
      <c r="AW43" s="451"/>
      <c r="AX43" s="451"/>
      <c r="AY43" s="451"/>
    </row>
    <row r="44" spans="1:51" ht="15">
      <c r="A44" s="465">
        <v>34</v>
      </c>
      <c r="B44" s="466">
        <v>49804.14</v>
      </c>
      <c r="C44" s="473">
        <v>44534</v>
      </c>
      <c r="D44" s="466">
        <v>1915.54</v>
      </c>
      <c r="E44" s="475">
        <v>534.44000000000005</v>
      </c>
      <c r="F44" s="468"/>
      <c r="G44" s="466">
        <v>2449.98</v>
      </c>
      <c r="H44" s="470">
        <v>0</v>
      </c>
      <c r="I44" s="488">
        <f t="shared" si="3"/>
        <v>73.499399999999994</v>
      </c>
      <c r="J44" s="476">
        <v>44298</v>
      </c>
      <c r="K44" s="693">
        <f t="shared" si="2"/>
        <v>2376.4805999999999</v>
      </c>
      <c r="L44" s="451"/>
      <c r="M44" s="451"/>
      <c r="N44" s="451"/>
      <c r="O44" s="451"/>
      <c r="P44" s="451"/>
      <c r="Q44" s="451"/>
      <c r="R44" s="451"/>
      <c r="S44" s="451"/>
      <c r="T44" s="451"/>
      <c r="U44" s="451"/>
      <c r="V44" s="451"/>
      <c r="W44" s="451"/>
      <c r="X44" s="451"/>
      <c r="Y44" s="451"/>
      <c r="Z44" s="451"/>
      <c r="AA44" s="451"/>
      <c r="AB44" s="451"/>
      <c r="AC44" s="451"/>
      <c r="AD44" s="451"/>
      <c r="AE44" s="451"/>
      <c r="AF44" s="451"/>
      <c r="AG44" s="451"/>
      <c r="AH44" s="451"/>
      <c r="AI44" s="451"/>
      <c r="AJ44" s="451"/>
      <c r="AK44" s="451"/>
      <c r="AL44" s="451"/>
      <c r="AM44" s="451"/>
      <c r="AN44" s="451"/>
      <c r="AO44" s="451"/>
      <c r="AP44" s="451"/>
      <c r="AQ44" s="451"/>
      <c r="AR44" s="451"/>
      <c r="AS44" s="451"/>
      <c r="AT44" s="451"/>
      <c r="AU44" s="451"/>
      <c r="AV44" s="451"/>
      <c r="AW44" s="451"/>
      <c r="AX44" s="451"/>
      <c r="AY44" s="451"/>
    </row>
    <row r="45" spans="1:51" ht="15">
      <c r="A45" s="465">
        <v>35</v>
      </c>
      <c r="B45" s="466">
        <v>47888.6</v>
      </c>
      <c r="C45" s="473">
        <v>44535</v>
      </c>
      <c r="D45" s="466">
        <v>1915.54</v>
      </c>
      <c r="E45" s="475">
        <v>498.04</v>
      </c>
      <c r="F45" s="468"/>
      <c r="G45" s="466">
        <v>2413.59</v>
      </c>
      <c r="H45" s="470">
        <v>0</v>
      </c>
      <c r="I45" s="488">
        <f t="shared" ref="I45:I50" si="4">G45*3%</f>
        <v>72.407700000000006</v>
      </c>
      <c r="J45" s="468"/>
      <c r="K45" s="693">
        <f t="shared" si="2"/>
        <v>2341.1822999999999</v>
      </c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  <c r="W45" s="451"/>
      <c r="X45" s="451"/>
      <c r="Y45" s="451"/>
      <c r="Z45" s="451"/>
      <c r="AA45" s="451"/>
      <c r="AB45" s="451"/>
      <c r="AC45" s="451"/>
      <c r="AD45" s="451"/>
      <c r="AE45" s="451"/>
      <c r="AF45" s="451"/>
      <c r="AG45" s="451"/>
      <c r="AH45" s="451"/>
      <c r="AI45" s="451"/>
      <c r="AJ45" s="451"/>
      <c r="AK45" s="451"/>
      <c r="AL45" s="451"/>
      <c r="AM45" s="451"/>
      <c r="AN45" s="451"/>
      <c r="AO45" s="451"/>
      <c r="AP45" s="451"/>
      <c r="AQ45" s="451"/>
      <c r="AR45" s="451"/>
      <c r="AS45" s="451"/>
      <c r="AT45" s="451"/>
      <c r="AU45" s="451"/>
      <c r="AV45" s="451"/>
      <c r="AW45" s="451"/>
      <c r="AX45" s="451"/>
      <c r="AY45" s="451"/>
    </row>
    <row r="46" spans="1:51" ht="15">
      <c r="A46" s="465">
        <v>36</v>
      </c>
      <c r="B46" s="466">
        <v>45973.06</v>
      </c>
      <c r="C46" s="473">
        <v>44536</v>
      </c>
      <c r="D46" s="466">
        <v>1915.54</v>
      </c>
      <c r="E46" s="475">
        <v>494.85</v>
      </c>
      <c r="F46" s="468"/>
      <c r="G46" s="466">
        <v>2410.39</v>
      </c>
      <c r="H46" s="470">
        <v>0</v>
      </c>
      <c r="I46" s="488">
        <f t="shared" si="4"/>
        <v>72.311699999999988</v>
      </c>
      <c r="J46" s="468"/>
      <c r="K46" s="693">
        <f t="shared" si="2"/>
        <v>2338.0782999999997</v>
      </c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451"/>
      <c r="AA46" s="451"/>
      <c r="AB46" s="451"/>
      <c r="AC46" s="451"/>
      <c r="AD46" s="451"/>
      <c r="AE46" s="451"/>
      <c r="AF46" s="451"/>
      <c r="AG46" s="451"/>
      <c r="AH46" s="451"/>
      <c r="AI46" s="451"/>
      <c r="AJ46" s="451"/>
      <c r="AK46" s="451"/>
      <c r="AL46" s="451"/>
      <c r="AM46" s="451"/>
      <c r="AN46" s="451"/>
      <c r="AO46" s="451"/>
      <c r="AP46" s="451"/>
      <c r="AQ46" s="451"/>
      <c r="AR46" s="451"/>
      <c r="AS46" s="451"/>
      <c r="AT46" s="451"/>
      <c r="AU46" s="451"/>
      <c r="AV46" s="451"/>
      <c r="AW46" s="451"/>
      <c r="AX46" s="451"/>
      <c r="AY46" s="451"/>
    </row>
    <row r="47" spans="1:51" ht="15">
      <c r="A47" s="465">
        <v>37</v>
      </c>
      <c r="B47" s="466">
        <v>44057.51</v>
      </c>
      <c r="C47" s="473">
        <v>44537</v>
      </c>
      <c r="D47" s="466">
        <v>1915.54</v>
      </c>
      <c r="E47" s="475">
        <v>459.73</v>
      </c>
      <c r="F47" s="468"/>
      <c r="G47" s="466">
        <v>2375.27</v>
      </c>
      <c r="H47" s="470">
        <v>0</v>
      </c>
      <c r="I47" s="488">
        <f t="shared" si="4"/>
        <v>71.258099999999999</v>
      </c>
      <c r="J47" s="468"/>
      <c r="K47" s="693">
        <f t="shared" si="2"/>
        <v>2304.0119</v>
      </c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51"/>
      <c r="Z47" s="451"/>
      <c r="AA47" s="451"/>
      <c r="AB47" s="451"/>
      <c r="AC47" s="451"/>
      <c r="AD47" s="451"/>
      <c r="AE47" s="451"/>
      <c r="AF47" s="451"/>
      <c r="AG47" s="451"/>
      <c r="AH47" s="451"/>
      <c r="AI47" s="451"/>
      <c r="AJ47" s="451"/>
      <c r="AK47" s="451"/>
      <c r="AL47" s="451"/>
      <c r="AM47" s="451"/>
      <c r="AN47" s="451"/>
      <c r="AO47" s="451"/>
      <c r="AP47" s="451"/>
      <c r="AQ47" s="451"/>
      <c r="AR47" s="451"/>
      <c r="AS47" s="451"/>
      <c r="AT47" s="451"/>
      <c r="AU47" s="451"/>
      <c r="AV47" s="451"/>
      <c r="AW47" s="451"/>
      <c r="AX47" s="451"/>
      <c r="AY47" s="451"/>
    </row>
    <row r="48" spans="1:51" ht="15">
      <c r="A48" s="465">
        <v>38</v>
      </c>
      <c r="B48" s="466">
        <v>42141.97</v>
      </c>
      <c r="C48" s="473">
        <v>44538</v>
      </c>
      <c r="D48" s="466">
        <v>1915.54</v>
      </c>
      <c r="E48" s="475">
        <v>455.26</v>
      </c>
      <c r="F48" s="468"/>
      <c r="G48" s="466">
        <v>2370.8000000000002</v>
      </c>
      <c r="H48" s="470">
        <v>0</v>
      </c>
      <c r="I48" s="488">
        <f t="shared" si="4"/>
        <v>71.124000000000009</v>
      </c>
      <c r="J48" s="468"/>
      <c r="K48" s="693">
        <f t="shared" ref="K48" si="5">G48-I48</f>
        <v>2299.6760000000004</v>
      </c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  <c r="AB48" s="451"/>
      <c r="AC48" s="451"/>
      <c r="AD48" s="451"/>
      <c r="AE48" s="451"/>
      <c r="AF48" s="451"/>
      <c r="AG48" s="451"/>
      <c r="AH48" s="451"/>
      <c r="AI48" s="451"/>
      <c r="AJ48" s="451"/>
      <c r="AK48" s="451"/>
      <c r="AL48" s="451"/>
      <c r="AM48" s="451"/>
      <c r="AN48" s="451"/>
      <c r="AO48" s="451"/>
      <c r="AP48" s="451"/>
      <c r="AQ48" s="451"/>
      <c r="AR48" s="451"/>
      <c r="AS48" s="451"/>
      <c r="AT48" s="451"/>
      <c r="AU48" s="451"/>
      <c r="AV48" s="451"/>
      <c r="AW48" s="451"/>
      <c r="AX48" s="451"/>
      <c r="AY48" s="451"/>
    </row>
    <row r="49" spans="1:51" ht="15">
      <c r="A49" s="465">
        <v>39</v>
      </c>
      <c r="B49" s="466">
        <v>40226.42</v>
      </c>
      <c r="C49" s="473">
        <v>44539</v>
      </c>
      <c r="D49" s="466">
        <v>1915.54</v>
      </c>
      <c r="E49" s="475">
        <v>435.47</v>
      </c>
      <c r="F49" s="468"/>
      <c r="G49" s="466">
        <v>2351.0100000000002</v>
      </c>
      <c r="H49" s="470">
        <v>0</v>
      </c>
      <c r="I49" s="488">
        <f t="shared" si="4"/>
        <v>70.530299999999997</v>
      </c>
      <c r="J49" s="468"/>
      <c r="K49" s="693">
        <f t="shared" si="2"/>
        <v>2280.4797000000003</v>
      </c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51"/>
      <c r="AD49" s="451"/>
      <c r="AE49" s="451"/>
      <c r="AF49" s="451"/>
      <c r="AG49" s="451"/>
      <c r="AH49" s="451"/>
      <c r="AI49" s="451"/>
      <c r="AJ49" s="451"/>
      <c r="AK49" s="451"/>
      <c r="AL49" s="451"/>
      <c r="AM49" s="451"/>
      <c r="AN49" s="451"/>
      <c r="AO49" s="451"/>
      <c r="AP49" s="451"/>
      <c r="AQ49" s="451"/>
      <c r="AR49" s="451"/>
      <c r="AS49" s="451"/>
      <c r="AT49" s="451"/>
      <c r="AU49" s="451"/>
      <c r="AV49" s="451"/>
      <c r="AW49" s="451"/>
      <c r="AX49" s="451"/>
      <c r="AY49" s="451"/>
    </row>
    <row r="50" spans="1:51" ht="15">
      <c r="A50" s="465">
        <v>40</v>
      </c>
      <c r="B50" s="466">
        <v>38310.879999999997</v>
      </c>
      <c r="C50" s="473">
        <v>44540</v>
      </c>
      <c r="D50" s="466">
        <v>1915.54</v>
      </c>
      <c r="E50" s="475">
        <v>402.26</v>
      </c>
      <c r="F50" s="468"/>
      <c r="G50" s="466">
        <v>2317.81</v>
      </c>
      <c r="H50" s="470">
        <v>0</v>
      </c>
      <c r="I50" s="488">
        <f t="shared" si="4"/>
        <v>69.534300000000002</v>
      </c>
      <c r="J50" s="468"/>
      <c r="K50" s="693">
        <f t="shared" si="2"/>
        <v>2248.2757000000001</v>
      </c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  <c r="AB50" s="451"/>
      <c r="AC50" s="451"/>
      <c r="AD50" s="451"/>
      <c r="AE50" s="451"/>
      <c r="AF50" s="451"/>
      <c r="AG50" s="451"/>
      <c r="AH50" s="451"/>
      <c r="AI50" s="451"/>
      <c r="AJ50" s="451"/>
      <c r="AK50" s="451"/>
      <c r="AL50" s="451"/>
      <c r="AM50" s="451"/>
      <c r="AN50" s="451"/>
      <c r="AO50" s="451"/>
      <c r="AP50" s="451"/>
      <c r="AQ50" s="451"/>
      <c r="AR50" s="451"/>
      <c r="AS50" s="451"/>
      <c r="AT50" s="451"/>
      <c r="AU50" s="451"/>
      <c r="AV50" s="451"/>
      <c r="AW50" s="451"/>
      <c r="AX50" s="451"/>
      <c r="AY50" s="451"/>
    </row>
    <row r="51" spans="1:51" ht="15">
      <c r="A51" s="465">
        <v>41</v>
      </c>
      <c r="B51" s="466">
        <v>36395.339999999997</v>
      </c>
      <c r="C51" s="473">
        <v>44541</v>
      </c>
      <c r="D51" s="466">
        <v>1915.54</v>
      </c>
      <c r="E51" s="475">
        <v>395.88</v>
      </c>
      <c r="F51" s="468"/>
      <c r="G51" s="466">
        <v>2311.42</v>
      </c>
      <c r="H51" s="470">
        <v>0</v>
      </c>
      <c r="I51" s="488">
        <f t="shared" ref="I51" si="6">G51*3%</f>
        <v>69.342600000000004</v>
      </c>
      <c r="J51" s="468"/>
      <c r="K51" s="693">
        <f t="shared" ref="K51" si="7">G51-I51</f>
        <v>2242.0774000000001</v>
      </c>
      <c r="L51" s="451"/>
      <c r="M51" s="451"/>
      <c r="N51" s="451"/>
      <c r="O51" s="451"/>
      <c r="P51" s="451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51"/>
      <c r="AD51" s="451"/>
      <c r="AE51" s="451"/>
      <c r="AF51" s="451"/>
      <c r="AG51" s="451"/>
      <c r="AH51" s="451"/>
      <c r="AI51" s="451"/>
      <c r="AJ51" s="451"/>
      <c r="AK51" s="451"/>
      <c r="AL51" s="451"/>
      <c r="AM51" s="451"/>
      <c r="AN51" s="451"/>
      <c r="AO51" s="451"/>
      <c r="AP51" s="451"/>
      <c r="AQ51" s="451"/>
      <c r="AR51" s="451"/>
      <c r="AS51" s="451"/>
      <c r="AT51" s="451"/>
      <c r="AU51" s="451"/>
      <c r="AV51" s="451"/>
      <c r="AW51" s="451"/>
      <c r="AX51" s="451"/>
      <c r="AY51" s="451"/>
    </row>
    <row r="52" spans="1:51" ht="15">
      <c r="A52" s="465">
        <v>42</v>
      </c>
      <c r="B52" s="466">
        <v>34479.79</v>
      </c>
      <c r="C52" s="473">
        <v>44542</v>
      </c>
      <c r="D52" s="466">
        <v>1915.54</v>
      </c>
      <c r="E52" s="475">
        <v>363.95</v>
      </c>
      <c r="F52" s="468"/>
      <c r="G52" s="466">
        <v>2279.5</v>
      </c>
      <c r="H52" s="470">
        <v>0</v>
      </c>
      <c r="I52" s="488"/>
      <c r="J52" s="468"/>
      <c r="K52" s="693"/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51"/>
      <c r="AD52" s="451"/>
      <c r="AE52" s="451"/>
      <c r="AF52" s="451"/>
      <c r="AG52" s="451"/>
      <c r="AH52" s="451"/>
      <c r="AI52" s="451"/>
      <c r="AJ52" s="451"/>
      <c r="AK52" s="451"/>
      <c r="AL52" s="451"/>
      <c r="AM52" s="451"/>
      <c r="AN52" s="451"/>
      <c r="AO52" s="451"/>
      <c r="AP52" s="451"/>
      <c r="AQ52" s="451"/>
      <c r="AR52" s="451"/>
      <c r="AS52" s="451"/>
      <c r="AT52" s="451"/>
      <c r="AU52" s="451"/>
      <c r="AV52" s="451"/>
      <c r="AW52" s="451"/>
      <c r="AX52" s="451"/>
      <c r="AY52" s="451"/>
    </row>
    <row r="53" spans="1:51" ht="15">
      <c r="A53" s="465">
        <v>43</v>
      </c>
      <c r="B53" s="466">
        <v>32564.25</v>
      </c>
      <c r="C53" s="473">
        <v>44896</v>
      </c>
      <c r="D53" s="466">
        <v>1915.54</v>
      </c>
      <c r="E53" s="475">
        <v>356.29</v>
      </c>
      <c r="F53" s="468"/>
      <c r="G53" s="466">
        <v>2271.84</v>
      </c>
      <c r="H53" s="470">
        <v>0</v>
      </c>
      <c r="I53" s="488">
        <v>68.150000000000006</v>
      </c>
      <c r="J53" s="468"/>
      <c r="K53" s="693">
        <v>2203.69</v>
      </c>
      <c r="L53" s="451"/>
      <c r="M53" s="451"/>
      <c r="N53" s="451"/>
      <c r="O53" s="451"/>
      <c r="P53" s="451"/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  <c r="AB53" s="451"/>
      <c r="AC53" s="451"/>
      <c r="AD53" s="451"/>
      <c r="AE53" s="451"/>
      <c r="AF53" s="451"/>
      <c r="AG53" s="451"/>
      <c r="AH53" s="451"/>
      <c r="AI53" s="451"/>
      <c r="AJ53" s="451"/>
      <c r="AK53" s="451"/>
      <c r="AL53" s="451"/>
      <c r="AM53" s="451"/>
      <c r="AN53" s="451"/>
      <c r="AO53" s="451"/>
      <c r="AP53" s="451"/>
      <c r="AQ53" s="451"/>
      <c r="AR53" s="451"/>
      <c r="AS53" s="451"/>
      <c r="AT53" s="451"/>
      <c r="AU53" s="451"/>
      <c r="AV53" s="451"/>
      <c r="AW53" s="451"/>
      <c r="AX53" s="451"/>
      <c r="AY53" s="451"/>
    </row>
    <row r="54" spans="1:51" ht="15">
      <c r="A54" s="465">
        <v>44</v>
      </c>
      <c r="B54" s="466">
        <v>30648.7</v>
      </c>
      <c r="C54" s="473">
        <v>44897</v>
      </c>
      <c r="D54" s="466">
        <v>1915.54</v>
      </c>
      <c r="E54" s="475">
        <v>336.5</v>
      </c>
      <c r="F54" s="468"/>
      <c r="G54" s="466">
        <v>2252.04</v>
      </c>
      <c r="H54" s="470">
        <v>0</v>
      </c>
      <c r="I54" s="488">
        <v>67.56</v>
      </c>
      <c r="J54" s="468"/>
      <c r="K54" s="693">
        <f t="shared" ref="K54:K62" si="8">G54-I54</f>
        <v>2184.48</v>
      </c>
      <c r="L54" s="451"/>
      <c r="M54" s="451"/>
      <c r="N54" s="451"/>
      <c r="O54" s="451"/>
      <c r="P54" s="451"/>
      <c r="Q54" s="451"/>
      <c r="R54" s="451"/>
      <c r="S54" s="451"/>
      <c r="T54" s="451"/>
      <c r="U54" s="451"/>
      <c r="V54" s="451"/>
      <c r="W54" s="451"/>
      <c r="X54" s="451"/>
      <c r="Y54" s="451"/>
      <c r="Z54" s="451"/>
      <c r="AA54" s="451"/>
      <c r="AB54" s="451"/>
      <c r="AC54" s="451"/>
      <c r="AD54" s="451"/>
      <c r="AE54" s="451"/>
      <c r="AF54" s="451"/>
      <c r="AG54" s="451"/>
      <c r="AH54" s="451"/>
      <c r="AI54" s="451"/>
      <c r="AJ54" s="451"/>
      <c r="AK54" s="451"/>
      <c r="AL54" s="451"/>
      <c r="AM54" s="451"/>
      <c r="AN54" s="451"/>
      <c r="AO54" s="451"/>
      <c r="AP54" s="451"/>
      <c r="AQ54" s="451"/>
      <c r="AR54" s="451"/>
      <c r="AS54" s="451"/>
      <c r="AT54" s="451"/>
      <c r="AU54" s="451"/>
      <c r="AV54" s="451"/>
      <c r="AW54" s="451"/>
      <c r="AX54" s="451"/>
      <c r="AY54" s="451"/>
    </row>
    <row r="55" spans="1:51" ht="15">
      <c r="A55" s="465">
        <v>45</v>
      </c>
      <c r="B55" s="466">
        <v>28733.16</v>
      </c>
      <c r="C55" s="473">
        <v>44898</v>
      </c>
      <c r="D55" s="466">
        <v>1915.54</v>
      </c>
      <c r="E55" s="475">
        <v>286.05</v>
      </c>
      <c r="F55" s="468"/>
      <c r="G55" s="466">
        <v>2201.6</v>
      </c>
      <c r="H55" s="470">
        <v>0</v>
      </c>
      <c r="I55" s="488">
        <v>66.05</v>
      </c>
      <c r="J55" s="468"/>
      <c r="K55" s="693">
        <f t="shared" si="8"/>
        <v>2135.5499999999997</v>
      </c>
      <c r="L55" s="451"/>
      <c r="M55" s="451"/>
      <c r="N55" s="451"/>
      <c r="O55" s="451"/>
      <c r="P55" s="451"/>
      <c r="Q55" s="451"/>
      <c r="R55" s="451"/>
      <c r="S55" s="451"/>
      <c r="T55" s="451"/>
      <c r="U55" s="451"/>
      <c r="V55" s="451"/>
      <c r="W55" s="451"/>
      <c r="X55" s="451"/>
      <c r="Y55" s="451"/>
      <c r="Z55" s="451"/>
      <c r="AA55" s="451"/>
      <c r="AB55" s="451"/>
      <c r="AC55" s="451"/>
      <c r="AD55" s="451"/>
      <c r="AE55" s="451"/>
      <c r="AF55" s="451"/>
      <c r="AG55" s="451"/>
      <c r="AH55" s="451"/>
      <c r="AI55" s="451"/>
      <c r="AJ55" s="451"/>
      <c r="AK55" s="451"/>
      <c r="AL55" s="451"/>
      <c r="AM55" s="451"/>
      <c r="AN55" s="451"/>
      <c r="AO55" s="451"/>
      <c r="AP55" s="451"/>
      <c r="AQ55" s="451"/>
      <c r="AR55" s="451"/>
      <c r="AS55" s="451"/>
      <c r="AT55" s="451"/>
      <c r="AU55" s="451"/>
      <c r="AV55" s="451"/>
      <c r="AW55" s="451"/>
      <c r="AX55" s="451"/>
      <c r="AY55" s="451"/>
    </row>
    <row r="56" spans="1:51" ht="15">
      <c r="A56" s="465">
        <v>46</v>
      </c>
      <c r="B56" s="466">
        <v>26817.62</v>
      </c>
      <c r="C56" s="473">
        <v>44899</v>
      </c>
      <c r="D56" s="466">
        <v>1915.54</v>
      </c>
      <c r="E56" s="475">
        <v>296.91000000000003</v>
      </c>
      <c r="F56" s="468"/>
      <c r="G56" s="466">
        <v>2212.4499999999998</v>
      </c>
      <c r="H56" s="470">
        <v>0</v>
      </c>
      <c r="I56" s="488">
        <v>66.37</v>
      </c>
      <c r="J56" s="468"/>
      <c r="K56" s="693">
        <f t="shared" si="8"/>
        <v>2146.08</v>
      </c>
      <c r="L56" s="451"/>
      <c r="M56" s="451"/>
      <c r="N56" s="451"/>
      <c r="O56" s="451"/>
      <c r="P56" s="451"/>
      <c r="Q56" s="451"/>
      <c r="R56" s="451"/>
      <c r="S56" s="451"/>
      <c r="T56" s="451"/>
      <c r="U56" s="451"/>
      <c r="V56" s="451"/>
      <c r="W56" s="451"/>
      <c r="X56" s="451"/>
      <c r="Y56" s="451"/>
      <c r="Z56" s="451"/>
      <c r="AA56" s="451"/>
      <c r="AB56" s="451"/>
      <c r="AC56" s="451"/>
      <c r="AD56" s="451"/>
      <c r="AE56" s="451"/>
      <c r="AF56" s="451"/>
      <c r="AG56" s="451"/>
      <c r="AH56" s="451"/>
      <c r="AI56" s="451"/>
      <c r="AJ56" s="451"/>
      <c r="AK56" s="451"/>
      <c r="AL56" s="451"/>
      <c r="AM56" s="451"/>
      <c r="AN56" s="451"/>
      <c r="AO56" s="451"/>
      <c r="AP56" s="451"/>
      <c r="AQ56" s="451"/>
      <c r="AR56" s="451"/>
      <c r="AS56" s="451"/>
      <c r="AT56" s="451"/>
      <c r="AU56" s="451"/>
      <c r="AV56" s="451"/>
      <c r="AW56" s="451"/>
      <c r="AX56" s="451"/>
      <c r="AY56" s="451"/>
    </row>
    <row r="57" spans="1:51" ht="15">
      <c r="A57" s="465">
        <v>47</v>
      </c>
      <c r="B57" s="466">
        <v>24902.07</v>
      </c>
      <c r="C57" s="473">
        <v>44900</v>
      </c>
      <c r="D57" s="466">
        <v>1915.54</v>
      </c>
      <c r="E57" s="475">
        <v>268.18</v>
      </c>
      <c r="F57" s="468"/>
      <c r="G57" s="466">
        <v>2183.7199999999998</v>
      </c>
      <c r="H57" s="470">
        <v>0</v>
      </c>
      <c r="I57" s="488">
        <v>65.510000000000005</v>
      </c>
      <c r="J57" s="468"/>
      <c r="K57" s="693">
        <f t="shared" si="8"/>
        <v>2118.2099999999996</v>
      </c>
      <c r="L57" s="451"/>
      <c r="M57" s="451"/>
      <c r="N57" s="451"/>
      <c r="O57" s="451"/>
      <c r="P57" s="451"/>
      <c r="Q57" s="451"/>
      <c r="R57" s="451"/>
      <c r="S57" s="451"/>
      <c r="T57" s="451"/>
      <c r="U57" s="451"/>
      <c r="V57" s="451"/>
      <c r="W57" s="451"/>
      <c r="X57" s="451"/>
      <c r="Y57" s="451"/>
      <c r="Z57" s="451"/>
      <c r="AA57" s="451"/>
      <c r="AB57" s="451"/>
      <c r="AC57" s="451"/>
      <c r="AD57" s="451"/>
      <c r="AE57" s="451"/>
      <c r="AF57" s="451"/>
      <c r="AG57" s="451"/>
      <c r="AH57" s="451"/>
      <c r="AI57" s="451"/>
      <c r="AJ57" s="451"/>
      <c r="AK57" s="451"/>
      <c r="AL57" s="451"/>
      <c r="AM57" s="451"/>
      <c r="AN57" s="451"/>
      <c r="AO57" s="451"/>
      <c r="AP57" s="451"/>
      <c r="AQ57" s="451"/>
      <c r="AR57" s="451"/>
      <c r="AS57" s="451"/>
      <c r="AT57" s="451"/>
      <c r="AU57" s="451"/>
      <c r="AV57" s="451"/>
      <c r="AW57" s="451"/>
      <c r="AX57" s="451"/>
      <c r="AY57" s="451"/>
    </row>
    <row r="58" spans="1:51" ht="15">
      <c r="A58" s="465">
        <v>48</v>
      </c>
      <c r="B58" s="466">
        <v>22986.53</v>
      </c>
      <c r="C58" s="473">
        <v>44901</v>
      </c>
      <c r="D58" s="466">
        <v>1915.54</v>
      </c>
      <c r="E58" s="475">
        <v>257.32</v>
      </c>
      <c r="F58" s="468"/>
      <c r="G58" s="466">
        <v>2172.87</v>
      </c>
      <c r="H58" s="470">
        <v>0</v>
      </c>
      <c r="I58" s="488">
        <v>65.19</v>
      </c>
      <c r="J58" s="468"/>
      <c r="K58" s="693">
        <f t="shared" si="8"/>
        <v>2107.6799999999998</v>
      </c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451"/>
      <c r="AA58" s="451"/>
      <c r="AB58" s="451"/>
      <c r="AC58" s="451"/>
      <c r="AD58" s="451"/>
      <c r="AE58" s="451"/>
      <c r="AF58" s="451"/>
      <c r="AG58" s="451"/>
      <c r="AH58" s="451"/>
      <c r="AI58" s="451"/>
      <c r="AJ58" s="451"/>
      <c r="AK58" s="451"/>
      <c r="AL58" s="451"/>
      <c r="AM58" s="451"/>
      <c r="AN58" s="451"/>
      <c r="AO58" s="451"/>
      <c r="AP58" s="451"/>
      <c r="AQ58" s="451"/>
      <c r="AR58" s="451"/>
      <c r="AS58" s="451"/>
      <c r="AT58" s="451"/>
      <c r="AU58" s="451"/>
      <c r="AV58" s="451"/>
      <c r="AW58" s="451"/>
      <c r="AX58" s="451"/>
      <c r="AY58" s="451"/>
    </row>
    <row r="59" spans="1:51" ht="15">
      <c r="A59" s="465">
        <v>49</v>
      </c>
      <c r="B59" s="466">
        <v>21070.98</v>
      </c>
      <c r="C59" s="473">
        <v>44902</v>
      </c>
      <c r="D59" s="466">
        <v>1915.54</v>
      </c>
      <c r="E59" s="475">
        <v>229.87</v>
      </c>
      <c r="F59" s="468"/>
      <c r="G59" s="466">
        <v>2145.41</v>
      </c>
      <c r="H59" s="470">
        <v>0</v>
      </c>
      <c r="I59" s="488">
        <v>64.36</v>
      </c>
      <c r="J59" s="468"/>
      <c r="K59" s="693">
        <f t="shared" si="8"/>
        <v>2081.0499999999997</v>
      </c>
      <c r="L59" s="451"/>
      <c r="M59" s="451"/>
      <c r="N59" s="451"/>
      <c r="O59" s="451"/>
      <c r="P59" s="451"/>
      <c r="Q59" s="451"/>
      <c r="R59" s="451"/>
      <c r="S59" s="451"/>
      <c r="T59" s="451"/>
      <c r="U59" s="451"/>
      <c r="V59" s="451"/>
      <c r="W59" s="451"/>
      <c r="X59" s="451"/>
      <c r="Y59" s="451"/>
      <c r="Z59" s="451"/>
      <c r="AA59" s="451"/>
      <c r="AB59" s="451"/>
      <c r="AC59" s="451"/>
      <c r="AD59" s="451"/>
      <c r="AE59" s="451"/>
      <c r="AF59" s="451"/>
      <c r="AG59" s="451"/>
      <c r="AH59" s="451"/>
      <c r="AI59" s="451"/>
      <c r="AJ59" s="451"/>
      <c r="AK59" s="451"/>
      <c r="AL59" s="451"/>
      <c r="AM59" s="451"/>
      <c r="AN59" s="451"/>
      <c r="AO59" s="451"/>
      <c r="AP59" s="451"/>
      <c r="AQ59" s="451"/>
      <c r="AR59" s="451"/>
      <c r="AS59" s="451"/>
      <c r="AT59" s="451"/>
      <c r="AU59" s="451"/>
      <c r="AV59" s="451"/>
      <c r="AW59" s="451"/>
      <c r="AX59" s="451"/>
      <c r="AY59" s="451"/>
    </row>
    <row r="60" spans="1:51" ht="15">
      <c r="A60" s="504">
        <v>50</v>
      </c>
      <c r="B60" s="505">
        <v>19155.439999999999</v>
      </c>
      <c r="C60" s="506">
        <v>44903</v>
      </c>
      <c r="D60" s="505">
        <v>1915.54</v>
      </c>
      <c r="E60" s="507">
        <v>217.73</v>
      </c>
      <c r="F60" s="508"/>
      <c r="G60" s="505">
        <v>2133.2800000000002</v>
      </c>
      <c r="H60" s="509">
        <v>0</v>
      </c>
      <c r="I60" s="512">
        <v>64</v>
      </c>
      <c r="J60" s="508"/>
      <c r="K60" s="513">
        <f t="shared" si="8"/>
        <v>2069.2800000000002</v>
      </c>
      <c r="L60" s="451"/>
      <c r="M60" s="451"/>
      <c r="N60" s="451"/>
      <c r="O60" s="451"/>
      <c r="P60" s="451"/>
      <c r="Q60" s="451"/>
      <c r="R60" s="451"/>
      <c r="S60" s="451"/>
      <c r="T60" s="451"/>
      <c r="U60" s="451"/>
      <c r="V60" s="451"/>
      <c r="W60" s="451"/>
      <c r="X60" s="451"/>
      <c r="Y60" s="451"/>
      <c r="Z60" s="451"/>
      <c r="AA60" s="451"/>
      <c r="AB60" s="451"/>
      <c r="AC60" s="451"/>
      <c r="AD60" s="451"/>
      <c r="AE60" s="451"/>
      <c r="AF60" s="451"/>
      <c r="AG60" s="451"/>
      <c r="AH60" s="451"/>
      <c r="AI60" s="451"/>
      <c r="AJ60" s="451"/>
      <c r="AK60" s="451"/>
      <c r="AL60" s="451"/>
      <c r="AM60" s="451"/>
      <c r="AN60" s="451"/>
      <c r="AO60" s="451"/>
      <c r="AP60" s="451"/>
      <c r="AQ60" s="451"/>
      <c r="AR60" s="451"/>
      <c r="AS60" s="451"/>
      <c r="AT60" s="451"/>
      <c r="AU60" s="451"/>
      <c r="AV60" s="451"/>
      <c r="AW60" s="451"/>
      <c r="AX60" s="451"/>
      <c r="AY60" s="451"/>
    </row>
    <row r="61" spans="1:51" ht="15">
      <c r="A61" s="465">
        <v>51</v>
      </c>
      <c r="B61" s="466">
        <v>17239.900000000001</v>
      </c>
      <c r="C61" s="473">
        <v>44904</v>
      </c>
      <c r="D61" s="466">
        <v>1915.54</v>
      </c>
      <c r="E61" s="475">
        <v>197.94</v>
      </c>
      <c r="F61" s="468"/>
      <c r="G61" s="466">
        <v>2113.48</v>
      </c>
      <c r="H61" s="470">
        <v>0</v>
      </c>
      <c r="I61" s="488">
        <v>63.4</v>
      </c>
      <c r="J61" s="468"/>
      <c r="K61" s="472">
        <f t="shared" si="8"/>
        <v>2050.08</v>
      </c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451"/>
      <c r="AB61" s="451"/>
      <c r="AC61" s="451"/>
      <c r="AD61" s="451"/>
      <c r="AE61" s="451"/>
      <c r="AF61" s="451"/>
      <c r="AG61" s="451"/>
      <c r="AH61" s="451"/>
      <c r="AI61" s="451"/>
      <c r="AJ61" s="451"/>
      <c r="AK61" s="451"/>
      <c r="AL61" s="451"/>
      <c r="AM61" s="451"/>
      <c r="AN61" s="451"/>
      <c r="AO61" s="451"/>
      <c r="AP61" s="451"/>
      <c r="AQ61" s="451"/>
      <c r="AR61" s="451"/>
      <c r="AS61" s="451"/>
      <c r="AT61" s="451"/>
      <c r="AU61" s="451"/>
      <c r="AV61" s="451"/>
      <c r="AW61" s="451"/>
      <c r="AX61" s="451"/>
      <c r="AY61" s="451"/>
    </row>
    <row r="62" spans="1:51" ht="15">
      <c r="A62" s="465">
        <v>52</v>
      </c>
      <c r="B62" s="466">
        <v>15324.35</v>
      </c>
      <c r="C62" s="473">
        <v>44905</v>
      </c>
      <c r="D62" s="466">
        <v>1915.54</v>
      </c>
      <c r="E62" s="475">
        <v>172.4</v>
      </c>
      <c r="F62" s="468"/>
      <c r="G62" s="466">
        <v>2087.94</v>
      </c>
      <c r="H62" s="470">
        <v>0</v>
      </c>
      <c r="I62" s="488">
        <v>62.64</v>
      </c>
      <c r="J62" s="468"/>
      <c r="K62" s="472">
        <f t="shared" si="8"/>
        <v>2025.3</v>
      </c>
      <c r="L62" s="451"/>
      <c r="M62" s="451"/>
      <c r="N62" s="451"/>
      <c r="O62" s="451"/>
      <c r="P62" s="451"/>
      <c r="Q62" s="451"/>
      <c r="R62" s="451"/>
      <c r="S62" s="451"/>
      <c r="T62" s="451"/>
      <c r="U62" s="451"/>
      <c r="V62" s="451"/>
      <c r="W62" s="451"/>
      <c r="X62" s="451"/>
      <c r="Y62" s="451"/>
      <c r="Z62" s="451"/>
      <c r="AA62" s="451"/>
      <c r="AB62" s="451"/>
      <c r="AC62" s="451"/>
      <c r="AD62" s="451"/>
      <c r="AE62" s="451"/>
      <c r="AF62" s="451"/>
      <c r="AG62" s="451"/>
      <c r="AH62" s="451"/>
      <c r="AI62" s="451"/>
      <c r="AJ62" s="451"/>
      <c r="AK62" s="451"/>
      <c r="AL62" s="451"/>
      <c r="AM62" s="451"/>
      <c r="AN62" s="451"/>
      <c r="AO62" s="451"/>
      <c r="AP62" s="451"/>
      <c r="AQ62" s="451"/>
      <c r="AR62" s="451"/>
      <c r="AS62" s="451"/>
      <c r="AT62" s="451"/>
      <c r="AU62" s="451"/>
      <c r="AV62" s="451"/>
      <c r="AW62" s="451"/>
      <c r="AX62" s="451"/>
      <c r="AY62" s="451"/>
    </row>
    <row r="63" spans="1:51" ht="15">
      <c r="A63" s="465">
        <v>53</v>
      </c>
      <c r="B63" s="466">
        <v>13408.81</v>
      </c>
      <c r="C63" s="473">
        <v>44906</v>
      </c>
      <c r="D63" s="466">
        <v>1915.54</v>
      </c>
      <c r="E63" s="475">
        <v>158.35</v>
      </c>
      <c r="F63" s="468"/>
      <c r="G63" s="466">
        <v>2073.9</v>
      </c>
      <c r="H63" s="470">
        <v>0</v>
      </c>
      <c r="I63" s="488">
        <v>62.22</v>
      </c>
      <c r="J63" s="468"/>
      <c r="K63" s="472">
        <f t="shared" ref="K63:K70" si="9">G63-I63</f>
        <v>2011.68</v>
      </c>
      <c r="L63" s="451"/>
      <c r="M63" s="451"/>
      <c r="N63" s="451"/>
      <c r="O63" s="451"/>
      <c r="P63" s="451"/>
      <c r="Q63" s="451"/>
      <c r="R63" s="451"/>
      <c r="S63" s="451"/>
      <c r="T63" s="451"/>
      <c r="U63" s="451"/>
      <c r="V63" s="451"/>
      <c r="W63" s="451"/>
      <c r="X63" s="451"/>
      <c r="Y63" s="451"/>
      <c r="Z63" s="451"/>
      <c r="AA63" s="451"/>
      <c r="AB63" s="451"/>
      <c r="AC63" s="451"/>
      <c r="AD63" s="451"/>
      <c r="AE63" s="451"/>
      <c r="AF63" s="451"/>
      <c r="AG63" s="451"/>
      <c r="AH63" s="451"/>
      <c r="AI63" s="451"/>
      <c r="AJ63" s="451"/>
      <c r="AK63" s="451"/>
      <c r="AL63" s="451"/>
      <c r="AM63" s="451"/>
      <c r="AN63" s="451"/>
      <c r="AO63" s="451"/>
      <c r="AP63" s="451"/>
      <c r="AQ63" s="451"/>
      <c r="AR63" s="451"/>
      <c r="AS63" s="451"/>
      <c r="AT63" s="451"/>
      <c r="AU63" s="451"/>
      <c r="AV63" s="451"/>
      <c r="AW63" s="451"/>
      <c r="AX63" s="451"/>
      <c r="AY63" s="451"/>
    </row>
    <row r="64" spans="1:51" ht="15">
      <c r="A64" s="465">
        <v>54</v>
      </c>
      <c r="B64" s="466">
        <v>11493.26</v>
      </c>
      <c r="C64" s="473">
        <v>44907</v>
      </c>
      <c r="D64" s="466">
        <v>1915.54</v>
      </c>
      <c r="E64" s="475">
        <v>134.09</v>
      </c>
      <c r="F64" s="468"/>
      <c r="G64" s="466">
        <v>2049.63</v>
      </c>
      <c r="H64" s="470">
        <v>0</v>
      </c>
      <c r="I64" s="488">
        <v>61.49</v>
      </c>
      <c r="J64" s="468"/>
      <c r="K64" s="472">
        <f t="shared" si="9"/>
        <v>1988.14</v>
      </c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451"/>
      <c r="AB64" s="451"/>
      <c r="AC64" s="451"/>
      <c r="AD64" s="451"/>
      <c r="AE64" s="451"/>
      <c r="AF64" s="451"/>
      <c r="AG64" s="451"/>
      <c r="AH64" s="451"/>
      <c r="AI64" s="451"/>
      <c r="AJ64" s="451"/>
      <c r="AK64" s="451"/>
      <c r="AL64" s="451"/>
      <c r="AM64" s="451"/>
      <c r="AN64" s="451"/>
      <c r="AO64" s="451"/>
      <c r="AP64" s="451"/>
      <c r="AQ64" s="451"/>
      <c r="AR64" s="451"/>
      <c r="AS64" s="451"/>
      <c r="AT64" s="451"/>
      <c r="AU64" s="451"/>
      <c r="AV64" s="451"/>
      <c r="AW64" s="451"/>
      <c r="AX64" s="451"/>
      <c r="AY64" s="451"/>
    </row>
    <row r="65" spans="1:51" ht="15">
      <c r="A65" s="465">
        <v>55</v>
      </c>
      <c r="B65" s="466">
        <v>9577.7199999999993</v>
      </c>
      <c r="C65" s="473">
        <v>45261</v>
      </c>
      <c r="D65" s="466">
        <v>1915.54</v>
      </c>
      <c r="E65" s="475">
        <v>118.76</v>
      </c>
      <c r="F65" s="468"/>
      <c r="G65" s="466">
        <v>2034.31</v>
      </c>
      <c r="H65" s="470">
        <v>0</v>
      </c>
      <c r="I65" s="488">
        <v>61.03</v>
      </c>
      <c r="J65" s="468"/>
      <c r="K65" s="472">
        <f t="shared" si="9"/>
        <v>1973.28</v>
      </c>
      <c r="L65" s="451"/>
      <c r="M65" s="451"/>
      <c r="N65" s="451"/>
      <c r="O65" s="451"/>
      <c r="P65" s="451"/>
      <c r="Q65" s="451"/>
      <c r="R65" s="451"/>
      <c r="S65" s="451"/>
      <c r="T65" s="451"/>
      <c r="U65" s="451"/>
      <c r="V65" s="451"/>
      <c r="W65" s="451"/>
      <c r="X65" s="451"/>
      <c r="Y65" s="451"/>
      <c r="Z65" s="451"/>
      <c r="AA65" s="451"/>
      <c r="AB65" s="451"/>
      <c r="AC65" s="451"/>
      <c r="AD65" s="451"/>
      <c r="AE65" s="451"/>
      <c r="AF65" s="451"/>
      <c r="AG65" s="451"/>
      <c r="AH65" s="451"/>
      <c r="AI65" s="451"/>
      <c r="AJ65" s="451"/>
      <c r="AK65" s="451"/>
      <c r="AL65" s="451"/>
      <c r="AM65" s="451"/>
      <c r="AN65" s="451"/>
      <c r="AO65" s="451"/>
      <c r="AP65" s="451"/>
      <c r="AQ65" s="451"/>
      <c r="AR65" s="451"/>
      <c r="AS65" s="451"/>
      <c r="AT65" s="451"/>
      <c r="AU65" s="451"/>
      <c r="AV65" s="451"/>
      <c r="AW65" s="451"/>
      <c r="AX65" s="451"/>
      <c r="AY65" s="451"/>
    </row>
    <row r="66" spans="1:51" ht="15">
      <c r="A66" s="465">
        <v>56</v>
      </c>
      <c r="B66" s="466">
        <v>7662.18</v>
      </c>
      <c r="C66" s="473">
        <v>45262</v>
      </c>
      <c r="D66" s="466">
        <v>1915.54</v>
      </c>
      <c r="E66" s="475">
        <v>98.97</v>
      </c>
      <c r="F66" s="468"/>
      <c r="G66" s="466">
        <v>2014.51</v>
      </c>
      <c r="H66" s="470">
        <v>0</v>
      </c>
      <c r="I66" s="488">
        <v>60.44</v>
      </c>
      <c r="J66" s="468"/>
      <c r="K66" s="472">
        <f t="shared" si="9"/>
        <v>1954.07</v>
      </c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  <c r="W66" s="451"/>
      <c r="X66" s="451"/>
      <c r="Y66" s="451"/>
      <c r="Z66" s="451"/>
      <c r="AA66" s="451"/>
      <c r="AB66" s="451"/>
      <c r="AC66" s="451"/>
      <c r="AD66" s="451"/>
      <c r="AE66" s="451"/>
      <c r="AF66" s="451"/>
      <c r="AG66" s="451"/>
      <c r="AH66" s="451"/>
      <c r="AI66" s="451"/>
      <c r="AJ66" s="451"/>
      <c r="AK66" s="451"/>
      <c r="AL66" s="451"/>
      <c r="AM66" s="451"/>
      <c r="AN66" s="451"/>
      <c r="AO66" s="451"/>
      <c r="AP66" s="451"/>
      <c r="AQ66" s="451"/>
      <c r="AR66" s="451"/>
      <c r="AS66" s="451"/>
      <c r="AT66" s="451"/>
      <c r="AU66" s="451"/>
      <c r="AV66" s="451"/>
      <c r="AW66" s="451"/>
      <c r="AX66" s="451"/>
      <c r="AY66" s="451"/>
    </row>
    <row r="67" spans="1:51" ht="15">
      <c r="A67" s="465">
        <v>57</v>
      </c>
      <c r="B67" s="466">
        <v>5746.63</v>
      </c>
      <c r="C67" s="473">
        <v>45263</v>
      </c>
      <c r="D67" s="466">
        <v>1915.54</v>
      </c>
      <c r="E67" s="475">
        <v>71.510000000000005</v>
      </c>
      <c r="F67" s="468"/>
      <c r="G67" s="466">
        <v>1987.06</v>
      </c>
      <c r="H67" s="470">
        <v>0</v>
      </c>
      <c r="I67" s="488">
        <v>59.61</v>
      </c>
      <c r="J67" s="468"/>
      <c r="K67" s="472">
        <f t="shared" si="9"/>
        <v>1927.45</v>
      </c>
      <c r="L67" s="451"/>
      <c r="M67" s="451"/>
      <c r="N67" s="451"/>
      <c r="O67" s="451"/>
      <c r="P67" s="451"/>
      <c r="Q67" s="451"/>
      <c r="R67" s="451"/>
      <c r="S67" s="451"/>
      <c r="T67" s="451"/>
      <c r="U67" s="451"/>
      <c r="V67" s="451"/>
      <c r="W67" s="451"/>
      <c r="X67" s="451"/>
      <c r="Y67" s="451"/>
      <c r="Z67" s="451"/>
      <c r="AA67" s="451"/>
      <c r="AB67" s="451"/>
      <c r="AC67" s="451"/>
      <c r="AD67" s="451"/>
      <c r="AE67" s="451"/>
      <c r="AF67" s="451"/>
      <c r="AG67" s="451"/>
      <c r="AH67" s="451"/>
      <c r="AI67" s="451"/>
      <c r="AJ67" s="451"/>
      <c r="AK67" s="451"/>
      <c r="AL67" s="451"/>
      <c r="AM67" s="451"/>
      <c r="AN67" s="451"/>
      <c r="AO67" s="451"/>
      <c r="AP67" s="451"/>
      <c r="AQ67" s="451"/>
      <c r="AR67" s="451"/>
      <c r="AS67" s="451"/>
      <c r="AT67" s="451"/>
      <c r="AU67" s="451"/>
      <c r="AV67" s="451"/>
      <c r="AW67" s="451"/>
      <c r="AX67" s="451"/>
      <c r="AY67" s="451"/>
    </row>
    <row r="68" spans="1:51" ht="15">
      <c r="A68" s="465">
        <v>58</v>
      </c>
      <c r="B68" s="466">
        <v>3831.09</v>
      </c>
      <c r="C68" s="473">
        <v>45264</v>
      </c>
      <c r="D68" s="466">
        <v>1915.54</v>
      </c>
      <c r="E68" s="475">
        <v>59.38</v>
      </c>
      <c r="F68" s="468"/>
      <c r="G68" s="466">
        <v>1974.93</v>
      </c>
      <c r="H68" s="470">
        <v>0</v>
      </c>
      <c r="I68" s="488">
        <v>59.25</v>
      </c>
      <c r="J68" s="468"/>
      <c r="K68" s="472">
        <f t="shared" si="9"/>
        <v>1915.68</v>
      </c>
      <c r="L68" s="451"/>
      <c r="M68" s="451"/>
      <c r="N68" s="451"/>
      <c r="O68" s="451"/>
      <c r="P68" s="451"/>
      <c r="Q68" s="451"/>
      <c r="R68" s="451"/>
      <c r="S68" s="451"/>
      <c r="T68" s="451"/>
      <c r="U68" s="451"/>
      <c r="V68" s="451"/>
      <c r="W68" s="451"/>
      <c r="X68" s="451"/>
      <c r="Y68" s="451"/>
      <c r="Z68" s="451"/>
      <c r="AA68" s="451"/>
      <c r="AB68" s="451"/>
      <c r="AC68" s="451"/>
      <c r="AD68" s="451"/>
      <c r="AE68" s="451"/>
      <c r="AF68" s="451"/>
      <c r="AG68" s="451"/>
      <c r="AH68" s="451"/>
      <c r="AI68" s="451"/>
      <c r="AJ68" s="451"/>
      <c r="AK68" s="451"/>
      <c r="AL68" s="451"/>
      <c r="AM68" s="451"/>
      <c r="AN68" s="451"/>
      <c r="AO68" s="451"/>
      <c r="AP68" s="451"/>
      <c r="AQ68" s="451"/>
      <c r="AR68" s="451"/>
      <c r="AS68" s="451"/>
      <c r="AT68" s="451"/>
      <c r="AU68" s="451"/>
      <c r="AV68" s="451"/>
      <c r="AW68" s="451"/>
      <c r="AX68" s="451"/>
      <c r="AY68" s="451"/>
    </row>
    <row r="69" spans="1:51" ht="15">
      <c r="A69" s="504">
        <v>59</v>
      </c>
      <c r="B69" s="505">
        <v>1915.54</v>
      </c>
      <c r="C69" s="506">
        <v>45265</v>
      </c>
      <c r="D69" s="505">
        <v>1915.54</v>
      </c>
      <c r="E69" s="507">
        <v>38.31</v>
      </c>
      <c r="F69" s="508"/>
      <c r="G69" s="505">
        <v>1953.85</v>
      </c>
      <c r="H69" s="509">
        <v>0</v>
      </c>
      <c r="I69" s="512">
        <v>58.62</v>
      </c>
      <c r="J69" s="508"/>
      <c r="K69" s="513">
        <f t="shared" si="9"/>
        <v>1895.23</v>
      </c>
      <c r="L69" s="451"/>
      <c r="M69" s="451"/>
      <c r="N69" s="451"/>
      <c r="O69" s="451"/>
      <c r="P69" s="451"/>
      <c r="Q69" s="451"/>
      <c r="R69" s="451"/>
      <c r="S69" s="451"/>
      <c r="T69" s="451"/>
      <c r="U69" s="451"/>
      <c r="V69" s="451"/>
      <c r="W69" s="451"/>
      <c r="X69" s="451"/>
      <c r="Y69" s="451"/>
      <c r="Z69" s="451"/>
      <c r="AA69" s="451"/>
      <c r="AB69" s="451"/>
      <c r="AC69" s="451"/>
      <c r="AD69" s="451"/>
      <c r="AE69" s="451"/>
      <c r="AF69" s="451"/>
      <c r="AG69" s="451"/>
      <c r="AH69" s="451"/>
      <c r="AI69" s="451"/>
      <c r="AJ69" s="451"/>
      <c r="AK69" s="451"/>
      <c r="AL69" s="451"/>
      <c r="AM69" s="451"/>
      <c r="AN69" s="451"/>
      <c r="AO69" s="451"/>
      <c r="AP69" s="451"/>
      <c r="AQ69" s="451"/>
      <c r="AR69" s="451"/>
      <c r="AS69" s="451"/>
      <c r="AT69" s="451"/>
      <c r="AU69" s="451"/>
      <c r="AV69" s="451"/>
      <c r="AW69" s="451"/>
      <c r="AX69" s="451"/>
      <c r="AY69" s="451"/>
    </row>
    <row r="70" spans="1:51" ht="15">
      <c r="A70" s="490">
        <v>60</v>
      </c>
      <c r="B70" s="492">
        <v>0</v>
      </c>
      <c r="C70" s="691">
        <v>45266</v>
      </c>
      <c r="D70" s="491">
        <v>1915.54</v>
      </c>
      <c r="E70" s="492">
        <v>19.79</v>
      </c>
      <c r="F70" s="493"/>
      <c r="G70" s="491">
        <v>1935.34</v>
      </c>
      <c r="H70" s="494">
        <v>0</v>
      </c>
      <c r="I70" s="496">
        <v>58.06</v>
      </c>
      <c r="J70" s="493"/>
      <c r="K70" s="497">
        <f t="shared" si="9"/>
        <v>1877.28</v>
      </c>
      <c r="L70" s="451"/>
      <c r="M70" s="451"/>
      <c r="N70" s="451"/>
      <c r="O70" s="451"/>
      <c r="P70" s="451"/>
      <c r="Q70" s="451"/>
      <c r="R70" s="451"/>
      <c r="S70" s="451"/>
      <c r="T70" s="451"/>
      <c r="U70" s="451"/>
      <c r="V70" s="451"/>
      <c r="W70" s="451"/>
      <c r="X70" s="451"/>
      <c r="Y70" s="451"/>
      <c r="Z70" s="451"/>
      <c r="AA70" s="451"/>
      <c r="AB70" s="451"/>
      <c r="AC70" s="451"/>
      <c r="AD70" s="451"/>
      <c r="AE70" s="451"/>
      <c r="AF70" s="451"/>
      <c r="AG70" s="451"/>
      <c r="AH70" s="451"/>
      <c r="AI70" s="451"/>
      <c r="AJ70" s="451"/>
      <c r="AK70" s="451"/>
      <c r="AL70" s="451"/>
      <c r="AM70" s="451"/>
      <c r="AN70" s="451"/>
      <c r="AO70" s="451"/>
      <c r="AP70" s="451"/>
      <c r="AQ70" s="451"/>
      <c r="AR70" s="451"/>
      <c r="AS70" s="451"/>
      <c r="AT70" s="451"/>
      <c r="AU70" s="451"/>
      <c r="AV70" s="451"/>
      <c r="AW70" s="451"/>
      <c r="AX70" s="451"/>
      <c r="AY70" s="451"/>
    </row>
    <row r="71" spans="1:51" ht="15.75">
      <c r="A71" s="468"/>
      <c r="B71" s="479" t="s">
        <v>11</v>
      </c>
      <c r="C71" s="468"/>
      <c r="D71" s="480">
        <v>114932.64</v>
      </c>
      <c r="E71" s="480">
        <v>35578.019999999997</v>
      </c>
      <c r="F71" s="468"/>
      <c r="G71" s="480">
        <v>150510.57</v>
      </c>
      <c r="H71" s="481">
        <v>0</v>
      </c>
      <c r="I71" s="468"/>
      <c r="J71" s="468"/>
      <c r="K71" s="482">
        <v>3064.87</v>
      </c>
      <c r="L71" s="451"/>
      <c r="M71" s="451"/>
      <c r="N71" s="451"/>
      <c r="O71" s="451"/>
      <c r="P71" s="451"/>
      <c r="Q71" s="451"/>
      <c r="R71" s="451"/>
      <c r="S71" s="451"/>
      <c r="T71" s="451"/>
      <c r="U71" s="451"/>
      <c r="V71" s="451"/>
      <c r="W71" s="451"/>
      <c r="X71" s="451"/>
      <c r="Y71" s="451"/>
      <c r="Z71" s="451"/>
      <c r="AA71" s="451"/>
      <c r="AB71" s="451"/>
      <c r="AC71" s="451"/>
      <c r="AD71" s="451"/>
      <c r="AE71" s="451"/>
      <c r="AF71" s="451"/>
      <c r="AG71" s="451"/>
      <c r="AH71" s="451"/>
      <c r="AI71" s="451"/>
      <c r="AJ71" s="451"/>
      <c r="AK71" s="451"/>
      <c r="AL71" s="451"/>
      <c r="AM71" s="451"/>
      <c r="AN71" s="451"/>
      <c r="AO71" s="451"/>
      <c r="AP71" s="451"/>
      <c r="AQ71" s="451"/>
      <c r="AR71" s="451"/>
      <c r="AS71" s="451"/>
      <c r="AT71" s="451"/>
      <c r="AU71" s="451"/>
      <c r="AV71" s="451"/>
      <c r="AW71" s="451"/>
      <c r="AX71" s="451"/>
      <c r="AY71" s="451"/>
    </row>
    <row r="72" spans="1:51" ht="54" customHeight="1">
      <c r="A72" s="451"/>
      <c r="B72" s="451"/>
      <c r="C72" s="451"/>
      <c r="D72" s="451"/>
      <c r="E72" s="451"/>
      <c r="F72" s="451"/>
      <c r="G72" s="451"/>
      <c r="H72" s="451"/>
      <c r="I72" s="451"/>
      <c r="J72" s="451"/>
      <c r="K72" s="451"/>
      <c r="L72" s="451"/>
      <c r="M72" s="451"/>
      <c r="N72" s="451"/>
      <c r="O72" s="451"/>
      <c r="P72" s="451"/>
      <c r="Q72" s="451"/>
      <c r="R72" s="451"/>
      <c r="S72" s="451"/>
      <c r="T72" s="451"/>
      <c r="U72" s="451"/>
      <c r="V72" s="451"/>
      <c r="W72" s="451"/>
      <c r="X72" s="451"/>
      <c r="Y72" s="451"/>
      <c r="Z72" s="451"/>
      <c r="AA72" s="451"/>
      <c r="AB72" s="451"/>
      <c r="AC72" s="451"/>
      <c r="AD72" s="451"/>
      <c r="AE72" s="451"/>
      <c r="AF72" s="451"/>
      <c r="AG72" s="451"/>
      <c r="AH72" s="451"/>
      <c r="AI72" s="451"/>
      <c r="AJ72" s="451"/>
      <c r="AK72" s="451"/>
      <c r="AL72" s="451"/>
      <c r="AM72" s="451"/>
      <c r="AN72" s="451"/>
      <c r="AO72" s="451"/>
      <c r="AP72" s="451"/>
      <c r="AQ72" s="451"/>
      <c r="AR72" s="451"/>
      <c r="AS72" s="451"/>
      <c r="AT72" s="451"/>
      <c r="AU72" s="451"/>
      <c r="AV72" s="451"/>
      <c r="AW72" s="451"/>
      <c r="AX72" s="451"/>
      <c r="AY72" s="451"/>
    </row>
    <row r="73" spans="1:51">
      <c r="A73" s="966" t="s">
        <v>221</v>
      </c>
      <c r="B73" s="967"/>
      <c r="C73" s="967"/>
      <c r="D73" s="967"/>
      <c r="E73" s="967"/>
      <c r="F73" s="967"/>
      <c r="G73" s="967"/>
      <c r="H73" s="967"/>
      <c r="I73" s="967"/>
      <c r="J73" s="967"/>
      <c r="K73" s="967"/>
      <c r="L73" s="451"/>
      <c r="M73" s="451"/>
      <c r="N73" s="451"/>
      <c r="O73" s="451"/>
      <c r="P73" s="451"/>
      <c r="Q73" s="451"/>
      <c r="R73" s="451"/>
      <c r="S73" s="451"/>
      <c r="T73" s="451"/>
      <c r="U73" s="451"/>
      <c r="V73" s="451"/>
      <c r="W73" s="451"/>
      <c r="X73" s="451"/>
      <c r="Y73" s="451"/>
      <c r="Z73" s="451"/>
      <c r="AA73" s="451"/>
      <c r="AB73" s="451"/>
      <c r="AC73" s="451"/>
      <c r="AD73" s="451"/>
      <c r="AE73" s="451"/>
      <c r="AF73" s="451"/>
      <c r="AG73" s="451"/>
      <c r="AH73" s="451"/>
      <c r="AI73" s="451"/>
      <c r="AJ73" s="451"/>
      <c r="AK73" s="451"/>
      <c r="AL73" s="451"/>
      <c r="AM73" s="451"/>
      <c r="AN73" s="451"/>
      <c r="AO73" s="451"/>
      <c r="AP73" s="451"/>
      <c r="AQ73" s="451"/>
      <c r="AR73" s="451"/>
      <c r="AS73" s="451"/>
      <c r="AT73" s="451"/>
      <c r="AU73" s="451"/>
      <c r="AV73" s="451"/>
      <c r="AW73" s="451"/>
      <c r="AX73" s="451"/>
      <c r="AY73" s="451"/>
    </row>
    <row r="74" spans="1:51">
      <c r="A74" s="967"/>
      <c r="B74" s="967"/>
      <c r="C74" s="967"/>
      <c r="D74" s="967"/>
      <c r="E74" s="967"/>
      <c r="F74" s="967"/>
      <c r="G74" s="967"/>
      <c r="H74" s="967"/>
      <c r="I74" s="967"/>
      <c r="J74" s="967"/>
      <c r="K74" s="967"/>
      <c r="L74" s="451"/>
      <c r="M74" s="451"/>
      <c r="N74" s="451"/>
      <c r="O74" s="451"/>
      <c r="P74" s="451"/>
      <c r="Q74" s="451"/>
      <c r="R74" s="451"/>
      <c r="S74" s="451"/>
      <c r="T74" s="451"/>
      <c r="U74" s="451"/>
      <c r="V74" s="451"/>
      <c r="W74" s="451"/>
      <c r="X74" s="451"/>
      <c r="Y74" s="451"/>
      <c r="Z74" s="451"/>
      <c r="AA74" s="451"/>
      <c r="AB74" s="451"/>
      <c r="AC74" s="451"/>
      <c r="AD74" s="451"/>
      <c r="AE74" s="451"/>
      <c r="AF74" s="451"/>
      <c r="AG74" s="451"/>
      <c r="AH74" s="451"/>
      <c r="AI74" s="451"/>
      <c r="AJ74" s="451"/>
      <c r="AK74" s="451"/>
      <c r="AL74" s="451"/>
      <c r="AM74" s="451"/>
      <c r="AN74" s="451"/>
      <c r="AO74" s="451"/>
      <c r="AP74" s="451"/>
      <c r="AQ74" s="451"/>
      <c r="AR74" s="451"/>
      <c r="AS74" s="451"/>
      <c r="AT74" s="451"/>
      <c r="AU74" s="451"/>
      <c r="AV74" s="451"/>
      <c r="AW74" s="451"/>
      <c r="AX74" s="451"/>
      <c r="AY74" s="451"/>
    </row>
    <row r="75" spans="1:51">
      <c r="A75" s="451"/>
      <c r="B75" s="451"/>
      <c r="C75" s="451"/>
      <c r="D75" s="451"/>
      <c r="E75" s="451"/>
      <c r="F75" s="451"/>
      <c r="G75" s="451"/>
      <c r="H75" s="451"/>
      <c r="I75" s="451"/>
      <c r="J75" s="451"/>
      <c r="K75" s="451"/>
      <c r="L75" s="451"/>
      <c r="M75" s="451"/>
      <c r="N75" s="451"/>
      <c r="O75" s="451"/>
      <c r="P75" s="451"/>
      <c r="Q75" s="451"/>
      <c r="R75" s="451"/>
      <c r="S75" s="451"/>
      <c r="T75" s="451"/>
      <c r="U75" s="451"/>
      <c r="V75" s="451"/>
      <c r="W75" s="451"/>
      <c r="X75" s="451"/>
      <c r="Y75" s="451"/>
      <c r="Z75" s="451"/>
      <c r="AA75" s="451"/>
      <c r="AB75" s="451"/>
      <c r="AC75" s="451"/>
      <c r="AD75" s="451"/>
      <c r="AE75" s="451"/>
      <c r="AF75" s="451"/>
      <c r="AG75" s="451"/>
      <c r="AH75" s="451"/>
      <c r="AI75" s="451"/>
      <c r="AJ75" s="451"/>
      <c r="AK75" s="451"/>
      <c r="AL75" s="451"/>
      <c r="AM75" s="451"/>
      <c r="AN75" s="451"/>
      <c r="AO75" s="451"/>
      <c r="AP75" s="451"/>
      <c r="AQ75" s="451"/>
      <c r="AR75" s="451"/>
      <c r="AS75" s="451"/>
      <c r="AT75" s="451"/>
      <c r="AU75" s="451"/>
      <c r="AV75" s="451"/>
      <c r="AW75" s="451"/>
      <c r="AX75" s="451"/>
      <c r="AY75" s="451"/>
    </row>
    <row r="76" spans="1:51">
      <c r="A76" s="451"/>
      <c r="B76" s="451"/>
      <c r="C76" s="451"/>
      <c r="D76" s="451"/>
      <c r="E76" s="451"/>
      <c r="F76" s="451"/>
      <c r="G76" s="451"/>
      <c r="H76" s="451"/>
      <c r="I76" s="451"/>
      <c r="J76" s="451"/>
      <c r="K76" s="451"/>
      <c r="L76" s="451"/>
      <c r="M76" s="451"/>
      <c r="N76" s="451"/>
      <c r="O76" s="451"/>
      <c r="P76" s="451"/>
      <c r="Q76" s="451"/>
      <c r="R76" s="451"/>
      <c r="S76" s="451"/>
      <c r="T76" s="451"/>
      <c r="U76" s="451"/>
      <c r="V76" s="451"/>
      <c r="W76" s="451"/>
      <c r="X76" s="451"/>
      <c r="Y76" s="451"/>
      <c r="Z76" s="451"/>
      <c r="AA76" s="451"/>
      <c r="AB76" s="451"/>
      <c r="AC76" s="451"/>
      <c r="AD76" s="451"/>
      <c r="AE76" s="451"/>
      <c r="AF76" s="451"/>
      <c r="AG76" s="451"/>
      <c r="AH76" s="451"/>
      <c r="AI76" s="451"/>
      <c r="AJ76" s="451"/>
      <c r="AK76" s="451"/>
      <c r="AL76" s="451"/>
      <c r="AM76" s="451"/>
      <c r="AN76" s="451"/>
      <c r="AO76" s="451"/>
      <c r="AP76" s="451"/>
      <c r="AQ76" s="451"/>
      <c r="AR76" s="451"/>
      <c r="AS76" s="451"/>
      <c r="AT76" s="451"/>
      <c r="AU76" s="451"/>
      <c r="AV76" s="451"/>
      <c r="AW76" s="451"/>
      <c r="AX76" s="451"/>
      <c r="AY76" s="451"/>
    </row>
    <row r="77" spans="1:51">
      <c r="A77" s="451"/>
      <c r="B77" s="451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1"/>
      <c r="P77" s="451"/>
      <c r="Q77" s="451"/>
      <c r="R77" s="451"/>
      <c r="S77" s="451"/>
      <c r="T77" s="451"/>
      <c r="U77" s="451"/>
      <c r="V77" s="451"/>
      <c r="W77" s="451"/>
      <c r="X77" s="451"/>
      <c r="Y77" s="451"/>
      <c r="Z77" s="451"/>
      <c r="AA77" s="451"/>
      <c r="AB77" s="451"/>
      <c r="AC77" s="451"/>
      <c r="AD77" s="451"/>
      <c r="AE77" s="451"/>
      <c r="AF77" s="451"/>
      <c r="AG77" s="451"/>
      <c r="AH77" s="451"/>
      <c r="AI77" s="451"/>
      <c r="AJ77" s="451"/>
      <c r="AK77" s="451"/>
      <c r="AL77" s="451"/>
      <c r="AM77" s="451"/>
      <c r="AN77" s="451"/>
      <c r="AO77" s="451"/>
      <c r="AP77" s="451"/>
      <c r="AQ77" s="451"/>
      <c r="AR77" s="451"/>
      <c r="AS77" s="451"/>
      <c r="AT77" s="451"/>
      <c r="AU77" s="451"/>
      <c r="AV77" s="451"/>
      <c r="AW77" s="451"/>
      <c r="AX77" s="451"/>
      <c r="AY77" s="451"/>
    </row>
    <row r="78" spans="1:51">
      <c r="A78" s="451"/>
      <c r="B78" s="451"/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1"/>
      <c r="P78" s="451"/>
      <c r="Q78" s="451"/>
      <c r="R78" s="451"/>
      <c r="S78" s="451"/>
      <c r="T78" s="451"/>
      <c r="U78" s="451"/>
      <c r="V78" s="451"/>
      <c r="W78" s="451"/>
      <c r="X78" s="451"/>
      <c r="Y78" s="451"/>
      <c r="Z78" s="451"/>
      <c r="AA78" s="451"/>
      <c r="AB78" s="451"/>
      <c r="AC78" s="451"/>
      <c r="AD78" s="451"/>
      <c r="AE78" s="451"/>
      <c r="AF78" s="451"/>
      <c r="AG78" s="451"/>
      <c r="AH78" s="451"/>
      <c r="AI78" s="451"/>
      <c r="AJ78" s="451"/>
      <c r="AK78" s="451"/>
      <c r="AL78" s="451"/>
      <c r="AM78" s="451"/>
      <c r="AN78" s="451"/>
      <c r="AO78" s="451"/>
      <c r="AP78" s="451"/>
      <c r="AQ78" s="451"/>
      <c r="AR78" s="451"/>
      <c r="AS78" s="451"/>
      <c r="AT78" s="451"/>
      <c r="AU78" s="451"/>
      <c r="AV78" s="451"/>
      <c r="AW78" s="451"/>
      <c r="AX78" s="451"/>
      <c r="AY78" s="451"/>
    </row>
    <row r="79" spans="1:51">
      <c r="A79" s="451"/>
      <c r="B79" s="451"/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1"/>
      <c r="AP79" s="451"/>
      <c r="AQ79" s="451"/>
      <c r="AR79" s="451"/>
      <c r="AS79" s="451"/>
      <c r="AT79" s="451"/>
      <c r="AU79" s="451"/>
      <c r="AV79" s="451"/>
      <c r="AW79" s="451"/>
      <c r="AX79" s="451"/>
      <c r="AY79" s="451"/>
    </row>
    <row r="80" spans="1:51">
      <c r="A80" s="451"/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1"/>
      <c r="P80" s="451"/>
      <c r="Q80" s="451"/>
      <c r="R80" s="451"/>
      <c r="S80" s="451"/>
      <c r="T80" s="451"/>
      <c r="U80" s="451"/>
      <c r="V80" s="451"/>
      <c r="W80" s="451"/>
      <c r="X80" s="451"/>
      <c r="Y80" s="451"/>
      <c r="Z80" s="451"/>
      <c r="AA80" s="451"/>
      <c r="AB80" s="451"/>
      <c r="AC80" s="451"/>
      <c r="AD80" s="451"/>
      <c r="AE80" s="451"/>
      <c r="AF80" s="451"/>
      <c r="AG80" s="451"/>
      <c r="AH80" s="451"/>
      <c r="AI80" s="451"/>
      <c r="AJ80" s="451"/>
      <c r="AK80" s="451"/>
      <c r="AL80" s="451"/>
      <c r="AM80" s="451"/>
      <c r="AN80" s="451"/>
      <c r="AO80" s="451"/>
      <c r="AP80" s="451"/>
      <c r="AQ80" s="451"/>
      <c r="AR80" s="451"/>
      <c r="AS80" s="451"/>
      <c r="AT80" s="451"/>
      <c r="AU80" s="451"/>
      <c r="AV80" s="451"/>
      <c r="AW80" s="451"/>
      <c r="AX80" s="451"/>
      <c r="AY80" s="451"/>
    </row>
    <row r="81" spans="1:51">
      <c r="A81" s="451"/>
      <c r="B81" s="451"/>
      <c r="C81" s="451"/>
      <c r="D81" s="451"/>
      <c r="E81" s="451"/>
      <c r="F81" s="451"/>
      <c r="G81" s="451"/>
      <c r="H81" s="451"/>
      <c r="I81" s="451"/>
      <c r="J81" s="451"/>
      <c r="K81" s="451"/>
      <c r="L81" s="451"/>
      <c r="M81" s="451"/>
      <c r="N81" s="451"/>
      <c r="O81" s="451"/>
      <c r="P81" s="451"/>
      <c r="Q81" s="451"/>
      <c r="R81" s="451"/>
      <c r="S81" s="451"/>
      <c r="T81" s="451"/>
      <c r="U81" s="451"/>
      <c r="V81" s="451"/>
      <c r="W81" s="451"/>
      <c r="X81" s="451"/>
      <c r="Y81" s="451"/>
      <c r="Z81" s="451"/>
      <c r="AA81" s="451"/>
      <c r="AB81" s="451"/>
      <c r="AC81" s="451"/>
      <c r="AD81" s="451"/>
      <c r="AE81" s="451"/>
      <c r="AF81" s="451"/>
      <c r="AG81" s="451"/>
      <c r="AH81" s="451"/>
      <c r="AI81" s="451"/>
      <c r="AJ81" s="451"/>
      <c r="AK81" s="451"/>
      <c r="AL81" s="451"/>
      <c r="AM81" s="451"/>
      <c r="AN81" s="451"/>
      <c r="AO81" s="451"/>
      <c r="AP81" s="451"/>
      <c r="AQ81" s="451"/>
      <c r="AR81" s="451"/>
      <c r="AS81" s="451"/>
      <c r="AT81" s="451"/>
      <c r="AU81" s="451"/>
      <c r="AV81" s="451"/>
      <c r="AW81" s="451"/>
      <c r="AX81" s="451"/>
      <c r="AY81" s="451"/>
    </row>
    <row r="82" spans="1:51">
      <c r="A82" s="451"/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1"/>
      <c r="AP82" s="451"/>
      <c r="AQ82" s="451"/>
      <c r="AR82" s="451"/>
      <c r="AS82" s="451"/>
      <c r="AT82" s="451"/>
      <c r="AU82" s="451"/>
      <c r="AV82" s="451"/>
      <c r="AW82" s="451"/>
      <c r="AX82" s="451"/>
      <c r="AY82" s="451"/>
    </row>
    <row r="83" spans="1:51">
      <c r="A83" s="451"/>
      <c r="B83" s="451"/>
      <c r="C83" s="451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451"/>
      <c r="Q83" s="451"/>
      <c r="R83" s="451"/>
      <c r="S83" s="451"/>
      <c r="T83" s="451"/>
      <c r="U83" s="451"/>
      <c r="V83" s="451"/>
      <c r="W83" s="451"/>
      <c r="X83" s="451"/>
      <c r="Y83" s="451"/>
      <c r="Z83" s="451"/>
      <c r="AA83" s="451"/>
      <c r="AB83" s="451"/>
      <c r="AC83" s="451"/>
      <c r="AD83" s="451"/>
      <c r="AE83" s="451"/>
      <c r="AF83" s="451"/>
      <c r="AG83" s="451"/>
      <c r="AH83" s="451"/>
      <c r="AI83" s="451"/>
      <c r="AJ83" s="451"/>
      <c r="AK83" s="451"/>
      <c r="AL83" s="451"/>
      <c r="AM83" s="451"/>
      <c r="AN83" s="451"/>
      <c r="AO83" s="451"/>
      <c r="AP83" s="451"/>
      <c r="AQ83" s="451"/>
      <c r="AR83" s="451"/>
      <c r="AS83" s="451"/>
      <c r="AT83" s="451"/>
      <c r="AU83" s="451"/>
      <c r="AV83" s="451"/>
      <c r="AW83" s="451"/>
      <c r="AX83" s="451"/>
      <c r="AY83" s="451"/>
    </row>
    <row r="84" spans="1:51">
      <c r="A84" s="451"/>
      <c r="B84" s="451"/>
      <c r="C84" s="451"/>
      <c r="D84" s="451"/>
      <c r="E84" s="451"/>
      <c r="F84" s="451"/>
      <c r="G84" s="451"/>
      <c r="H84" s="451"/>
      <c r="I84" s="451"/>
      <c r="J84" s="451"/>
      <c r="K84" s="451"/>
      <c r="L84" s="451"/>
      <c r="M84" s="451"/>
      <c r="N84" s="451"/>
      <c r="O84" s="451"/>
      <c r="P84" s="451"/>
      <c r="Q84" s="451"/>
      <c r="R84" s="451"/>
      <c r="S84" s="451"/>
      <c r="T84" s="451"/>
      <c r="U84" s="451"/>
      <c r="V84" s="451"/>
      <c r="W84" s="451"/>
      <c r="X84" s="451"/>
      <c r="Y84" s="451"/>
      <c r="Z84" s="451"/>
      <c r="AA84" s="451"/>
      <c r="AB84" s="451"/>
      <c r="AC84" s="451"/>
      <c r="AD84" s="451"/>
      <c r="AE84" s="451"/>
      <c r="AF84" s="451"/>
      <c r="AG84" s="451"/>
      <c r="AH84" s="451"/>
      <c r="AI84" s="451"/>
      <c r="AJ84" s="451"/>
      <c r="AK84" s="451"/>
      <c r="AL84" s="451"/>
      <c r="AM84" s="451"/>
      <c r="AN84" s="451"/>
      <c r="AO84" s="451"/>
      <c r="AP84" s="451"/>
      <c r="AQ84" s="451"/>
      <c r="AR84" s="451"/>
      <c r="AS84" s="451"/>
      <c r="AT84" s="451"/>
      <c r="AU84" s="451"/>
      <c r="AV84" s="451"/>
      <c r="AW84" s="451"/>
      <c r="AX84" s="451"/>
      <c r="AY84" s="451"/>
    </row>
    <row r="85" spans="1:51">
      <c r="A85" s="451"/>
      <c r="B85" s="451"/>
      <c r="C85" s="451"/>
      <c r="D85" s="451"/>
      <c r="E85" s="451"/>
      <c r="F85" s="451"/>
      <c r="G85" s="451"/>
      <c r="H85" s="451"/>
      <c r="I85" s="451"/>
      <c r="J85" s="451"/>
      <c r="K85" s="451"/>
      <c r="L85" s="451"/>
      <c r="M85" s="451"/>
      <c r="N85" s="451"/>
      <c r="O85" s="451"/>
      <c r="P85" s="451"/>
      <c r="Q85" s="451"/>
      <c r="R85" s="451"/>
      <c r="S85" s="451"/>
      <c r="T85" s="451"/>
      <c r="U85" s="451"/>
      <c r="V85" s="451"/>
      <c r="W85" s="451"/>
      <c r="X85" s="451"/>
      <c r="Y85" s="451"/>
      <c r="Z85" s="451"/>
      <c r="AA85" s="451"/>
      <c r="AB85" s="451"/>
      <c r="AC85" s="451"/>
      <c r="AD85" s="451"/>
      <c r="AE85" s="451"/>
      <c r="AF85" s="451"/>
      <c r="AG85" s="451"/>
      <c r="AH85" s="451"/>
      <c r="AI85" s="451"/>
      <c r="AJ85" s="451"/>
      <c r="AK85" s="451"/>
      <c r="AL85" s="451"/>
      <c r="AM85" s="451"/>
      <c r="AN85" s="451"/>
      <c r="AO85" s="451"/>
      <c r="AP85" s="451"/>
      <c r="AQ85" s="451"/>
      <c r="AR85" s="451"/>
      <c r="AS85" s="451"/>
      <c r="AT85" s="451"/>
      <c r="AU85" s="451"/>
      <c r="AV85" s="451"/>
      <c r="AW85" s="451"/>
      <c r="AX85" s="451"/>
      <c r="AY85" s="451"/>
    </row>
    <row r="86" spans="1:51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1"/>
      <c r="P86" s="451"/>
      <c r="Q86" s="451"/>
      <c r="R86" s="451"/>
      <c r="S86" s="451"/>
      <c r="T86" s="451"/>
      <c r="U86" s="451"/>
      <c r="V86" s="451"/>
      <c r="W86" s="451"/>
      <c r="X86" s="451"/>
      <c r="Y86" s="451"/>
      <c r="Z86" s="451"/>
      <c r="AA86" s="451"/>
      <c r="AB86" s="451"/>
      <c r="AC86" s="451"/>
      <c r="AD86" s="451"/>
      <c r="AE86" s="451"/>
      <c r="AF86" s="451"/>
      <c r="AG86" s="451"/>
      <c r="AH86" s="451"/>
      <c r="AI86" s="451"/>
      <c r="AJ86" s="451"/>
      <c r="AK86" s="451"/>
      <c r="AL86" s="451"/>
      <c r="AM86" s="451"/>
      <c r="AN86" s="451"/>
      <c r="AO86" s="451"/>
      <c r="AP86" s="451"/>
      <c r="AQ86" s="451"/>
      <c r="AR86" s="451"/>
      <c r="AS86" s="451"/>
      <c r="AT86" s="451"/>
      <c r="AU86" s="451"/>
      <c r="AV86" s="451"/>
      <c r="AW86" s="451"/>
      <c r="AX86" s="451"/>
      <c r="AY86" s="451"/>
    </row>
    <row r="87" spans="1:51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1"/>
      <c r="R87" s="451"/>
      <c r="S87" s="451"/>
      <c r="T87" s="451"/>
      <c r="U87" s="451"/>
      <c r="V87" s="451"/>
      <c r="W87" s="451"/>
      <c r="X87" s="451"/>
      <c r="Y87" s="451"/>
      <c r="Z87" s="451"/>
      <c r="AA87" s="451"/>
      <c r="AB87" s="451"/>
      <c r="AC87" s="451"/>
      <c r="AD87" s="451"/>
      <c r="AE87" s="451"/>
      <c r="AF87" s="451"/>
      <c r="AG87" s="451"/>
      <c r="AH87" s="451"/>
      <c r="AI87" s="451"/>
      <c r="AJ87" s="451"/>
      <c r="AK87" s="451"/>
      <c r="AL87" s="451"/>
      <c r="AM87" s="451"/>
      <c r="AN87" s="451"/>
      <c r="AO87" s="451"/>
      <c r="AP87" s="451"/>
      <c r="AQ87" s="451"/>
      <c r="AR87" s="451"/>
      <c r="AS87" s="451"/>
      <c r="AT87" s="451"/>
      <c r="AU87" s="451"/>
      <c r="AV87" s="451"/>
      <c r="AW87" s="451"/>
      <c r="AX87" s="451"/>
      <c r="AY87" s="451"/>
    </row>
    <row r="88" spans="1:51">
      <c r="A88" s="451"/>
      <c r="B88" s="451"/>
      <c r="C88" s="451"/>
      <c r="D88" s="451"/>
      <c r="E88" s="451"/>
      <c r="F88" s="451"/>
      <c r="G88" s="451"/>
      <c r="H88" s="451"/>
      <c r="I88" s="451"/>
      <c r="J88" s="451"/>
      <c r="K88" s="451"/>
      <c r="L88" s="451"/>
      <c r="M88" s="451"/>
      <c r="N88" s="451"/>
      <c r="O88" s="451"/>
      <c r="P88" s="451"/>
      <c r="Q88" s="451"/>
      <c r="R88" s="451"/>
      <c r="S88" s="451"/>
      <c r="T88" s="451"/>
      <c r="U88" s="451"/>
      <c r="V88" s="451"/>
      <c r="W88" s="451"/>
      <c r="X88" s="451"/>
      <c r="Y88" s="451"/>
      <c r="Z88" s="451"/>
      <c r="AA88" s="451"/>
      <c r="AB88" s="451"/>
      <c r="AC88" s="451"/>
      <c r="AD88" s="451"/>
      <c r="AE88" s="451"/>
      <c r="AF88" s="451"/>
      <c r="AG88" s="451"/>
      <c r="AH88" s="451"/>
      <c r="AI88" s="451"/>
      <c r="AJ88" s="451"/>
      <c r="AK88" s="451"/>
      <c r="AL88" s="451"/>
      <c r="AM88" s="451"/>
      <c r="AN88" s="451"/>
      <c r="AO88" s="451"/>
      <c r="AP88" s="451"/>
      <c r="AQ88" s="451"/>
      <c r="AR88" s="451"/>
      <c r="AS88" s="451"/>
      <c r="AT88" s="451"/>
      <c r="AU88" s="451"/>
      <c r="AV88" s="451"/>
      <c r="AW88" s="451"/>
      <c r="AX88" s="451"/>
      <c r="AY88" s="451"/>
    </row>
    <row r="89" spans="1:51">
      <c r="A89" s="451"/>
      <c r="B89" s="451"/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/>
      <c r="W89" s="451"/>
      <c r="X89" s="451"/>
      <c r="Y89" s="451"/>
      <c r="Z89" s="451"/>
      <c r="AA89" s="451"/>
      <c r="AB89" s="451"/>
      <c r="AC89" s="451"/>
      <c r="AD89" s="451"/>
      <c r="AE89" s="451"/>
      <c r="AF89" s="451"/>
      <c r="AG89" s="451"/>
      <c r="AH89" s="451"/>
      <c r="AI89" s="451"/>
      <c r="AJ89" s="451"/>
      <c r="AK89" s="451"/>
      <c r="AL89" s="451"/>
      <c r="AM89" s="451"/>
      <c r="AN89" s="451"/>
      <c r="AO89" s="451"/>
      <c r="AP89" s="451"/>
      <c r="AQ89" s="451"/>
      <c r="AR89" s="451"/>
      <c r="AS89" s="451"/>
      <c r="AT89" s="451"/>
      <c r="AU89" s="451"/>
      <c r="AV89" s="451"/>
      <c r="AW89" s="451"/>
      <c r="AX89" s="451"/>
      <c r="AY89" s="451"/>
    </row>
    <row r="90" spans="1:51">
      <c r="A90" s="451"/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451"/>
      <c r="AA90" s="451"/>
      <c r="AB90" s="451"/>
      <c r="AC90" s="451"/>
      <c r="AD90" s="451"/>
      <c r="AE90" s="451"/>
      <c r="AF90" s="451"/>
      <c r="AG90" s="451"/>
      <c r="AH90" s="451"/>
      <c r="AI90" s="451"/>
      <c r="AJ90" s="451"/>
      <c r="AK90" s="451"/>
      <c r="AL90" s="451"/>
      <c r="AM90" s="451"/>
      <c r="AN90" s="451"/>
      <c r="AO90" s="451"/>
      <c r="AP90" s="451"/>
      <c r="AQ90" s="451"/>
      <c r="AR90" s="451"/>
      <c r="AS90" s="451"/>
      <c r="AT90" s="451"/>
      <c r="AU90" s="451"/>
      <c r="AV90" s="451"/>
      <c r="AW90" s="451"/>
      <c r="AX90" s="451"/>
      <c r="AY90" s="451"/>
    </row>
    <row r="91" spans="1:51">
      <c r="A91" s="451"/>
      <c r="B91" s="451"/>
      <c r="C91" s="451"/>
      <c r="D91" s="451"/>
      <c r="E91" s="451"/>
      <c r="F91" s="451"/>
      <c r="G91" s="451"/>
      <c r="H91" s="451"/>
      <c r="I91" s="451"/>
      <c r="J91" s="451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  <c r="W91" s="451"/>
      <c r="X91" s="451"/>
      <c r="Y91" s="451"/>
      <c r="Z91" s="451"/>
      <c r="AA91" s="451"/>
      <c r="AB91" s="451"/>
      <c r="AC91" s="451"/>
      <c r="AD91" s="451"/>
      <c r="AE91" s="451"/>
      <c r="AF91" s="451"/>
      <c r="AG91" s="451"/>
      <c r="AH91" s="451"/>
      <c r="AI91" s="451"/>
      <c r="AJ91" s="451"/>
      <c r="AK91" s="451"/>
      <c r="AL91" s="451"/>
      <c r="AM91" s="451"/>
      <c r="AN91" s="451"/>
      <c r="AO91" s="451"/>
      <c r="AP91" s="451"/>
      <c r="AQ91" s="451"/>
      <c r="AR91" s="451"/>
      <c r="AS91" s="451"/>
      <c r="AT91" s="451"/>
      <c r="AU91" s="451"/>
      <c r="AV91" s="451"/>
      <c r="AW91" s="451"/>
      <c r="AX91" s="451"/>
      <c r="AY91" s="451"/>
    </row>
    <row r="92" spans="1:51">
      <c r="A92" s="451"/>
      <c r="B92" s="451"/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1"/>
      <c r="P92" s="451"/>
      <c r="Q92" s="451"/>
      <c r="R92" s="451"/>
      <c r="S92" s="451"/>
      <c r="T92" s="451"/>
      <c r="U92" s="451"/>
      <c r="V92" s="451"/>
      <c r="W92" s="451"/>
      <c r="X92" s="451"/>
      <c r="Y92" s="451"/>
      <c r="Z92" s="451"/>
      <c r="AA92" s="451"/>
      <c r="AB92" s="451"/>
      <c r="AC92" s="451"/>
      <c r="AD92" s="451"/>
      <c r="AE92" s="451"/>
      <c r="AF92" s="451"/>
      <c r="AG92" s="451"/>
      <c r="AH92" s="451"/>
      <c r="AI92" s="451"/>
      <c r="AJ92" s="451"/>
      <c r="AK92" s="451"/>
      <c r="AL92" s="451"/>
      <c r="AM92" s="451"/>
      <c r="AN92" s="451"/>
      <c r="AO92" s="451"/>
      <c r="AP92" s="451"/>
      <c r="AQ92" s="451"/>
      <c r="AR92" s="451"/>
      <c r="AS92" s="451"/>
      <c r="AT92" s="451"/>
      <c r="AU92" s="451"/>
      <c r="AV92" s="451"/>
      <c r="AW92" s="451"/>
      <c r="AX92" s="451"/>
      <c r="AY92" s="451"/>
    </row>
    <row r="93" spans="1:51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1"/>
      <c r="P93" s="451"/>
      <c r="Q93" s="451"/>
      <c r="R93" s="451"/>
      <c r="S93" s="451"/>
      <c r="T93" s="451"/>
      <c r="U93" s="451"/>
      <c r="V93" s="451"/>
      <c r="W93" s="451"/>
      <c r="X93" s="451"/>
      <c r="Y93" s="451"/>
      <c r="Z93" s="451"/>
      <c r="AA93" s="451"/>
      <c r="AB93" s="451"/>
      <c r="AC93" s="451"/>
      <c r="AD93" s="451"/>
      <c r="AE93" s="451"/>
      <c r="AF93" s="451"/>
      <c r="AG93" s="451"/>
      <c r="AH93" s="451"/>
      <c r="AI93" s="451"/>
      <c r="AJ93" s="451"/>
      <c r="AK93" s="451"/>
      <c r="AL93" s="451"/>
      <c r="AM93" s="451"/>
      <c r="AN93" s="451"/>
      <c r="AO93" s="451"/>
      <c r="AP93" s="451"/>
      <c r="AQ93" s="451"/>
      <c r="AR93" s="451"/>
      <c r="AS93" s="451"/>
      <c r="AT93" s="451"/>
      <c r="AU93" s="451"/>
      <c r="AV93" s="451"/>
      <c r="AW93" s="451"/>
      <c r="AX93" s="451"/>
      <c r="AY93" s="451"/>
    </row>
    <row r="94" spans="1:51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451"/>
      <c r="Q94" s="451"/>
      <c r="R94" s="451"/>
      <c r="S94" s="451"/>
    </row>
    <row r="95" spans="1:51">
      <c r="A95" s="451"/>
      <c r="B95" s="451"/>
      <c r="C95" s="451"/>
      <c r="D95" s="451"/>
      <c r="E95" s="451"/>
      <c r="F95" s="451"/>
      <c r="G95" s="451"/>
      <c r="H95" s="451"/>
      <c r="I95" s="451"/>
      <c r="J95" s="451"/>
      <c r="K95" s="451"/>
      <c r="L95" s="451"/>
      <c r="M95" s="451"/>
      <c r="N95" s="451"/>
      <c r="O95" s="451"/>
      <c r="P95" s="451"/>
      <c r="Q95" s="451"/>
      <c r="R95" s="451"/>
      <c r="S95" s="451"/>
    </row>
    <row r="96" spans="1:51">
      <c r="A96" s="451"/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</row>
    <row r="97" spans="1:19">
      <c r="A97" s="451"/>
      <c r="B97" s="451"/>
      <c r="C97" s="451"/>
      <c r="D97" s="451"/>
      <c r="E97" s="451"/>
      <c r="F97" s="451"/>
      <c r="G97" s="451"/>
      <c r="H97" s="451"/>
      <c r="I97" s="451"/>
      <c r="J97" s="451"/>
      <c r="K97" s="451"/>
      <c r="L97" s="451"/>
      <c r="M97" s="451"/>
      <c r="N97" s="451"/>
      <c r="O97" s="451"/>
      <c r="P97" s="451"/>
      <c r="Q97" s="451"/>
      <c r="R97" s="451"/>
      <c r="S97" s="451"/>
    </row>
    <row r="98" spans="1:19">
      <c r="A98" s="451"/>
      <c r="B98" s="451"/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</row>
  </sheetData>
  <mergeCells count="11">
    <mergeCell ref="A8:C8"/>
    <mergeCell ref="J8:K8"/>
    <mergeCell ref="C10:K10"/>
    <mergeCell ref="A73:K74"/>
    <mergeCell ref="B1:K1"/>
    <mergeCell ref="B2:K2"/>
    <mergeCell ref="B3:K3"/>
    <mergeCell ref="B4:K4"/>
    <mergeCell ref="B5:J6"/>
    <mergeCell ref="A7:C7"/>
    <mergeCell ref="J7:K7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L19"/>
  <sheetViews>
    <sheetView showGridLines="0" workbookViewId="0">
      <selection activeCell="B7" sqref="B7"/>
    </sheetView>
  </sheetViews>
  <sheetFormatPr defaultRowHeight="12.75"/>
  <cols>
    <col min="1" max="1" width="7.42578125" customWidth="1"/>
    <col min="2" max="2" width="12" bestFit="1" customWidth="1"/>
    <col min="3" max="3" width="14.7109375" bestFit="1" customWidth="1"/>
    <col min="4" max="4" width="13.140625" customWidth="1"/>
    <col min="5" max="5" width="17.5703125" bestFit="1" customWidth="1"/>
    <col min="6" max="6" width="34.28515625" bestFit="1" customWidth="1"/>
    <col min="7" max="7" width="8.42578125" customWidth="1"/>
    <col min="8" max="8" width="11.42578125" bestFit="1" customWidth="1"/>
    <col min="9" max="9" width="13.42578125" bestFit="1" customWidth="1"/>
    <col min="10" max="10" width="14.5703125" bestFit="1" customWidth="1"/>
    <col min="11" max="11" width="10.5703125" bestFit="1" customWidth="1"/>
    <col min="12" max="12" width="46.42578125" bestFit="1" customWidth="1"/>
  </cols>
  <sheetData>
    <row r="1" spans="2:12" s="351" customFormat="1" ht="15.75">
      <c r="B1" s="921" t="s">
        <v>71</v>
      </c>
      <c r="C1" s="921"/>
      <c r="D1" s="921"/>
      <c r="E1" s="921"/>
      <c r="F1" s="921"/>
      <c r="G1" s="921"/>
      <c r="H1" s="921"/>
      <c r="I1" s="921"/>
      <c r="J1" s="921"/>
      <c r="K1" s="921"/>
      <c r="L1" s="921"/>
    </row>
    <row r="2" spans="2:12" s="351" customFormat="1" ht="15.75">
      <c r="B2" s="921" t="s">
        <v>129</v>
      </c>
      <c r="C2" s="921"/>
      <c r="D2" s="921"/>
      <c r="E2" s="921"/>
      <c r="F2" s="921"/>
      <c r="G2" s="921"/>
      <c r="H2" s="921"/>
      <c r="I2" s="921"/>
      <c r="J2" s="921"/>
      <c r="K2" s="921"/>
      <c r="L2" s="921"/>
    </row>
    <row r="3" spans="2:12" s="351" customFormat="1" ht="15.75">
      <c r="B3" s="921" t="s">
        <v>130</v>
      </c>
      <c r="C3" s="921"/>
      <c r="D3" s="921"/>
      <c r="E3" s="921"/>
      <c r="F3" s="921"/>
      <c r="G3" s="921"/>
      <c r="H3" s="921"/>
      <c r="I3" s="921"/>
      <c r="J3" s="921"/>
      <c r="K3" s="921"/>
      <c r="L3" s="921"/>
    </row>
    <row r="4" spans="2:12" s="351" customFormat="1" ht="15.75"/>
    <row r="5" spans="2:12" s="351" customFormat="1" ht="21">
      <c r="B5" s="922" t="s">
        <v>222</v>
      </c>
      <c r="C5" s="922"/>
      <c r="D5" s="922"/>
      <c r="E5" s="922"/>
      <c r="F5" s="922"/>
      <c r="G5" s="922"/>
      <c r="H5" s="922"/>
      <c r="I5" s="922"/>
      <c r="J5" s="922"/>
      <c r="K5" s="922"/>
      <c r="L5" s="922"/>
    </row>
    <row r="6" spans="2:12" s="351" customFormat="1" ht="21">
      <c r="B6" s="926">
        <v>44378</v>
      </c>
      <c r="C6" s="926"/>
      <c r="D6" s="926"/>
      <c r="E6" s="926"/>
      <c r="F6" s="926"/>
      <c r="G6" s="926"/>
      <c r="H6" s="926"/>
      <c r="I6" s="926"/>
      <c r="J6" s="926"/>
      <c r="K6" s="926"/>
      <c r="L6" s="926"/>
    </row>
    <row r="8" spans="2:12">
      <c r="H8" s="382"/>
    </row>
    <row r="9" spans="2:12" s="273" customFormat="1">
      <c r="B9" s="558" t="s">
        <v>223</v>
      </c>
      <c r="C9" s="558" t="s">
        <v>224</v>
      </c>
      <c r="D9" s="558" t="s">
        <v>52</v>
      </c>
      <c r="E9" s="558" t="s">
        <v>225</v>
      </c>
      <c r="F9" s="558" t="s">
        <v>226</v>
      </c>
      <c r="G9" s="558" t="s">
        <v>148</v>
      </c>
      <c r="H9" s="558" t="s">
        <v>227</v>
      </c>
      <c r="I9" s="559" t="s">
        <v>228</v>
      </c>
      <c r="J9" s="559" t="s">
        <v>229</v>
      </c>
      <c r="K9" s="558" t="s">
        <v>230</v>
      </c>
      <c r="L9" s="558" t="s">
        <v>231</v>
      </c>
    </row>
    <row r="10" spans="2:12" s="273" customFormat="1">
      <c r="B10" s="415"/>
      <c r="C10" s="416"/>
      <c r="D10" s="417"/>
      <c r="E10" s="414"/>
      <c r="F10" s="414"/>
      <c r="G10" s="416"/>
      <c r="H10" s="386">
        <f>D10*(0.18-0.12)</f>
        <v>0</v>
      </c>
      <c r="I10" s="383">
        <f>H10*0%</f>
        <v>0</v>
      </c>
      <c r="J10" s="383">
        <f>H10*100%</f>
        <v>0</v>
      </c>
      <c r="K10" s="414"/>
      <c r="L10" s="414"/>
    </row>
    <row r="11" spans="2:12" s="273" customFormat="1">
      <c r="B11" s="415"/>
      <c r="C11" s="416"/>
      <c r="D11" s="417"/>
      <c r="E11" s="414"/>
      <c r="F11" s="414"/>
      <c r="G11" s="416"/>
      <c r="H11" s="386">
        <f t="shared" ref="H11:H12" si="0">D11*(0.17-0.12)</f>
        <v>0</v>
      </c>
      <c r="I11" s="383">
        <f>H11*0%</f>
        <v>0</v>
      </c>
      <c r="J11" s="383">
        <f t="shared" ref="J11:J12" si="1">H11*100%</f>
        <v>0</v>
      </c>
      <c r="K11" s="414"/>
      <c r="L11" s="414"/>
    </row>
    <row r="12" spans="2:12" s="273" customFormat="1">
      <c r="B12" s="415"/>
      <c r="C12" s="416"/>
      <c r="D12" s="417"/>
      <c r="E12" s="414"/>
      <c r="F12" s="414"/>
      <c r="G12" s="416"/>
      <c r="H12" s="386">
        <f t="shared" si="0"/>
        <v>0</v>
      </c>
      <c r="I12" s="383"/>
      <c r="J12" s="383">
        <f t="shared" si="1"/>
        <v>0</v>
      </c>
      <c r="K12" s="414"/>
      <c r="L12" s="414"/>
    </row>
    <row r="13" spans="2:12">
      <c r="C13" s="384"/>
      <c r="D13" s="385">
        <f>SUM(D10:D12)</f>
        <v>0</v>
      </c>
      <c r="E13" s="385"/>
      <c r="F13" s="385"/>
      <c r="H13" s="399">
        <f>SUM(H10:H12)</f>
        <v>0</v>
      </c>
      <c r="I13" s="399">
        <f t="shared" ref="I13:K13" si="2">SUM(I10:I12)</f>
        <v>0</v>
      </c>
      <c r="J13" s="399">
        <f t="shared" si="2"/>
        <v>0</v>
      </c>
      <c r="K13" s="399">
        <f t="shared" si="2"/>
        <v>0</v>
      </c>
      <c r="L13" s="387">
        <f>SUM(I13:K13)</f>
        <v>0</v>
      </c>
    </row>
    <row r="14" spans="2:12">
      <c r="B14" s="385"/>
      <c r="C14" s="385"/>
      <c r="D14" s="385"/>
      <c r="E14" s="385"/>
      <c r="F14" s="385"/>
      <c r="H14" s="394"/>
      <c r="I14" s="704" t="s">
        <v>232</v>
      </c>
      <c r="J14" s="984" t="s">
        <v>233</v>
      </c>
      <c r="K14" s="984"/>
    </row>
    <row r="15" spans="2:12">
      <c r="B15" s="385"/>
      <c r="I15" s="704" t="s">
        <v>234</v>
      </c>
      <c r="J15" s="984" t="s">
        <v>235</v>
      </c>
      <c r="K15" s="984"/>
    </row>
    <row r="17" spans="6:12">
      <c r="F17" s="403" t="s">
        <v>2</v>
      </c>
    </row>
    <row r="18" spans="6:12">
      <c r="F18" s="403">
        <v>6108</v>
      </c>
      <c r="H18" s="983" t="s">
        <v>236</v>
      </c>
      <c r="I18" s="983"/>
      <c r="J18" s="983"/>
      <c r="K18" s="983"/>
      <c r="L18" s="983"/>
    </row>
    <row r="19" spans="6:12">
      <c r="F19" s="403">
        <v>6107</v>
      </c>
      <c r="H19" s="983"/>
      <c r="I19" s="983"/>
      <c r="J19" s="983"/>
      <c r="K19" s="983"/>
      <c r="L19" s="983"/>
    </row>
  </sheetData>
  <mergeCells count="8">
    <mergeCell ref="B1:L1"/>
    <mergeCell ref="B5:L5"/>
    <mergeCell ref="B6:L6"/>
    <mergeCell ref="H18:L19"/>
    <mergeCell ref="J14:K14"/>
    <mergeCell ref="J15:K15"/>
    <mergeCell ref="B2:L2"/>
    <mergeCell ref="B3:L3"/>
  </mergeCells>
  <pageMargins left="0.26" right="0.27" top="0.53" bottom="0.78740157480314965" header="0.27" footer="0.31496062992125984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1:M84"/>
  <sheetViews>
    <sheetView showGridLines="0" topLeftCell="A40" workbookViewId="0">
      <selection activeCell="C11" sqref="C11"/>
    </sheetView>
  </sheetViews>
  <sheetFormatPr defaultColWidth="9.140625" defaultRowHeight="11.25"/>
  <cols>
    <col min="1" max="1" width="4.42578125" style="277" customWidth="1"/>
    <col min="2" max="2" width="4.85546875" style="277" bestFit="1" customWidth="1"/>
    <col min="3" max="3" width="57.7109375" style="277" customWidth="1"/>
    <col min="4" max="4" width="15.42578125" style="277" bestFit="1" customWidth="1"/>
    <col min="5" max="5" width="14.42578125" style="277" bestFit="1" customWidth="1"/>
    <col min="6" max="6" width="8.7109375" style="277" bestFit="1" customWidth="1"/>
    <col min="7" max="7" width="9.140625" style="277"/>
    <col min="8" max="8" width="11.7109375" style="277" bestFit="1" customWidth="1"/>
    <col min="9" max="9" width="9.5703125" style="277" bestFit="1" customWidth="1"/>
    <col min="10" max="16384" width="9.140625" style="277"/>
  </cols>
  <sheetData>
    <row r="1" spans="2:8" s="332" customFormat="1" ht="18.75">
      <c r="B1" s="987" t="s">
        <v>237</v>
      </c>
      <c r="C1" s="987"/>
      <c r="D1" s="987"/>
      <c r="E1" s="987"/>
      <c r="F1" s="333"/>
      <c r="G1" s="333"/>
      <c r="H1" s="333"/>
    </row>
    <row r="2" spans="2:8" s="332" customFormat="1" ht="18.75">
      <c r="B2" s="987" t="s">
        <v>238</v>
      </c>
      <c r="C2" s="987"/>
      <c r="D2" s="987"/>
      <c r="E2" s="987"/>
      <c r="F2" s="333"/>
      <c r="G2" s="333"/>
      <c r="H2" s="333"/>
    </row>
    <row r="3" spans="2:8" s="332" customFormat="1" ht="18.75">
      <c r="B3" s="987" t="s">
        <v>239</v>
      </c>
      <c r="C3" s="987"/>
      <c r="D3" s="987"/>
      <c r="E3" s="987"/>
      <c r="F3" s="333"/>
      <c r="G3" s="333"/>
      <c r="H3" s="333"/>
    </row>
    <row r="4" spans="2:8" s="332" customFormat="1" ht="18.75">
      <c r="B4" s="987" t="s">
        <v>240</v>
      </c>
      <c r="C4" s="987"/>
      <c r="D4" s="987"/>
      <c r="E4" s="987"/>
      <c r="F4" s="333"/>
      <c r="G4" s="333"/>
      <c r="H4" s="333"/>
    </row>
    <row r="5" spans="2:8">
      <c r="C5" s="278"/>
      <c r="D5" s="278"/>
      <c r="F5" s="276"/>
      <c r="G5" s="276"/>
      <c r="H5" s="276"/>
    </row>
    <row r="6" spans="2:8">
      <c r="B6" s="996" t="s">
        <v>241</v>
      </c>
      <c r="C6" s="996"/>
      <c r="D6" s="278"/>
      <c r="F6" s="276"/>
      <c r="G6" s="276"/>
      <c r="H6" s="276"/>
    </row>
    <row r="7" spans="2:8">
      <c r="B7" s="279" t="s">
        <v>242</v>
      </c>
      <c r="C7" s="279" t="s">
        <v>243</v>
      </c>
      <c r="D7" s="280"/>
      <c r="E7" s="281"/>
      <c r="F7" s="276"/>
      <c r="G7" s="276"/>
      <c r="H7" s="276"/>
    </row>
    <row r="8" spans="2:8">
      <c r="B8" s="282"/>
      <c r="D8" s="283" t="s">
        <v>244</v>
      </c>
      <c r="E8" s="284" t="s">
        <v>245</v>
      </c>
      <c r="F8" s="276"/>
      <c r="G8" s="276"/>
      <c r="H8" s="276"/>
    </row>
    <row r="9" spans="2:8">
      <c r="B9" s="379">
        <v>5101</v>
      </c>
      <c r="C9" s="280" t="s">
        <v>246</v>
      </c>
      <c r="D9" s="285">
        <v>0</v>
      </c>
      <c r="E9" s="286"/>
      <c r="F9" s="276"/>
      <c r="G9" s="276"/>
      <c r="H9" s="276"/>
    </row>
    <row r="10" spans="2:8">
      <c r="B10" s="379">
        <v>5102</v>
      </c>
      <c r="C10" s="280" t="s">
        <v>247</v>
      </c>
      <c r="D10" s="286">
        <v>0</v>
      </c>
      <c r="E10" s="286"/>
      <c r="F10" s="276"/>
      <c r="G10" s="276"/>
      <c r="H10" s="276"/>
    </row>
    <row r="11" spans="2:8">
      <c r="B11" s="379">
        <v>5103</v>
      </c>
      <c r="C11" s="280" t="s">
        <v>246</v>
      </c>
      <c r="D11" s="286">
        <v>0</v>
      </c>
      <c r="E11" s="286"/>
      <c r="F11" s="276"/>
      <c r="G11" s="276"/>
      <c r="H11" s="276"/>
    </row>
    <row r="12" spans="2:8">
      <c r="B12" s="379">
        <v>5104</v>
      </c>
      <c r="C12" s="280" t="s">
        <v>248</v>
      </c>
      <c r="D12" s="286">
        <v>0</v>
      </c>
      <c r="E12" s="286"/>
      <c r="F12" s="276"/>
      <c r="G12" s="276"/>
      <c r="H12" s="276"/>
    </row>
    <row r="13" spans="2:8">
      <c r="B13" s="379">
        <v>5124</v>
      </c>
      <c r="C13" s="280" t="s">
        <v>249</v>
      </c>
      <c r="D13" s="286">
        <v>0</v>
      </c>
      <c r="E13" s="286"/>
      <c r="F13" s="276"/>
      <c r="G13" s="276"/>
      <c r="H13" s="276"/>
    </row>
    <row r="14" spans="2:8">
      <c r="B14" s="379">
        <v>5910</v>
      </c>
      <c r="C14" s="280" t="s">
        <v>250</v>
      </c>
      <c r="D14" s="286">
        <v>0</v>
      </c>
      <c r="E14" s="286"/>
      <c r="F14" s="276"/>
      <c r="G14" s="276"/>
      <c r="H14" s="276"/>
    </row>
    <row r="15" spans="2:8">
      <c r="B15" s="989" t="s">
        <v>11</v>
      </c>
      <c r="C15" s="990"/>
      <c r="D15" s="991"/>
      <c r="E15" s="281">
        <f>SUM(D9:D14)</f>
        <v>0</v>
      </c>
      <c r="F15" s="276"/>
      <c r="G15" s="276"/>
      <c r="H15" s="276"/>
    </row>
    <row r="16" spans="2:8">
      <c r="B16" s="287"/>
      <c r="C16" s="282" t="s">
        <v>251</v>
      </c>
      <c r="D16" s="286"/>
      <c r="E16" s="281">
        <f>E15*17%</f>
        <v>0</v>
      </c>
      <c r="F16" s="276"/>
      <c r="G16" s="276"/>
      <c r="H16" s="276"/>
    </row>
    <row r="17" spans="2:8">
      <c r="B17" s="282" t="s">
        <v>242</v>
      </c>
      <c r="C17" s="279" t="s">
        <v>252</v>
      </c>
      <c r="D17" s="288"/>
      <c r="E17" s="281"/>
      <c r="F17" s="276"/>
      <c r="G17" s="276"/>
      <c r="H17" s="276"/>
    </row>
    <row r="18" spans="2:8">
      <c r="B18" s="282"/>
      <c r="D18" s="283" t="s">
        <v>5</v>
      </c>
      <c r="E18" s="281"/>
      <c r="F18" s="276"/>
      <c r="G18" s="276"/>
      <c r="H18" s="276"/>
    </row>
    <row r="19" spans="2:8">
      <c r="B19" s="379">
        <v>5101</v>
      </c>
      <c r="C19" s="280" t="s">
        <v>246</v>
      </c>
      <c r="D19" s="289">
        <f t="shared" ref="D19:D24" si="0">D9*0.588235</f>
        <v>0</v>
      </c>
      <c r="E19" s="286"/>
      <c r="F19" s="276"/>
      <c r="G19" s="276"/>
      <c r="H19" s="276"/>
    </row>
    <row r="20" spans="2:8">
      <c r="B20" s="379">
        <v>5102</v>
      </c>
      <c r="C20" s="280" t="s">
        <v>247</v>
      </c>
      <c r="D20" s="289">
        <f t="shared" si="0"/>
        <v>0</v>
      </c>
      <c r="E20" s="286"/>
      <c r="F20" s="276"/>
      <c r="G20" s="276"/>
      <c r="H20" s="276"/>
    </row>
    <row r="21" spans="2:8">
      <c r="B21" s="379">
        <v>5103</v>
      </c>
      <c r="C21" s="280" t="s">
        <v>253</v>
      </c>
      <c r="D21" s="289">
        <f t="shared" si="0"/>
        <v>0</v>
      </c>
      <c r="E21" s="286"/>
      <c r="F21" s="276"/>
      <c r="G21" s="276"/>
      <c r="H21" s="276"/>
    </row>
    <row r="22" spans="2:8">
      <c r="B22" s="379">
        <v>5104</v>
      </c>
      <c r="C22" s="280" t="s">
        <v>254</v>
      </c>
      <c r="D22" s="289">
        <f t="shared" si="0"/>
        <v>0</v>
      </c>
      <c r="E22" s="286"/>
      <c r="F22" s="276"/>
      <c r="G22" s="276"/>
      <c r="H22" s="276"/>
    </row>
    <row r="23" spans="2:8">
      <c r="B23" s="379">
        <v>5124</v>
      </c>
      <c r="C23" s="280" t="s">
        <v>249</v>
      </c>
      <c r="D23" s="289">
        <f t="shared" si="0"/>
        <v>0</v>
      </c>
      <c r="E23" s="286"/>
      <c r="F23" s="276"/>
      <c r="G23" s="276"/>
      <c r="H23" s="276"/>
    </row>
    <row r="24" spans="2:8">
      <c r="B24" s="380">
        <v>5910</v>
      </c>
      <c r="C24" s="290" t="s">
        <v>250</v>
      </c>
      <c r="D24" s="289">
        <f t="shared" si="0"/>
        <v>0</v>
      </c>
      <c r="E24" s="286"/>
      <c r="F24" s="276"/>
      <c r="G24" s="276"/>
      <c r="H24" s="276"/>
    </row>
    <row r="25" spans="2:8">
      <c r="B25" s="989" t="s">
        <v>11</v>
      </c>
      <c r="C25" s="990"/>
      <c r="D25" s="991"/>
      <c r="E25" s="291">
        <f>SUM(D19:D24)</f>
        <v>0</v>
      </c>
      <c r="F25" s="276"/>
      <c r="G25" s="276"/>
      <c r="H25" s="276"/>
    </row>
    <row r="26" spans="2:8">
      <c r="B26" s="292"/>
      <c r="C26" s="279" t="s">
        <v>255</v>
      </c>
      <c r="D26" s="293"/>
      <c r="E26" s="291">
        <f>E25*17%</f>
        <v>0</v>
      </c>
      <c r="F26" s="276"/>
      <c r="G26" s="276"/>
      <c r="H26" s="276"/>
    </row>
    <row r="27" spans="2:8">
      <c r="B27" s="294"/>
      <c r="C27" s="374" t="s">
        <v>256</v>
      </c>
      <c r="D27" s="285"/>
      <c r="E27" s="281">
        <f>E16-E26</f>
        <v>0</v>
      </c>
      <c r="F27" s="276"/>
      <c r="G27" s="276"/>
      <c r="H27" s="276"/>
    </row>
    <row r="28" spans="2:8">
      <c r="B28" s="287"/>
      <c r="C28" s="375" t="s">
        <v>257</v>
      </c>
      <c r="D28" s="297"/>
      <c r="E28" s="298">
        <f>E27*15%</f>
        <v>0</v>
      </c>
      <c r="F28" s="276"/>
      <c r="G28" s="276"/>
      <c r="H28" s="276"/>
    </row>
    <row r="29" spans="2:8">
      <c r="C29" s="278"/>
      <c r="D29" s="325"/>
      <c r="E29" s="325"/>
      <c r="F29" s="276"/>
      <c r="G29" s="276"/>
      <c r="H29" s="276"/>
    </row>
    <row r="30" spans="2:8">
      <c r="B30" s="376" t="s">
        <v>258</v>
      </c>
      <c r="C30" s="376"/>
      <c r="D30" s="278"/>
      <c r="F30" s="276"/>
      <c r="G30" s="276"/>
      <c r="H30" s="276"/>
    </row>
    <row r="31" spans="2:8">
      <c r="B31" s="279" t="s">
        <v>242</v>
      </c>
      <c r="C31" s="279" t="s">
        <v>243</v>
      </c>
      <c r="D31" s="280"/>
      <c r="E31" s="281"/>
      <c r="F31" s="276"/>
      <c r="G31" s="276"/>
      <c r="H31" s="276"/>
    </row>
    <row r="32" spans="2:8">
      <c r="B32" s="282"/>
      <c r="D32" s="283" t="s">
        <v>244</v>
      </c>
      <c r="E32" s="281"/>
      <c r="F32" s="276"/>
      <c r="G32" s="276"/>
      <c r="H32" s="276"/>
    </row>
    <row r="33" spans="2:8">
      <c r="B33" s="379">
        <v>1201</v>
      </c>
      <c r="C33" s="280" t="s">
        <v>246</v>
      </c>
      <c r="D33" s="285">
        <v>0</v>
      </c>
      <c r="E33" s="286"/>
      <c r="F33" s="276"/>
      <c r="G33" s="276"/>
      <c r="H33" s="276"/>
    </row>
    <row r="34" spans="2:8">
      <c r="B34" s="379">
        <v>1202</v>
      </c>
      <c r="C34" s="280" t="s">
        <v>247</v>
      </c>
      <c r="D34" s="286">
        <v>0</v>
      </c>
      <c r="E34" s="286"/>
      <c r="F34" s="276"/>
      <c r="G34" s="276"/>
      <c r="H34" s="276"/>
    </row>
    <row r="35" spans="2:8" ht="12.75">
      <c r="B35" s="989" t="s">
        <v>11</v>
      </c>
      <c r="C35" s="997"/>
      <c r="D35" s="998"/>
      <c r="E35" s="281">
        <f>SUM(D33:D34)</f>
        <v>0</v>
      </c>
      <c r="F35" s="276"/>
      <c r="G35" s="276"/>
      <c r="H35" s="276"/>
    </row>
    <row r="36" spans="2:8">
      <c r="B36" s="287"/>
      <c r="C36" s="282" t="s">
        <v>251</v>
      </c>
      <c r="D36" s="286"/>
      <c r="E36" s="281">
        <f>E35*17%</f>
        <v>0</v>
      </c>
      <c r="F36" s="276"/>
      <c r="G36" s="276"/>
      <c r="H36" s="276"/>
    </row>
    <row r="37" spans="2:8">
      <c r="B37" s="282" t="s">
        <v>242</v>
      </c>
      <c r="C37" s="279" t="s">
        <v>252</v>
      </c>
      <c r="D37" s="288"/>
      <c r="E37" s="281"/>
      <c r="F37" s="276"/>
      <c r="G37" s="276"/>
      <c r="H37" s="276"/>
    </row>
    <row r="38" spans="2:8">
      <c r="B38" s="282"/>
      <c r="D38" s="283" t="s">
        <v>5</v>
      </c>
      <c r="E38" s="281"/>
      <c r="F38" s="276"/>
      <c r="G38" s="276"/>
      <c r="H38" s="276"/>
    </row>
    <row r="39" spans="2:8">
      <c r="B39" s="379">
        <v>1201</v>
      </c>
      <c r="C39" s="280" t="s">
        <v>246</v>
      </c>
      <c r="D39" s="289">
        <f>D33*0.588235</f>
        <v>0</v>
      </c>
      <c r="E39" s="286"/>
      <c r="F39" s="276"/>
      <c r="G39" s="276"/>
      <c r="H39" s="276"/>
    </row>
    <row r="40" spans="2:8">
      <c r="B40" s="379">
        <v>1202</v>
      </c>
      <c r="C40" s="280" t="s">
        <v>247</v>
      </c>
      <c r="D40" s="289">
        <f>D34*0.588235</f>
        <v>0</v>
      </c>
      <c r="E40" s="286"/>
      <c r="F40" s="276"/>
      <c r="G40" s="276"/>
      <c r="H40" s="276"/>
    </row>
    <row r="41" spans="2:8">
      <c r="B41" s="989" t="s">
        <v>11</v>
      </c>
      <c r="C41" s="990"/>
      <c r="D41" s="991"/>
      <c r="E41" s="291">
        <f>SUM(D39:D40)</f>
        <v>0</v>
      </c>
      <c r="F41" s="276"/>
      <c r="G41" s="276"/>
      <c r="H41" s="276"/>
    </row>
    <row r="42" spans="2:8">
      <c r="B42" s="292"/>
      <c r="C42" s="279" t="s">
        <v>255</v>
      </c>
      <c r="D42" s="293"/>
      <c r="E42" s="291">
        <f>E41*17%</f>
        <v>0</v>
      </c>
      <c r="F42" s="276"/>
      <c r="G42" s="276"/>
      <c r="H42" s="276"/>
    </row>
    <row r="43" spans="2:8">
      <c r="B43" s="294"/>
      <c r="C43" s="295" t="s">
        <v>256</v>
      </c>
      <c r="D43" s="285"/>
      <c r="E43" s="281">
        <f>E36-E42</f>
        <v>0</v>
      </c>
      <c r="F43" s="276"/>
      <c r="G43" s="276"/>
      <c r="H43" s="276"/>
    </row>
    <row r="44" spans="2:8">
      <c r="B44" s="287"/>
      <c r="C44" s="296" t="s">
        <v>257</v>
      </c>
      <c r="D44" s="297"/>
      <c r="E44" s="281">
        <f>E43*15%</f>
        <v>0</v>
      </c>
      <c r="F44" s="276"/>
      <c r="G44" s="276"/>
      <c r="H44" s="276"/>
    </row>
    <row r="45" spans="2:8">
      <c r="B45" s="287"/>
      <c r="C45" s="299"/>
      <c r="D45" s="286"/>
      <c r="E45" s="286"/>
      <c r="F45" s="276"/>
      <c r="G45" s="276"/>
      <c r="H45" s="276"/>
    </row>
    <row r="46" spans="2:8">
      <c r="B46" s="988" t="s">
        <v>259</v>
      </c>
      <c r="C46" s="988"/>
      <c r="D46" s="281"/>
      <c r="E46" s="286"/>
      <c r="F46" s="276"/>
      <c r="G46" s="276"/>
      <c r="H46" s="276"/>
    </row>
    <row r="47" spans="2:8">
      <c r="B47" s="279" t="s">
        <v>2</v>
      </c>
      <c r="C47" s="300" t="s">
        <v>260</v>
      </c>
      <c r="D47" s="281"/>
      <c r="E47" s="281"/>
      <c r="F47" s="276"/>
      <c r="G47" s="276"/>
      <c r="H47" s="276"/>
    </row>
    <row r="48" spans="2:8">
      <c r="B48" s="280"/>
      <c r="C48" s="279" t="s">
        <v>261</v>
      </c>
      <c r="D48" s="281"/>
      <c r="E48" s="281"/>
      <c r="F48" s="276"/>
      <c r="G48" s="276"/>
      <c r="H48" s="276"/>
    </row>
    <row r="49" spans="2:9" ht="12.75">
      <c r="B49" s="379">
        <v>6101</v>
      </c>
      <c r="C49" s="294" t="s">
        <v>246</v>
      </c>
      <c r="D49" s="301">
        <v>0</v>
      </c>
      <c r="E49" s="281">
        <f>D49*2/100</f>
        <v>0</v>
      </c>
      <c r="F49" s="276"/>
      <c r="G49" s="276"/>
      <c r="H49" s="276"/>
    </row>
    <row r="50" spans="2:9">
      <c r="B50" s="379">
        <v>6102</v>
      </c>
      <c r="C50" s="280" t="s">
        <v>247</v>
      </c>
      <c r="D50" s="286">
        <v>0</v>
      </c>
      <c r="E50" s="286"/>
      <c r="F50" s="276"/>
      <c r="G50" s="276"/>
      <c r="H50" s="276"/>
    </row>
    <row r="51" spans="2:9">
      <c r="B51" s="379">
        <v>6124</v>
      </c>
      <c r="C51" s="280" t="s">
        <v>249</v>
      </c>
      <c r="D51" s="286">
        <v>0</v>
      </c>
      <c r="E51" s="286"/>
      <c r="F51" s="276"/>
      <c r="G51" s="276"/>
      <c r="H51" s="276"/>
    </row>
    <row r="52" spans="2:9">
      <c r="B52" s="379">
        <v>6151</v>
      </c>
      <c r="C52" s="280" t="s">
        <v>262</v>
      </c>
      <c r="D52" s="286">
        <v>0</v>
      </c>
      <c r="E52" s="286"/>
      <c r="F52" s="276"/>
      <c r="G52" s="276"/>
      <c r="H52" s="276"/>
    </row>
    <row r="53" spans="2:9" ht="12.75">
      <c r="B53" s="380">
        <v>6152</v>
      </c>
      <c r="C53" s="290" t="s">
        <v>263</v>
      </c>
      <c r="D53" s="286">
        <v>0</v>
      </c>
      <c r="E53" s="286"/>
      <c r="F53" s="985" t="s">
        <v>264</v>
      </c>
      <c r="G53" s="986"/>
      <c r="H53" s="986"/>
      <c r="I53" s="986"/>
    </row>
    <row r="54" spans="2:9" ht="12.75">
      <c r="B54" s="380">
        <v>6403</v>
      </c>
      <c r="C54" s="280" t="s">
        <v>265</v>
      </c>
      <c r="D54" s="302">
        <v>0</v>
      </c>
      <c r="E54" s="286"/>
      <c r="F54" s="705" t="s">
        <v>266</v>
      </c>
      <c r="G54" s="705"/>
      <c r="H54" s="705"/>
      <c r="I54" s="421"/>
    </row>
    <row r="55" spans="2:9" ht="12.75">
      <c r="B55" s="380">
        <v>6910</v>
      </c>
      <c r="C55" s="290" t="s">
        <v>267</v>
      </c>
      <c r="D55" s="302">
        <v>0</v>
      </c>
      <c r="E55" s="286"/>
      <c r="F55" s="705" t="s">
        <v>268</v>
      </c>
      <c r="G55" s="705"/>
      <c r="H55" s="705"/>
      <c r="I55" s="421"/>
    </row>
    <row r="56" spans="2:9">
      <c r="B56" s="989" t="s">
        <v>11</v>
      </c>
      <c r="C56" s="990"/>
      <c r="D56" s="991"/>
      <c r="E56" s="291">
        <f>SUM(D49:D55)</f>
        <v>0</v>
      </c>
      <c r="F56" s="276"/>
      <c r="G56" s="276"/>
      <c r="H56" s="276"/>
    </row>
    <row r="57" spans="2:9">
      <c r="B57" s="303"/>
      <c r="C57" s="295" t="s">
        <v>269</v>
      </c>
      <c r="D57" s="304"/>
      <c r="E57" s="305">
        <v>0</v>
      </c>
      <c r="F57" s="306" t="s">
        <v>270</v>
      </c>
      <c r="G57" s="276"/>
      <c r="H57" s="276"/>
    </row>
    <row r="58" spans="2:9">
      <c r="B58" s="307"/>
      <c r="C58" s="308" t="s">
        <v>271</v>
      </c>
      <c r="D58" s="309"/>
      <c r="E58" s="310">
        <f>E57*15%</f>
        <v>0</v>
      </c>
      <c r="F58" s="276"/>
      <c r="G58" s="276"/>
      <c r="H58" s="276"/>
      <c r="I58" s="371"/>
    </row>
    <row r="59" spans="2:9">
      <c r="B59" s="307"/>
      <c r="C59" s="311"/>
      <c r="D59" s="311"/>
      <c r="E59" s="307"/>
      <c r="F59" s="276"/>
      <c r="G59" s="276"/>
      <c r="H59" s="276"/>
      <c r="I59" s="371"/>
    </row>
    <row r="60" spans="2:9">
      <c r="B60" s="992" t="s">
        <v>272</v>
      </c>
      <c r="C60" s="992"/>
      <c r="D60" s="311"/>
      <c r="E60" s="307"/>
      <c r="F60" s="276"/>
      <c r="G60" s="276"/>
      <c r="H60" s="276"/>
    </row>
    <row r="61" spans="2:9">
      <c r="B61" s="311" t="s">
        <v>2</v>
      </c>
      <c r="C61" s="311" t="s">
        <v>260</v>
      </c>
      <c r="D61" s="311"/>
      <c r="E61" s="307"/>
      <c r="F61" s="276"/>
      <c r="G61" s="276"/>
      <c r="H61" s="276"/>
      <c r="I61" s="276"/>
    </row>
    <row r="62" spans="2:9">
      <c r="B62" s="381">
        <v>2201</v>
      </c>
      <c r="C62" s="307" t="s">
        <v>273</v>
      </c>
      <c r="D62" s="312" t="e">
        <f>'ICMS PROGOIAS '!#REF!</f>
        <v>#REF!</v>
      </c>
      <c r="E62" s="286"/>
      <c r="F62" s="276"/>
      <c r="G62" s="276"/>
      <c r="H62" s="276"/>
      <c r="I62" s="276"/>
    </row>
    <row r="63" spans="2:9">
      <c r="B63" s="381">
        <v>2202</v>
      </c>
      <c r="C63" s="307" t="s">
        <v>274</v>
      </c>
      <c r="D63" s="312">
        <v>0</v>
      </c>
      <c r="E63" s="307"/>
      <c r="F63" s="276"/>
      <c r="G63" s="276"/>
      <c r="H63" s="276"/>
    </row>
    <row r="64" spans="2:9" ht="12.75">
      <c r="B64" s="993" t="s">
        <v>11</v>
      </c>
      <c r="C64" s="994"/>
      <c r="D64" s="995"/>
      <c r="E64" s="313"/>
      <c r="F64" s="276"/>
      <c r="G64" s="276"/>
      <c r="H64" s="276"/>
    </row>
    <row r="65" spans="2:9">
      <c r="B65" s="307"/>
      <c r="C65" s="311" t="s">
        <v>269</v>
      </c>
      <c r="D65" s="313"/>
      <c r="E65" s="313">
        <f>E64*2%</f>
        <v>0</v>
      </c>
      <c r="F65" s="314" t="s">
        <v>275</v>
      </c>
      <c r="G65" s="276"/>
      <c r="H65" s="276"/>
      <c r="I65" s="419"/>
    </row>
    <row r="66" spans="2:9">
      <c r="B66" s="307"/>
      <c r="C66" s="308" t="s">
        <v>271</v>
      </c>
      <c r="D66" s="309"/>
      <c r="E66" s="310">
        <f>E65*15%</f>
        <v>0</v>
      </c>
      <c r="F66" s="276"/>
      <c r="G66" s="276"/>
      <c r="H66" s="276"/>
    </row>
    <row r="67" spans="2:9">
      <c r="E67" s="276"/>
    </row>
    <row r="68" spans="2:9">
      <c r="C68" s="315" t="s">
        <v>276</v>
      </c>
      <c r="D68" s="315"/>
      <c r="E68" s="316"/>
    </row>
    <row r="69" spans="2:9">
      <c r="C69" s="315"/>
      <c r="D69" s="315"/>
      <c r="E69" s="316"/>
    </row>
    <row r="70" spans="2:9">
      <c r="C70" s="280" t="s">
        <v>277</v>
      </c>
      <c r="D70" s="280"/>
      <c r="E70" s="317">
        <f>E28</f>
        <v>0</v>
      </c>
    </row>
    <row r="71" spans="2:9">
      <c r="C71" s="280" t="s">
        <v>278</v>
      </c>
      <c r="D71" s="280"/>
      <c r="E71" s="317">
        <f>E58</f>
        <v>0</v>
      </c>
    </row>
    <row r="72" spans="2:9">
      <c r="C72" s="280" t="s">
        <v>279</v>
      </c>
      <c r="D72" s="318"/>
      <c r="E72" s="319">
        <f>E44+E66</f>
        <v>0</v>
      </c>
    </row>
    <row r="73" spans="2:9">
      <c r="C73" s="320" t="s">
        <v>280</v>
      </c>
      <c r="D73" s="320"/>
      <c r="E73" s="321">
        <f>(E70+E71)-E72</f>
        <v>0</v>
      </c>
    </row>
    <row r="75" spans="2:9">
      <c r="C75" s="322" t="s">
        <v>281</v>
      </c>
      <c r="D75" s="323"/>
      <c r="E75" s="323"/>
    </row>
    <row r="76" spans="2:9">
      <c r="C76" s="324" t="s">
        <v>282</v>
      </c>
      <c r="D76" s="325"/>
      <c r="E76" s="325"/>
      <c r="F76" s="326"/>
      <c r="G76" s="327"/>
      <c r="H76" s="328"/>
    </row>
    <row r="77" spans="2:9">
      <c r="C77" s="329" t="s">
        <v>283</v>
      </c>
      <c r="D77" s="323"/>
      <c r="E77" s="323"/>
      <c r="F77" s="326"/>
      <c r="G77" s="327"/>
      <c r="H77" s="328"/>
    </row>
    <row r="78" spans="2:9">
      <c r="C78" s="330" t="s">
        <v>284</v>
      </c>
      <c r="D78" s="331"/>
      <c r="E78" s="331"/>
      <c r="F78" s="326"/>
      <c r="G78" s="327"/>
      <c r="H78" s="328"/>
    </row>
    <row r="79" spans="2:9">
      <c r="C79" s="329" t="s">
        <v>285</v>
      </c>
      <c r="D79" s="323"/>
      <c r="E79" s="323"/>
      <c r="F79" s="326"/>
      <c r="G79" s="327"/>
      <c r="H79" s="276"/>
    </row>
    <row r="80" spans="2:9">
      <c r="C80" s="285" t="s">
        <v>286</v>
      </c>
      <c r="D80" s="325"/>
      <c r="E80" s="325"/>
      <c r="F80" s="326"/>
      <c r="G80" s="327"/>
      <c r="H80" s="276"/>
    </row>
    <row r="84" spans="13:13">
      <c r="M84" s="371"/>
    </row>
  </sheetData>
  <mergeCells count="14">
    <mergeCell ref="B56:D56"/>
    <mergeCell ref="B60:C60"/>
    <mergeCell ref="B64:D64"/>
    <mergeCell ref="B6:C6"/>
    <mergeCell ref="B15:D15"/>
    <mergeCell ref="B25:D25"/>
    <mergeCell ref="B35:D35"/>
    <mergeCell ref="B41:D41"/>
    <mergeCell ref="F53:I53"/>
    <mergeCell ref="B1:E1"/>
    <mergeCell ref="B2:E2"/>
    <mergeCell ref="B3:E3"/>
    <mergeCell ref="B4:E4"/>
    <mergeCell ref="B46:C46"/>
  </mergeCells>
  <pageMargins left="0.28000000000000003" right="0.1" top="0.36" bottom="0.38" header="0.19" footer="0.21"/>
  <pageSetup paperSize="9" scale="95" orientation="portrait" r:id="rId1"/>
  <rowBreaks count="1" manualBreakCount="1">
    <brk id="74" max="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U112"/>
  <sheetViews>
    <sheetView showGridLines="0" zoomScale="120" zoomScaleNormal="120" workbookViewId="0">
      <selection activeCell="E89" sqref="E89"/>
    </sheetView>
  </sheetViews>
  <sheetFormatPr defaultColWidth="9.140625" defaultRowHeight="12.75"/>
  <cols>
    <col min="1" max="1" width="1.7109375" style="2" customWidth="1"/>
    <col min="2" max="2" width="4.5703125" style="2" customWidth="1"/>
    <col min="3" max="3" width="4" style="2" customWidth="1"/>
    <col min="4" max="4" width="9.7109375" style="2" customWidth="1"/>
    <col min="5" max="5" width="8.5703125" style="2" customWidth="1"/>
    <col min="6" max="6" width="52.85546875" style="2" customWidth="1"/>
    <col min="7" max="7" width="12.42578125" style="2" customWidth="1"/>
    <col min="8" max="8" width="3.140625" style="2" customWidth="1"/>
    <col min="9" max="9" width="11.28515625" style="2" bestFit="1" customWidth="1"/>
    <col min="10" max="10" width="12.28515625" style="2" bestFit="1" customWidth="1"/>
    <col min="11" max="11" width="10.28515625" style="2" bestFit="1" customWidth="1"/>
    <col min="12" max="13" width="9.140625" style="2"/>
    <col min="14" max="14" width="11.28515625" style="2" bestFit="1" customWidth="1"/>
    <col min="15" max="15" width="12.85546875" style="2" bestFit="1" customWidth="1"/>
    <col min="16" max="16" width="11.5703125" style="2" bestFit="1" customWidth="1"/>
    <col min="17" max="17" width="12.140625" style="2" bestFit="1" customWidth="1"/>
    <col min="18" max="18" width="9.140625" style="2"/>
    <col min="19" max="19" width="10.28515625" style="2" customWidth="1"/>
    <col min="20" max="20" width="9.85546875" style="2" bestFit="1" customWidth="1"/>
    <col min="21" max="16384" width="9.140625" style="2"/>
  </cols>
  <sheetData>
    <row r="1" spans="1:18" ht="3" customHeight="1">
      <c r="A1" s="620"/>
      <c r="B1" s="587"/>
      <c r="C1" s="621"/>
      <c r="D1" s="587"/>
      <c r="E1" s="587"/>
      <c r="F1" s="587"/>
      <c r="G1" s="622"/>
      <c r="H1" s="623"/>
      <c r="I1" s="1"/>
    </row>
    <row r="2" spans="1:18" ht="12.75" customHeight="1">
      <c r="A2" s="583"/>
      <c r="B2" s="1039" t="s">
        <v>287</v>
      </c>
      <c r="C2" s="1040"/>
      <c r="D2" s="1040"/>
      <c r="E2" s="1040"/>
      <c r="F2" s="1040"/>
      <c r="G2" s="1041"/>
      <c r="H2" s="576"/>
      <c r="I2" s="1"/>
    </row>
    <row r="3" spans="1:18" ht="15.75" customHeight="1">
      <c r="A3" s="583"/>
      <c r="B3" s="1042"/>
      <c r="C3" s="1043"/>
      <c r="D3" s="1043"/>
      <c r="E3" s="1043"/>
      <c r="F3" s="1043"/>
      <c r="G3" s="1044"/>
      <c r="H3" s="576"/>
      <c r="I3" s="1"/>
    </row>
    <row r="4" spans="1:18" ht="8.25" customHeight="1">
      <c r="A4" s="583"/>
      <c r="B4" s="1045"/>
      <c r="C4" s="1046"/>
      <c r="D4" s="1046"/>
      <c r="E4" s="1046"/>
      <c r="F4" s="1046"/>
      <c r="G4" s="1047"/>
      <c r="H4" s="576"/>
      <c r="I4" s="1"/>
    </row>
    <row r="5" spans="1:18" ht="4.5" customHeight="1">
      <c r="A5" s="583"/>
      <c r="B5" s="618"/>
      <c r="C5" s="619"/>
      <c r="D5" s="618"/>
      <c r="E5" s="618"/>
      <c r="F5" s="618"/>
      <c r="G5" s="609"/>
      <c r="H5" s="576"/>
      <c r="I5" s="1"/>
    </row>
    <row r="6" spans="1:18" ht="20.25" customHeight="1">
      <c r="A6" s="583"/>
      <c r="B6" s="1023" t="s">
        <v>288</v>
      </c>
      <c r="C6" s="1024"/>
      <c r="D6" s="1024"/>
      <c r="E6" s="1024"/>
      <c r="F6" s="1024"/>
      <c r="G6" s="1025"/>
      <c r="H6" s="576"/>
      <c r="I6" s="1"/>
      <c r="L6" s="3" t="s">
        <v>289</v>
      </c>
      <c r="Q6" s="349" t="s">
        <v>290</v>
      </c>
    </row>
    <row r="7" spans="1:18" ht="15" customHeight="1">
      <c r="A7" s="583"/>
      <c r="B7" s="706" t="s">
        <v>291</v>
      </c>
      <c r="C7" s="1000" t="s">
        <v>96</v>
      </c>
      <c r="D7" s="1001"/>
      <c r="E7" s="1001"/>
      <c r="F7" s="1002"/>
      <c r="G7" s="707" t="s">
        <v>104</v>
      </c>
      <c r="H7" s="576"/>
      <c r="I7" s="1"/>
      <c r="L7" s="2" t="s">
        <v>292</v>
      </c>
      <c r="P7" s="3"/>
      <c r="Q7" s="274" t="e">
        <f>'ICMS PROGOIAS '!#REF!</f>
        <v>#REF!</v>
      </c>
    </row>
    <row r="8" spans="1:18" ht="15" customHeight="1">
      <c r="A8" s="583"/>
      <c r="B8" s="4">
        <v>1</v>
      </c>
      <c r="C8" s="5"/>
      <c r="D8" s="1037" t="s">
        <v>293</v>
      </c>
      <c r="E8" s="1038"/>
      <c r="F8" s="1038"/>
      <c r="G8" s="6" t="e">
        <f>'ICMS PROGOIAS '!#REF!</f>
        <v>#REF!</v>
      </c>
      <c r="H8" s="576"/>
      <c r="I8" s="1"/>
      <c r="L8" s="2" t="s">
        <v>294</v>
      </c>
      <c r="Q8" s="274">
        <f>'Ajuste Simples Nacional'!F49</f>
        <v>0</v>
      </c>
    </row>
    <row r="9" spans="1:18" ht="15" customHeight="1">
      <c r="A9" s="583"/>
      <c r="B9" s="7">
        <v>2</v>
      </c>
      <c r="C9" s="8"/>
      <c r="D9" s="1020" t="s">
        <v>295</v>
      </c>
      <c r="E9" s="1021"/>
      <c r="F9" s="1021"/>
      <c r="G9" s="9" t="e">
        <f>'ICMS PROGOIAS '!#REF!+'ICMS NÃO INCENTIVADO'!B30</f>
        <v>#REF!</v>
      </c>
      <c r="H9" s="576"/>
      <c r="I9" s="10"/>
      <c r="Q9" s="339" t="e">
        <f>SUM(Q7:Q8)</f>
        <v>#REF!</v>
      </c>
    </row>
    <row r="10" spans="1:18" ht="15" customHeight="1">
      <c r="A10" s="583"/>
      <c r="B10" s="7">
        <v>3</v>
      </c>
      <c r="C10" s="8" t="s">
        <v>296</v>
      </c>
      <c r="D10" s="1020" t="s">
        <v>297</v>
      </c>
      <c r="E10" s="1021"/>
      <c r="F10" s="1021"/>
      <c r="G10" s="11" t="e">
        <f>IF(G9&gt;0,ROUND(G8/G9*100,2),0)</f>
        <v>#REF!</v>
      </c>
      <c r="H10" s="576"/>
      <c r="I10" s="1"/>
      <c r="R10" s="349"/>
    </row>
    <row r="11" spans="1:18" ht="15" customHeight="1">
      <c r="A11" s="583"/>
      <c r="B11" s="7">
        <v>4</v>
      </c>
      <c r="C11" s="8" t="s">
        <v>298</v>
      </c>
      <c r="D11" s="1020" t="s">
        <v>299</v>
      </c>
      <c r="E11" s="1021"/>
      <c r="F11" s="1021"/>
      <c r="G11" s="9" t="e">
        <f>'ICMS PROGOIAS '!#REF!</f>
        <v>#REF!</v>
      </c>
      <c r="H11" s="576"/>
      <c r="I11" s="367"/>
      <c r="L11" s="3" t="s">
        <v>300</v>
      </c>
      <c r="O11" s="349"/>
      <c r="P11" s="349"/>
      <c r="Q11" s="349" t="s">
        <v>290</v>
      </c>
      <c r="R11" s="349"/>
    </row>
    <row r="12" spans="1:18" ht="15" customHeight="1">
      <c r="A12" s="583"/>
      <c r="B12" s="7">
        <v>5</v>
      </c>
      <c r="C12" s="8" t="s">
        <v>298</v>
      </c>
      <c r="D12" s="1020" t="s">
        <v>301</v>
      </c>
      <c r="E12" s="1021"/>
      <c r="F12" s="1022"/>
      <c r="G12" s="12" t="e">
        <f>Q9</f>
        <v>#REF!</v>
      </c>
      <c r="H12" s="577"/>
      <c r="I12" s="1"/>
      <c r="L12" s="2" t="s">
        <v>302</v>
      </c>
      <c r="Q12" s="274">
        <f>'Diferencial de Aliquota'!L29</f>
        <v>777.80450000000008</v>
      </c>
      <c r="R12" s="350"/>
    </row>
    <row r="13" spans="1:18" ht="15" customHeight="1">
      <c r="A13" s="583"/>
      <c r="B13" s="7">
        <v>6</v>
      </c>
      <c r="C13" s="8" t="s">
        <v>298</v>
      </c>
      <c r="D13" s="1020" t="s">
        <v>303</v>
      </c>
      <c r="E13" s="1021"/>
      <c r="F13" s="1021"/>
      <c r="G13" s="12">
        <v>0</v>
      </c>
      <c r="H13" s="576"/>
      <c r="I13" s="1"/>
      <c r="L13" s="2" t="s">
        <v>304</v>
      </c>
      <c r="Q13" s="274">
        <f>'ICMS DIFAL'!I13</f>
        <v>0</v>
      </c>
      <c r="R13" s="350"/>
    </row>
    <row r="14" spans="1:18" ht="15" customHeight="1">
      <c r="A14" s="583"/>
      <c r="B14" s="13">
        <v>7</v>
      </c>
      <c r="C14" s="14" t="s">
        <v>298</v>
      </c>
      <c r="D14" s="1026" t="s">
        <v>305</v>
      </c>
      <c r="E14" s="1027"/>
      <c r="F14" s="1027"/>
      <c r="G14" s="9" t="e">
        <f>'ICMS PROGOIAS '!#REF!</f>
        <v>#REF!</v>
      </c>
      <c r="H14" s="576"/>
      <c r="I14" s="1"/>
      <c r="Q14" s="339">
        <f>SUM(Q12:Q13)</f>
        <v>777.80450000000008</v>
      </c>
    </row>
    <row r="15" spans="1:18" ht="15" customHeight="1">
      <c r="A15" s="583"/>
      <c r="B15" s="15">
        <v>8</v>
      </c>
      <c r="C15" s="16" t="s">
        <v>296</v>
      </c>
      <c r="D15" s="1028" t="s">
        <v>306</v>
      </c>
      <c r="E15" s="1029"/>
      <c r="F15" s="1029"/>
      <c r="G15" s="391" t="e">
        <f>(G11+G12+G13+G14)</f>
        <v>#REF!</v>
      </c>
      <c r="H15" s="576"/>
      <c r="I15" s="1"/>
    </row>
    <row r="16" spans="1:18" ht="15" customHeight="1">
      <c r="A16" s="583"/>
      <c r="B16" s="17">
        <v>9</v>
      </c>
      <c r="C16" s="18"/>
      <c r="D16" s="1028" t="s">
        <v>307</v>
      </c>
      <c r="E16" s="1029"/>
      <c r="F16" s="1029"/>
      <c r="G16" s="391" t="e">
        <f>IF(G10&gt;0,(G10*G15)/100,0)</f>
        <v>#REF!</v>
      </c>
      <c r="H16" s="576"/>
      <c r="I16" s="423"/>
      <c r="L16" s="3" t="s">
        <v>308</v>
      </c>
      <c r="O16" s="349"/>
      <c r="P16" s="349"/>
      <c r="Q16" s="349" t="s">
        <v>290</v>
      </c>
    </row>
    <row r="17" spans="1:21" ht="15" customHeight="1">
      <c r="A17" s="583"/>
      <c r="B17" s="19">
        <v>10</v>
      </c>
      <c r="C17" s="20"/>
      <c r="D17" s="1030" t="s">
        <v>309</v>
      </c>
      <c r="E17" s="1031"/>
      <c r="F17" s="1031"/>
      <c r="G17" s="392" t="e">
        <f>(G15-G16)</f>
        <v>#REF!</v>
      </c>
      <c r="H17" s="576"/>
      <c r="I17" s="1"/>
      <c r="L17" s="2" t="s">
        <v>310</v>
      </c>
      <c r="Q17" s="274">
        <f>'Protege 15%'!E65</f>
        <v>0</v>
      </c>
    </row>
    <row r="18" spans="1:21" ht="3.75" customHeight="1">
      <c r="A18" s="583"/>
      <c r="B18" s="614"/>
      <c r="C18" s="615"/>
      <c r="D18" s="616"/>
      <c r="E18" s="616"/>
      <c r="F18" s="616"/>
      <c r="G18" s="617"/>
      <c r="H18" s="576"/>
      <c r="I18" s="1"/>
    </row>
    <row r="19" spans="1:21" ht="15" customHeight="1">
      <c r="A19" s="583"/>
      <c r="B19" s="1032" t="s">
        <v>311</v>
      </c>
      <c r="C19" s="1033"/>
      <c r="D19" s="1033"/>
      <c r="E19" s="1033"/>
      <c r="F19" s="1033"/>
      <c r="G19" s="1034"/>
      <c r="H19" s="576"/>
      <c r="I19" s="1"/>
      <c r="L19" s="2" t="s">
        <v>312</v>
      </c>
      <c r="Q19" s="339" t="e">
        <f>'ICMS PROGOIAS '!#REF!</f>
        <v>#REF!</v>
      </c>
    </row>
    <row r="20" spans="1:21" ht="15" customHeight="1">
      <c r="A20" s="583"/>
      <c r="B20" s="706" t="s">
        <v>291</v>
      </c>
      <c r="C20" s="1000" t="s">
        <v>96</v>
      </c>
      <c r="D20" s="1001"/>
      <c r="E20" s="1001"/>
      <c r="F20" s="1002"/>
      <c r="G20" s="707" t="s">
        <v>104</v>
      </c>
      <c r="H20" s="576"/>
      <c r="I20" s="1"/>
      <c r="Q20" s="411">
        <v>0</v>
      </c>
    </row>
    <row r="21" spans="1:21" s="402" customFormat="1" ht="22.5" customHeight="1">
      <c r="A21" s="584"/>
      <c r="B21" s="400" t="s">
        <v>313</v>
      </c>
      <c r="C21" s="401"/>
      <c r="D21" s="1035" t="s">
        <v>314</v>
      </c>
      <c r="E21" s="1035"/>
      <c r="F21" s="1036"/>
      <c r="G21" s="446">
        <v>0</v>
      </c>
      <c r="H21" s="578"/>
      <c r="I21" s="2"/>
      <c r="J21" s="2"/>
    </row>
    <row r="22" spans="1:21" ht="17.25" customHeight="1">
      <c r="A22" s="583"/>
      <c r="B22" s="610"/>
      <c r="C22" s="611"/>
      <c r="D22" s="612"/>
      <c r="E22" s="613"/>
      <c r="F22" s="613"/>
      <c r="G22" s="613"/>
      <c r="H22" s="576"/>
      <c r="K22" s="377"/>
    </row>
    <row r="23" spans="1:21" ht="20.25" customHeight="1">
      <c r="A23" s="585"/>
      <c r="B23" s="1023" t="s">
        <v>315</v>
      </c>
      <c r="C23" s="1024"/>
      <c r="D23" s="1024"/>
      <c r="E23" s="1024"/>
      <c r="F23" s="1024"/>
      <c r="G23" s="1025"/>
      <c r="H23" s="579"/>
    </row>
    <row r="24" spans="1:21" ht="15" customHeight="1">
      <c r="A24" s="585"/>
      <c r="B24" s="706" t="s">
        <v>291</v>
      </c>
      <c r="C24" s="1000" t="s">
        <v>96</v>
      </c>
      <c r="D24" s="1001"/>
      <c r="E24" s="1001"/>
      <c r="F24" s="1002"/>
      <c r="G24" s="707" t="s">
        <v>104</v>
      </c>
      <c r="H24" s="579"/>
    </row>
    <row r="25" spans="1:21" ht="15" customHeight="1">
      <c r="A25" s="583"/>
      <c r="B25" s="21">
        <v>11</v>
      </c>
      <c r="C25" s="22" t="s">
        <v>298</v>
      </c>
      <c r="D25" s="23" t="s">
        <v>316</v>
      </c>
      <c r="E25" s="24"/>
      <c r="F25" s="24"/>
      <c r="G25" s="25" t="e">
        <f>'ICMS PROGOIAS '!#REF!</f>
        <v>#REF!</v>
      </c>
      <c r="H25" s="576"/>
    </row>
    <row r="26" spans="1:21" ht="15" customHeight="1">
      <c r="A26" s="583"/>
      <c r="B26" s="26">
        <v>12</v>
      </c>
      <c r="C26" s="27" t="s">
        <v>298</v>
      </c>
      <c r="D26" s="28" t="s">
        <v>317</v>
      </c>
      <c r="E26" s="29"/>
      <c r="F26" s="29"/>
      <c r="G26" s="30">
        <v>0</v>
      </c>
      <c r="H26" s="576"/>
    </row>
    <row r="27" spans="1:21" ht="15" customHeight="1">
      <c r="A27" s="583"/>
      <c r="B27" s="31">
        <v>13</v>
      </c>
      <c r="C27" s="32" t="s">
        <v>298</v>
      </c>
      <c r="D27" s="29" t="s">
        <v>318</v>
      </c>
      <c r="E27" s="29"/>
      <c r="F27" s="29"/>
      <c r="G27" s="30" t="e">
        <f>'ICMS PROGOIAS '!#REF!</f>
        <v>#REF!</v>
      </c>
      <c r="H27" s="576"/>
    </row>
    <row r="28" spans="1:21" ht="15" customHeight="1">
      <c r="A28" s="583"/>
      <c r="B28" s="31">
        <v>14</v>
      </c>
      <c r="C28" s="32" t="s">
        <v>12</v>
      </c>
      <c r="D28" s="33" t="s">
        <v>319</v>
      </c>
      <c r="E28" s="29"/>
      <c r="F28" s="29"/>
      <c r="G28" s="388" t="e">
        <f>G16+G21</f>
        <v>#REF!</v>
      </c>
      <c r="H28" s="576"/>
      <c r="K28" s="377"/>
    </row>
    <row r="29" spans="1:21" ht="15" customHeight="1">
      <c r="A29" s="583"/>
      <c r="B29" s="31">
        <v>15</v>
      </c>
      <c r="C29" s="32" t="s">
        <v>12</v>
      </c>
      <c r="D29" s="29" t="s">
        <v>320</v>
      </c>
      <c r="E29" s="29"/>
      <c r="F29" s="29"/>
      <c r="G29" s="30">
        <v>0</v>
      </c>
      <c r="H29" s="576"/>
      <c r="I29" s="393"/>
      <c r="J29" s="377"/>
      <c r="K29" s="377"/>
      <c r="T29" s="2" t="s">
        <v>321</v>
      </c>
      <c r="U29" s="2" t="s">
        <v>227</v>
      </c>
    </row>
    <row r="30" spans="1:21" ht="15" customHeight="1">
      <c r="A30" s="583"/>
      <c r="B30" s="31">
        <v>16</v>
      </c>
      <c r="C30" s="32" t="s">
        <v>12</v>
      </c>
      <c r="D30" s="28" t="s">
        <v>322</v>
      </c>
      <c r="E30" s="29"/>
      <c r="F30" s="29"/>
      <c r="G30" s="34">
        <v>0</v>
      </c>
      <c r="H30" s="576"/>
      <c r="I30" s="367"/>
      <c r="J30" s="377"/>
      <c r="K30" s="395"/>
    </row>
    <row r="31" spans="1:21" ht="15" customHeight="1">
      <c r="A31" s="583"/>
      <c r="B31" s="26">
        <v>17</v>
      </c>
      <c r="C31" s="27" t="s">
        <v>296</v>
      </c>
      <c r="D31" s="29" t="s">
        <v>323</v>
      </c>
      <c r="E31" s="28"/>
      <c r="F31" s="29"/>
      <c r="G31" s="34" t="e">
        <f>IF((G25+G26+G27)-(G28+G29)&gt;0,(G25+G26+G27)-(G28+G29+G30),0)</f>
        <v>#REF!</v>
      </c>
      <c r="H31" s="576"/>
      <c r="I31" s="377"/>
      <c r="J31" s="407"/>
      <c r="K31" s="422"/>
      <c r="L31" s="407"/>
      <c r="M31" s="407"/>
      <c r="N31" s="407"/>
      <c r="O31" s="407"/>
    </row>
    <row r="32" spans="1:21" s="561" customFormat="1" ht="15" customHeight="1">
      <c r="A32" s="583"/>
      <c r="B32" s="562">
        <v>18</v>
      </c>
      <c r="C32" s="563" t="s">
        <v>12</v>
      </c>
      <c r="D32" s="564" t="s">
        <v>324</v>
      </c>
      <c r="E32" s="565"/>
      <c r="F32" s="565"/>
      <c r="G32" s="566">
        <f>GUIAS!J14</f>
        <v>14550.06</v>
      </c>
      <c r="H32" s="576"/>
      <c r="I32" s="567" t="s">
        <v>325</v>
      </c>
      <c r="J32" s="568" t="s">
        <v>326</v>
      </c>
      <c r="K32" s="569"/>
      <c r="L32" s="569"/>
      <c r="M32" s="569"/>
      <c r="N32" s="569"/>
      <c r="O32" s="569"/>
      <c r="P32" s="570"/>
    </row>
    <row r="33" spans="1:21" ht="15" customHeight="1">
      <c r="A33" s="583"/>
      <c r="B33" s="26">
        <v>19</v>
      </c>
      <c r="C33" s="27" t="s">
        <v>12</v>
      </c>
      <c r="D33" s="28" t="s">
        <v>327</v>
      </c>
      <c r="E33" s="29"/>
      <c r="F33" s="29"/>
      <c r="G33" s="30">
        <v>0</v>
      </c>
      <c r="H33" s="576"/>
      <c r="I33" s="274"/>
    </row>
    <row r="34" spans="1:21" ht="15" customHeight="1">
      <c r="A34" s="583"/>
      <c r="B34" s="35">
        <v>20</v>
      </c>
      <c r="C34" s="36" t="s">
        <v>296</v>
      </c>
      <c r="D34" s="37" t="s">
        <v>328</v>
      </c>
      <c r="E34" s="33"/>
      <c r="F34" s="29"/>
      <c r="G34" s="388">
        <f>G32-G33</f>
        <v>14550.06</v>
      </c>
      <c r="H34" s="576"/>
      <c r="I34" s="367"/>
      <c r="L34" s="274"/>
      <c r="M34" s="274"/>
      <c r="N34" s="274"/>
      <c r="O34" s="274"/>
      <c r="P34" s="274"/>
    </row>
    <row r="35" spans="1:21" ht="15" customHeight="1">
      <c r="A35" s="583"/>
      <c r="B35" s="26">
        <f>B34+1</f>
        <v>21</v>
      </c>
      <c r="C35" s="27" t="s">
        <v>296</v>
      </c>
      <c r="D35" s="28" t="s">
        <v>329</v>
      </c>
      <c r="E35" s="38"/>
      <c r="F35" s="38"/>
      <c r="G35" s="34" t="e">
        <f>IF(G31&gt;G32,(G31-G32),0)</f>
        <v>#REF!</v>
      </c>
      <c r="H35" s="576"/>
      <c r="I35" s="10"/>
      <c r="L35" s="274"/>
      <c r="M35" s="274"/>
      <c r="N35" s="274"/>
      <c r="O35" s="274"/>
      <c r="P35" s="274"/>
    </row>
    <row r="36" spans="1:21" ht="15" customHeight="1">
      <c r="A36" s="583"/>
      <c r="B36" s="571">
        <f t="shared" ref="B36:B45" si="0">B35+1</f>
        <v>22</v>
      </c>
      <c r="C36" s="572"/>
      <c r="D36" s="573" t="s">
        <v>330</v>
      </c>
      <c r="E36" s="574"/>
      <c r="F36" s="574"/>
      <c r="G36" s="633">
        <v>64</v>
      </c>
      <c r="H36" s="576"/>
      <c r="I36" s="10"/>
      <c r="L36" s="274"/>
      <c r="M36" s="274"/>
      <c r="N36" s="274"/>
      <c r="O36" s="274"/>
      <c r="P36" s="274"/>
    </row>
    <row r="37" spans="1:21" ht="15" customHeight="1">
      <c r="A37" s="583"/>
      <c r="B37" s="26">
        <f t="shared" si="0"/>
        <v>23</v>
      </c>
      <c r="C37" s="36" t="s">
        <v>296</v>
      </c>
      <c r="D37" s="28" t="s">
        <v>331</v>
      </c>
      <c r="E37" s="39"/>
      <c r="F37" s="24"/>
      <c r="G37" s="34" t="e">
        <f>((G35*G36)/100)</f>
        <v>#REF!</v>
      </c>
      <c r="H37" s="576"/>
      <c r="I37" s="274"/>
      <c r="K37" s="274"/>
      <c r="L37" s="274"/>
      <c r="M37" s="274"/>
      <c r="N37" s="274"/>
      <c r="O37" s="274"/>
      <c r="P37" s="274"/>
      <c r="T37" s="2" t="s">
        <v>332</v>
      </c>
      <c r="U37" s="2" t="s">
        <v>333</v>
      </c>
    </row>
    <row r="38" spans="1:21" ht="15" customHeight="1">
      <c r="A38" s="583"/>
      <c r="B38" s="26">
        <f t="shared" si="0"/>
        <v>24</v>
      </c>
      <c r="C38" s="36" t="s">
        <v>12</v>
      </c>
      <c r="D38" s="28" t="s">
        <v>334</v>
      </c>
      <c r="E38" s="39"/>
      <c r="F38" s="24"/>
      <c r="G38" s="30">
        <v>0</v>
      </c>
      <c r="H38" s="576"/>
      <c r="I38" s="274"/>
      <c r="K38" s="274"/>
      <c r="L38" s="274"/>
      <c r="M38" s="274"/>
      <c r="N38" s="274"/>
      <c r="O38" s="274"/>
      <c r="P38" s="274"/>
      <c r="T38" s="2" t="s">
        <v>270</v>
      </c>
      <c r="U38" s="395">
        <v>0.02</v>
      </c>
    </row>
    <row r="39" spans="1:21" ht="15" customHeight="1">
      <c r="A39" s="583"/>
      <c r="B39" s="35">
        <f t="shared" si="0"/>
        <v>25</v>
      </c>
      <c r="C39" s="36" t="s">
        <v>296</v>
      </c>
      <c r="D39" s="37" t="s">
        <v>335</v>
      </c>
      <c r="E39" s="39"/>
      <c r="F39" s="24"/>
      <c r="G39" s="388" t="e">
        <f>IF((G37-G38)&gt;0,(G37-G38),0)</f>
        <v>#REF!</v>
      </c>
      <c r="H39" s="576"/>
      <c r="I39" s="274"/>
      <c r="J39" s="395"/>
      <c r="K39" s="274"/>
      <c r="L39" s="274"/>
      <c r="M39" s="274"/>
      <c r="N39" s="274"/>
      <c r="O39" s="274"/>
      <c r="P39" s="274"/>
      <c r="T39" s="2" t="s">
        <v>336</v>
      </c>
      <c r="U39" s="2" t="s">
        <v>337</v>
      </c>
    </row>
    <row r="40" spans="1:21" ht="15" customHeight="1">
      <c r="A40" s="583"/>
      <c r="B40" s="26">
        <f t="shared" si="0"/>
        <v>26</v>
      </c>
      <c r="C40" s="32" t="s">
        <v>296</v>
      </c>
      <c r="D40" s="28" t="s">
        <v>338</v>
      </c>
      <c r="E40" s="29"/>
      <c r="F40" s="29"/>
      <c r="G40" s="34" t="e">
        <f>IF((G35&gt;G37),(G35-G37),0)</f>
        <v>#REF!</v>
      </c>
      <c r="H40" s="576"/>
      <c r="I40" s="274"/>
      <c r="K40" s="274"/>
      <c r="L40" s="274"/>
      <c r="M40" s="274"/>
      <c r="N40" s="274"/>
      <c r="O40" s="274"/>
      <c r="P40" s="274"/>
    </row>
    <row r="41" spans="1:21" ht="15" customHeight="1">
      <c r="A41" s="583"/>
      <c r="B41" s="26">
        <f t="shared" si="0"/>
        <v>27</v>
      </c>
      <c r="C41" s="27" t="s">
        <v>12</v>
      </c>
      <c r="D41" s="28" t="s">
        <v>339</v>
      </c>
      <c r="E41" s="29"/>
      <c r="F41" s="40"/>
      <c r="G41" s="30">
        <v>0</v>
      </c>
      <c r="H41" s="576"/>
      <c r="I41" s="274"/>
      <c r="J41" s="274"/>
      <c r="K41" s="274"/>
      <c r="L41" s="274"/>
      <c r="M41" s="274"/>
      <c r="N41" s="274"/>
      <c r="O41" s="274"/>
      <c r="P41" s="274"/>
    </row>
    <row r="42" spans="1:21" ht="15" customHeight="1">
      <c r="A42" s="583"/>
      <c r="B42" s="26">
        <f t="shared" si="0"/>
        <v>28</v>
      </c>
      <c r="C42" s="36" t="s">
        <v>296</v>
      </c>
      <c r="D42" s="37" t="s">
        <v>340</v>
      </c>
      <c r="E42" s="33"/>
      <c r="F42" s="33"/>
      <c r="G42" s="388" t="e">
        <f>G40-G41</f>
        <v>#REF!</v>
      </c>
      <c r="H42" s="576"/>
      <c r="I42" s="274"/>
      <c r="J42" s="274"/>
      <c r="K42" s="274"/>
      <c r="L42" s="274"/>
      <c r="M42" s="274"/>
      <c r="N42" s="274"/>
      <c r="O42" s="274"/>
      <c r="P42" s="274"/>
    </row>
    <row r="43" spans="1:21" ht="15" customHeight="1">
      <c r="A43" s="583"/>
      <c r="B43" s="26">
        <f t="shared" si="0"/>
        <v>29</v>
      </c>
      <c r="C43" s="41" t="s">
        <v>296</v>
      </c>
      <c r="D43" s="42" t="s">
        <v>341</v>
      </c>
      <c r="E43" s="43"/>
      <c r="F43" s="43"/>
      <c r="G43" s="389" t="e">
        <f>IF((G28+G29)&gt;(G25+G26+G27),(G28+G29)-(G25+G26+G27),0)</f>
        <v>#REF!</v>
      </c>
      <c r="H43" s="576"/>
      <c r="I43" s="274"/>
      <c r="J43" s="274"/>
      <c r="K43" s="274"/>
      <c r="L43" s="350"/>
      <c r="M43" s="350"/>
      <c r="N43"/>
    </row>
    <row r="44" spans="1:21" ht="15" customHeight="1">
      <c r="A44" s="583"/>
      <c r="B44" s="26">
        <f t="shared" si="0"/>
        <v>30</v>
      </c>
      <c r="C44" s="41" t="s">
        <v>12</v>
      </c>
      <c r="D44" s="28" t="s">
        <v>342</v>
      </c>
      <c r="E44" s="43"/>
      <c r="F44" s="43"/>
      <c r="G44" s="44" t="e">
        <f>IF(G43=0,0,IF(G49+G50+G51+G52-G53-G54&lt;=0,0,IF(G49+G50+G51+G52-G53-G54&gt;=G43,G43,IF(G49+G50+G51+G52-G53-G54&lt;=G43,G49+G50+G51+G52-G53-G54,0))))</f>
        <v>#REF!</v>
      </c>
      <c r="H44" s="576"/>
      <c r="I44" s="274"/>
      <c r="J44" s="274"/>
      <c r="K44" s="274"/>
      <c r="L44" s="350"/>
      <c r="M44" s="350"/>
    </row>
    <row r="45" spans="1:21" ht="15" customHeight="1">
      <c r="A45" s="583"/>
      <c r="B45" s="35">
        <f t="shared" si="0"/>
        <v>31</v>
      </c>
      <c r="C45" s="45" t="s">
        <v>296</v>
      </c>
      <c r="D45" s="42" t="s">
        <v>343</v>
      </c>
      <c r="E45" s="43"/>
      <c r="F45" s="43"/>
      <c r="G45" s="390" t="e">
        <f>G43-G44</f>
        <v>#REF!</v>
      </c>
      <c r="H45" s="576"/>
      <c r="I45" s="274"/>
      <c r="J45" s="274"/>
      <c r="K45" s="274"/>
      <c r="L45" s="350"/>
      <c r="M45" s="350"/>
    </row>
    <row r="46" spans="1:21" ht="4.5" customHeight="1">
      <c r="A46" s="583"/>
      <c r="B46" s="604"/>
      <c r="C46" s="605"/>
      <c r="D46" s="606"/>
      <c r="E46" s="607"/>
      <c r="F46" s="608"/>
      <c r="G46" s="609"/>
      <c r="H46" s="576"/>
      <c r="I46" s="370"/>
      <c r="J46" s="350"/>
      <c r="K46" s="350"/>
    </row>
    <row r="47" spans="1:21" ht="20.25" customHeight="1">
      <c r="A47" s="583"/>
      <c r="B47" s="1023" t="s">
        <v>344</v>
      </c>
      <c r="C47" s="1024"/>
      <c r="D47" s="1024"/>
      <c r="E47" s="1024"/>
      <c r="F47" s="1024"/>
      <c r="G47" s="1025"/>
      <c r="H47" s="576"/>
      <c r="I47" s="370"/>
      <c r="J47" s="350"/>
      <c r="K47" s="350"/>
      <c r="T47" s="2" t="s">
        <v>345</v>
      </c>
    </row>
    <row r="48" spans="1:21" ht="15" customHeight="1">
      <c r="A48" s="583"/>
      <c r="B48" s="706" t="s">
        <v>291</v>
      </c>
      <c r="C48" s="1000" t="s">
        <v>96</v>
      </c>
      <c r="D48" s="1001"/>
      <c r="E48" s="1001"/>
      <c r="F48" s="1002"/>
      <c r="G48" s="707" t="s">
        <v>104</v>
      </c>
      <c r="H48" s="576"/>
      <c r="I48" s="370"/>
      <c r="J48" s="350"/>
      <c r="K48" s="350"/>
      <c r="T48" s="2" t="s">
        <v>346</v>
      </c>
    </row>
    <row r="49" spans="1:20" ht="15" customHeight="1">
      <c r="A49" s="583"/>
      <c r="B49" s="46">
        <v>32</v>
      </c>
      <c r="C49" s="47" t="s">
        <v>298</v>
      </c>
      <c r="D49" s="24" t="s">
        <v>347</v>
      </c>
      <c r="E49" s="24"/>
      <c r="F49" s="24"/>
      <c r="G49" s="25" t="e">
        <f>'ICMS NÃO INCENTIVADO'!D30</f>
        <v>#REF!</v>
      </c>
      <c r="H49" s="576"/>
      <c r="I49" s="1"/>
      <c r="T49" s="2" t="s">
        <v>348</v>
      </c>
    </row>
    <row r="50" spans="1:20" ht="15" customHeight="1">
      <c r="A50" s="583"/>
      <c r="B50" s="26">
        <f>B49+1</f>
        <v>33</v>
      </c>
      <c r="C50" s="27" t="s">
        <v>298</v>
      </c>
      <c r="D50" s="28" t="s">
        <v>349</v>
      </c>
      <c r="E50" s="29"/>
      <c r="F50" s="29"/>
      <c r="G50" s="30">
        <f>Q14</f>
        <v>777.80450000000008</v>
      </c>
      <c r="H50" s="576"/>
      <c r="I50" s="1"/>
      <c r="J50" s="377"/>
    </row>
    <row r="51" spans="1:20" ht="15" customHeight="1">
      <c r="A51" s="583"/>
      <c r="B51" s="26">
        <f t="shared" ref="B51:B61" si="1">B50+1</f>
        <v>34</v>
      </c>
      <c r="C51" s="32" t="s">
        <v>298</v>
      </c>
      <c r="D51" s="29" t="s">
        <v>350</v>
      </c>
      <c r="E51" s="29"/>
      <c r="F51" s="29"/>
      <c r="G51" s="30"/>
      <c r="H51" s="576"/>
      <c r="I51" s="1"/>
      <c r="J51" s="377"/>
    </row>
    <row r="52" spans="1:20" ht="15" customHeight="1">
      <c r="A52" s="583"/>
      <c r="B52" s="26">
        <f t="shared" si="1"/>
        <v>35</v>
      </c>
      <c r="C52" s="32" t="s">
        <v>298</v>
      </c>
      <c r="D52" s="28" t="s">
        <v>351</v>
      </c>
      <c r="E52" s="33"/>
      <c r="F52" s="33"/>
      <c r="G52" s="30" t="e">
        <f>IF(G36=0,0,IF((G32&gt;((G25+G26+G27)-(G28+G29)-((G38/G36)*100))),(G35-G40),(G38)))</f>
        <v>#REF!</v>
      </c>
      <c r="H52" s="576"/>
      <c r="I52" s="1"/>
    </row>
    <row r="53" spans="1:20" ht="15" customHeight="1">
      <c r="A53" s="583"/>
      <c r="B53" s="26">
        <f t="shared" si="1"/>
        <v>36</v>
      </c>
      <c r="C53" s="32" t="s">
        <v>12</v>
      </c>
      <c r="D53" s="29" t="s">
        <v>38</v>
      </c>
      <c r="E53" s="29"/>
      <c r="F53" s="29"/>
      <c r="G53" s="34" t="e">
        <f>G17</f>
        <v>#REF!</v>
      </c>
      <c r="H53" s="576"/>
    </row>
    <row r="54" spans="1:20" ht="15" customHeight="1">
      <c r="A54" s="583"/>
      <c r="B54" s="26">
        <f t="shared" si="1"/>
        <v>37</v>
      </c>
      <c r="C54" s="32" t="s">
        <v>12</v>
      </c>
      <c r="D54" s="29" t="s">
        <v>352</v>
      </c>
      <c r="E54" s="29"/>
      <c r="F54" s="29"/>
      <c r="G54" s="30">
        <v>0</v>
      </c>
      <c r="H54" s="576"/>
      <c r="I54" s="1"/>
    </row>
    <row r="55" spans="1:20" ht="15" customHeight="1">
      <c r="A55" s="583"/>
      <c r="B55" s="26">
        <f t="shared" si="1"/>
        <v>38</v>
      </c>
      <c r="C55" s="32" t="s">
        <v>12</v>
      </c>
      <c r="D55" s="28" t="s">
        <v>353</v>
      </c>
      <c r="E55" s="29"/>
      <c r="F55" s="29"/>
      <c r="G55" s="34" t="e">
        <f>G44</f>
        <v>#REF!</v>
      </c>
      <c r="H55" s="576"/>
      <c r="I55" s="1"/>
    </row>
    <row r="56" spans="1:20" ht="15" customHeight="1">
      <c r="A56" s="583"/>
      <c r="B56" s="26">
        <f t="shared" si="1"/>
        <v>39</v>
      </c>
      <c r="C56" s="32" t="s">
        <v>296</v>
      </c>
      <c r="D56" s="28" t="s">
        <v>354</v>
      </c>
      <c r="E56" s="29"/>
      <c r="F56" s="29"/>
      <c r="G56" s="34" t="e">
        <f>IF((G49+G50+G51+G52)&gt;(G53+G54+G55),(G49+G50+G51+G52)-(G53+G54+G55),0)</f>
        <v>#REF!</v>
      </c>
      <c r="H56" s="576"/>
      <c r="I56" s="48"/>
    </row>
    <row r="57" spans="1:20" ht="15" customHeight="1">
      <c r="A57" s="583"/>
      <c r="B57" s="26">
        <f t="shared" si="1"/>
        <v>40</v>
      </c>
      <c r="C57" s="32" t="s">
        <v>12</v>
      </c>
      <c r="D57" s="28" t="s">
        <v>355</v>
      </c>
      <c r="E57" s="29"/>
      <c r="F57" s="29"/>
      <c r="G57" s="30">
        <f>G86</f>
        <v>0</v>
      </c>
      <c r="H57" s="576"/>
      <c r="I57" s="396"/>
    </row>
    <row r="58" spans="1:20" ht="15" customHeight="1">
      <c r="A58" s="583"/>
      <c r="B58" s="35">
        <f>B57+1</f>
        <v>41</v>
      </c>
      <c r="C58" s="51" t="s">
        <v>296</v>
      </c>
      <c r="D58" s="37" t="s">
        <v>356</v>
      </c>
      <c r="E58" s="29"/>
      <c r="F58" s="29"/>
      <c r="G58" s="388" t="e">
        <f>G56-G57</f>
        <v>#REF!</v>
      </c>
      <c r="H58" s="580"/>
      <c r="I58" s="50"/>
    </row>
    <row r="59" spans="1:20" ht="15" customHeight="1">
      <c r="A59" s="583"/>
      <c r="B59" s="35">
        <f t="shared" si="1"/>
        <v>42</v>
      </c>
      <c r="C59" s="45" t="s">
        <v>296</v>
      </c>
      <c r="D59" s="33" t="s">
        <v>357</v>
      </c>
      <c r="E59" s="38"/>
      <c r="F59" s="38"/>
      <c r="G59" s="389" t="e">
        <f>IF((G53+G54)&gt;(G49+G50+G51+G52),(G53+G54)-(G49+G50+G51+G52),0)</f>
        <v>#REF!</v>
      </c>
      <c r="H59" s="580"/>
    </row>
    <row r="60" spans="1:20" ht="15" customHeight="1">
      <c r="A60" s="583"/>
      <c r="B60" s="26">
        <f t="shared" si="1"/>
        <v>43</v>
      </c>
      <c r="C60" s="45" t="s">
        <v>12</v>
      </c>
      <c r="D60" s="52" t="s">
        <v>358</v>
      </c>
      <c r="E60" s="38"/>
      <c r="F60" s="38"/>
      <c r="G60" s="44" t="e">
        <f>IF((G53+G54)-(G49+G50+G51+G52)&lt;=0,0,IF((G25+G26+G27)-(G28+G29)&lt;=0,0,IF(G25+G26+G27-G28-G29&gt;=(G53+G54)-(G49+G50+G51+G52),(G53+G54)-(G49+G50+G51+G52),IF(G25+G26+G27-G28-G29&lt;=(G53+G54)-(G49+G50+G51+G52),G25+G26+G27-G28-G29,0))))</f>
        <v>#REF!</v>
      </c>
      <c r="H60" s="580"/>
    </row>
    <row r="61" spans="1:20" ht="15" customHeight="1">
      <c r="A61" s="583"/>
      <c r="B61" s="53">
        <f t="shared" si="1"/>
        <v>44</v>
      </c>
      <c r="C61" s="54" t="s">
        <v>296</v>
      </c>
      <c r="D61" s="55" t="s">
        <v>359</v>
      </c>
      <c r="E61" s="56"/>
      <c r="F61" s="57"/>
      <c r="G61" s="390" t="e">
        <f>G59-G60</f>
        <v>#REF!</v>
      </c>
      <c r="H61" s="576"/>
      <c r="I61" s="50"/>
    </row>
    <row r="62" spans="1:20" ht="5.25" customHeight="1">
      <c r="A62" s="586"/>
      <c r="B62" s="593"/>
      <c r="C62" s="594"/>
      <c r="D62" s="595"/>
      <c r="E62" s="596"/>
      <c r="F62" s="596"/>
      <c r="G62" s="597"/>
      <c r="H62" s="576"/>
      <c r="I62" s="49"/>
    </row>
    <row r="63" spans="1:20" ht="4.5" customHeight="1">
      <c r="A63" s="587"/>
      <c r="B63" s="598"/>
      <c r="C63" s="599"/>
      <c r="D63" s="600"/>
      <c r="E63" s="601"/>
      <c r="F63" s="602"/>
      <c r="G63" s="603"/>
      <c r="H63" s="576"/>
      <c r="I63" s="10"/>
    </row>
    <row r="64" spans="1:20" ht="3.75" customHeight="1">
      <c r="A64" s="583"/>
      <c r="B64" s="624"/>
      <c r="C64" s="624"/>
      <c r="D64" s="624"/>
      <c r="E64" s="624"/>
      <c r="F64" s="624"/>
      <c r="G64" s="625"/>
      <c r="H64" s="576"/>
      <c r="I64" s="1"/>
    </row>
    <row r="65" spans="1:10" ht="27" customHeight="1">
      <c r="A65" s="583"/>
      <c r="B65" s="1017" t="s">
        <v>360</v>
      </c>
      <c r="C65" s="1018"/>
      <c r="D65" s="1018"/>
      <c r="E65" s="1018"/>
      <c r="F65" s="1018"/>
      <c r="G65" s="1019"/>
      <c r="H65" s="582"/>
      <c r="I65" s="1"/>
    </row>
    <row r="66" spans="1:10" ht="12" customHeight="1">
      <c r="A66" s="583"/>
      <c r="B66" s="706" t="s">
        <v>291</v>
      </c>
      <c r="C66" s="1000" t="s">
        <v>361</v>
      </c>
      <c r="D66" s="1001"/>
      <c r="E66" s="1001"/>
      <c r="F66" s="1002"/>
      <c r="G66" s="707" t="s">
        <v>104</v>
      </c>
      <c r="H66" s="582"/>
    </row>
    <row r="67" spans="1:10" ht="14.1" customHeight="1">
      <c r="A67" s="583"/>
      <c r="B67" s="61">
        <v>45</v>
      </c>
      <c r="C67" s="62" t="s">
        <v>298</v>
      </c>
      <c r="D67" s="1014" t="s">
        <v>362</v>
      </c>
      <c r="E67" s="1015"/>
      <c r="F67" s="1016"/>
      <c r="G67" s="63">
        <v>0</v>
      </c>
      <c r="H67" s="582"/>
      <c r="J67" s="60"/>
    </row>
    <row r="68" spans="1:10" ht="14.1" customHeight="1">
      <c r="A68" s="583"/>
      <c r="B68" s="61">
        <f>B67+1</f>
        <v>46</v>
      </c>
      <c r="C68" s="62" t="s">
        <v>298</v>
      </c>
      <c r="D68" s="1014" t="s">
        <v>363</v>
      </c>
      <c r="E68" s="1015"/>
      <c r="F68" s="1016"/>
      <c r="G68" s="63">
        <v>0</v>
      </c>
      <c r="H68" s="576"/>
    </row>
    <row r="69" spans="1:10" ht="14.1" customHeight="1">
      <c r="A69" s="583"/>
      <c r="B69" s="61">
        <f t="shared" ref="B69:B83" si="2">B68+1</f>
        <v>47</v>
      </c>
      <c r="C69" s="62" t="s">
        <v>298</v>
      </c>
      <c r="D69" s="1014" t="s">
        <v>364</v>
      </c>
      <c r="E69" s="1015"/>
      <c r="F69" s="1016"/>
      <c r="G69" s="63">
        <v>0</v>
      </c>
      <c r="H69" s="576"/>
    </row>
    <row r="70" spans="1:10" ht="14.1" customHeight="1">
      <c r="A70" s="583"/>
      <c r="B70" s="61">
        <f t="shared" si="2"/>
        <v>48</v>
      </c>
      <c r="C70" s="62" t="s">
        <v>298</v>
      </c>
      <c r="D70" s="1014" t="s">
        <v>365</v>
      </c>
      <c r="E70" s="1015"/>
      <c r="F70" s="1016"/>
      <c r="G70" s="64">
        <f>'Protege 15%'!E73</f>
        <v>0</v>
      </c>
      <c r="H70" s="576"/>
    </row>
    <row r="71" spans="1:10" ht="14.1" customHeight="1">
      <c r="A71" s="583"/>
      <c r="B71" s="61">
        <f t="shared" si="2"/>
        <v>49</v>
      </c>
      <c r="C71" s="62" t="s">
        <v>298</v>
      </c>
      <c r="D71" s="708" t="s">
        <v>366</v>
      </c>
      <c r="E71" s="709"/>
      <c r="F71" s="710"/>
      <c r="G71" s="64">
        <v>0</v>
      </c>
      <c r="H71" s="576"/>
    </row>
    <row r="72" spans="1:10" ht="14.1" customHeight="1">
      <c r="A72" s="583"/>
      <c r="B72" s="61">
        <f t="shared" si="2"/>
        <v>50</v>
      </c>
      <c r="C72" s="62" t="s">
        <v>298</v>
      </c>
      <c r="D72" s="634" t="s">
        <v>367</v>
      </c>
      <c r="E72" s="635"/>
      <c r="F72" s="636"/>
      <c r="G72" s="637">
        <v>0</v>
      </c>
      <c r="H72" s="576"/>
      <c r="J72" s="274"/>
    </row>
    <row r="73" spans="1:10" ht="14.1" customHeight="1">
      <c r="A73" s="583"/>
      <c r="B73" s="61">
        <f t="shared" si="2"/>
        <v>51</v>
      </c>
      <c r="C73" s="62" t="s">
        <v>298</v>
      </c>
      <c r="D73" s="1014" t="s">
        <v>368</v>
      </c>
      <c r="E73" s="1015"/>
      <c r="F73" s="1016"/>
      <c r="G73" s="64">
        <v>0</v>
      </c>
      <c r="H73" s="576"/>
    </row>
    <row r="74" spans="1:10" ht="14.1" customHeight="1">
      <c r="A74" s="583"/>
      <c r="B74" s="61">
        <f t="shared" si="2"/>
        <v>52</v>
      </c>
      <c r="C74" s="62" t="s">
        <v>298</v>
      </c>
      <c r="D74" s="1014" t="s">
        <v>369</v>
      </c>
      <c r="E74" s="1015"/>
      <c r="F74" s="1016"/>
      <c r="G74" s="64">
        <v>0</v>
      </c>
      <c r="H74" s="576"/>
    </row>
    <row r="75" spans="1:10" ht="14.1" customHeight="1">
      <c r="A75" s="583"/>
      <c r="B75" s="61">
        <f t="shared" si="2"/>
        <v>53</v>
      </c>
      <c r="C75" s="62" t="s">
        <v>298</v>
      </c>
      <c r="D75" s="1014" t="s">
        <v>370</v>
      </c>
      <c r="E75" s="1015"/>
      <c r="F75" s="1016"/>
      <c r="G75" s="64">
        <v>0</v>
      </c>
      <c r="H75" s="576"/>
    </row>
    <row r="76" spans="1:10" ht="14.1" customHeight="1">
      <c r="A76" s="583"/>
      <c r="B76" s="61">
        <f t="shared" si="2"/>
        <v>54</v>
      </c>
      <c r="C76" s="62" t="s">
        <v>298</v>
      </c>
      <c r="D76" s="1014" t="s">
        <v>371</v>
      </c>
      <c r="E76" s="1015"/>
      <c r="F76" s="1016"/>
      <c r="G76" s="64">
        <v>0</v>
      </c>
      <c r="H76" s="576"/>
    </row>
    <row r="77" spans="1:10" ht="14.1" customHeight="1">
      <c r="A77" s="583"/>
      <c r="B77" s="61">
        <f t="shared" si="2"/>
        <v>55</v>
      </c>
      <c r="C77" s="62" t="s">
        <v>298</v>
      </c>
      <c r="D77" s="1014" t="s">
        <v>372</v>
      </c>
      <c r="E77" s="1015"/>
      <c r="F77" s="1016"/>
      <c r="G77" s="64">
        <v>0</v>
      </c>
      <c r="H77" s="576"/>
      <c r="J77" s="408"/>
    </row>
    <row r="78" spans="1:10" ht="14.1" customHeight="1">
      <c r="A78" s="583"/>
      <c r="B78" s="61">
        <f t="shared" si="2"/>
        <v>56</v>
      </c>
      <c r="C78" s="65" t="s">
        <v>298</v>
      </c>
      <c r="D78" s="999" t="s">
        <v>373</v>
      </c>
      <c r="E78" s="999"/>
      <c r="F78" s="999"/>
      <c r="G78" s="64">
        <v>0</v>
      </c>
      <c r="H78" s="576"/>
    </row>
    <row r="79" spans="1:10" ht="14.1" customHeight="1">
      <c r="A79" s="583"/>
      <c r="B79" s="61">
        <f t="shared" si="2"/>
        <v>57</v>
      </c>
      <c r="C79" s="66" t="s">
        <v>298</v>
      </c>
      <c r="D79" s="67" t="s">
        <v>374</v>
      </c>
      <c r="E79" s="68"/>
      <c r="F79" s="69"/>
      <c r="G79" s="64">
        <v>0</v>
      </c>
      <c r="H79" s="576"/>
    </row>
    <row r="80" spans="1:10" ht="14.1" customHeight="1">
      <c r="A80" s="583"/>
      <c r="B80" s="61">
        <f t="shared" si="2"/>
        <v>58</v>
      </c>
      <c r="C80" s="66" t="s">
        <v>298</v>
      </c>
      <c r="D80" s="67" t="s">
        <v>375</v>
      </c>
      <c r="E80" s="68"/>
      <c r="F80" s="69"/>
      <c r="G80" s="64">
        <v>0</v>
      </c>
      <c r="H80" s="576"/>
    </row>
    <row r="81" spans="1:8" ht="14.1" customHeight="1">
      <c r="A81" s="583"/>
      <c r="B81" s="61">
        <f>B80+1</f>
        <v>59</v>
      </c>
      <c r="C81" s="66" t="s">
        <v>298</v>
      </c>
      <c r="D81" s="67" t="s">
        <v>376</v>
      </c>
      <c r="E81" s="68"/>
      <c r="F81" s="69"/>
      <c r="G81" s="64">
        <v>0</v>
      </c>
      <c r="H81" s="576"/>
    </row>
    <row r="82" spans="1:8" ht="14.1" customHeight="1">
      <c r="A82" s="583"/>
      <c r="B82" s="61">
        <f t="shared" si="2"/>
        <v>60</v>
      </c>
      <c r="C82" s="66" t="s">
        <v>298</v>
      </c>
      <c r="D82" s="67" t="s">
        <v>377</v>
      </c>
      <c r="E82" s="68"/>
      <c r="F82" s="69"/>
      <c r="G82" s="64">
        <v>0</v>
      </c>
      <c r="H82" s="576"/>
    </row>
    <row r="83" spans="1:8" ht="12" customHeight="1">
      <c r="A83" s="583"/>
      <c r="B83" s="61">
        <f t="shared" si="2"/>
        <v>61</v>
      </c>
      <c r="C83" s="66" t="s">
        <v>296</v>
      </c>
      <c r="D83" s="70" t="s">
        <v>378</v>
      </c>
      <c r="E83" s="71"/>
      <c r="F83" s="72"/>
      <c r="G83" s="335">
        <f>SUM(G67:G82)</f>
        <v>0</v>
      </c>
      <c r="H83" s="576"/>
    </row>
    <row r="84" spans="1:8" ht="14.25" customHeight="1">
      <c r="A84" s="583"/>
      <c r="B84" s="706" t="s">
        <v>291</v>
      </c>
      <c r="C84" s="1000" t="s">
        <v>379</v>
      </c>
      <c r="D84" s="1001"/>
      <c r="E84" s="1001"/>
      <c r="F84" s="1002"/>
      <c r="G84" s="707" t="s">
        <v>104</v>
      </c>
      <c r="H84" s="576"/>
    </row>
    <row r="85" spans="1:8" ht="14.1" customHeight="1">
      <c r="A85" s="583"/>
      <c r="B85" s="73">
        <v>62</v>
      </c>
      <c r="C85" s="58" t="s">
        <v>12</v>
      </c>
      <c r="D85" s="74" t="s">
        <v>380</v>
      </c>
      <c r="E85" s="75"/>
      <c r="F85" s="76"/>
      <c r="G85" s="63">
        <v>0</v>
      </c>
      <c r="H85" s="576"/>
    </row>
    <row r="86" spans="1:8" ht="14.1" customHeight="1">
      <c r="A86" s="583"/>
      <c r="B86" s="77">
        <f t="shared" ref="B86:B95" si="3">B85+1</f>
        <v>63</v>
      </c>
      <c r="C86" s="66" t="s">
        <v>12</v>
      </c>
      <c r="D86" s="67" t="s">
        <v>381</v>
      </c>
      <c r="E86" s="68"/>
      <c r="F86" s="69"/>
      <c r="G86" s="64">
        <v>0</v>
      </c>
      <c r="H86" s="576"/>
    </row>
    <row r="87" spans="1:8" ht="14.1" customHeight="1">
      <c r="A87" s="583"/>
      <c r="B87" s="77">
        <f t="shared" si="3"/>
        <v>64</v>
      </c>
      <c r="C87" s="66" t="s">
        <v>12</v>
      </c>
      <c r="D87" s="67" t="s">
        <v>382</v>
      </c>
      <c r="E87" s="68"/>
      <c r="F87" s="69"/>
      <c r="G87" s="64">
        <v>0</v>
      </c>
      <c r="H87" s="576"/>
    </row>
    <row r="88" spans="1:8" ht="14.1" customHeight="1">
      <c r="A88" s="583"/>
      <c r="B88" s="77">
        <f t="shared" si="3"/>
        <v>65</v>
      </c>
      <c r="C88" s="66" t="s">
        <v>12</v>
      </c>
      <c r="D88" s="67" t="s">
        <v>383</v>
      </c>
      <c r="E88" s="68"/>
      <c r="F88" s="69"/>
      <c r="G88" s="64">
        <v>0</v>
      </c>
      <c r="H88" s="576"/>
    </row>
    <row r="89" spans="1:8" ht="14.1" customHeight="1">
      <c r="A89" s="583"/>
      <c r="B89" s="77">
        <f t="shared" si="3"/>
        <v>66</v>
      </c>
      <c r="C89" s="66" t="s">
        <v>12</v>
      </c>
      <c r="D89" s="67" t="s">
        <v>384</v>
      </c>
      <c r="E89" s="68"/>
      <c r="F89" s="69"/>
      <c r="G89" s="64">
        <v>0</v>
      </c>
      <c r="H89" s="576"/>
    </row>
    <row r="90" spans="1:8" ht="14.1" customHeight="1">
      <c r="A90" s="583"/>
      <c r="B90" s="77">
        <f t="shared" si="3"/>
        <v>67</v>
      </c>
      <c r="C90" s="66" t="s">
        <v>12</v>
      </c>
      <c r="D90" s="67" t="s">
        <v>385</v>
      </c>
      <c r="E90" s="68"/>
      <c r="F90" s="69"/>
      <c r="G90" s="64">
        <v>0</v>
      </c>
      <c r="H90" s="576"/>
    </row>
    <row r="91" spans="1:8" ht="14.1" customHeight="1">
      <c r="A91" s="583"/>
      <c r="B91" s="77">
        <f t="shared" si="3"/>
        <v>68</v>
      </c>
      <c r="C91" s="66" t="s">
        <v>12</v>
      </c>
      <c r="D91" s="67" t="s">
        <v>386</v>
      </c>
      <c r="E91" s="68"/>
      <c r="F91" s="69"/>
      <c r="G91" s="64">
        <v>0</v>
      </c>
      <c r="H91" s="576"/>
    </row>
    <row r="92" spans="1:8" ht="14.1" customHeight="1">
      <c r="A92" s="583"/>
      <c r="B92" s="77">
        <f t="shared" si="3"/>
        <v>69</v>
      </c>
      <c r="C92" s="66" t="s">
        <v>12</v>
      </c>
      <c r="D92" s="67" t="s">
        <v>387</v>
      </c>
      <c r="E92" s="68"/>
      <c r="F92" s="69"/>
      <c r="G92" s="64">
        <v>0</v>
      </c>
      <c r="H92" s="576"/>
    </row>
    <row r="93" spans="1:8" ht="14.1" customHeight="1">
      <c r="A93" s="583"/>
      <c r="B93" s="77">
        <f t="shared" si="3"/>
        <v>70</v>
      </c>
      <c r="C93" s="66" t="s">
        <v>12</v>
      </c>
      <c r="D93" s="67" t="s">
        <v>388</v>
      </c>
      <c r="E93" s="68"/>
      <c r="F93" s="69"/>
      <c r="G93" s="64">
        <v>0</v>
      </c>
      <c r="H93" s="576"/>
    </row>
    <row r="94" spans="1:8" ht="14.1" customHeight="1">
      <c r="A94" s="583"/>
      <c r="B94" s="78">
        <f t="shared" si="3"/>
        <v>71</v>
      </c>
      <c r="C94" s="79" t="s">
        <v>296</v>
      </c>
      <c r="D94" s="70" t="s">
        <v>389</v>
      </c>
      <c r="E94" s="71"/>
      <c r="F94" s="72"/>
      <c r="G94" s="80">
        <f>SUM(G85:G93)</f>
        <v>0</v>
      </c>
      <c r="H94" s="576"/>
    </row>
    <row r="95" spans="1:8" ht="13.5" customHeight="1">
      <c r="A95" s="583"/>
      <c r="B95" s="81">
        <f t="shared" si="3"/>
        <v>72</v>
      </c>
      <c r="C95" s="82" t="s">
        <v>296</v>
      </c>
      <c r="D95" s="1003" t="s">
        <v>390</v>
      </c>
      <c r="E95" s="1004"/>
      <c r="F95" s="1005"/>
      <c r="G95" s="334">
        <f>G83-G94</f>
        <v>0</v>
      </c>
      <c r="H95" s="576"/>
    </row>
    <row r="96" spans="1:8" ht="3" customHeight="1">
      <c r="A96" s="583"/>
      <c r="B96" s="83"/>
      <c r="C96" s="84"/>
      <c r="D96" s="85"/>
      <c r="E96" s="85"/>
      <c r="F96" s="85"/>
      <c r="G96" s="59"/>
      <c r="H96" s="576"/>
    </row>
    <row r="97" spans="1:8" ht="13.5" customHeight="1">
      <c r="A97" s="588"/>
      <c r="B97" s="1006" t="s">
        <v>391</v>
      </c>
      <c r="C97" s="1007"/>
      <c r="D97" s="1007"/>
      <c r="E97" s="1007"/>
      <c r="F97" s="1007"/>
      <c r="G97" s="1008"/>
      <c r="H97" s="576"/>
    </row>
    <row r="98" spans="1:8" ht="8.25" customHeight="1">
      <c r="A98" s="588"/>
      <c r="B98" s="1009"/>
      <c r="C98" s="1010"/>
      <c r="D98" s="1010"/>
      <c r="E98" s="1010"/>
      <c r="F98" s="1010"/>
      <c r="G98" s="1011"/>
      <c r="H98" s="576"/>
    </row>
    <row r="99" spans="1:8" ht="15.75" customHeight="1">
      <c r="A99" s="588"/>
      <c r="B99" s="86" t="s">
        <v>291</v>
      </c>
      <c r="C99" s="1012" t="s">
        <v>96</v>
      </c>
      <c r="D99" s="1013"/>
      <c r="E99" s="1013"/>
      <c r="F99" s="1013"/>
      <c r="G99" s="87" t="s">
        <v>104</v>
      </c>
      <c r="H99" s="576"/>
    </row>
    <row r="100" spans="1:8" ht="14.1" customHeight="1">
      <c r="A100" s="588"/>
      <c r="B100" s="88">
        <v>73</v>
      </c>
      <c r="C100" s="712" t="s">
        <v>392</v>
      </c>
      <c r="D100" s="89"/>
      <c r="E100" s="90"/>
      <c r="F100" s="91"/>
      <c r="G100" s="92">
        <v>0</v>
      </c>
      <c r="H100" s="576"/>
    </row>
    <row r="101" spans="1:8" ht="14.1" customHeight="1">
      <c r="A101" s="588"/>
      <c r="B101" s="93">
        <f t="shared" ref="B101:B111" si="4">B100+1</f>
        <v>74</v>
      </c>
      <c r="C101" s="711" t="s">
        <v>393</v>
      </c>
      <c r="D101" s="94"/>
      <c r="E101" s="95"/>
      <c r="F101" s="96"/>
      <c r="G101" s="97">
        <v>0</v>
      </c>
      <c r="H101" s="576"/>
    </row>
    <row r="102" spans="1:8" ht="14.1" customHeight="1">
      <c r="A102" s="588"/>
      <c r="B102" s="93">
        <f t="shared" si="4"/>
        <v>75</v>
      </c>
      <c r="C102" s="711" t="s">
        <v>394</v>
      </c>
      <c r="D102" s="94"/>
      <c r="E102" s="95"/>
      <c r="F102" s="96"/>
      <c r="G102" s="98">
        <f>G100+G101</f>
        <v>0</v>
      </c>
      <c r="H102" s="576"/>
    </row>
    <row r="103" spans="1:8" ht="14.1" customHeight="1">
      <c r="A103" s="588"/>
      <c r="B103" s="93">
        <f t="shared" si="4"/>
        <v>76</v>
      </c>
      <c r="C103" s="711" t="s">
        <v>395</v>
      </c>
      <c r="D103" s="94"/>
      <c r="E103" s="95"/>
      <c r="F103" s="96"/>
      <c r="G103" s="97">
        <v>0</v>
      </c>
      <c r="H103" s="576"/>
    </row>
    <row r="104" spans="1:8" ht="14.1" customHeight="1">
      <c r="A104" s="588"/>
      <c r="B104" s="93">
        <f t="shared" si="4"/>
        <v>77</v>
      </c>
      <c r="C104" s="711" t="s">
        <v>396</v>
      </c>
      <c r="D104" s="94"/>
      <c r="E104" s="95"/>
      <c r="F104" s="96"/>
      <c r="G104" s="98">
        <f>IF(G103&gt;0,(G102/G103)*100,0)</f>
        <v>0</v>
      </c>
      <c r="H104" s="576"/>
    </row>
    <row r="105" spans="1:8" ht="14.1" customHeight="1">
      <c r="A105" s="588"/>
      <c r="B105" s="93">
        <f t="shared" si="4"/>
        <v>78</v>
      </c>
      <c r="C105" s="711" t="s">
        <v>397</v>
      </c>
      <c r="D105" s="94"/>
      <c r="E105" s="95"/>
      <c r="F105" s="96"/>
      <c r="G105" s="97">
        <v>0</v>
      </c>
      <c r="H105" s="576"/>
    </row>
    <row r="106" spans="1:8" ht="14.1" customHeight="1">
      <c r="A106" s="588"/>
      <c r="B106" s="93">
        <f t="shared" si="4"/>
        <v>79</v>
      </c>
      <c r="C106" s="711" t="s">
        <v>398</v>
      </c>
      <c r="D106" s="94"/>
      <c r="E106" s="99"/>
      <c r="F106" s="100"/>
      <c r="G106" s="98">
        <f>IF(G104&lt;30,0,((G103*(G104-30)/100)))</f>
        <v>0</v>
      </c>
      <c r="H106" s="576"/>
    </row>
    <row r="107" spans="1:8" ht="14.1" customHeight="1">
      <c r="A107" s="588"/>
      <c r="B107" s="93">
        <f t="shared" si="4"/>
        <v>80</v>
      </c>
      <c r="C107" s="711" t="s">
        <v>399</v>
      </c>
      <c r="D107" s="94"/>
      <c r="E107" s="99"/>
      <c r="F107" s="100"/>
      <c r="G107" s="98">
        <f>IF(G102&lt;=0,0,(G105*G106/G102))</f>
        <v>0</v>
      </c>
      <c r="H107" s="576"/>
    </row>
    <row r="108" spans="1:8" ht="14.1" customHeight="1">
      <c r="A108" s="588"/>
      <c r="B108" s="101">
        <f t="shared" si="4"/>
        <v>81</v>
      </c>
      <c r="C108" s="102" t="s">
        <v>400</v>
      </c>
      <c r="D108" s="103"/>
      <c r="E108" s="104"/>
      <c r="F108" s="105"/>
      <c r="G108" s="98">
        <f>((G107*G36)/100)</f>
        <v>0</v>
      </c>
      <c r="H108" s="576"/>
    </row>
    <row r="109" spans="1:8" ht="14.1" customHeight="1">
      <c r="A109" s="588"/>
      <c r="B109" s="93">
        <f t="shared" si="4"/>
        <v>82</v>
      </c>
      <c r="C109" s="711" t="s">
        <v>401</v>
      </c>
      <c r="D109" s="103"/>
      <c r="E109" s="104"/>
      <c r="F109" s="105"/>
      <c r="G109" s="98">
        <f>G105-G107</f>
        <v>0</v>
      </c>
      <c r="H109" s="576"/>
    </row>
    <row r="110" spans="1:8" ht="14.1" customHeight="1">
      <c r="A110" s="588"/>
      <c r="B110" s="101">
        <f t="shared" si="4"/>
        <v>83</v>
      </c>
      <c r="C110" s="102" t="s">
        <v>402</v>
      </c>
      <c r="D110" s="103"/>
      <c r="E110" s="95"/>
      <c r="F110" s="96"/>
      <c r="G110" s="98">
        <f>((G105*(100-G36))/100)</f>
        <v>0</v>
      </c>
      <c r="H110" s="576"/>
    </row>
    <row r="111" spans="1:8" ht="14.1" customHeight="1">
      <c r="A111" s="588"/>
      <c r="B111" s="101">
        <f t="shared" si="4"/>
        <v>84</v>
      </c>
      <c r="C111" s="106" t="s">
        <v>403</v>
      </c>
      <c r="D111" s="107"/>
      <c r="E111" s="108"/>
      <c r="F111" s="109"/>
      <c r="G111" s="98">
        <f>G108+G110</f>
        <v>0</v>
      </c>
      <c r="H111" s="576"/>
    </row>
    <row r="112" spans="1:8" ht="6" customHeight="1">
      <c r="A112" s="589"/>
      <c r="B112" s="590"/>
      <c r="C112" s="591"/>
      <c r="D112" s="591"/>
      <c r="E112" s="591"/>
      <c r="F112" s="592"/>
      <c r="G112" s="590"/>
      <c r="H112" s="581"/>
    </row>
  </sheetData>
  <mergeCells count="37">
    <mergeCell ref="D8:F8"/>
    <mergeCell ref="D9:F9"/>
    <mergeCell ref="B2:G3"/>
    <mergeCell ref="B4:G4"/>
    <mergeCell ref="B6:G6"/>
    <mergeCell ref="C7:F7"/>
    <mergeCell ref="D10:F10"/>
    <mergeCell ref="D11:F11"/>
    <mergeCell ref="D12:F12"/>
    <mergeCell ref="D13:F13"/>
    <mergeCell ref="B47:G47"/>
    <mergeCell ref="D14:F14"/>
    <mergeCell ref="D15:F15"/>
    <mergeCell ref="D16:F16"/>
    <mergeCell ref="D17:F17"/>
    <mergeCell ref="B19:G19"/>
    <mergeCell ref="C20:F20"/>
    <mergeCell ref="D21:F21"/>
    <mergeCell ref="B23:G23"/>
    <mergeCell ref="C24:F24"/>
    <mergeCell ref="D76:F76"/>
    <mergeCell ref="D77:F77"/>
    <mergeCell ref="C48:F48"/>
    <mergeCell ref="B65:G65"/>
    <mergeCell ref="C66:F66"/>
    <mergeCell ref="D67:F67"/>
    <mergeCell ref="D68:F68"/>
    <mergeCell ref="D69:F69"/>
    <mergeCell ref="D73:F73"/>
    <mergeCell ref="D74:F74"/>
    <mergeCell ref="D75:F75"/>
    <mergeCell ref="D70:F70"/>
    <mergeCell ref="D78:F78"/>
    <mergeCell ref="C84:F84"/>
    <mergeCell ref="D95:F95"/>
    <mergeCell ref="B97:G98"/>
    <mergeCell ref="C99:F99"/>
  </mergeCells>
  <conditionalFormatting sqref="G10">
    <cfRule type="expression" priority="1" stopIfTrue="1">
      <formula>_xludf.ISERROR(G10)</formula>
    </cfRule>
  </conditionalFormatting>
  <pageMargins left="0.34" right="0.19685039370078741" top="0.36" bottom="0.3" header="0.19" footer="0.17"/>
  <pageSetup paperSize="9" orientation="portrait" r:id="rId1"/>
  <headerFooter alignWithMargins="0"/>
  <rowBreaks count="1" manualBreakCount="1">
    <brk id="57" max="7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7"/>
  <sheetViews>
    <sheetView showGridLines="0" zoomScale="110" zoomScaleNormal="110" workbookViewId="0">
      <selection activeCell="G17" sqref="G17"/>
    </sheetView>
  </sheetViews>
  <sheetFormatPr defaultColWidth="11.28515625" defaultRowHeight="11.25"/>
  <cols>
    <col min="1" max="1" width="8.7109375" style="218" customWidth="1"/>
    <col min="2" max="2" width="15.7109375" style="218" customWidth="1"/>
    <col min="3" max="3" width="15.5703125" style="218" customWidth="1"/>
    <col min="4" max="6" width="15.7109375" style="218" customWidth="1"/>
    <col min="7" max="7" width="12.85546875" style="218" customWidth="1"/>
    <col min="8" max="16384" width="11.28515625" style="218"/>
  </cols>
  <sheetData>
    <row r="1" spans="1:11">
      <c r="A1" s="214"/>
      <c r="B1" s="215"/>
      <c r="C1" s="214"/>
      <c r="D1" s="215"/>
      <c r="E1" s="215"/>
      <c r="F1" s="216"/>
      <c r="G1" s="217"/>
      <c r="H1" s="216"/>
      <c r="I1" s="216"/>
      <c r="J1" s="216"/>
    </row>
    <row r="2" spans="1:11" ht="12.6" customHeight="1">
      <c r="A2" s="850" t="s">
        <v>0</v>
      </c>
      <c r="B2" s="850"/>
      <c r="C2" s="850"/>
      <c r="D2" s="850"/>
      <c r="E2" s="850"/>
      <c r="F2" s="850"/>
      <c r="G2" s="219"/>
    </row>
    <row r="3" spans="1:11" ht="13.7" customHeight="1">
      <c r="A3" s="850" t="s">
        <v>71</v>
      </c>
      <c r="B3" s="850"/>
      <c r="C3" s="850"/>
      <c r="D3" s="850"/>
      <c r="E3" s="850"/>
      <c r="F3" s="850"/>
      <c r="G3" s="219"/>
    </row>
    <row r="4" spans="1:11" ht="12.75">
      <c r="A4" s="851" t="s">
        <v>404</v>
      </c>
      <c r="B4" s="851"/>
      <c r="C4" s="851"/>
      <c r="D4" s="851"/>
      <c r="E4" s="851"/>
      <c r="F4" s="851"/>
      <c r="G4" s="219"/>
    </row>
    <row r="5" spans="1:11" ht="14.45" customHeight="1">
      <c r="A5" s="851" t="s">
        <v>73</v>
      </c>
      <c r="B5" s="851"/>
      <c r="C5" s="851"/>
      <c r="D5" s="851"/>
      <c r="E5" s="851"/>
      <c r="F5" s="851"/>
      <c r="G5" s="219"/>
    </row>
    <row r="6" spans="1:11" ht="11.45" customHeight="1">
      <c r="A6" s="220"/>
      <c r="B6" s="220"/>
      <c r="C6" s="220"/>
      <c r="D6" s="220"/>
      <c r="E6" s="220"/>
      <c r="F6" s="220"/>
      <c r="G6" s="219"/>
    </row>
    <row r="7" spans="1:11">
      <c r="A7" s="852" t="s">
        <v>1</v>
      </c>
      <c r="B7" s="852"/>
      <c r="C7" s="852"/>
      <c r="D7" s="852"/>
      <c r="E7" s="852"/>
      <c r="F7" s="852"/>
      <c r="G7" s="219"/>
    </row>
    <row r="8" spans="1:11" ht="21.75">
      <c r="A8" s="526" t="s">
        <v>3</v>
      </c>
      <c r="B8" s="526" t="s">
        <v>4</v>
      </c>
      <c r="C8" s="526" t="s">
        <v>5</v>
      </c>
      <c r="D8" s="526" t="s">
        <v>6</v>
      </c>
      <c r="E8" s="527" t="s">
        <v>7</v>
      </c>
      <c r="F8" s="526" t="s">
        <v>8</v>
      </c>
      <c r="G8" s="221"/>
    </row>
    <row r="9" spans="1:11">
      <c r="A9" s="336">
        <v>1102</v>
      </c>
      <c r="B9" s="224" t="e">
        <f>SUMIF(#REF!,A9,#REF!)</f>
        <v>#REF!</v>
      </c>
      <c r="C9" s="224" t="e">
        <f>SUMIF(#REF!,A9,#REF!)</f>
        <v>#REF!</v>
      </c>
      <c r="D9" s="224" t="e">
        <f>SUMIF(#REF!,A9,#REF!)</f>
        <v>#REF!</v>
      </c>
      <c r="E9" s="224" t="e">
        <f>SUMIF(#REF!,A9,#REF!)</f>
        <v>#REF!</v>
      </c>
      <c r="F9" s="224" t="e">
        <f>SUMIF(#REF!,A9,#REF!)</f>
        <v>#REF!</v>
      </c>
      <c r="G9" s="221"/>
    </row>
    <row r="10" spans="1:11">
      <c r="A10" s="336">
        <v>1202</v>
      </c>
      <c r="B10" s="224" t="e">
        <f>SUMIF(#REF!,A10,#REF!)</f>
        <v>#REF!</v>
      </c>
      <c r="C10" s="224" t="e">
        <f>SUMIF(#REF!,A10,#REF!)</f>
        <v>#REF!</v>
      </c>
      <c r="D10" s="224" t="e">
        <f>SUMIF(#REF!,A10,#REF!)</f>
        <v>#REF!</v>
      </c>
      <c r="E10" s="224" t="e">
        <f>SUMIF(#REF!,A10,#REF!)</f>
        <v>#REF!</v>
      </c>
      <c r="F10" s="224" t="e">
        <f>SUMIF(#REF!,A10,#REF!)</f>
        <v>#REF!</v>
      </c>
      <c r="G10" s="221"/>
    </row>
    <row r="11" spans="1:11">
      <c r="A11" s="336">
        <v>1911</v>
      </c>
      <c r="B11" s="224" t="e">
        <f>SUMIF(#REF!,A11,#REF!)</f>
        <v>#REF!</v>
      </c>
      <c r="C11" s="224" t="e">
        <f>SUMIF(#REF!,A11,#REF!)</f>
        <v>#REF!</v>
      </c>
      <c r="D11" s="224" t="e">
        <f>SUMIF(#REF!,A11,#REF!)</f>
        <v>#REF!</v>
      </c>
      <c r="E11" s="224" t="e">
        <f>SUMIF(#REF!,A11,#REF!)</f>
        <v>#REF!</v>
      </c>
      <c r="F11" s="224" t="e">
        <f>SUMIF(#REF!,A11,#REF!)</f>
        <v>#REF!</v>
      </c>
      <c r="G11" s="221"/>
    </row>
    <row r="12" spans="1:11">
      <c r="A12" s="336">
        <v>2102</v>
      </c>
      <c r="B12" s="224" t="e">
        <f>SUMIF(#REF!,A12,#REF!)</f>
        <v>#REF!</v>
      </c>
      <c r="C12" s="224" t="e">
        <f>SUMIF(#REF!,A12,#REF!)</f>
        <v>#REF!</v>
      </c>
      <c r="D12" s="224" t="e">
        <f>SUMIF(#REF!,A12,#REF!)</f>
        <v>#REF!</v>
      </c>
      <c r="E12" s="224" t="e">
        <f>SUMIF(#REF!,A12,#REF!)</f>
        <v>#REF!</v>
      </c>
      <c r="F12" s="224" t="e">
        <f>SUMIF(#REF!,A12,#REF!)</f>
        <v>#REF!</v>
      </c>
      <c r="G12" s="221"/>
      <c r="K12" s="338"/>
    </row>
    <row r="13" spans="1:11">
      <c r="A13" s="336">
        <v>1916</v>
      </c>
      <c r="B13" s="224" t="e">
        <f>SUMIF(#REF!,A13,#REF!)</f>
        <v>#REF!</v>
      </c>
      <c r="C13" s="224" t="e">
        <f>SUMIF(#REF!,A13,#REF!)</f>
        <v>#REF!</v>
      </c>
      <c r="D13" s="224" t="e">
        <f>SUMIF(#REF!,A13,#REF!)</f>
        <v>#REF!</v>
      </c>
      <c r="E13" s="224" t="e">
        <f>SUMIF(#REF!,A13,#REF!)</f>
        <v>#REF!</v>
      </c>
      <c r="F13" s="224" t="e">
        <f>SUMIF(#REF!,A13,#REF!)</f>
        <v>#REF!</v>
      </c>
      <c r="G13" s="221"/>
    </row>
    <row r="14" spans="1:11">
      <c r="A14" s="336">
        <v>2202</v>
      </c>
      <c r="B14" s="224" t="e">
        <f>SUMIF(#REF!,A14,#REF!)</f>
        <v>#REF!</v>
      </c>
      <c r="C14" s="224" t="e">
        <f>SUMIF(#REF!,A14,#REF!)</f>
        <v>#REF!</v>
      </c>
      <c r="D14" s="224" t="e">
        <f>SUMIF(#REF!,A14,#REF!)</f>
        <v>#REF!</v>
      </c>
      <c r="E14" s="224" t="e">
        <f>SUMIF(#REF!,A14,#REF!)</f>
        <v>#REF!</v>
      </c>
      <c r="F14" s="224" t="e">
        <f>SUMIF(#REF!,A14,#REF!)</f>
        <v>#REF!</v>
      </c>
      <c r="G14" s="221"/>
    </row>
    <row r="15" spans="1:11">
      <c r="A15" s="336">
        <v>2353</v>
      </c>
      <c r="B15" s="224" t="e">
        <f>SUMIF(#REF!,A15,#REF!)</f>
        <v>#REF!</v>
      </c>
      <c r="C15" s="224" t="e">
        <f>SUMIF(#REF!,A15,#REF!)</f>
        <v>#REF!</v>
      </c>
      <c r="D15" s="224" t="e">
        <f>SUMIF(#REF!,A15,#REF!)</f>
        <v>#REF!</v>
      </c>
      <c r="E15" s="224" t="e">
        <f>SUMIF(#REF!,A15,#REF!)</f>
        <v>#REF!</v>
      </c>
      <c r="F15" s="224" t="e">
        <f>SUMIF(#REF!,A15,#REF!)</f>
        <v>#REF!</v>
      </c>
      <c r="G15" s="221"/>
    </row>
    <row r="16" spans="1:11">
      <c r="A16" s="336">
        <v>2949</v>
      </c>
      <c r="B16" s="224" t="e">
        <f>SUMIF(#REF!,A16,#REF!)</f>
        <v>#REF!</v>
      </c>
      <c r="C16" s="224" t="e">
        <f>SUMIF(#REF!,A16,#REF!)</f>
        <v>#REF!</v>
      </c>
      <c r="D16" s="224" t="e">
        <f>SUMIF(#REF!,A16,#REF!)</f>
        <v>#REF!</v>
      </c>
      <c r="E16" s="224" t="e">
        <f>SUMIF(#REF!,A16,#REF!)</f>
        <v>#REF!</v>
      </c>
      <c r="F16" s="224" t="e">
        <f>SUMIF(#REF!,A16,#REF!)</f>
        <v>#REF!</v>
      </c>
      <c r="G16" s="221"/>
    </row>
    <row r="17" spans="1:8">
      <c r="A17" s="336">
        <v>2911</v>
      </c>
      <c r="B17" s="224" t="e">
        <f>SUMIF(#REF!,A17,#REF!)</f>
        <v>#REF!</v>
      </c>
      <c r="C17" s="224" t="e">
        <f>SUMIF(#REF!,A17,#REF!)</f>
        <v>#REF!</v>
      </c>
      <c r="D17" s="224" t="e">
        <f>SUMIF(#REF!,A17,#REF!)</f>
        <v>#REF!</v>
      </c>
      <c r="E17" s="224" t="e">
        <f>SUMIF(#REF!,A17,#REF!)</f>
        <v>#REF!</v>
      </c>
      <c r="F17" s="224" t="e">
        <f>SUMIF(#REF!,A17,#REF!)</f>
        <v>#REF!</v>
      </c>
      <c r="G17" s="221"/>
    </row>
    <row r="18" spans="1:8">
      <c r="A18" s="336">
        <v>3102</v>
      </c>
      <c r="B18" s="224" t="e">
        <f>SUMIF(#REF!,A18,#REF!)</f>
        <v>#REF!</v>
      </c>
      <c r="C18" s="224" t="e">
        <f>SUMIF(#REF!,A18,#REF!)</f>
        <v>#REF!</v>
      </c>
      <c r="D18" s="224" t="e">
        <f>SUMIF(#REF!,A18,#REF!)</f>
        <v>#REF!</v>
      </c>
      <c r="E18" s="224" t="e">
        <f>SUMIF(#REF!,A18,#REF!)</f>
        <v>#REF!</v>
      </c>
      <c r="F18" s="224" t="e">
        <f>SUMIF(#REF!,A18,#REF!)</f>
        <v>#REF!</v>
      </c>
      <c r="G18" s="221"/>
    </row>
    <row r="19" spans="1:8">
      <c r="A19" s="528" t="s">
        <v>22</v>
      </c>
      <c r="B19" s="529" t="e">
        <f>SUM(B9:B18)</f>
        <v>#REF!</v>
      </c>
      <c r="C19" s="529" t="e">
        <f>SUM(C9:C18)</f>
        <v>#REF!</v>
      </c>
      <c r="D19" s="529" t="e">
        <f>SUM(D9:D18)</f>
        <v>#REF!</v>
      </c>
      <c r="E19" s="529" t="e">
        <f>SUM(E9:E18)</f>
        <v>#REF!</v>
      </c>
      <c r="F19" s="529" t="e">
        <f>SUM(F9:F18)</f>
        <v>#REF!</v>
      </c>
      <c r="G19" s="221"/>
    </row>
    <row r="20" spans="1:8">
      <c r="A20" s="222"/>
      <c r="B20" s="223"/>
      <c r="C20" s="223"/>
      <c r="D20" s="223"/>
      <c r="E20" s="223"/>
      <c r="F20" s="223"/>
      <c r="G20" s="221"/>
    </row>
    <row r="21" spans="1:8">
      <c r="A21" s="849" t="s">
        <v>23</v>
      </c>
      <c r="B21" s="849"/>
      <c r="C21" s="849"/>
      <c r="D21" s="849"/>
      <c r="E21" s="849"/>
      <c r="F21" s="849"/>
      <c r="G21" s="221"/>
    </row>
    <row r="22" spans="1:8" ht="21.75">
      <c r="A22" s="526" t="s">
        <v>3</v>
      </c>
      <c r="B22" s="526" t="s">
        <v>4</v>
      </c>
      <c r="C22" s="526" t="s">
        <v>5</v>
      </c>
      <c r="D22" s="526" t="s">
        <v>24</v>
      </c>
      <c r="E22" s="527" t="s">
        <v>7</v>
      </c>
      <c r="F22" s="526" t="s">
        <v>8</v>
      </c>
      <c r="G22" s="221"/>
      <c r="H22" s="275"/>
    </row>
    <row r="23" spans="1:8">
      <c r="A23" s="337">
        <v>5102</v>
      </c>
      <c r="B23" s="224" t="e">
        <f>SUMIF(#REF!,A23,#REF!)</f>
        <v>#REF!</v>
      </c>
      <c r="C23" s="224" t="e">
        <f>SUMIF(#REF!,A23,#REF!)</f>
        <v>#REF!</v>
      </c>
      <c r="D23" s="224" t="e">
        <f>SUMIF(#REF!,A23,#REF!)</f>
        <v>#REF!</v>
      </c>
      <c r="E23" s="224" t="e">
        <f>SUMIF(#REF!,A23,#REF!)</f>
        <v>#REF!</v>
      </c>
      <c r="F23" s="224" t="e">
        <f>SUMIF(#REF!,A23,#REF!)</f>
        <v>#REF!</v>
      </c>
      <c r="G23" s="221"/>
    </row>
    <row r="24" spans="1:8">
      <c r="A24" s="337">
        <v>6203</v>
      </c>
      <c r="B24" s="224" t="e">
        <f>SUMIF(#REF!,A24,#REF!)</f>
        <v>#REF!</v>
      </c>
      <c r="C24" s="224" t="e">
        <f>SUMIF(#REF!,A24,#REF!)</f>
        <v>#REF!</v>
      </c>
      <c r="D24" s="224" t="e">
        <f>SUMIF(#REF!,A24,#REF!)</f>
        <v>#REF!</v>
      </c>
      <c r="E24" s="224" t="e">
        <f>SUMIF(#REF!,A24,#REF!)</f>
        <v>#REF!</v>
      </c>
      <c r="F24" s="224" t="e">
        <f>SUMIF(#REF!,A24,#REF!)</f>
        <v>#REF!</v>
      </c>
      <c r="G24" s="221"/>
    </row>
    <row r="25" spans="1:8">
      <c r="A25" s="337">
        <v>5405</v>
      </c>
      <c r="B25" s="224" t="e">
        <f>SUMIF(#REF!,A25,#REF!)</f>
        <v>#REF!</v>
      </c>
      <c r="C25" s="224" t="e">
        <f>SUMIF(#REF!,A25,#REF!)</f>
        <v>#REF!</v>
      </c>
      <c r="D25" s="224" t="e">
        <f>SUMIF(#REF!,A25,#REF!)</f>
        <v>#REF!</v>
      </c>
      <c r="E25" s="224" t="e">
        <f>SUMIF(#REF!,A25,#REF!)</f>
        <v>#REF!</v>
      </c>
      <c r="F25" s="224" t="e">
        <f>SUMIF(#REF!,A25,#REF!)</f>
        <v>#REF!</v>
      </c>
      <c r="G25" s="221"/>
    </row>
    <row r="26" spans="1:8">
      <c r="A26" s="337">
        <v>6102</v>
      </c>
      <c r="B26" s="224" t="e">
        <f>SUMIF(#REF!,A26,#REF!)</f>
        <v>#REF!</v>
      </c>
      <c r="C26" s="224" t="e">
        <f>SUMIF(#REF!,A26,#REF!)</f>
        <v>#REF!</v>
      </c>
      <c r="D26" s="224" t="e">
        <f>SUMIF(#REF!,A26,#REF!)</f>
        <v>#REF!</v>
      </c>
      <c r="E26" s="224" t="e">
        <f>SUMIF(#REF!,A26,#REF!)</f>
        <v>#REF!</v>
      </c>
      <c r="F26" s="224" t="e">
        <f>SUMIF(#REF!,A26,#REF!)</f>
        <v>#REF!</v>
      </c>
      <c r="G26" s="221"/>
    </row>
    <row r="27" spans="1:8">
      <c r="A27" s="337">
        <v>6213</v>
      </c>
      <c r="B27" s="224" t="e">
        <f>SUMIF(#REF!,A27,#REF!)</f>
        <v>#REF!</v>
      </c>
      <c r="C27" s="224" t="e">
        <f>SUMIF(#REF!,A27,#REF!)</f>
        <v>#REF!</v>
      </c>
      <c r="D27" s="224" t="e">
        <f>SUMIF(#REF!,A27,#REF!)</f>
        <v>#REF!</v>
      </c>
      <c r="E27" s="224" t="e">
        <f>SUMIF(#REF!,A27,#REF!)</f>
        <v>#REF!</v>
      </c>
      <c r="F27" s="224" t="e">
        <f>SUMIF(#REF!,A27,#REF!)</f>
        <v>#REF!</v>
      </c>
      <c r="G27" s="221"/>
    </row>
    <row r="28" spans="1:8">
      <c r="A28" s="337">
        <v>6152</v>
      </c>
      <c r="B28" s="224" t="e">
        <f>SUMIF(#REF!,A28,#REF!)</f>
        <v>#REF!</v>
      </c>
      <c r="C28" s="224" t="e">
        <f>SUMIF(#REF!,A28,#REF!)</f>
        <v>#REF!</v>
      </c>
      <c r="D28" s="224" t="e">
        <f>SUMIF(#REF!,A28,#REF!)</f>
        <v>#REF!</v>
      </c>
      <c r="E28" s="224" t="e">
        <f>SUMIF(#REF!,A28,#REF!)</f>
        <v>#REF!</v>
      </c>
      <c r="F28" s="224" t="e">
        <f>SUMIF(#REF!,A28,#REF!)</f>
        <v>#REF!</v>
      </c>
      <c r="G28" s="221"/>
    </row>
    <row r="29" spans="1:8">
      <c r="A29" s="337">
        <v>6949</v>
      </c>
      <c r="B29" s="224" t="e">
        <f>SUMIF(#REF!,A29,#REF!)</f>
        <v>#REF!</v>
      </c>
      <c r="C29" s="224" t="e">
        <f>SUMIF(#REF!,A29,#REF!)</f>
        <v>#REF!</v>
      </c>
      <c r="D29" s="224" t="e">
        <f>SUMIF(#REF!,A29,#REF!)</f>
        <v>#REF!</v>
      </c>
      <c r="E29" s="224" t="e">
        <f>SUMIF(#REF!,A29,#REF!)</f>
        <v>#REF!</v>
      </c>
      <c r="F29" s="224" t="e">
        <f>SUMIF(#REF!,A29,#REF!)</f>
        <v>#REF!</v>
      </c>
      <c r="G29" s="221"/>
    </row>
    <row r="30" spans="1:8">
      <c r="A30" s="521" t="s">
        <v>22</v>
      </c>
      <c r="B30" s="523" t="e">
        <f>SUM(B23:B29)</f>
        <v>#REF!</v>
      </c>
      <c r="C30" s="523" t="e">
        <f>SUM(C23:C29)</f>
        <v>#REF!</v>
      </c>
      <c r="D30" s="523" t="e">
        <f>SUM(D23:D29)</f>
        <v>#REF!</v>
      </c>
      <c r="E30" s="522" t="e">
        <f>SUM(E23:E29)</f>
        <v>#REF!</v>
      </c>
      <c r="F30" s="522" t="e">
        <f>SUM(F23:F29)</f>
        <v>#REF!</v>
      </c>
      <c r="G30" s="221"/>
    </row>
    <row r="31" spans="1:8">
      <c r="A31" s="225"/>
      <c r="B31" s="215"/>
      <c r="C31" s="215"/>
      <c r="D31" s="215"/>
      <c r="E31" s="215"/>
      <c r="F31" s="215"/>
      <c r="G31" s="221"/>
    </row>
    <row r="32" spans="1:8" ht="11.25" customHeight="1">
      <c r="A32" s="855" t="s">
        <v>25</v>
      </c>
      <c r="B32" s="697" t="s">
        <v>26</v>
      </c>
      <c r="C32" s="530"/>
      <c r="D32" s="531"/>
      <c r="E32" s="698" t="s">
        <v>27</v>
      </c>
      <c r="F32" s="698"/>
      <c r="G32" s="221"/>
    </row>
    <row r="33" spans="1:7">
      <c r="A33" s="856"/>
      <c r="B33" s="244"/>
      <c r="C33" s="244"/>
      <c r="D33" s="244"/>
      <c r="E33" s="524" t="s">
        <v>28</v>
      </c>
      <c r="F33" s="525" t="s">
        <v>29</v>
      </c>
      <c r="G33" s="221"/>
    </row>
    <row r="34" spans="1:7">
      <c r="A34" s="856"/>
      <c r="B34" s="226" t="s">
        <v>30</v>
      </c>
      <c r="C34" s="244"/>
      <c r="D34" s="244"/>
      <c r="E34" s="227"/>
      <c r="F34" s="228" t="e">
        <f>D30</f>
        <v>#REF!</v>
      </c>
      <c r="G34" s="221"/>
    </row>
    <row r="35" spans="1:7">
      <c r="A35" s="856"/>
      <c r="B35" s="226"/>
      <c r="C35" s="244"/>
      <c r="D35" s="244"/>
      <c r="E35" s="229"/>
      <c r="F35" s="230"/>
      <c r="G35" s="221"/>
    </row>
    <row r="36" spans="1:7">
      <c r="A36" s="856"/>
      <c r="B36" s="244" t="s">
        <v>31</v>
      </c>
      <c r="C36" s="244"/>
      <c r="D36" s="244"/>
      <c r="E36" s="229"/>
      <c r="F36" s="231">
        <f>E37</f>
        <v>0</v>
      </c>
      <c r="G36" s="221"/>
    </row>
    <row r="37" spans="1:7">
      <c r="A37" s="856"/>
      <c r="B37" s="244" t="s">
        <v>405</v>
      </c>
      <c r="C37" s="244"/>
      <c r="D37" s="244"/>
      <c r="E37" s="232">
        <v>0</v>
      </c>
      <c r="F37" s="233"/>
      <c r="G37" s="221"/>
    </row>
    <row r="38" spans="1:7">
      <c r="A38" s="856"/>
      <c r="B38" s="244"/>
      <c r="C38" s="244"/>
      <c r="D38" s="244"/>
      <c r="E38" s="229"/>
      <c r="F38" s="233"/>
      <c r="G38" s="221"/>
    </row>
    <row r="39" spans="1:7">
      <c r="A39" s="856"/>
      <c r="B39" s="244" t="s">
        <v>32</v>
      </c>
      <c r="C39" s="244"/>
      <c r="D39" s="244"/>
      <c r="E39" s="229"/>
      <c r="F39" s="231">
        <f>E40</f>
        <v>0</v>
      </c>
      <c r="G39" s="221"/>
    </row>
    <row r="40" spans="1:7">
      <c r="A40" s="856"/>
      <c r="B40" s="244"/>
      <c r="C40" s="244"/>
      <c r="D40" s="244"/>
      <c r="E40" s="232">
        <v>0</v>
      </c>
      <c r="F40" s="234"/>
      <c r="G40" s="221"/>
    </row>
    <row r="41" spans="1:7">
      <c r="A41" s="856"/>
      <c r="B41" s="244"/>
      <c r="C41" s="244"/>
      <c r="D41" s="235"/>
      <c r="E41" s="236"/>
      <c r="F41" s="233"/>
      <c r="G41" s="221"/>
    </row>
    <row r="42" spans="1:7" ht="10.9" customHeight="1">
      <c r="A42" s="856"/>
      <c r="B42" s="244" t="s">
        <v>33</v>
      </c>
      <c r="C42" s="244"/>
      <c r="D42" s="235"/>
      <c r="E42" s="237"/>
      <c r="F42" s="238" t="e">
        <f>F34+F36+F39</f>
        <v>#REF!</v>
      </c>
      <c r="G42" s="221"/>
    </row>
    <row r="43" spans="1:7" ht="10.9" customHeight="1">
      <c r="A43" s="532"/>
      <c r="B43" s="239" t="s">
        <v>74</v>
      </c>
      <c r="C43" s="240"/>
      <c r="D43" s="240"/>
      <c r="E43" s="241"/>
      <c r="F43" s="242" t="e">
        <f>F42</f>
        <v>#REF!</v>
      </c>
      <c r="G43" s="221"/>
    </row>
    <row r="44" spans="1:7">
      <c r="A44" s="243"/>
      <c r="B44" s="244"/>
      <c r="C44" s="244"/>
      <c r="D44" s="244"/>
      <c r="E44" s="245"/>
      <c r="F44" s="246"/>
      <c r="G44" s="221"/>
    </row>
    <row r="45" spans="1:7">
      <c r="A45" s="857" t="s">
        <v>34</v>
      </c>
      <c r="B45" s="858" t="s">
        <v>35</v>
      </c>
      <c r="C45" s="858"/>
      <c r="D45" s="858"/>
      <c r="E45" s="533"/>
      <c r="F45" s="533"/>
      <c r="G45" s="221"/>
    </row>
    <row r="46" spans="1:7">
      <c r="A46" s="857"/>
      <c r="B46" s="244" t="s">
        <v>36</v>
      </c>
      <c r="C46" s="244"/>
      <c r="D46" s="244"/>
      <c r="E46" s="229"/>
      <c r="F46" s="247" t="e">
        <f>D19</f>
        <v>#REF!</v>
      </c>
      <c r="G46" s="221"/>
    </row>
    <row r="47" spans="1:7">
      <c r="A47" s="857"/>
      <c r="B47" s="244"/>
      <c r="C47" s="244"/>
      <c r="D47" s="244"/>
      <c r="E47" s="229"/>
      <c r="F47" s="248"/>
      <c r="G47" s="221"/>
    </row>
    <row r="48" spans="1:7">
      <c r="A48" s="857"/>
      <c r="B48" s="244" t="s">
        <v>37</v>
      </c>
      <c r="C48" s="244"/>
      <c r="D48" s="244"/>
      <c r="E48" s="229"/>
      <c r="F48" s="368">
        <f>E49</f>
        <v>0</v>
      </c>
      <c r="G48" s="221"/>
    </row>
    <row r="49" spans="1:7">
      <c r="A49" s="857"/>
      <c r="B49" s="250" t="s">
        <v>38</v>
      </c>
      <c r="D49" s="251"/>
      <c r="E49" s="252"/>
      <c r="F49" s="253"/>
      <c r="G49" s="215"/>
    </row>
    <row r="50" spans="1:7">
      <c r="A50" s="857"/>
      <c r="B50" s="244"/>
      <c r="C50" s="244"/>
      <c r="D50" s="244"/>
      <c r="E50" s="254"/>
      <c r="F50" s="255"/>
      <c r="G50" s="221"/>
    </row>
    <row r="51" spans="1:7">
      <c r="A51" s="857"/>
      <c r="B51" s="244" t="s">
        <v>39</v>
      </c>
      <c r="C51" s="244"/>
      <c r="D51" s="244"/>
      <c r="E51" s="254"/>
      <c r="F51" s="256">
        <v>0</v>
      </c>
      <c r="G51" s="221"/>
    </row>
    <row r="52" spans="1:7">
      <c r="A52" s="857"/>
      <c r="B52" s="244"/>
      <c r="C52" s="244"/>
      <c r="D52" s="244"/>
      <c r="E52" s="257">
        <v>0</v>
      </c>
      <c r="F52" s="258"/>
      <c r="G52" s="221"/>
    </row>
    <row r="53" spans="1:7">
      <c r="A53" s="857"/>
      <c r="B53" s="244"/>
      <c r="C53" s="244"/>
      <c r="D53" s="244"/>
      <c r="E53" s="229"/>
      <c r="F53" s="259"/>
      <c r="G53" s="221"/>
    </row>
    <row r="54" spans="1:7">
      <c r="A54" s="857"/>
      <c r="B54" s="244" t="s">
        <v>40</v>
      </c>
      <c r="C54" s="244"/>
      <c r="D54" s="244"/>
      <c r="E54" s="229"/>
      <c r="F54" s="368" t="e">
        <f>F46+F48+F51</f>
        <v>#REF!</v>
      </c>
      <c r="G54" s="221"/>
    </row>
    <row r="55" spans="1:7">
      <c r="A55" s="857"/>
      <c r="B55" s="244" t="s">
        <v>75</v>
      </c>
      <c r="C55" s="244"/>
      <c r="D55" s="244"/>
      <c r="E55" s="229"/>
      <c r="F55" s="249">
        <v>0</v>
      </c>
      <c r="G55" s="221"/>
    </row>
    <row r="56" spans="1:7">
      <c r="A56" s="857"/>
      <c r="B56" s="260" t="s">
        <v>41</v>
      </c>
      <c r="C56" s="261"/>
      <c r="D56" s="261"/>
      <c r="E56" s="262"/>
      <c r="F56" s="263" t="e">
        <f>F54-F55</f>
        <v>#REF!</v>
      </c>
      <c r="G56" s="221"/>
    </row>
    <row r="57" spans="1:7">
      <c r="A57" s="264"/>
      <c r="B57" s="265"/>
      <c r="C57" s="265"/>
      <c r="D57" s="265"/>
      <c r="E57" s="266"/>
      <c r="F57" s="267"/>
      <c r="G57" s="221"/>
    </row>
    <row r="58" spans="1:7">
      <c r="A58" s="857" t="s">
        <v>42</v>
      </c>
      <c r="B58" s="860" t="s">
        <v>43</v>
      </c>
      <c r="C58" s="860"/>
      <c r="D58" s="860"/>
      <c r="E58" s="534"/>
      <c r="F58" s="534"/>
      <c r="G58" s="221"/>
    </row>
    <row r="59" spans="1:7">
      <c r="A59" s="859"/>
      <c r="B59" s="340" t="s">
        <v>44</v>
      </c>
      <c r="C59" s="341"/>
      <c r="D59" s="341"/>
      <c r="E59" s="342"/>
      <c r="F59" s="343" t="e">
        <f>IF((F43-F56)&gt;0,(F43-F56),0)</f>
        <v>#REF!</v>
      </c>
      <c r="G59" s="221"/>
    </row>
    <row r="60" spans="1:7" ht="12" thickBot="1">
      <c r="A60" s="859"/>
      <c r="B60" s="344" t="s">
        <v>45</v>
      </c>
      <c r="C60" s="244"/>
      <c r="D60" s="244"/>
      <c r="E60" s="259"/>
      <c r="F60" s="345"/>
      <c r="G60" s="221"/>
    </row>
    <row r="61" spans="1:7" ht="12" thickBot="1">
      <c r="A61" s="859"/>
      <c r="B61" s="344" t="s">
        <v>46</v>
      </c>
      <c r="C61" s="244"/>
      <c r="D61" s="244"/>
      <c r="E61" s="268"/>
      <c r="F61" s="535" t="e">
        <f>F59</f>
        <v>#REF!</v>
      </c>
      <c r="G61" s="221"/>
    </row>
    <row r="62" spans="1:7">
      <c r="A62" s="859"/>
      <c r="B62" s="344" t="s">
        <v>47</v>
      </c>
      <c r="C62" s="244"/>
      <c r="D62" s="244"/>
      <c r="E62" s="259"/>
      <c r="F62" s="345" t="e">
        <f>IF((F43-F56)&lt;0,(F43-F56)*(-1),0)</f>
        <v>#REF!</v>
      </c>
      <c r="G62" s="221"/>
    </row>
    <row r="63" spans="1:7">
      <c r="A63" s="859"/>
      <c r="B63" s="346" t="s">
        <v>48</v>
      </c>
      <c r="C63" s="240"/>
      <c r="D63" s="240"/>
      <c r="E63" s="347"/>
      <c r="F63" s="348"/>
      <c r="G63" s="221"/>
    </row>
    <row r="65" spans="1:10" ht="12" thickBot="1"/>
    <row r="66" spans="1:10" ht="12" thickBot="1">
      <c r="A66" s="272"/>
      <c r="B66" s="270"/>
      <c r="C66" s="270" t="s">
        <v>78</v>
      </c>
      <c r="D66" s="270" t="s">
        <v>79</v>
      </c>
      <c r="E66" s="270" t="s">
        <v>80</v>
      </c>
      <c r="F66" s="271" t="s">
        <v>406</v>
      </c>
    </row>
    <row r="67" spans="1:10" ht="12" thickBot="1">
      <c r="A67" s="853" t="s">
        <v>81</v>
      </c>
      <c r="B67" s="854"/>
      <c r="C67" s="501" t="e">
        <f>B30+'ICMS PROGOIAS '!#REF!</f>
        <v>#REF!</v>
      </c>
      <c r="D67" s="501" t="e">
        <f>C30+'ICMS PROGOIAS '!#REF!</f>
        <v>#REF!</v>
      </c>
      <c r="E67" s="501" t="e">
        <f>D30+'ICMS PROGOIAS '!#REF!</f>
        <v>#REF!</v>
      </c>
      <c r="F67" s="501" t="e">
        <f>E30+'ICMS PROGOIAS '!#REF!</f>
        <v>#REF!</v>
      </c>
      <c r="H67" s="406"/>
    </row>
    <row r="68" spans="1:10" ht="12" thickBot="1">
      <c r="A68" s="853" t="s">
        <v>82</v>
      </c>
      <c r="B68" s="854"/>
      <c r="C68" s="502" t="e">
        <f>B19+'ICMS PROGOIAS '!#REF!</f>
        <v>#REF!</v>
      </c>
      <c r="D68" s="503" t="e">
        <f>C19+'ICMS PROGOIAS '!#REF!</f>
        <v>#REF!</v>
      </c>
      <c r="E68" s="405" t="e">
        <f>D19+'ICMS PROGOIAS '!#REF!</f>
        <v>#REF!</v>
      </c>
      <c r="F68" s="503" t="e">
        <f>E19+'ICMS PROGOIAS '!#REF!</f>
        <v>#REF!</v>
      </c>
    </row>
    <row r="70" spans="1:10">
      <c r="E70" s="373"/>
    </row>
    <row r="71" spans="1:10">
      <c r="D71" s="369"/>
      <c r="E71" s="369"/>
    </row>
    <row r="72" spans="1:10">
      <c r="C72" s="373"/>
      <c r="D72" s="369"/>
      <c r="E72" s="369"/>
    </row>
    <row r="73" spans="1:10">
      <c r="C73" s="373"/>
      <c r="D73" s="369"/>
    </row>
    <row r="74" spans="1:10">
      <c r="C74" s="373"/>
      <c r="D74" s="275"/>
    </row>
    <row r="75" spans="1:10">
      <c r="H75" s="369"/>
      <c r="I75" s="369"/>
      <c r="J75" s="369"/>
    </row>
    <row r="76" spans="1:10">
      <c r="H76" s="369"/>
      <c r="I76" s="369"/>
      <c r="J76" s="369"/>
    </row>
    <row r="77" spans="1:10">
      <c r="H77" s="275"/>
      <c r="I77" s="275"/>
      <c r="J77" s="275"/>
    </row>
  </sheetData>
  <mergeCells count="13">
    <mergeCell ref="A21:F21"/>
    <mergeCell ref="A2:F2"/>
    <mergeCell ref="A3:F3"/>
    <mergeCell ref="A4:F4"/>
    <mergeCell ref="A5:F5"/>
    <mergeCell ref="A7:F7"/>
    <mergeCell ref="A68:B68"/>
    <mergeCell ref="A32:A42"/>
    <mergeCell ref="A45:A56"/>
    <mergeCell ref="B45:D45"/>
    <mergeCell ref="A58:A63"/>
    <mergeCell ref="B58:D58"/>
    <mergeCell ref="A67:B67"/>
  </mergeCells>
  <printOptions horizontalCentered="1" verticalCentered="1"/>
  <pageMargins left="0.19685039370078741" right="0.19685039370078741" top="0.42" bottom="0.51181102362204722" header="0.23622047244094491" footer="0.23622047244094491"/>
  <pageSetup paperSize="9" scale="97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  <rowBreaks count="1" manualBreakCount="1">
    <brk id="6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A14"/>
  <sheetViews>
    <sheetView workbookViewId="0">
      <selection activeCell="A18" sqref="A18"/>
    </sheetView>
  </sheetViews>
  <sheetFormatPr defaultColWidth="9.140625" defaultRowHeight="12.75"/>
  <cols>
    <col min="1" max="1" width="159.5703125" style="412" customWidth="1"/>
    <col min="2" max="16384" width="9.140625" style="412"/>
  </cols>
  <sheetData>
    <row r="3" spans="1:1" ht="15.75">
      <c r="A3" s="688" t="s">
        <v>407</v>
      </c>
    </row>
    <row r="4" spans="1:1" s="403" customFormat="1" ht="15.75">
      <c r="A4" s="715" t="s">
        <v>408</v>
      </c>
    </row>
    <row r="5" spans="1:1" ht="15.75">
      <c r="A5" s="695" t="s">
        <v>409</v>
      </c>
    </row>
    <row r="6" spans="1:1" customFormat="1" ht="15.75">
      <c r="A6" s="713" t="s">
        <v>410</v>
      </c>
    </row>
    <row r="7" spans="1:1" ht="15.75">
      <c r="A7" s="690"/>
    </row>
    <row r="8" spans="1:1" ht="15.75">
      <c r="A8" s="690"/>
    </row>
    <row r="9" spans="1:1" ht="15.75">
      <c r="A9" s="688" t="s">
        <v>411</v>
      </c>
    </row>
    <row r="10" spans="1:1" ht="31.5">
      <c r="A10" s="689" t="s">
        <v>412</v>
      </c>
    </row>
    <row r="11" spans="1:1" ht="15.75">
      <c r="A11" s="689"/>
    </row>
    <row r="12" spans="1:1" s="716" customFormat="1" ht="15.75">
      <c r="A12" s="715" t="s">
        <v>413</v>
      </c>
    </row>
    <row r="13" spans="1:1" ht="15.75">
      <c r="A13" s="695" t="s">
        <v>414</v>
      </c>
    </row>
    <row r="14" spans="1:1" customFormat="1" ht="15.75">
      <c r="A14" s="714" t="s">
        <v>415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1"/>
  <sheetViews>
    <sheetView showGridLines="0" topLeftCell="A219" zoomScale="85" zoomScaleNormal="85" workbookViewId="0">
      <selection activeCell="A275" sqref="A275"/>
    </sheetView>
  </sheetViews>
  <sheetFormatPr defaultColWidth="9.140625" defaultRowHeight="15"/>
  <cols>
    <col min="1" max="1" width="36.140625" style="730" customWidth="1"/>
    <col min="2" max="2" width="20.28515625" style="730" bestFit="1" customWidth="1"/>
    <col min="3" max="3" width="18" style="730" bestFit="1" customWidth="1"/>
    <col min="4" max="4" width="15.85546875" style="730" bestFit="1" customWidth="1"/>
    <col min="5" max="5" width="17.28515625" style="730" customWidth="1"/>
    <col min="6" max="6" width="8.140625" style="728" customWidth="1"/>
    <col min="7" max="7" width="36.140625" style="730" customWidth="1"/>
    <col min="8" max="8" width="20.28515625" style="730" bestFit="1" customWidth="1"/>
    <col min="9" max="9" width="15.85546875" style="730" bestFit="1" customWidth="1"/>
    <col min="10" max="10" width="14.28515625" style="730" bestFit="1" customWidth="1"/>
    <col min="11" max="11" width="15.42578125" style="729" bestFit="1" customWidth="1"/>
    <col min="12" max="16384" width="9.140625" style="728"/>
  </cols>
  <sheetData>
    <row r="1" spans="1:11">
      <c r="A1" s="726" t="s">
        <v>462</v>
      </c>
      <c r="B1" s="727" t="s">
        <v>416</v>
      </c>
      <c r="C1" s="727" t="s">
        <v>417</v>
      </c>
      <c r="D1" s="727" t="s">
        <v>418</v>
      </c>
      <c r="E1" s="727" t="s">
        <v>461</v>
      </c>
      <c r="F1" s="731"/>
      <c r="G1" s="726" t="s">
        <v>463</v>
      </c>
      <c r="H1" s="727" t="s">
        <v>416</v>
      </c>
      <c r="I1" s="727" t="s">
        <v>417</v>
      </c>
      <c r="J1" s="727" t="s">
        <v>418</v>
      </c>
      <c r="K1" s="727" t="s">
        <v>461</v>
      </c>
    </row>
    <row r="2" spans="1:11">
      <c r="A2" s="732">
        <v>1101</v>
      </c>
      <c r="B2" s="730">
        <f>IFERROR(VLOOKUP($A2,DADOS!$Q:$AO,8,FALSE),0)</f>
        <v>470548.07</v>
      </c>
      <c r="C2" s="730">
        <f>IFERROR(VLOOKUP($A2,DADOS!$Q:$AO,16,FALSE),0)</f>
        <v>3239.95</v>
      </c>
      <c r="D2" s="730">
        <f>IFERROR(VLOOKUP($A2,DADOS!$Q:$AO,25,FALSE),0)</f>
        <v>615.59</v>
      </c>
      <c r="E2" s="730" t="s">
        <v>9</v>
      </c>
      <c r="G2" s="732">
        <v>5101</v>
      </c>
      <c r="H2" s="730">
        <f>IFERROR(VLOOKUP($G2,DADOS!$Q:$AO,8,FALSE),0)</f>
        <v>1566881.15</v>
      </c>
      <c r="I2" s="730">
        <f>IFERROR(VLOOKUP($G2,DADOS!$Q:$AO,16,FALSE),0)</f>
        <v>1487039.1</v>
      </c>
      <c r="J2" s="730">
        <f>IFERROR(VLOOKUP($G2,DADOS!$Q:$AO,25,FALSE),0)</f>
        <v>178444.6</v>
      </c>
      <c r="K2" s="730" t="s">
        <v>9</v>
      </c>
    </row>
    <row r="3" spans="1:11">
      <c r="A3" s="732">
        <v>1102</v>
      </c>
      <c r="B3" s="730">
        <f>IFERROR(VLOOKUP($A3,DADOS!$Q:$AO,8,FALSE),0)</f>
        <v>889001.1</v>
      </c>
      <c r="C3" s="730">
        <f>IFERROR(VLOOKUP($A3,DADOS!$Q:$AO,16,FALSE),0)</f>
        <v>764059.72</v>
      </c>
      <c r="D3" s="730">
        <f>IFERROR(VLOOKUP($A3,DADOS!$Q:$AO,25,FALSE),0)</f>
        <v>99242</v>
      </c>
      <c r="E3" s="730" t="s">
        <v>10</v>
      </c>
      <c r="G3" s="732">
        <v>5102</v>
      </c>
      <c r="H3" s="730">
        <f>IFERROR(VLOOKUP($G3,DADOS!$Q:$AO,8,FALSE),0)</f>
        <v>1535803.46</v>
      </c>
      <c r="I3" s="730">
        <f>IFERROR(VLOOKUP($G3,DADOS!$Q:$AO,16,FALSE),0)</f>
        <v>1478609.86</v>
      </c>
      <c r="J3" s="730">
        <f>IFERROR(VLOOKUP($G3,DADOS!$Q:$AO,25,FALSE),0)</f>
        <v>202181.95</v>
      </c>
      <c r="K3" s="730" t="s">
        <v>10</v>
      </c>
    </row>
    <row r="4" spans="1:11">
      <c r="A4" s="732">
        <v>1111</v>
      </c>
      <c r="B4" s="730">
        <f>IFERROR(VLOOKUP($A4,DADOS!$Q:$AO,8,FALSE),0)</f>
        <v>0</v>
      </c>
      <c r="C4" s="730">
        <f>IFERROR(VLOOKUP($A4,DADOS!$Q:$AO,16,FALSE),0)</f>
        <v>0</v>
      </c>
      <c r="D4" s="730">
        <f>IFERROR(VLOOKUP($A4,DADOS!$Q:$AO,25,FALSE),0)</f>
        <v>0</v>
      </c>
      <c r="E4" s="730" t="s">
        <v>10</v>
      </c>
      <c r="G4" s="732">
        <v>5103</v>
      </c>
      <c r="H4" s="730">
        <f>IFERROR(VLOOKUP($G4,DADOS!$Q:$AO,8,FALSE),0)</f>
        <v>0</v>
      </c>
      <c r="I4" s="730">
        <f>IFERROR(VLOOKUP($G4,DADOS!$Q:$AO,16,FALSE),0)</f>
        <v>0</v>
      </c>
      <c r="J4" s="730">
        <f>IFERROR(VLOOKUP($G4,DADOS!$Q:$AO,25,FALSE),0)</f>
        <v>0</v>
      </c>
      <c r="K4" s="730" t="s">
        <v>9</v>
      </c>
    </row>
    <row r="5" spans="1:11">
      <c r="A5" s="732">
        <v>1113</v>
      </c>
      <c r="B5" s="730">
        <f>IFERROR(VLOOKUP($A5,DADOS!$Q:$AO,8,FALSE),0)</f>
        <v>0</v>
      </c>
      <c r="C5" s="730">
        <f>IFERROR(VLOOKUP($A5,DADOS!$Q:$AO,16,FALSE),0)</f>
        <v>0</v>
      </c>
      <c r="D5" s="730">
        <f>IFERROR(VLOOKUP($A5,DADOS!$Q:$AO,25,FALSE),0)</f>
        <v>0</v>
      </c>
      <c r="E5" s="730" t="s">
        <v>10</v>
      </c>
      <c r="G5" s="732">
        <v>5104</v>
      </c>
      <c r="H5" s="730">
        <f>IFERROR(VLOOKUP($G5,DADOS!$Q:$AO,8,FALSE),0)</f>
        <v>0</v>
      </c>
      <c r="I5" s="730">
        <f>IFERROR(VLOOKUP($G5,DADOS!$Q:$AO,16,FALSE),0)</f>
        <v>0</v>
      </c>
      <c r="J5" s="730">
        <f>IFERROR(VLOOKUP($G5,DADOS!$Q:$AO,25,FALSE),0)</f>
        <v>0</v>
      </c>
      <c r="K5" s="730" t="s">
        <v>10</v>
      </c>
    </row>
    <row r="6" spans="1:11">
      <c r="A6" s="732">
        <v>1116</v>
      </c>
      <c r="B6" s="730">
        <f>IFERROR(VLOOKUP($A6,DADOS!$Q:$AO,8,FALSE),0)</f>
        <v>0</v>
      </c>
      <c r="C6" s="730">
        <f>IFERROR(VLOOKUP($A6,DADOS!$Q:$AO,16,FALSE),0)</f>
        <v>0</v>
      </c>
      <c r="D6" s="730">
        <f>IFERROR(VLOOKUP($A6,DADOS!$Q:$AO,25,FALSE),0)</f>
        <v>0</v>
      </c>
      <c r="E6" s="730" t="s">
        <v>9</v>
      </c>
      <c r="G6" s="732">
        <v>5105</v>
      </c>
      <c r="H6" s="730">
        <f>IFERROR(VLOOKUP($G6,DADOS!$Q:$AO,8,FALSE),0)</f>
        <v>0</v>
      </c>
      <c r="I6" s="730">
        <f>IFERROR(VLOOKUP($G6,DADOS!$Q:$AO,16,FALSE),0)</f>
        <v>0</v>
      </c>
      <c r="J6" s="730">
        <f>IFERROR(VLOOKUP($G6,DADOS!$Q:$AO,25,FALSE),0)</f>
        <v>0</v>
      </c>
      <c r="K6" s="730" t="s">
        <v>9</v>
      </c>
    </row>
    <row r="7" spans="1:11">
      <c r="A7" s="732">
        <v>1117</v>
      </c>
      <c r="B7" s="730">
        <f>IFERROR(VLOOKUP($A7,DADOS!$Q:$AO,8,FALSE),0)</f>
        <v>0</v>
      </c>
      <c r="C7" s="730">
        <f>IFERROR(VLOOKUP($A7,DADOS!$Q:$AO,16,FALSE),0)</f>
        <v>0</v>
      </c>
      <c r="D7" s="730">
        <f>IFERROR(VLOOKUP($A7,DADOS!$Q:$AO,25,FALSE),0)</f>
        <v>0</v>
      </c>
      <c r="E7" s="730" t="s">
        <v>10</v>
      </c>
      <c r="G7" s="732">
        <v>5106</v>
      </c>
      <c r="H7" s="730">
        <f>IFERROR(VLOOKUP($G7,DADOS!$Q:$AO,8,FALSE),0)</f>
        <v>0</v>
      </c>
      <c r="I7" s="730">
        <f>IFERROR(VLOOKUP($G7,DADOS!$Q:$AO,16,FALSE),0)</f>
        <v>0</v>
      </c>
      <c r="J7" s="730">
        <f>IFERROR(VLOOKUP($G7,DADOS!$Q:$AO,25,FALSE),0)</f>
        <v>0</v>
      </c>
      <c r="K7" s="730" t="s">
        <v>10</v>
      </c>
    </row>
    <row r="8" spans="1:11">
      <c r="A8" s="732">
        <v>1118</v>
      </c>
      <c r="B8" s="730">
        <f>IFERROR(VLOOKUP($A8,DADOS!$Q:$AO,8,FALSE),0)</f>
        <v>0</v>
      </c>
      <c r="C8" s="730">
        <f>IFERROR(VLOOKUP($A8,DADOS!$Q:$AO,16,FALSE),0)</f>
        <v>0</v>
      </c>
      <c r="D8" s="730">
        <f>IFERROR(VLOOKUP($A8,DADOS!$Q:$AO,25,FALSE),0)</f>
        <v>0</v>
      </c>
      <c r="E8" s="730" t="s">
        <v>10</v>
      </c>
      <c r="G8" s="732">
        <v>5109</v>
      </c>
      <c r="H8" s="730">
        <f>IFERROR(VLOOKUP($G8,DADOS!$Q:$AO,8,FALSE),0)</f>
        <v>0</v>
      </c>
      <c r="I8" s="730">
        <f>IFERROR(VLOOKUP($G8,DADOS!$Q:$AO,16,FALSE),0)</f>
        <v>0</v>
      </c>
      <c r="J8" s="730">
        <f>IFERROR(VLOOKUP($G8,DADOS!$Q:$AO,25,FALSE),0)</f>
        <v>0</v>
      </c>
      <c r="K8" s="730" t="s">
        <v>9</v>
      </c>
    </row>
    <row r="9" spans="1:11">
      <c r="A9" s="732">
        <v>1120</v>
      </c>
      <c r="B9" s="730">
        <f>IFERROR(VLOOKUP($A9,DADOS!$Q:$AO,8,FALSE),0)</f>
        <v>0</v>
      </c>
      <c r="C9" s="730">
        <f>IFERROR(VLOOKUP($A9,DADOS!$Q:$AO,16,FALSE),0)</f>
        <v>0</v>
      </c>
      <c r="D9" s="730">
        <f>IFERROR(VLOOKUP($A9,DADOS!$Q:$AO,25,FALSE),0)</f>
        <v>0</v>
      </c>
      <c r="E9" s="730" t="s">
        <v>9</v>
      </c>
      <c r="G9" s="732">
        <v>5110</v>
      </c>
      <c r="H9" s="730">
        <f>IFERROR(VLOOKUP($G9,DADOS!$Q:$AO,8,FALSE),0)</f>
        <v>0</v>
      </c>
      <c r="I9" s="730">
        <f>IFERROR(VLOOKUP($G9,DADOS!$Q:$AO,16,FALSE),0)</f>
        <v>0</v>
      </c>
      <c r="J9" s="730">
        <f>IFERROR(VLOOKUP($G9,DADOS!$Q:$AO,25,FALSE),0)</f>
        <v>0</v>
      </c>
      <c r="K9" s="730" t="s">
        <v>10</v>
      </c>
    </row>
    <row r="10" spans="1:11">
      <c r="A10" s="732">
        <v>1121</v>
      </c>
      <c r="B10" s="730">
        <f>IFERROR(VLOOKUP($A10,DADOS!$Q:$AO,8,FALSE),0)</f>
        <v>0</v>
      </c>
      <c r="C10" s="730">
        <f>IFERROR(VLOOKUP($A10,DADOS!$Q:$AO,16,FALSE),0)</f>
        <v>0</v>
      </c>
      <c r="D10" s="730">
        <f>IFERROR(VLOOKUP($A10,DADOS!$Q:$AO,25,FALSE),0)</f>
        <v>0</v>
      </c>
      <c r="E10" s="730" t="s">
        <v>10</v>
      </c>
      <c r="G10" s="732">
        <v>5111</v>
      </c>
      <c r="H10" s="730">
        <f>IFERROR(VLOOKUP($G10,DADOS!$Q:$AO,8,FALSE),0)</f>
        <v>0</v>
      </c>
      <c r="I10" s="730">
        <f>IFERROR(VLOOKUP($G10,DADOS!$Q:$AO,16,FALSE),0)</f>
        <v>0</v>
      </c>
      <c r="J10" s="730">
        <f>IFERROR(VLOOKUP($G10,DADOS!$Q:$AO,25,FALSE),0)</f>
        <v>0</v>
      </c>
      <c r="K10" s="730" t="s">
        <v>10</v>
      </c>
    </row>
    <row r="11" spans="1:11">
      <c r="A11" s="732">
        <v>1122</v>
      </c>
      <c r="B11" s="730">
        <f>IFERROR(VLOOKUP($A11,DADOS!$Q:$AO,8,FALSE),0)</f>
        <v>329648.59999999998</v>
      </c>
      <c r="C11" s="730">
        <f>IFERROR(VLOOKUP($A11,DADOS!$Q:$AO,16,FALSE),0)</f>
        <v>0</v>
      </c>
      <c r="D11" s="730">
        <f>IFERROR(VLOOKUP($A11,DADOS!$Q:$AO,25,FALSE),0)</f>
        <v>0</v>
      </c>
      <c r="E11" s="730" t="s">
        <v>9</v>
      </c>
      <c r="G11" s="732">
        <v>5112</v>
      </c>
      <c r="H11" s="730">
        <f>IFERROR(VLOOKUP($G11,DADOS!$Q:$AO,8,FALSE),0)</f>
        <v>0</v>
      </c>
      <c r="I11" s="730">
        <f>IFERROR(VLOOKUP($G11,DADOS!$Q:$AO,16,FALSE),0)</f>
        <v>0</v>
      </c>
      <c r="J11" s="730">
        <f>IFERROR(VLOOKUP($G11,DADOS!$Q:$AO,25,FALSE),0)</f>
        <v>0</v>
      </c>
      <c r="K11" s="730" t="s">
        <v>10</v>
      </c>
    </row>
    <row r="12" spans="1:11">
      <c r="A12" s="732">
        <v>1124</v>
      </c>
      <c r="B12" s="730">
        <f>IFERROR(VLOOKUP($A12,DADOS!$Q:$AO,8,FALSE),0)</f>
        <v>0</v>
      </c>
      <c r="C12" s="730">
        <f>IFERROR(VLOOKUP($A12,DADOS!$Q:$AO,16,FALSE),0)</f>
        <v>0</v>
      </c>
      <c r="D12" s="730">
        <f>IFERROR(VLOOKUP($A12,DADOS!$Q:$AO,25,FALSE),0)</f>
        <v>0</v>
      </c>
      <c r="E12" s="730" t="s">
        <v>9</v>
      </c>
      <c r="G12" s="732">
        <v>5113</v>
      </c>
      <c r="H12" s="730">
        <f>IFERROR(VLOOKUP($G12,DADOS!$Q:$AO,8,FALSE),0)</f>
        <v>0</v>
      </c>
      <c r="I12" s="730">
        <f>IFERROR(VLOOKUP($G12,DADOS!$Q:$AO,16,FALSE),0)</f>
        <v>0</v>
      </c>
      <c r="J12" s="730">
        <f>IFERROR(VLOOKUP($G12,DADOS!$Q:$AO,25,FALSE),0)</f>
        <v>0</v>
      </c>
      <c r="K12" s="730" t="s">
        <v>10</v>
      </c>
    </row>
    <row r="13" spans="1:11">
      <c r="A13" s="732">
        <v>1125</v>
      </c>
      <c r="B13" s="730">
        <f>IFERROR(VLOOKUP($A13,DADOS!$Q:$AO,8,FALSE),0)</f>
        <v>22862.2</v>
      </c>
      <c r="C13" s="730">
        <f>IFERROR(VLOOKUP($A13,DADOS!$Q:$AO,16,FALSE),0)</f>
        <v>12032.4</v>
      </c>
      <c r="D13" s="730">
        <f>IFERROR(VLOOKUP($A13,DADOS!$Q:$AO,25,FALSE),0)</f>
        <v>2286.1799999999998</v>
      </c>
      <c r="E13" s="730" t="s">
        <v>9</v>
      </c>
      <c r="G13" s="732">
        <v>5114</v>
      </c>
      <c r="H13" s="730">
        <f>IFERROR(VLOOKUP($G13,DADOS!$Q:$AO,8,FALSE),0)</f>
        <v>0</v>
      </c>
      <c r="I13" s="730">
        <f>IFERROR(VLOOKUP($G13,DADOS!$Q:$AO,16,FALSE),0)</f>
        <v>0</v>
      </c>
      <c r="J13" s="730">
        <f>IFERROR(VLOOKUP($G13,DADOS!$Q:$AO,25,FALSE),0)</f>
        <v>0</v>
      </c>
      <c r="K13" s="730" t="s">
        <v>10</v>
      </c>
    </row>
    <row r="14" spans="1:11">
      <c r="A14" s="732">
        <v>1126</v>
      </c>
      <c r="B14" s="730">
        <f>IFERROR(VLOOKUP($A14,DADOS!$Q:$AO,8,FALSE),0)</f>
        <v>0</v>
      </c>
      <c r="C14" s="730">
        <f>IFERROR(VLOOKUP($A14,DADOS!$Q:$AO,16,FALSE),0)</f>
        <v>0</v>
      </c>
      <c r="D14" s="730">
        <f>IFERROR(VLOOKUP($A14,DADOS!$Q:$AO,25,FALSE),0)</f>
        <v>0</v>
      </c>
      <c r="E14" s="730" t="s">
        <v>10</v>
      </c>
      <c r="G14" s="732">
        <v>5115</v>
      </c>
      <c r="H14" s="730">
        <f>IFERROR(VLOOKUP($G14,DADOS!$Q:$AO,8,FALSE),0)</f>
        <v>0</v>
      </c>
      <c r="I14" s="730">
        <f>IFERROR(VLOOKUP($G14,DADOS!$Q:$AO,16,FALSE),0)</f>
        <v>0</v>
      </c>
      <c r="J14" s="730">
        <f>IFERROR(VLOOKUP($G14,DADOS!$Q:$AO,25,FALSE),0)</f>
        <v>0</v>
      </c>
      <c r="K14" s="730" t="s">
        <v>10</v>
      </c>
    </row>
    <row r="15" spans="1:11">
      <c r="A15" s="732">
        <v>1128</v>
      </c>
      <c r="B15" s="730">
        <f>IFERROR(VLOOKUP($A15,DADOS!$Q:$AO,8,FALSE),0)</f>
        <v>0</v>
      </c>
      <c r="C15" s="730">
        <f>IFERROR(VLOOKUP($A15,DADOS!$Q:$AO,16,FALSE),0)</f>
        <v>0</v>
      </c>
      <c r="D15" s="730">
        <f>IFERROR(VLOOKUP($A15,DADOS!$Q:$AO,25,FALSE),0)</f>
        <v>0</v>
      </c>
      <c r="E15" s="730" t="s">
        <v>10</v>
      </c>
      <c r="G15" s="732">
        <v>5116</v>
      </c>
      <c r="H15" s="730">
        <f>IFERROR(VLOOKUP($G15,DADOS!$Q:$AO,8,FALSE),0)</f>
        <v>0</v>
      </c>
      <c r="I15" s="730">
        <f>IFERROR(VLOOKUP($G15,DADOS!$Q:$AO,16,FALSE),0)</f>
        <v>0</v>
      </c>
      <c r="J15" s="730">
        <f>IFERROR(VLOOKUP($G15,DADOS!$Q:$AO,25,FALSE),0)</f>
        <v>0</v>
      </c>
      <c r="K15" s="730" t="s">
        <v>9</v>
      </c>
    </row>
    <row r="16" spans="1:11">
      <c r="A16" s="732">
        <v>1131</v>
      </c>
      <c r="B16" s="730">
        <f>IFERROR(VLOOKUP($A16,DADOS!$Q:$AO,8,FALSE),0)</f>
        <v>0</v>
      </c>
      <c r="C16" s="730">
        <f>IFERROR(VLOOKUP($A16,DADOS!$Q:$AO,16,FALSE),0)</f>
        <v>0</v>
      </c>
      <c r="D16" s="730">
        <f>IFERROR(VLOOKUP($A16,DADOS!$Q:$AO,25,FALSE),0)</f>
        <v>0</v>
      </c>
      <c r="E16" s="730" t="s">
        <v>9</v>
      </c>
      <c r="G16" s="732">
        <v>5117</v>
      </c>
      <c r="H16" s="730">
        <f>IFERROR(VLOOKUP($G16,DADOS!$Q:$AO,8,FALSE),0)</f>
        <v>0</v>
      </c>
      <c r="I16" s="730">
        <f>IFERROR(VLOOKUP($G16,DADOS!$Q:$AO,16,FALSE),0)</f>
        <v>0</v>
      </c>
      <c r="J16" s="730">
        <f>IFERROR(VLOOKUP($G16,DADOS!$Q:$AO,25,FALSE),0)</f>
        <v>0</v>
      </c>
      <c r="K16" s="730" t="s">
        <v>10</v>
      </c>
    </row>
    <row r="17" spans="1:11">
      <c r="A17" s="732">
        <v>1132</v>
      </c>
      <c r="B17" s="730">
        <f>IFERROR(VLOOKUP($A17,DADOS!$Q:$AO,8,FALSE),0)</f>
        <v>0</v>
      </c>
      <c r="C17" s="730">
        <f>IFERROR(VLOOKUP($A17,DADOS!$Q:$AO,16,FALSE),0)</f>
        <v>0</v>
      </c>
      <c r="D17" s="730">
        <f>IFERROR(VLOOKUP($A17,DADOS!$Q:$AO,25,FALSE),0)</f>
        <v>0</v>
      </c>
      <c r="E17" s="730" t="s">
        <v>10</v>
      </c>
      <c r="G17" s="732">
        <v>5118</v>
      </c>
      <c r="H17" s="730">
        <f>IFERROR(VLOOKUP($G17,DADOS!$Q:$AO,8,FALSE),0)</f>
        <v>0</v>
      </c>
      <c r="I17" s="730">
        <f>IFERROR(VLOOKUP($G17,DADOS!$Q:$AO,16,FALSE),0)</f>
        <v>0</v>
      </c>
      <c r="J17" s="730">
        <f>IFERROR(VLOOKUP($G17,DADOS!$Q:$AO,25,FALSE),0)</f>
        <v>0</v>
      </c>
      <c r="K17" s="730" t="s">
        <v>9</v>
      </c>
    </row>
    <row r="18" spans="1:11">
      <c r="A18" s="732">
        <v>1135</v>
      </c>
      <c r="B18" s="730">
        <f>IFERROR(VLOOKUP($A18,DADOS!$Q:$AO,8,FALSE),0)</f>
        <v>0</v>
      </c>
      <c r="C18" s="730">
        <f>IFERROR(VLOOKUP($A18,DADOS!$Q:$AO,16,FALSE),0)</f>
        <v>0</v>
      </c>
      <c r="D18" s="730">
        <f>IFERROR(VLOOKUP($A18,DADOS!$Q:$AO,25,FALSE),0)</f>
        <v>0</v>
      </c>
      <c r="E18" s="730" t="s">
        <v>9</v>
      </c>
      <c r="G18" s="732">
        <v>5119</v>
      </c>
      <c r="H18" s="730">
        <f>IFERROR(VLOOKUP($G18,DADOS!$Q:$AO,8,FALSE),0)</f>
        <v>0</v>
      </c>
      <c r="I18" s="730">
        <f>IFERROR(VLOOKUP($G18,DADOS!$Q:$AO,16,FALSE),0)</f>
        <v>0</v>
      </c>
      <c r="J18" s="730">
        <f>IFERROR(VLOOKUP($G18,DADOS!$Q:$AO,25,FALSE),0)</f>
        <v>0</v>
      </c>
      <c r="K18" s="730" t="s">
        <v>10</v>
      </c>
    </row>
    <row r="19" spans="1:11">
      <c r="A19" s="732">
        <v>1151</v>
      </c>
      <c r="B19" s="730">
        <f>IFERROR(VLOOKUP($A19,DADOS!$Q:$AO,8,FALSE),0)</f>
        <v>0</v>
      </c>
      <c r="C19" s="730">
        <f>IFERROR(VLOOKUP($A19,DADOS!$Q:$AO,16,FALSE),0)</f>
        <v>0</v>
      </c>
      <c r="D19" s="730">
        <f>IFERROR(VLOOKUP($A19,DADOS!$Q:$AO,25,FALSE),0)</f>
        <v>0</v>
      </c>
      <c r="E19" s="730" t="s">
        <v>9</v>
      </c>
      <c r="G19" s="732">
        <v>5120</v>
      </c>
      <c r="H19" s="730">
        <f>IFERROR(VLOOKUP($G19,DADOS!$Q:$AO,8,FALSE),0)</f>
        <v>0</v>
      </c>
      <c r="I19" s="730">
        <f>IFERROR(VLOOKUP($G19,DADOS!$Q:$AO,16,FALSE),0)</f>
        <v>0</v>
      </c>
      <c r="J19" s="730">
        <f>IFERROR(VLOOKUP($G19,DADOS!$Q:$AO,25,FALSE),0)</f>
        <v>0</v>
      </c>
      <c r="K19" s="730" t="s">
        <v>10</v>
      </c>
    </row>
    <row r="20" spans="1:11">
      <c r="A20" s="732">
        <v>1152</v>
      </c>
      <c r="B20" s="730">
        <f>IFERROR(VLOOKUP($A20,DADOS!$Q:$AO,8,FALSE),0)</f>
        <v>0</v>
      </c>
      <c r="C20" s="730">
        <f>IFERROR(VLOOKUP($A20,DADOS!$Q:$AO,16,FALSE),0)</f>
        <v>0</v>
      </c>
      <c r="D20" s="730">
        <f>IFERROR(VLOOKUP($A20,DADOS!$Q:$AO,25,FALSE),0)</f>
        <v>0</v>
      </c>
      <c r="E20" s="730" t="s">
        <v>10</v>
      </c>
      <c r="G20" s="732">
        <v>5122</v>
      </c>
      <c r="H20" s="730">
        <f>IFERROR(VLOOKUP($G20,DADOS!$Q:$AO,8,FALSE),0)</f>
        <v>0</v>
      </c>
      <c r="I20" s="730">
        <f>IFERROR(VLOOKUP($G20,DADOS!$Q:$AO,16,FALSE),0)</f>
        <v>0</v>
      </c>
      <c r="J20" s="730">
        <f>IFERROR(VLOOKUP($G20,DADOS!$Q:$AO,25,FALSE),0)</f>
        <v>0</v>
      </c>
      <c r="K20" s="730" t="s">
        <v>9</v>
      </c>
    </row>
    <row r="21" spans="1:11">
      <c r="A21" s="732">
        <v>1153</v>
      </c>
      <c r="B21" s="730">
        <f>IFERROR(VLOOKUP($A21,DADOS!$Q:$AO,8,FALSE),0)</f>
        <v>0</v>
      </c>
      <c r="C21" s="730">
        <f>IFERROR(VLOOKUP($A21,DADOS!$Q:$AO,16,FALSE),0)</f>
        <v>0</v>
      </c>
      <c r="D21" s="730">
        <f>IFERROR(VLOOKUP($A21,DADOS!$Q:$AO,25,FALSE),0)</f>
        <v>0</v>
      </c>
      <c r="E21" s="730" t="s">
        <v>10</v>
      </c>
      <c r="G21" s="732">
        <v>5123</v>
      </c>
      <c r="H21" s="730">
        <f>IFERROR(VLOOKUP($G21,DADOS!$Q:$AO,8,FALSE),0)</f>
        <v>0</v>
      </c>
      <c r="I21" s="730">
        <f>IFERROR(VLOOKUP($G21,DADOS!$Q:$AO,16,FALSE),0)</f>
        <v>0</v>
      </c>
      <c r="J21" s="730">
        <f>IFERROR(VLOOKUP($G21,DADOS!$Q:$AO,25,FALSE),0)</f>
        <v>0</v>
      </c>
      <c r="K21" s="730" t="s">
        <v>10</v>
      </c>
    </row>
    <row r="22" spans="1:11">
      <c r="A22" s="732">
        <v>1154</v>
      </c>
      <c r="B22" s="730">
        <f>IFERROR(VLOOKUP($A22,DADOS!$Q:$AO,8,FALSE),0)</f>
        <v>0</v>
      </c>
      <c r="C22" s="730">
        <f>IFERROR(VLOOKUP($A22,DADOS!$Q:$AO,16,FALSE),0)</f>
        <v>0</v>
      </c>
      <c r="D22" s="730">
        <f>IFERROR(VLOOKUP($A22,DADOS!$Q:$AO,25,FALSE),0)</f>
        <v>0</v>
      </c>
      <c r="E22" s="730" t="s">
        <v>10</v>
      </c>
      <c r="G22" s="732">
        <v>5124</v>
      </c>
      <c r="H22" s="730">
        <f>IFERROR(VLOOKUP($G22,DADOS!$Q:$AO,8,FALSE),0)</f>
        <v>0</v>
      </c>
      <c r="I22" s="730">
        <f>IFERROR(VLOOKUP($G22,DADOS!$Q:$AO,16,FALSE),0)</f>
        <v>0</v>
      </c>
      <c r="J22" s="730">
        <f>IFERROR(VLOOKUP($G22,DADOS!$Q:$AO,25,FALSE),0)</f>
        <v>0</v>
      </c>
      <c r="K22" s="730" t="s">
        <v>9</v>
      </c>
    </row>
    <row r="23" spans="1:11">
      <c r="A23" s="732">
        <v>1159</v>
      </c>
      <c r="B23" s="730">
        <f>IFERROR(VLOOKUP($A23,DADOS!$Q:$AO,8,FALSE),0)</f>
        <v>0</v>
      </c>
      <c r="C23" s="730">
        <f>IFERROR(VLOOKUP($A23,DADOS!$Q:$AO,16,FALSE),0)</f>
        <v>0</v>
      </c>
      <c r="D23" s="730">
        <f>IFERROR(VLOOKUP($A23,DADOS!$Q:$AO,25,FALSE),0)</f>
        <v>0</v>
      </c>
      <c r="E23" s="730" t="s">
        <v>9</v>
      </c>
      <c r="G23" s="732">
        <v>5125</v>
      </c>
      <c r="H23" s="730">
        <f>IFERROR(VLOOKUP($G23,DADOS!$Q:$AO,8,FALSE),0)</f>
        <v>0</v>
      </c>
      <c r="I23" s="730">
        <f>IFERROR(VLOOKUP($G23,DADOS!$Q:$AO,16,FALSE),0)</f>
        <v>0</v>
      </c>
      <c r="J23" s="730">
        <f>IFERROR(VLOOKUP($G23,DADOS!$Q:$AO,25,FALSE),0)</f>
        <v>0</v>
      </c>
      <c r="K23" s="730" t="s">
        <v>9</v>
      </c>
    </row>
    <row r="24" spans="1:11">
      <c r="A24" s="732">
        <v>1201</v>
      </c>
      <c r="B24" s="730">
        <f>IFERROR(VLOOKUP($A24,DADOS!$Q:$AO,8,FALSE),0)</f>
        <v>18013.28</v>
      </c>
      <c r="C24" s="730">
        <f>IFERROR(VLOOKUP($A24,DADOS!$Q:$AO,16,FALSE),0)</f>
        <v>16259.18</v>
      </c>
      <c r="D24" s="730">
        <f>IFERROR(VLOOKUP($A24,DADOS!$Q:$AO,25,FALSE),0)</f>
        <v>1951.11</v>
      </c>
      <c r="E24" s="730" t="s">
        <v>9</v>
      </c>
      <c r="G24" s="732">
        <v>5129</v>
      </c>
      <c r="H24" s="730">
        <f>IFERROR(VLOOKUP($G24,DADOS!$Q:$AO,8,FALSE),0)</f>
        <v>0</v>
      </c>
      <c r="I24" s="730">
        <f>IFERROR(VLOOKUP($G24,DADOS!$Q:$AO,16,FALSE),0)</f>
        <v>0</v>
      </c>
      <c r="J24" s="730">
        <f>IFERROR(VLOOKUP($G24,DADOS!$Q:$AO,25,FALSE),0)</f>
        <v>0</v>
      </c>
      <c r="K24" s="730" t="s">
        <v>9</v>
      </c>
    </row>
    <row r="25" spans="1:11">
      <c r="A25" s="732">
        <v>1202</v>
      </c>
      <c r="B25" s="730">
        <f>IFERROR(VLOOKUP($A25,DADOS!$Q:$AO,8,FALSE),0)</f>
        <v>14931.96</v>
      </c>
      <c r="C25" s="730">
        <f>IFERROR(VLOOKUP($A25,DADOS!$Q:$AO,16,FALSE),0)</f>
        <v>12816.74</v>
      </c>
      <c r="D25" s="730">
        <f>IFERROR(VLOOKUP($A25,DADOS!$Q:$AO,25,FALSE),0)</f>
        <v>1790.05</v>
      </c>
      <c r="E25" s="730" t="s">
        <v>10</v>
      </c>
      <c r="G25" s="732">
        <v>5131</v>
      </c>
      <c r="H25" s="730">
        <f>IFERROR(VLOOKUP($G25,DADOS!$Q:$AO,8,FALSE),0)</f>
        <v>0</v>
      </c>
      <c r="I25" s="730">
        <f>IFERROR(VLOOKUP($G25,DADOS!$Q:$AO,16,FALSE),0)</f>
        <v>0</v>
      </c>
      <c r="J25" s="730">
        <f>IFERROR(VLOOKUP($G25,DADOS!$Q:$AO,25,FALSE),0)</f>
        <v>0</v>
      </c>
      <c r="K25" s="730" t="s">
        <v>9</v>
      </c>
    </row>
    <row r="26" spans="1:11">
      <c r="A26" s="732">
        <v>1203</v>
      </c>
      <c r="B26" s="730">
        <f>IFERROR(VLOOKUP($A26,DADOS!$Q:$AO,8,FALSE),0)</f>
        <v>0</v>
      </c>
      <c r="C26" s="730">
        <f>IFERROR(VLOOKUP($A26,DADOS!$Q:$AO,16,FALSE),0)</f>
        <v>0</v>
      </c>
      <c r="D26" s="730">
        <f>IFERROR(VLOOKUP($A26,DADOS!$Q:$AO,25,FALSE),0)</f>
        <v>0</v>
      </c>
      <c r="E26" s="730" t="s">
        <v>9</v>
      </c>
      <c r="G26" s="732">
        <v>5132</v>
      </c>
      <c r="H26" s="730">
        <f>IFERROR(VLOOKUP($G26,DADOS!$Q:$AO,8,FALSE),0)</f>
        <v>0</v>
      </c>
      <c r="I26" s="730">
        <f>IFERROR(VLOOKUP($G26,DADOS!$Q:$AO,16,FALSE),0)</f>
        <v>0</v>
      </c>
      <c r="J26" s="730">
        <f>IFERROR(VLOOKUP($G26,DADOS!$Q:$AO,25,FALSE),0)</f>
        <v>0</v>
      </c>
      <c r="K26" s="730" t="s">
        <v>9</v>
      </c>
    </row>
    <row r="27" spans="1:11">
      <c r="A27" s="732">
        <v>1204</v>
      </c>
      <c r="B27" s="730">
        <f>IFERROR(VLOOKUP($A27,DADOS!$Q:$AO,8,FALSE),0)</f>
        <v>0</v>
      </c>
      <c r="C27" s="730">
        <f>IFERROR(VLOOKUP($A27,DADOS!$Q:$AO,16,FALSE),0)</f>
        <v>0</v>
      </c>
      <c r="D27" s="730">
        <f>IFERROR(VLOOKUP($A27,DADOS!$Q:$AO,25,FALSE),0)</f>
        <v>0</v>
      </c>
      <c r="E27" s="730" t="s">
        <v>10</v>
      </c>
      <c r="G27" s="732">
        <v>5151</v>
      </c>
      <c r="H27" s="730">
        <f>IFERROR(VLOOKUP($G27,DADOS!$Q:$AO,8,FALSE),0)</f>
        <v>0</v>
      </c>
      <c r="I27" s="730">
        <f>IFERROR(VLOOKUP($G27,DADOS!$Q:$AO,16,FALSE),0)</f>
        <v>0</v>
      </c>
      <c r="J27" s="730">
        <f>IFERROR(VLOOKUP($G27,DADOS!$Q:$AO,25,FALSE),0)</f>
        <v>0</v>
      </c>
      <c r="K27" s="730" t="s">
        <v>9</v>
      </c>
    </row>
    <row r="28" spans="1:11">
      <c r="A28" s="732">
        <v>1205</v>
      </c>
      <c r="B28" s="730">
        <f>IFERROR(VLOOKUP($A28,DADOS!$Q:$AO,8,FALSE),0)</f>
        <v>0</v>
      </c>
      <c r="C28" s="730">
        <f>IFERROR(VLOOKUP($A28,DADOS!$Q:$AO,16,FALSE),0)</f>
        <v>0</v>
      </c>
      <c r="D28" s="730">
        <f>IFERROR(VLOOKUP($A28,DADOS!$Q:$AO,25,FALSE),0)</f>
        <v>0</v>
      </c>
      <c r="E28" s="730" t="s">
        <v>10</v>
      </c>
      <c r="G28" s="732">
        <v>5152</v>
      </c>
      <c r="H28" s="730">
        <f>IFERROR(VLOOKUP($G28,DADOS!$Q:$AO,8,FALSE),0)</f>
        <v>0</v>
      </c>
      <c r="I28" s="730">
        <f>IFERROR(VLOOKUP($G28,DADOS!$Q:$AO,16,FALSE),0)</f>
        <v>0</v>
      </c>
      <c r="J28" s="730">
        <f>IFERROR(VLOOKUP($G28,DADOS!$Q:$AO,25,FALSE),0)</f>
        <v>0</v>
      </c>
      <c r="K28" s="730" t="s">
        <v>10</v>
      </c>
    </row>
    <row r="29" spans="1:11">
      <c r="A29" s="732">
        <v>1206</v>
      </c>
      <c r="B29" s="730">
        <f>IFERROR(VLOOKUP($A29,DADOS!$Q:$AO,8,FALSE),0)</f>
        <v>0</v>
      </c>
      <c r="C29" s="730">
        <f>IFERROR(VLOOKUP($A29,DADOS!$Q:$AO,16,FALSE),0)</f>
        <v>0</v>
      </c>
      <c r="D29" s="730">
        <f>IFERROR(VLOOKUP($A29,DADOS!$Q:$AO,25,FALSE),0)</f>
        <v>0</v>
      </c>
      <c r="E29" s="730" t="s">
        <v>9</v>
      </c>
      <c r="G29" s="732">
        <v>5153</v>
      </c>
      <c r="H29" s="730">
        <f>IFERROR(VLOOKUP($G29,DADOS!$Q:$AO,8,FALSE),0)</f>
        <v>0</v>
      </c>
      <c r="I29" s="730">
        <f>IFERROR(VLOOKUP($G29,DADOS!$Q:$AO,16,FALSE),0)</f>
        <v>0</v>
      </c>
      <c r="J29" s="730">
        <f>IFERROR(VLOOKUP($G29,DADOS!$Q:$AO,25,FALSE),0)</f>
        <v>0</v>
      </c>
      <c r="K29" s="730" t="s">
        <v>10</v>
      </c>
    </row>
    <row r="30" spans="1:11">
      <c r="A30" s="732">
        <v>1207</v>
      </c>
      <c r="B30" s="730">
        <f>IFERROR(VLOOKUP($A30,DADOS!$Q:$AO,8,FALSE),0)</f>
        <v>0</v>
      </c>
      <c r="C30" s="730">
        <f>IFERROR(VLOOKUP($A30,DADOS!$Q:$AO,16,FALSE),0)</f>
        <v>0</v>
      </c>
      <c r="D30" s="730">
        <f>IFERROR(VLOOKUP($A30,DADOS!$Q:$AO,25,FALSE),0)</f>
        <v>0</v>
      </c>
      <c r="E30" s="730" t="s">
        <v>10</v>
      </c>
      <c r="G30" s="732">
        <v>5155</v>
      </c>
      <c r="H30" s="730">
        <f>IFERROR(VLOOKUP($G30,DADOS!$Q:$AO,8,FALSE),0)</f>
        <v>0</v>
      </c>
      <c r="I30" s="730">
        <f>IFERROR(VLOOKUP($G30,DADOS!$Q:$AO,16,FALSE),0)</f>
        <v>0</v>
      </c>
      <c r="J30" s="730">
        <f>IFERROR(VLOOKUP($G30,DADOS!$Q:$AO,25,FALSE),0)</f>
        <v>0</v>
      </c>
      <c r="K30" s="730" t="s">
        <v>9</v>
      </c>
    </row>
    <row r="31" spans="1:11">
      <c r="A31" s="732">
        <v>1208</v>
      </c>
      <c r="B31" s="730">
        <f>IFERROR(VLOOKUP($A31,DADOS!$Q:$AO,8,FALSE),0)</f>
        <v>0</v>
      </c>
      <c r="C31" s="730">
        <f>IFERROR(VLOOKUP($A31,DADOS!$Q:$AO,16,FALSE),0)</f>
        <v>0</v>
      </c>
      <c r="D31" s="730">
        <f>IFERROR(VLOOKUP($A31,DADOS!$Q:$AO,25,FALSE),0)</f>
        <v>0</v>
      </c>
      <c r="E31" s="730" t="s">
        <v>9</v>
      </c>
      <c r="G31" s="732">
        <v>5156</v>
      </c>
      <c r="H31" s="730">
        <f>IFERROR(VLOOKUP($G31,DADOS!$Q:$AO,8,FALSE),0)</f>
        <v>0</v>
      </c>
      <c r="I31" s="730">
        <f>IFERROR(VLOOKUP($G31,DADOS!$Q:$AO,16,FALSE),0)</f>
        <v>0</v>
      </c>
      <c r="J31" s="730">
        <f>IFERROR(VLOOKUP($G31,DADOS!$Q:$AO,25,FALSE),0)</f>
        <v>0</v>
      </c>
      <c r="K31" s="730" t="s">
        <v>10</v>
      </c>
    </row>
    <row r="32" spans="1:11">
      <c r="A32" s="732">
        <v>1209</v>
      </c>
      <c r="B32" s="730">
        <f>IFERROR(VLOOKUP($A32,DADOS!$Q:$AO,8,FALSE),0)</f>
        <v>0</v>
      </c>
      <c r="C32" s="730">
        <f>IFERROR(VLOOKUP($A32,DADOS!$Q:$AO,16,FALSE),0)</f>
        <v>0</v>
      </c>
      <c r="D32" s="730">
        <f>IFERROR(VLOOKUP($A32,DADOS!$Q:$AO,25,FALSE),0)</f>
        <v>0</v>
      </c>
      <c r="E32" s="730" t="s">
        <v>10</v>
      </c>
      <c r="G32" s="732">
        <v>5159</v>
      </c>
      <c r="H32" s="730">
        <f>IFERROR(VLOOKUP($G32,DADOS!$Q:$AO,8,FALSE),0)</f>
        <v>0</v>
      </c>
      <c r="I32" s="730">
        <f>IFERROR(VLOOKUP($G32,DADOS!$Q:$AO,16,FALSE),0)</f>
        <v>0</v>
      </c>
      <c r="J32" s="730">
        <f>IFERROR(VLOOKUP($G32,DADOS!$Q:$AO,25,FALSE),0)</f>
        <v>0</v>
      </c>
      <c r="K32" s="730" t="s">
        <v>9</v>
      </c>
    </row>
    <row r="33" spans="1:11">
      <c r="A33" s="732">
        <v>1212</v>
      </c>
      <c r="B33" s="730">
        <f>IFERROR(VLOOKUP($A33,DADOS!$Q:$AO,8,FALSE),0)</f>
        <v>0</v>
      </c>
      <c r="C33" s="730">
        <f>IFERROR(VLOOKUP($A33,DADOS!$Q:$AO,16,FALSE),0)</f>
        <v>0</v>
      </c>
      <c r="D33" s="730">
        <f>IFERROR(VLOOKUP($A33,DADOS!$Q:$AO,25,FALSE),0)</f>
        <v>0</v>
      </c>
      <c r="E33" s="730" t="s">
        <v>9</v>
      </c>
      <c r="G33" s="732">
        <v>5160</v>
      </c>
      <c r="H33" s="730">
        <f>IFERROR(VLOOKUP($G33,DADOS!$Q:$AO,8,FALSE),0)</f>
        <v>0</v>
      </c>
      <c r="I33" s="730">
        <f>IFERROR(VLOOKUP($G33,DADOS!$Q:$AO,16,FALSE),0)</f>
        <v>0</v>
      </c>
      <c r="J33" s="730">
        <f>IFERROR(VLOOKUP($G33,DADOS!$Q:$AO,25,FALSE),0)</f>
        <v>0</v>
      </c>
      <c r="K33" s="730" t="s">
        <v>10</v>
      </c>
    </row>
    <row r="34" spans="1:11">
      <c r="A34" s="732">
        <v>1213</v>
      </c>
      <c r="B34" s="730">
        <f>IFERROR(VLOOKUP($A34,DADOS!$Q:$AO,8,FALSE),0)</f>
        <v>0</v>
      </c>
      <c r="C34" s="730">
        <f>IFERROR(VLOOKUP($A34,DADOS!$Q:$AO,16,FALSE),0)</f>
        <v>0</v>
      </c>
      <c r="D34" s="730">
        <f>IFERROR(VLOOKUP($A34,DADOS!$Q:$AO,25,FALSE),0)</f>
        <v>0</v>
      </c>
      <c r="E34" s="730" t="s">
        <v>9</v>
      </c>
      <c r="G34" s="732">
        <v>5201</v>
      </c>
      <c r="H34" s="730">
        <f>IFERROR(VLOOKUP($G34,DADOS!$Q:$AO,8,FALSE),0)</f>
        <v>64048.5</v>
      </c>
      <c r="I34" s="730">
        <f>IFERROR(VLOOKUP($G34,DADOS!$Q:$AO,16,FALSE),0)</f>
        <v>0</v>
      </c>
      <c r="J34" s="730">
        <f>IFERROR(VLOOKUP($G34,DADOS!$Q:$AO,25,FALSE),0)</f>
        <v>0</v>
      </c>
      <c r="K34" s="730" t="s">
        <v>9</v>
      </c>
    </row>
    <row r="35" spans="1:11">
      <c r="A35" s="732">
        <v>1214</v>
      </c>
      <c r="B35" s="730">
        <f>IFERROR(VLOOKUP($A35,DADOS!$Q:$AO,8,FALSE),0)</f>
        <v>0</v>
      </c>
      <c r="C35" s="730">
        <f>IFERROR(VLOOKUP($A35,DADOS!$Q:$AO,16,FALSE),0)</f>
        <v>0</v>
      </c>
      <c r="D35" s="730">
        <f>IFERROR(VLOOKUP($A35,DADOS!$Q:$AO,25,FALSE),0)</f>
        <v>0</v>
      </c>
      <c r="E35" s="730" t="s">
        <v>9</v>
      </c>
      <c r="G35" s="732">
        <v>5202</v>
      </c>
      <c r="H35" s="730">
        <f>IFERROR(VLOOKUP($G35,DADOS!$Q:$AO,8,FALSE),0)</f>
        <v>254.61</v>
      </c>
      <c r="I35" s="730">
        <f>IFERROR(VLOOKUP($G35,DADOS!$Q:$AO,16,FALSE),0)</f>
        <v>166.34</v>
      </c>
      <c r="J35" s="730">
        <f>IFERROR(VLOOKUP($G35,DADOS!$Q:$AO,25,FALSE),0)</f>
        <v>28.45</v>
      </c>
      <c r="K35" s="730" t="s">
        <v>10</v>
      </c>
    </row>
    <row r="36" spans="1:11">
      <c r="A36" s="732">
        <v>1251</v>
      </c>
      <c r="B36" s="730">
        <f>IFERROR(VLOOKUP($A36,DADOS!$Q:$AO,8,FALSE),0)</f>
        <v>0</v>
      </c>
      <c r="C36" s="730">
        <f>IFERROR(VLOOKUP($A36,DADOS!$Q:$AO,16,FALSE),0)</f>
        <v>0</v>
      </c>
      <c r="D36" s="730">
        <f>IFERROR(VLOOKUP($A36,DADOS!$Q:$AO,25,FALSE),0)</f>
        <v>0</v>
      </c>
      <c r="E36" s="730" t="s">
        <v>9</v>
      </c>
      <c r="G36" s="732">
        <v>5205</v>
      </c>
      <c r="H36" s="730">
        <f>IFERROR(VLOOKUP($G36,DADOS!$Q:$AO,8,FALSE),0)</f>
        <v>0</v>
      </c>
      <c r="I36" s="730">
        <f>IFERROR(VLOOKUP($G36,DADOS!$Q:$AO,16,FALSE),0)</f>
        <v>0</v>
      </c>
      <c r="J36" s="730">
        <f>IFERROR(VLOOKUP($G36,DADOS!$Q:$AO,25,FALSE),0)</f>
        <v>0</v>
      </c>
      <c r="K36" s="730" t="s">
        <v>10</v>
      </c>
    </row>
    <row r="37" spans="1:11">
      <c r="A37" s="732">
        <v>1252</v>
      </c>
      <c r="B37" s="730">
        <f>IFERROR(VLOOKUP($A37,DADOS!$Q:$AO,8,FALSE),0)</f>
        <v>0</v>
      </c>
      <c r="C37" s="730">
        <f>IFERROR(VLOOKUP($A37,DADOS!$Q:$AO,16,FALSE),0)</f>
        <v>0</v>
      </c>
      <c r="D37" s="730">
        <f>IFERROR(VLOOKUP($A37,DADOS!$Q:$AO,25,FALSE),0)</f>
        <v>0</v>
      </c>
      <c r="E37" s="730" t="s">
        <v>10</v>
      </c>
      <c r="G37" s="732">
        <v>5206</v>
      </c>
      <c r="H37" s="730">
        <f>IFERROR(VLOOKUP($G37,DADOS!$Q:$AO,8,FALSE),0)</f>
        <v>0</v>
      </c>
      <c r="I37" s="730">
        <f>IFERROR(VLOOKUP($G37,DADOS!$Q:$AO,16,FALSE),0)</f>
        <v>0</v>
      </c>
      <c r="J37" s="730">
        <f>IFERROR(VLOOKUP($G37,DADOS!$Q:$AO,25,FALSE),0)</f>
        <v>0</v>
      </c>
      <c r="K37" s="730" t="s">
        <v>9</v>
      </c>
    </row>
    <row r="38" spans="1:11">
      <c r="A38" s="732">
        <v>1253</v>
      </c>
      <c r="B38" s="730">
        <f>IFERROR(VLOOKUP($A38,DADOS!$Q:$AO,8,FALSE),0)</f>
        <v>0</v>
      </c>
      <c r="C38" s="730">
        <f>IFERROR(VLOOKUP($A38,DADOS!$Q:$AO,16,FALSE),0)</f>
        <v>0</v>
      </c>
      <c r="D38" s="730">
        <f>IFERROR(VLOOKUP($A38,DADOS!$Q:$AO,25,FALSE),0)</f>
        <v>0</v>
      </c>
      <c r="E38" s="730" t="s">
        <v>10</v>
      </c>
      <c r="G38" s="732">
        <v>5207</v>
      </c>
      <c r="H38" s="730">
        <f>IFERROR(VLOOKUP($G38,DADOS!$Q:$AO,8,FALSE),0)</f>
        <v>0</v>
      </c>
      <c r="I38" s="730">
        <f>IFERROR(VLOOKUP($G38,DADOS!$Q:$AO,16,FALSE),0)</f>
        <v>0</v>
      </c>
      <c r="J38" s="730">
        <f>IFERROR(VLOOKUP($G38,DADOS!$Q:$AO,25,FALSE),0)</f>
        <v>0</v>
      </c>
      <c r="K38" s="730" t="s">
        <v>9</v>
      </c>
    </row>
    <row r="39" spans="1:11">
      <c r="A39" s="732">
        <v>1254</v>
      </c>
      <c r="B39" s="730">
        <f>IFERROR(VLOOKUP($A39,DADOS!$Q:$AO,8,FALSE),0)</f>
        <v>0</v>
      </c>
      <c r="C39" s="730">
        <f>IFERROR(VLOOKUP($A39,DADOS!$Q:$AO,16,FALSE),0)</f>
        <v>0</v>
      </c>
      <c r="D39" s="730">
        <f>IFERROR(VLOOKUP($A39,DADOS!$Q:$AO,25,FALSE),0)</f>
        <v>0</v>
      </c>
      <c r="E39" s="730" t="s">
        <v>10</v>
      </c>
      <c r="G39" s="732">
        <v>5208</v>
      </c>
      <c r="H39" s="730">
        <f>IFERROR(VLOOKUP($G39,DADOS!$Q:$AO,8,FALSE),0)</f>
        <v>0</v>
      </c>
      <c r="I39" s="730">
        <f>IFERROR(VLOOKUP($G39,DADOS!$Q:$AO,16,FALSE),0)</f>
        <v>0</v>
      </c>
      <c r="J39" s="730">
        <f>IFERROR(VLOOKUP($G39,DADOS!$Q:$AO,25,FALSE),0)</f>
        <v>0</v>
      </c>
      <c r="K39" s="730" t="s">
        <v>9</v>
      </c>
    </row>
    <row r="40" spans="1:11">
      <c r="A40" s="732">
        <v>1255</v>
      </c>
      <c r="B40" s="730">
        <f>IFERROR(VLOOKUP($A40,DADOS!$Q:$AO,8,FALSE),0)</f>
        <v>0</v>
      </c>
      <c r="C40" s="730">
        <f>IFERROR(VLOOKUP($A40,DADOS!$Q:$AO,16,FALSE),0)</f>
        <v>0</v>
      </c>
      <c r="D40" s="730">
        <f>IFERROR(VLOOKUP($A40,DADOS!$Q:$AO,25,FALSE),0)</f>
        <v>0</v>
      </c>
      <c r="E40" s="730" t="s">
        <v>10</v>
      </c>
      <c r="G40" s="732">
        <v>5209</v>
      </c>
      <c r="H40" s="730">
        <f>IFERROR(VLOOKUP($G40,DADOS!$Q:$AO,8,FALSE),0)</f>
        <v>0</v>
      </c>
      <c r="I40" s="730">
        <f>IFERROR(VLOOKUP($G40,DADOS!$Q:$AO,16,FALSE),0)</f>
        <v>0</v>
      </c>
      <c r="J40" s="730">
        <f>IFERROR(VLOOKUP($G40,DADOS!$Q:$AO,25,FALSE),0)</f>
        <v>0</v>
      </c>
      <c r="K40" s="730" t="s">
        <v>10</v>
      </c>
    </row>
    <row r="41" spans="1:11">
      <c r="A41" s="732">
        <v>1256</v>
      </c>
      <c r="B41" s="730">
        <f>IFERROR(VLOOKUP($A41,DADOS!$Q:$AO,8,FALSE),0)</f>
        <v>0</v>
      </c>
      <c r="C41" s="730">
        <f>IFERROR(VLOOKUP($A41,DADOS!$Q:$AO,16,FALSE),0)</f>
        <v>0</v>
      </c>
      <c r="D41" s="730">
        <f>IFERROR(VLOOKUP($A41,DADOS!$Q:$AO,25,FALSE),0)</f>
        <v>0</v>
      </c>
      <c r="E41" s="730" t="s">
        <v>10</v>
      </c>
      <c r="G41" s="732">
        <v>5210</v>
      </c>
      <c r="H41" s="730">
        <f>IFERROR(VLOOKUP($G41,DADOS!$Q:$AO,8,FALSE),0)</f>
        <v>0</v>
      </c>
      <c r="I41" s="730">
        <f>IFERROR(VLOOKUP($G41,DADOS!$Q:$AO,16,FALSE),0)</f>
        <v>0</v>
      </c>
      <c r="J41" s="730">
        <f>IFERROR(VLOOKUP($G41,DADOS!$Q:$AO,25,FALSE),0)</f>
        <v>0</v>
      </c>
      <c r="K41" s="730" t="s">
        <v>10</v>
      </c>
    </row>
    <row r="42" spans="1:11">
      <c r="A42" s="732">
        <v>1257</v>
      </c>
      <c r="B42" s="730">
        <f>IFERROR(VLOOKUP($A42,DADOS!$Q:$AO,8,FALSE),0)</f>
        <v>0</v>
      </c>
      <c r="C42" s="730">
        <f>IFERROR(VLOOKUP($A42,DADOS!$Q:$AO,16,FALSE),0)</f>
        <v>0</v>
      </c>
      <c r="D42" s="730">
        <f>IFERROR(VLOOKUP($A42,DADOS!$Q:$AO,25,FALSE),0)</f>
        <v>0</v>
      </c>
      <c r="E42" s="730" t="s">
        <v>10</v>
      </c>
      <c r="G42" s="732">
        <v>5213</v>
      </c>
      <c r="H42" s="730">
        <f>IFERROR(VLOOKUP($G42,DADOS!$Q:$AO,8,FALSE),0)</f>
        <v>0</v>
      </c>
      <c r="I42" s="730">
        <f>IFERROR(VLOOKUP($G42,DADOS!$Q:$AO,16,FALSE),0)</f>
        <v>0</v>
      </c>
      <c r="J42" s="730">
        <f>IFERROR(VLOOKUP($G42,DADOS!$Q:$AO,25,FALSE),0)</f>
        <v>0</v>
      </c>
      <c r="K42" s="730" t="s">
        <v>9</v>
      </c>
    </row>
    <row r="43" spans="1:11">
      <c r="A43" s="732">
        <v>1301</v>
      </c>
      <c r="B43" s="730">
        <f>IFERROR(VLOOKUP($A43,DADOS!$Q:$AO,8,FALSE),0)</f>
        <v>0</v>
      </c>
      <c r="C43" s="730">
        <f>IFERROR(VLOOKUP($A43,DADOS!$Q:$AO,16,FALSE),0)</f>
        <v>0</v>
      </c>
      <c r="D43" s="730">
        <f>IFERROR(VLOOKUP($A43,DADOS!$Q:$AO,25,FALSE),0)</f>
        <v>0</v>
      </c>
      <c r="E43" s="730" t="s">
        <v>10</v>
      </c>
      <c r="G43" s="732">
        <v>5214</v>
      </c>
      <c r="H43" s="730">
        <f>IFERROR(VLOOKUP($G43,DADOS!$Q:$AO,8,FALSE),0)</f>
        <v>0</v>
      </c>
      <c r="I43" s="730">
        <f>IFERROR(VLOOKUP($G43,DADOS!$Q:$AO,16,FALSE),0)</f>
        <v>0</v>
      </c>
      <c r="J43" s="730">
        <f>IFERROR(VLOOKUP($G43,DADOS!$Q:$AO,25,FALSE),0)</f>
        <v>0</v>
      </c>
      <c r="K43" s="730" t="s">
        <v>9</v>
      </c>
    </row>
    <row r="44" spans="1:11">
      <c r="A44" s="732">
        <v>1302</v>
      </c>
      <c r="B44" s="730">
        <f>IFERROR(VLOOKUP($A44,DADOS!$Q:$AO,8,FALSE),0)</f>
        <v>0</v>
      </c>
      <c r="C44" s="730">
        <f>IFERROR(VLOOKUP($A44,DADOS!$Q:$AO,16,FALSE),0)</f>
        <v>0</v>
      </c>
      <c r="D44" s="730">
        <f>IFERROR(VLOOKUP($A44,DADOS!$Q:$AO,25,FALSE),0)</f>
        <v>0</v>
      </c>
      <c r="E44" s="730" t="s">
        <v>10</v>
      </c>
      <c r="G44" s="732">
        <v>5215</v>
      </c>
      <c r="H44" s="730">
        <f>IFERROR(VLOOKUP($G44,DADOS!$Q:$AO,8,FALSE),0)</f>
        <v>0</v>
      </c>
      <c r="I44" s="730">
        <f>IFERROR(VLOOKUP($G44,DADOS!$Q:$AO,16,FALSE),0)</f>
        <v>0</v>
      </c>
      <c r="J44" s="730">
        <f>IFERROR(VLOOKUP($G44,DADOS!$Q:$AO,25,FALSE),0)</f>
        <v>0</v>
      </c>
      <c r="K44" s="730" t="s">
        <v>9</v>
      </c>
    </row>
    <row r="45" spans="1:11">
      <c r="A45" s="732">
        <v>1303</v>
      </c>
      <c r="B45" s="730">
        <f>IFERROR(VLOOKUP($A45,DADOS!$Q:$AO,8,FALSE),0)</f>
        <v>0</v>
      </c>
      <c r="C45" s="730">
        <f>IFERROR(VLOOKUP($A45,DADOS!$Q:$AO,16,FALSE),0)</f>
        <v>0</v>
      </c>
      <c r="D45" s="730">
        <f>IFERROR(VLOOKUP($A45,DADOS!$Q:$AO,25,FALSE),0)</f>
        <v>0</v>
      </c>
      <c r="E45" s="730" t="s">
        <v>10</v>
      </c>
      <c r="G45" s="732">
        <v>5251</v>
      </c>
      <c r="H45" s="730">
        <f>IFERROR(VLOOKUP($G45,DADOS!$Q:$AO,8,FALSE),0)</f>
        <v>0</v>
      </c>
      <c r="I45" s="730">
        <f>IFERROR(VLOOKUP($G45,DADOS!$Q:$AO,16,FALSE),0)</f>
        <v>0</v>
      </c>
      <c r="J45" s="730">
        <f>IFERROR(VLOOKUP($G45,DADOS!$Q:$AO,25,FALSE),0)</f>
        <v>0</v>
      </c>
      <c r="K45" s="730" t="s">
        <v>10</v>
      </c>
    </row>
    <row r="46" spans="1:11">
      <c r="A46" s="732">
        <v>1304</v>
      </c>
      <c r="B46" s="730">
        <f>IFERROR(VLOOKUP($A46,DADOS!$Q:$AO,8,FALSE),0)</f>
        <v>0</v>
      </c>
      <c r="C46" s="730">
        <f>IFERROR(VLOOKUP($A46,DADOS!$Q:$AO,16,FALSE),0)</f>
        <v>0</v>
      </c>
      <c r="D46" s="730">
        <f>IFERROR(VLOOKUP($A46,DADOS!$Q:$AO,25,FALSE),0)</f>
        <v>0</v>
      </c>
      <c r="E46" s="730" t="s">
        <v>10</v>
      </c>
      <c r="G46" s="732">
        <v>5252</v>
      </c>
      <c r="H46" s="730">
        <f>IFERROR(VLOOKUP($G46,DADOS!$Q:$AO,8,FALSE),0)</f>
        <v>0</v>
      </c>
      <c r="I46" s="730">
        <f>IFERROR(VLOOKUP($G46,DADOS!$Q:$AO,16,FALSE),0)</f>
        <v>0</v>
      </c>
      <c r="J46" s="730">
        <f>IFERROR(VLOOKUP($G46,DADOS!$Q:$AO,25,FALSE),0)</f>
        <v>0</v>
      </c>
      <c r="K46" s="730" t="s">
        <v>10</v>
      </c>
    </row>
    <row r="47" spans="1:11">
      <c r="A47" s="732">
        <v>1305</v>
      </c>
      <c r="B47" s="730">
        <f>IFERROR(VLOOKUP($A47,DADOS!$Q:$AO,8,FALSE),0)</f>
        <v>0</v>
      </c>
      <c r="C47" s="730">
        <f>IFERROR(VLOOKUP($A47,DADOS!$Q:$AO,16,FALSE),0)</f>
        <v>0</v>
      </c>
      <c r="D47" s="730">
        <f>IFERROR(VLOOKUP($A47,DADOS!$Q:$AO,25,FALSE),0)</f>
        <v>0</v>
      </c>
      <c r="E47" s="730" t="s">
        <v>10</v>
      </c>
      <c r="G47" s="732">
        <v>5253</v>
      </c>
      <c r="H47" s="730">
        <f>IFERROR(VLOOKUP($G47,DADOS!$Q:$AO,8,FALSE),0)</f>
        <v>0</v>
      </c>
      <c r="I47" s="730">
        <f>IFERROR(VLOOKUP($G47,DADOS!$Q:$AO,16,FALSE),0)</f>
        <v>0</v>
      </c>
      <c r="J47" s="730">
        <f>IFERROR(VLOOKUP($G47,DADOS!$Q:$AO,25,FALSE),0)</f>
        <v>0</v>
      </c>
      <c r="K47" s="730" t="s">
        <v>10</v>
      </c>
    </row>
    <row r="48" spans="1:11">
      <c r="A48" s="732">
        <v>1306</v>
      </c>
      <c r="B48" s="730">
        <f>IFERROR(VLOOKUP($A48,DADOS!$Q:$AO,8,FALSE),0)</f>
        <v>0</v>
      </c>
      <c r="C48" s="730">
        <f>IFERROR(VLOOKUP($A48,DADOS!$Q:$AO,16,FALSE),0)</f>
        <v>0</v>
      </c>
      <c r="D48" s="730">
        <f>IFERROR(VLOOKUP($A48,DADOS!$Q:$AO,25,FALSE),0)</f>
        <v>0</v>
      </c>
      <c r="E48" s="730" t="s">
        <v>10</v>
      </c>
      <c r="G48" s="732">
        <v>5254</v>
      </c>
      <c r="H48" s="730">
        <f>IFERROR(VLOOKUP($G48,DADOS!$Q:$AO,8,FALSE),0)</f>
        <v>0</v>
      </c>
      <c r="I48" s="730">
        <f>IFERROR(VLOOKUP($G48,DADOS!$Q:$AO,16,FALSE),0)</f>
        <v>0</v>
      </c>
      <c r="J48" s="730">
        <f>IFERROR(VLOOKUP($G48,DADOS!$Q:$AO,25,FALSE),0)</f>
        <v>0</v>
      </c>
      <c r="K48" s="730" t="s">
        <v>10</v>
      </c>
    </row>
    <row r="49" spans="1:11">
      <c r="A49" s="732">
        <v>1351</v>
      </c>
      <c r="B49" s="730">
        <f>IFERROR(VLOOKUP($A49,DADOS!$Q:$AO,8,FALSE),0)</f>
        <v>0</v>
      </c>
      <c r="C49" s="730">
        <f>IFERROR(VLOOKUP($A49,DADOS!$Q:$AO,16,FALSE),0)</f>
        <v>0</v>
      </c>
      <c r="D49" s="730">
        <f>IFERROR(VLOOKUP($A49,DADOS!$Q:$AO,25,FALSE),0)</f>
        <v>0</v>
      </c>
      <c r="E49" s="730" t="s">
        <v>10</v>
      </c>
      <c r="G49" s="732">
        <v>5255</v>
      </c>
      <c r="H49" s="730">
        <f>IFERROR(VLOOKUP($G49,DADOS!$Q:$AO,8,FALSE),0)</f>
        <v>0</v>
      </c>
      <c r="I49" s="730">
        <f>IFERROR(VLOOKUP($G49,DADOS!$Q:$AO,16,FALSE),0)</f>
        <v>0</v>
      </c>
      <c r="J49" s="730">
        <f>IFERROR(VLOOKUP($G49,DADOS!$Q:$AO,25,FALSE),0)</f>
        <v>0</v>
      </c>
      <c r="K49" s="730" t="s">
        <v>10</v>
      </c>
    </row>
    <row r="50" spans="1:11">
      <c r="A50" s="732">
        <v>1352</v>
      </c>
      <c r="B50" s="730">
        <f>IFERROR(VLOOKUP($A50,DADOS!$Q:$AO,8,FALSE),0)</f>
        <v>0</v>
      </c>
      <c r="C50" s="730">
        <f>IFERROR(VLOOKUP($A50,DADOS!$Q:$AO,16,FALSE),0)</f>
        <v>0</v>
      </c>
      <c r="D50" s="730">
        <f>IFERROR(VLOOKUP($A50,DADOS!$Q:$AO,25,FALSE),0)</f>
        <v>0</v>
      </c>
      <c r="E50" s="730" t="s">
        <v>9</v>
      </c>
      <c r="G50" s="732">
        <v>5256</v>
      </c>
      <c r="H50" s="730">
        <f>IFERROR(VLOOKUP($G50,DADOS!$Q:$AO,8,FALSE),0)</f>
        <v>0</v>
      </c>
      <c r="I50" s="730">
        <f>IFERROR(VLOOKUP($G50,DADOS!$Q:$AO,16,FALSE),0)</f>
        <v>0</v>
      </c>
      <c r="J50" s="730">
        <f>IFERROR(VLOOKUP($G50,DADOS!$Q:$AO,25,FALSE),0)</f>
        <v>0</v>
      </c>
      <c r="K50" s="730" t="s">
        <v>10</v>
      </c>
    </row>
    <row r="51" spans="1:11">
      <c r="A51" s="732">
        <v>1353</v>
      </c>
      <c r="B51" s="730">
        <f>IFERROR(VLOOKUP($A51,DADOS!$Q:$AO,8,FALSE),0)</f>
        <v>0</v>
      </c>
      <c r="C51" s="730">
        <f>IFERROR(VLOOKUP($A51,DADOS!$Q:$AO,16,FALSE),0)</f>
        <v>0</v>
      </c>
      <c r="D51" s="730">
        <f>IFERROR(VLOOKUP($A51,DADOS!$Q:$AO,25,FALSE),0)</f>
        <v>0</v>
      </c>
      <c r="E51" s="730" t="s">
        <v>10</v>
      </c>
      <c r="G51" s="732">
        <v>5257</v>
      </c>
      <c r="H51" s="730">
        <f>IFERROR(VLOOKUP($G51,DADOS!$Q:$AO,8,FALSE),0)</f>
        <v>0</v>
      </c>
      <c r="I51" s="730">
        <f>IFERROR(VLOOKUP($G51,DADOS!$Q:$AO,16,FALSE),0)</f>
        <v>0</v>
      </c>
      <c r="J51" s="730">
        <f>IFERROR(VLOOKUP($G51,DADOS!$Q:$AO,25,FALSE),0)</f>
        <v>0</v>
      </c>
      <c r="K51" s="730" t="s">
        <v>10</v>
      </c>
    </row>
    <row r="52" spans="1:11">
      <c r="A52" s="732">
        <v>1354</v>
      </c>
      <c r="B52" s="730">
        <f>IFERROR(VLOOKUP($A52,DADOS!$Q:$AO,8,FALSE),0)</f>
        <v>0</v>
      </c>
      <c r="C52" s="730">
        <f>IFERROR(VLOOKUP($A52,DADOS!$Q:$AO,16,FALSE),0)</f>
        <v>0</v>
      </c>
      <c r="D52" s="730">
        <f>IFERROR(VLOOKUP($A52,DADOS!$Q:$AO,25,FALSE),0)</f>
        <v>0</v>
      </c>
      <c r="E52" s="730" t="s">
        <v>10</v>
      </c>
      <c r="G52" s="732">
        <v>5258</v>
      </c>
      <c r="H52" s="730">
        <f>IFERROR(VLOOKUP($G52,DADOS!$Q:$AO,8,FALSE),0)</f>
        <v>0</v>
      </c>
      <c r="I52" s="730">
        <f>IFERROR(VLOOKUP($G52,DADOS!$Q:$AO,16,FALSE),0)</f>
        <v>0</v>
      </c>
      <c r="J52" s="730">
        <f>IFERROR(VLOOKUP($G52,DADOS!$Q:$AO,25,FALSE),0)</f>
        <v>0</v>
      </c>
      <c r="K52" s="730" t="s">
        <v>10</v>
      </c>
    </row>
    <row r="53" spans="1:11">
      <c r="A53" s="732">
        <v>1355</v>
      </c>
      <c r="B53" s="730">
        <f>IFERROR(VLOOKUP($A53,DADOS!$Q:$AO,8,FALSE),0)</f>
        <v>0</v>
      </c>
      <c r="C53" s="730">
        <f>IFERROR(VLOOKUP($A53,DADOS!$Q:$AO,16,FALSE),0)</f>
        <v>0</v>
      </c>
      <c r="D53" s="730">
        <f>IFERROR(VLOOKUP($A53,DADOS!$Q:$AO,25,FALSE),0)</f>
        <v>0</v>
      </c>
      <c r="E53" s="730" t="s">
        <v>10</v>
      </c>
      <c r="G53" s="732">
        <v>5301</v>
      </c>
      <c r="H53" s="730">
        <f>IFERROR(VLOOKUP($G53,DADOS!$Q:$AO,8,FALSE),0)</f>
        <v>0</v>
      </c>
      <c r="I53" s="730">
        <f>IFERROR(VLOOKUP($G53,DADOS!$Q:$AO,16,FALSE),0)</f>
        <v>0</v>
      </c>
      <c r="J53" s="730">
        <f>IFERROR(VLOOKUP($G53,DADOS!$Q:$AO,25,FALSE),0)</f>
        <v>0</v>
      </c>
      <c r="K53" s="730" t="s">
        <v>10</v>
      </c>
    </row>
    <row r="54" spans="1:11">
      <c r="A54" s="732">
        <v>1356</v>
      </c>
      <c r="B54" s="730">
        <f>IFERROR(VLOOKUP($A54,DADOS!$Q:$AO,8,FALSE),0)</f>
        <v>0</v>
      </c>
      <c r="C54" s="730">
        <f>IFERROR(VLOOKUP($A54,DADOS!$Q:$AO,16,FALSE),0)</f>
        <v>0</v>
      </c>
      <c r="D54" s="730">
        <f>IFERROR(VLOOKUP($A54,DADOS!$Q:$AO,25,FALSE),0)</f>
        <v>0</v>
      </c>
      <c r="E54" s="730" t="s">
        <v>10</v>
      </c>
      <c r="G54" s="732">
        <v>5302</v>
      </c>
      <c r="H54" s="730">
        <f>IFERROR(VLOOKUP($G54,DADOS!$Q:$AO,8,FALSE),0)</f>
        <v>0</v>
      </c>
      <c r="I54" s="730">
        <f>IFERROR(VLOOKUP($G54,DADOS!$Q:$AO,16,FALSE),0)</f>
        <v>0</v>
      </c>
      <c r="J54" s="730">
        <f>IFERROR(VLOOKUP($G54,DADOS!$Q:$AO,25,FALSE),0)</f>
        <v>0</v>
      </c>
      <c r="K54" s="730" t="s">
        <v>10</v>
      </c>
    </row>
    <row r="55" spans="1:11">
      <c r="A55" s="732">
        <v>1360</v>
      </c>
      <c r="B55" s="730">
        <f>IFERROR(VLOOKUP($A55,DADOS!$Q:$AO,8,FALSE),0)</f>
        <v>0</v>
      </c>
      <c r="C55" s="730">
        <f>IFERROR(VLOOKUP($A55,DADOS!$Q:$AO,16,FALSE),0)</f>
        <v>0</v>
      </c>
      <c r="D55" s="730">
        <f>IFERROR(VLOOKUP($A55,DADOS!$Q:$AO,25,FALSE),0)</f>
        <v>0</v>
      </c>
      <c r="E55" s="730" t="s">
        <v>9</v>
      </c>
      <c r="G55" s="732">
        <v>5303</v>
      </c>
      <c r="H55" s="730">
        <f>IFERROR(VLOOKUP($G55,DADOS!$Q:$AO,8,FALSE),0)</f>
        <v>0</v>
      </c>
      <c r="I55" s="730">
        <f>IFERROR(VLOOKUP($G55,DADOS!$Q:$AO,16,FALSE),0)</f>
        <v>0</v>
      </c>
      <c r="J55" s="730">
        <f>IFERROR(VLOOKUP($G55,DADOS!$Q:$AO,25,FALSE),0)</f>
        <v>0</v>
      </c>
      <c r="K55" s="730" t="s">
        <v>10</v>
      </c>
    </row>
    <row r="56" spans="1:11">
      <c r="A56" s="732">
        <v>1401</v>
      </c>
      <c r="B56" s="730">
        <f>IFERROR(VLOOKUP($A56,DADOS!$Q:$AO,8,FALSE),0)</f>
        <v>0</v>
      </c>
      <c r="C56" s="730">
        <f>IFERROR(VLOOKUP($A56,DADOS!$Q:$AO,16,FALSE),0)</f>
        <v>0</v>
      </c>
      <c r="D56" s="730">
        <f>IFERROR(VLOOKUP($A56,DADOS!$Q:$AO,25,FALSE),0)</f>
        <v>0</v>
      </c>
      <c r="E56" s="730" t="s">
        <v>9</v>
      </c>
      <c r="G56" s="732">
        <v>5304</v>
      </c>
      <c r="H56" s="730">
        <f>IFERROR(VLOOKUP($G56,DADOS!$Q:$AO,8,FALSE),0)</f>
        <v>0</v>
      </c>
      <c r="I56" s="730">
        <f>IFERROR(VLOOKUP($G56,DADOS!$Q:$AO,16,FALSE),0)</f>
        <v>0</v>
      </c>
      <c r="J56" s="730">
        <f>IFERROR(VLOOKUP($G56,DADOS!$Q:$AO,25,FALSE),0)</f>
        <v>0</v>
      </c>
      <c r="K56" s="730" t="s">
        <v>10</v>
      </c>
    </row>
    <row r="57" spans="1:11">
      <c r="A57" s="732">
        <v>1403</v>
      </c>
      <c r="B57" s="730">
        <f>IFERROR(VLOOKUP($A57,DADOS!$Q:$AO,8,FALSE),0)</f>
        <v>0</v>
      </c>
      <c r="C57" s="730">
        <f>IFERROR(VLOOKUP($A57,DADOS!$Q:$AO,16,FALSE),0)</f>
        <v>0</v>
      </c>
      <c r="D57" s="730">
        <f>IFERROR(VLOOKUP($A57,DADOS!$Q:$AO,25,FALSE),0)</f>
        <v>0</v>
      </c>
      <c r="E57" s="730" t="s">
        <v>10</v>
      </c>
      <c r="G57" s="732">
        <v>5305</v>
      </c>
      <c r="H57" s="730">
        <f>IFERROR(VLOOKUP($G57,DADOS!$Q:$AO,8,FALSE),0)</f>
        <v>0</v>
      </c>
      <c r="I57" s="730">
        <f>IFERROR(VLOOKUP($G57,DADOS!$Q:$AO,16,FALSE),0)</f>
        <v>0</v>
      </c>
      <c r="J57" s="730">
        <f>IFERROR(VLOOKUP($G57,DADOS!$Q:$AO,25,FALSE),0)</f>
        <v>0</v>
      </c>
      <c r="K57" s="730" t="s">
        <v>10</v>
      </c>
    </row>
    <row r="58" spans="1:11">
      <c r="A58" s="732">
        <v>1406</v>
      </c>
      <c r="B58" s="730">
        <f>IFERROR(VLOOKUP($A58,DADOS!$Q:$AO,8,FALSE),0)</f>
        <v>0</v>
      </c>
      <c r="C58" s="730">
        <f>IFERROR(VLOOKUP($A58,DADOS!$Q:$AO,16,FALSE),0)</f>
        <v>0</v>
      </c>
      <c r="D58" s="730">
        <f>IFERROR(VLOOKUP($A58,DADOS!$Q:$AO,25,FALSE),0)</f>
        <v>0</v>
      </c>
      <c r="E58" s="730" t="s">
        <v>9</v>
      </c>
      <c r="G58" s="732">
        <v>5306</v>
      </c>
      <c r="H58" s="730">
        <f>IFERROR(VLOOKUP($G58,DADOS!$Q:$AO,8,FALSE),0)</f>
        <v>0</v>
      </c>
      <c r="I58" s="730">
        <f>IFERROR(VLOOKUP($G58,DADOS!$Q:$AO,16,FALSE),0)</f>
        <v>0</v>
      </c>
      <c r="J58" s="730">
        <f>IFERROR(VLOOKUP($G58,DADOS!$Q:$AO,25,FALSE),0)</f>
        <v>0</v>
      </c>
      <c r="K58" s="730" t="s">
        <v>10</v>
      </c>
    </row>
    <row r="59" spans="1:11">
      <c r="A59" s="732">
        <v>1407</v>
      </c>
      <c r="B59" s="730">
        <f>IFERROR(VLOOKUP($A59,DADOS!$Q:$AO,8,FALSE),0)</f>
        <v>0</v>
      </c>
      <c r="C59" s="730">
        <f>IFERROR(VLOOKUP($A59,DADOS!$Q:$AO,16,FALSE),0)</f>
        <v>0</v>
      </c>
      <c r="D59" s="730">
        <f>IFERROR(VLOOKUP($A59,DADOS!$Q:$AO,25,FALSE),0)</f>
        <v>0</v>
      </c>
      <c r="E59" s="730" t="s">
        <v>10</v>
      </c>
      <c r="G59" s="732">
        <v>5307</v>
      </c>
      <c r="H59" s="730">
        <f>IFERROR(VLOOKUP($G59,DADOS!$Q:$AO,8,FALSE),0)</f>
        <v>0</v>
      </c>
      <c r="I59" s="730">
        <f>IFERROR(VLOOKUP($G59,DADOS!$Q:$AO,16,FALSE),0)</f>
        <v>0</v>
      </c>
      <c r="J59" s="730">
        <f>IFERROR(VLOOKUP($G59,DADOS!$Q:$AO,25,FALSE),0)</f>
        <v>0</v>
      </c>
      <c r="K59" s="730" t="s">
        <v>10</v>
      </c>
    </row>
    <row r="60" spans="1:11">
      <c r="A60" s="732">
        <v>1408</v>
      </c>
      <c r="B60" s="730">
        <f>IFERROR(VLOOKUP($A60,DADOS!$Q:$AO,8,FALSE),0)</f>
        <v>0</v>
      </c>
      <c r="C60" s="730">
        <f>IFERROR(VLOOKUP($A60,DADOS!$Q:$AO,16,FALSE),0)</f>
        <v>0</v>
      </c>
      <c r="D60" s="730">
        <f>IFERROR(VLOOKUP($A60,DADOS!$Q:$AO,25,FALSE),0)</f>
        <v>0</v>
      </c>
      <c r="E60" s="730" t="s">
        <v>9</v>
      </c>
      <c r="G60" s="732">
        <v>5351</v>
      </c>
      <c r="H60" s="730">
        <f>IFERROR(VLOOKUP($G60,DADOS!$Q:$AO,8,FALSE),0)</f>
        <v>0</v>
      </c>
      <c r="I60" s="730">
        <f>IFERROR(VLOOKUP($G60,DADOS!$Q:$AO,16,FALSE),0)</f>
        <v>0</v>
      </c>
      <c r="J60" s="730">
        <f>IFERROR(VLOOKUP($G60,DADOS!$Q:$AO,25,FALSE),0)</f>
        <v>0</v>
      </c>
      <c r="K60" s="730" t="s">
        <v>10</v>
      </c>
    </row>
    <row r="61" spans="1:11">
      <c r="A61" s="732">
        <v>1409</v>
      </c>
      <c r="B61" s="730">
        <f>IFERROR(VLOOKUP($A61,DADOS!$Q:$AO,8,FALSE),0)</f>
        <v>0</v>
      </c>
      <c r="C61" s="730">
        <f>IFERROR(VLOOKUP($A61,DADOS!$Q:$AO,16,FALSE),0)</f>
        <v>0</v>
      </c>
      <c r="D61" s="730">
        <f>IFERROR(VLOOKUP($A61,DADOS!$Q:$AO,25,FALSE),0)</f>
        <v>0</v>
      </c>
      <c r="E61" s="730" t="s">
        <v>10</v>
      </c>
      <c r="G61" s="732">
        <v>5352</v>
      </c>
      <c r="H61" s="730">
        <f>IFERROR(VLOOKUP($G61,DADOS!$Q:$AO,8,FALSE),0)</f>
        <v>0</v>
      </c>
      <c r="I61" s="730">
        <f>IFERROR(VLOOKUP($G61,DADOS!$Q:$AO,16,FALSE),0)</f>
        <v>0</v>
      </c>
      <c r="J61" s="730">
        <f>IFERROR(VLOOKUP($G61,DADOS!$Q:$AO,25,FALSE),0)</f>
        <v>0</v>
      </c>
      <c r="K61" s="730" t="s">
        <v>10</v>
      </c>
    </row>
    <row r="62" spans="1:11">
      <c r="A62" s="732">
        <v>1410</v>
      </c>
      <c r="B62" s="730">
        <f>IFERROR(VLOOKUP($A62,DADOS!$Q:$AO,8,FALSE),0)</f>
        <v>0</v>
      </c>
      <c r="C62" s="730">
        <f>IFERROR(VLOOKUP($A62,DADOS!$Q:$AO,16,FALSE),0)</f>
        <v>0</v>
      </c>
      <c r="D62" s="730">
        <f>IFERROR(VLOOKUP($A62,DADOS!$Q:$AO,25,FALSE),0)</f>
        <v>0</v>
      </c>
      <c r="E62" s="730" t="s">
        <v>9</v>
      </c>
      <c r="G62" s="732">
        <v>5353</v>
      </c>
      <c r="H62" s="730">
        <f>IFERROR(VLOOKUP($G62,DADOS!$Q:$AO,8,FALSE),0)</f>
        <v>0</v>
      </c>
      <c r="I62" s="730">
        <f>IFERROR(VLOOKUP($G62,DADOS!$Q:$AO,16,FALSE),0)</f>
        <v>0</v>
      </c>
      <c r="J62" s="730">
        <f>IFERROR(VLOOKUP($G62,DADOS!$Q:$AO,25,FALSE),0)</f>
        <v>0</v>
      </c>
      <c r="K62" s="730" t="s">
        <v>10</v>
      </c>
    </row>
    <row r="63" spans="1:11">
      <c r="A63" s="732">
        <v>1411</v>
      </c>
      <c r="B63" s="730">
        <f>IFERROR(VLOOKUP($A63,DADOS!$Q:$AO,8,FALSE),0)</f>
        <v>0</v>
      </c>
      <c r="C63" s="730">
        <f>IFERROR(VLOOKUP($A63,DADOS!$Q:$AO,16,FALSE),0)</f>
        <v>0</v>
      </c>
      <c r="D63" s="730">
        <f>IFERROR(VLOOKUP($A63,DADOS!$Q:$AO,25,FALSE),0)</f>
        <v>0</v>
      </c>
      <c r="E63" s="730" t="s">
        <v>10</v>
      </c>
      <c r="G63" s="732">
        <v>5354</v>
      </c>
      <c r="H63" s="730">
        <f>IFERROR(VLOOKUP($G63,DADOS!$Q:$AO,8,FALSE),0)</f>
        <v>0</v>
      </c>
      <c r="I63" s="730">
        <f>IFERROR(VLOOKUP($G63,DADOS!$Q:$AO,16,FALSE),0)</f>
        <v>0</v>
      </c>
      <c r="J63" s="730">
        <f>IFERROR(VLOOKUP($G63,DADOS!$Q:$AO,25,FALSE),0)</f>
        <v>0</v>
      </c>
      <c r="K63" s="730" t="s">
        <v>10</v>
      </c>
    </row>
    <row r="64" spans="1:11">
      <c r="A64" s="732">
        <v>1414</v>
      </c>
      <c r="B64" s="730">
        <f>IFERROR(VLOOKUP($A64,DADOS!$Q:$AO,8,FALSE),0)</f>
        <v>0</v>
      </c>
      <c r="C64" s="730">
        <f>IFERROR(VLOOKUP($A64,DADOS!$Q:$AO,16,FALSE),0)</f>
        <v>0</v>
      </c>
      <c r="D64" s="730">
        <f>IFERROR(VLOOKUP($A64,DADOS!$Q:$AO,25,FALSE),0)</f>
        <v>0</v>
      </c>
      <c r="E64" s="730" t="s">
        <v>9</v>
      </c>
      <c r="G64" s="732">
        <v>5355</v>
      </c>
      <c r="H64" s="730">
        <f>IFERROR(VLOOKUP($G64,DADOS!$Q:$AO,8,FALSE),0)</f>
        <v>0</v>
      </c>
      <c r="I64" s="730">
        <f>IFERROR(VLOOKUP($G64,DADOS!$Q:$AO,16,FALSE),0)</f>
        <v>0</v>
      </c>
      <c r="J64" s="730">
        <f>IFERROR(VLOOKUP($G64,DADOS!$Q:$AO,25,FALSE),0)</f>
        <v>0</v>
      </c>
      <c r="K64" s="730" t="s">
        <v>10</v>
      </c>
    </row>
    <row r="65" spans="1:11">
      <c r="A65" s="732">
        <v>1415</v>
      </c>
      <c r="B65" s="730">
        <f>IFERROR(VLOOKUP($A65,DADOS!$Q:$AO,8,FALSE),0)</f>
        <v>0</v>
      </c>
      <c r="C65" s="730">
        <f>IFERROR(VLOOKUP($A65,DADOS!$Q:$AO,16,FALSE),0)</f>
        <v>0</v>
      </c>
      <c r="D65" s="730">
        <f>IFERROR(VLOOKUP($A65,DADOS!$Q:$AO,25,FALSE),0)</f>
        <v>0</v>
      </c>
      <c r="E65" s="730" t="s">
        <v>10</v>
      </c>
      <c r="G65" s="732">
        <v>5356</v>
      </c>
      <c r="H65" s="730">
        <f>IFERROR(VLOOKUP($G65,DADOS!$Q:$AO,8,FALSE),0)</f>
        <v>0</v>
      </c>
      <c r="I65" s="730">
        <f>IFERROR(VLOOKUP($G65,DADOS!$Q:$AO,16,FALSE),0)</f>
        <v>0</v>
      </c>
      <c r="J65" s="730">
        <f>IFERROR(VLOOKUP($G65,DADOS!$Q:$AO,25,FALSE),0)</f>
        <v>0</v>
      </c>
      <c r="K65" s="730" t="s">
        <v>10</v>
      </c>
    </row>
    <row r="66" spans="1:11">
      <c r="A66" s="732">
        <v>1451</v>
      </c>
      <c r="B66" s="730">
        <f>IFERROR(VLOOKUP($A66,DADOS!$Q:$AO,8,FALSE),0)</f>
        <v>0</v>
      </c>
      <c r="C66" s="730">
        <f>IFERROR(VLOOKUP($A66,DADOS!$Q:$AO,16,FALSE),0)</f>
        <v>0</v>
      </c>
      <c r="D66" s="730">
        <f>IFERROR(VLOOKUP($A66,DADOS!$Q:$AO,25,FALSE),0)</f>
        <v>0</v>
      </c>
      <c r="E66" s="730" t="s">
        <v>10</v>
      </c>
      <c r="G66" s="732">
        <v>5357</v>
      </c>
      <c r="H66" s="730">
        <f>IFERROR(VLOOKUP($G66,DADOS!$Q:$AO,8,FALSE),0)</f>
        <v>0</v>
      </c>
      <c r="I66" s="730">
        <f>IFERROR(VLOOKUP($G66,DADOS!$Q:$AO,16,FALSE),0)</f>
        <v>0</v>
      </c>
      <c r="J66" s="730">
        <f>IFERROR(VLOOKUP($G66,DADOS!$Q:$AO,25,FALSE),0)</f>
        <v>0</v>
      </c>
      <c r="K66" s="730" t="s">
        <v>10</v>
      </c>
    </row>
    <row r="67" spans="1:11">
      <c r="A67" s="732">
        <v>1452</v>
      </c>
      <c r="B67" s="730">
        <f>IFERROR(VLOOKUP($A67,DADOS!$Q:$AO,8,FALSE),0)</f>
        <v>0</v>
      </c>
      <c r="C67" s="730">
        <f>IFERROR(VLOOKUP($A67,DADOS!$Q:$AO,16,FALSE),0)</f>
        <v>0</v>
      </c>
      <c r="D67" s="730">
        <f>IFERROR(VLOOKUP($A67,DADOS!$Q:$AO,25,FALSE),0)</f>
        <v>0</v>
      </c>
      <c r="E67" s="730" t="s">
        <v>9</v>
      </c>
      <c r="G67" s="732">
        <v>5359</v>
      </c>
      <c r="H67" s="730">
        <f>IFERROR(VLOOKUP($G67,DADOS!$Q:$AO,8,FALSE),0)</f>
        <v>0</v>
      </c>
      <c r="I67" s="730">
        <f>IFERROR(VLOOKUP($G67,DADOS!$Q:$AO,16,FALSE),0)</f>
        <v>0</v>
      </c>
      <c r="J67" s="730">
        <f>IFERROR(VLOOKUP($G67,DADOS!$Q:$AO,25,FALSE),0)</f>
        <v>0</v>
      </c>
      <c r="K67" s="730" t="s">
        <v>10</v>
      </c>
    </row>
    <row r="68" spans="1:11">
      <c r="A68" s="732">
        <v>1501</v>
      </c>
      <c r="B68" s="730">
        <f>IFERROR(VLOOKUP($A68,DADOS!$Q:$AO,8,FALSE),0)</f>
        <v>0</v>
      </c>
      <c r="C68" s="730">
        <f>IFERROR(VLOOKUP($A68,DADOS!$Q:$AO,16,FALSE),0)</f>
        <v>0</v>
      </c>
      <c r="D68" s="730">
        <f>IFERROR(VLOOKUP($A68,DADOS!$Q:$AO,25,FALSE),0)</f>
        <v>0</v>
      </c>
      <c r="E68" s="730" t="s">
        <v>10</v>
      </c>
      <c r="G68" s="732">
        <v>5360</v>
      </c>
      <c r="H68" s="730">
        <f>IFERROR(VLOOKUP($G68,DADOS!$Q:$AO,8,FALSE),0)</f>
        <v>0</v>
      </c>
      <c r="I68" s="730">
        <f>IFERROR(VLOOKUP($G68,DADOS!$Q:$AO,16,FALSE),0)</f>
        <v>0</v>
      </c>
      <c r="J68" s="730">
        <f>IFERROR(VLOOKUP($G68,DADOS!$Q:$AO,25,FALSE),0)</f>
        <v>0</v>
      </c>
      <c r="K68" s="730" t="s">
        <v>10</v>
      </c>
    </row>
    <row r="69" spans="1:11">
      <c r="A69" s="732">
        <v>1503</v>
      </c>
      <c r="B69" s="730">
        <f>IFERROR(VLOOKUP($A69,DADOS!$Q:$AO,8,FALSE),0)</f>
        <v>0</v>
      </c>
      <c r="C69" s="730">
        <f>IFERROR(VLOOKUP($A69,DADOS!$Q:$AO,16,FALSE),0)</f>
        <v>0</v>
      </c>
      <c r="D69" s="730">
        <f>IFERROR(VLOOKUP($A69,DADOS!$Q:$AO,25,FALSE),0)</f>
        <v>0</v>
      </c>
      <c r="E69" s="730" t="s">
        <v>9</v>
      </c>
      <c r="G69" s="732">
        <v>5401</v>
      </c>
      <c r="H69" s="730">
        <f>IFERROR(VLOOKUP($G69,DADOS!$Q:$AO,8,FALSE),0)</f>
        <v>0</v>
      </c>
      <c r="I69" s="730">
        <f>IFERROR(VLOOKUP($G69,DADOS!$Q:$AO,16,FALSE),0)</f>
        <v>0</v>
      </c>
      <c r="J69" s="730">
        <f>IFERROR(VLOOKUP($G69,DADOS!$Q:$AO,25,FALSE),0)</f>
        <v>0</v>
      </c>
      <c r="K69" s="730" t="s">
        <v>9</v>
      </c>
    </row>
    <row r="70" spans="1:11">
      <c r="A70" s="732">
        <v>1504</v>
      </c>
      <c r="B70" s="730">
        <f>IFERROR(VLOOKUP($A70,DADOS!$Q:$AO,8,FALSE),0)</f>
        <v>0</v>
      </c>
      <c r="C70" s="730">
        <f>IFERROR(VLOOKUP($A70,DADOS!$Q:$AO,16,FALSE),0)</f>
        <v>0</v>
      </c>
      <c r="D70" s="730">
        <f>IFERROR(VLOOKUP($A70,DADOS!$Q:$AO,25,FALSE),0)</f>
        <v>0</v>
      </c>
      <c r="E70" s="730" t="s">
        <v>10</v>
      </c>
      <c r="G70" s="732">
        <v>5402</v>
      </c>
      <c r="H70" s="730">
        <f>IFERROR(VLOOKUP($G70,DADOS!$Q:$AO,8,FALSE),0)</f>
        <v>0</v>
      </c>
      <c r="I70" s="730">
        <f>IFERROR(VLOOKUP($G70,DADOS!$Q:$AO,16,FALSE),0)</f>
        <v>0</v>
      </c>
      <c r="J70" s="730">
        <f>IFERROR(VLOOKUP($G70,DADOS!$Q:$AO,25,FALSE),0)</f>
        <v>0</v>
      </c>
      <c r="K70" s="730" t="s">
        <v>9</v>
      </c>
    </row>
    <row r="71" spans="1:11">
      <c r="A71" s="732">
        <v>1505</v>
      </c>
      <c r="B71" s="730">
        <f>IFERROR(VLOOKUP($A71,DADOS!$Q:$AO,8,FALSE),0)</f>
        <v>0</v>
      </c>
      <c r="C71" s="730">
        <f>IFERROR(VLOOKUP($A71,DADOS!$Q:$AO,16,FALSE),0)</f>
        <v>0</v>
      </c>
      <c r="D71" s="730">
        <f>IFERROR(VLOOKUP($A71,DADOS!$Q:$AO,25,FALSE),0)</f>
        <v>0</v>
      </c>
      <c r="E71" s="730" t="s">
        <v>9</v>
      </c>
      <c r="G71" s="732">
        <v>5403</v>
      </c>
      <c r="H71" s="730">
        <f>IFERROR(VLOOKUP($G71,DADOS!$Q:$AO,8,FALSE),0)</f>
        <v>0</v>
      </c>
      <c r="I71" s="730">
        <f>IFERROR(VLOOKUP($G71,DADOS!$Q:$AO,16,FALSE),0)</f>
        <v>0</v>
      </c>
      <c r="J71" s="730">
        <f>IFERROR(VLOOKUP($G71,DADOS!$Q:$AO,25,FALSE),0)</f>
        <v>0</v>
      </c>
      <c r="K71" s="730" t="s">
        <v>10</v>
      </c>
    </row>
    <row r="72" spans="1:11">
      <c r="A72" s="732">
        <v>1506</v>
      </c>
      <c r="B72" s="730">
        <f>IFERROR(VLOOKUP($A72,DADOS!$Q:$AO,8,FALSE),0)</f>
        <v>0</v>
      </c>
      <c r="C72" s="730">
        <f>IFERROR(VLOOKUP($A72,DADOS!$Q:$AO,16,FALSE),0)</f>
        <v>0</v>
      </c>
      <c r="D72" s="730">
        <f>IFERROR(VLOOKUP($A72,DADOS!$Q:$AO,25,FALSE),0)</f>
        <v>0</v>
      </c>
      <c r="E72" s="730" t="s">
        <v>10</v>
      </c>
      <c r="G72" s="732">
        <v>5405</v>
      </c>
      <c r="H72" s="730">
        <f>IFERROR(VLOOKUP($G72,DADOS!$Q:$AO,8,FALSE),0)</f>
        <v>0</v>
      </c>
      <c r="I72" s="730">
        <f>IFERROR(VLOOKUP($G72,DADOS!$Q:$AO,16,FALSE),0)</f>
        <v>0</v>
      </c>
      <c r="J72" s="730">
        <f>IFERROR(VLOOKUP($G72,DADOS!$Q:$AO,25,FALSE),0)</f>
        <v>0</v>
      </c>
      <c r="K72" s="730" t="s">
        <v>10</v>
      </c>
    </row>
    <row r="73" spans="1:11">
      <c r="A73" s="732">
        <v>1551</v>
      </c>
      <c r="B73" s="730">
        <f>IFERROR(VLOOKUP($A73,DADOS!$Q:$AO,8,FALSE),0)</f>
        <v>204588.16</v>
      </c>
      <c r="C73" s="730">
        <f>IFERROR(VLOOKUP($A73,DADOS!$Q:$AO,16,FALSE),0)</f>
        <v>0</v>
      </c>
      <c r="D73" s="730">
        <f>IFERROR(VLOOKUP($A73,DADOS!$Q:$AO,25,FALSE),0)</f>
        <v>0</v>
      </c>
      <c r="E73" s="730" t="s">
        <v>9</v>
      </c>
      <c r="G73" s="732">
        <v>5408</v>
      </c>
      <c r="H73" s="730">
        <f>IFERROR(VLOOKUP($G73,DADOS!$Q:$AO,8,FALSE),0)</f>
        <v>0</v>
      </c>
      <c r="I73" s="730">
        <f>IFERROR(VLOOKUP($G73,DADOS!$Q:$AO,16,FALSE),0)</f>
        <v>0</v>
      </c>
      <c r="J73" s="730">
        <f>IFERROR(VLOOKUP($G73,DADOS!$Q:$AO,25,FALSE),0)</f>
        <v>0</v>
      </c>
      <c r="K73" s="730" t="s">
        <v>9</v>
      </c>
    </row>
    <row r="74" spans="1:11">
      <c r="A74" s="732">
        <v>1552</v>
      </c>
      <c r="B74" s="730">
        <f>IFERROR(VLOOKUP($A74,DADOS!$Q:$AO,8,FALSE),0)</f>
        <v>0</v>
      </c>
      <c r="C74" s="730">
        <f>IFERROR(VLOOKUP($A74,DADOS!$Q:$AO,16,FALSE),0)</f>
        <v>0</v>
      </c>
      <c r="D74" s="730">
        <f>IFERROR(VLOOKUP($A74,DADOS!$Q:$AO,25,FALSE),0)</f>
        <v>0</v>
      </c>
      <c r="E74" s="730" t="s">
        <v>9</v>
      </c>
      <c r="G74" s="732">
        <v>5409</v>
      </c>
      <c r="H74" s="730">
        <f>IFERROR(VLOOKUP($G74,DADOS!$Q:$AO,8,FALSE),0)</f>
        <v>0</v>
      </c>
      <c r="I74" s="730">
        <f>IFERROR(VLOOKUP($G74,DADOS!$Q:$AO,16,FALSE),0)</f>
        <v>0</v>
      </c>
      <c r="J74" s="730">
        <f>IFERROR(VLOOKUP($G74,DADOS!$Q:$AO,25,FALSE),0)</f>
        <v>0</v>
      </c>
      <c r="K74" s="730" t="s">
        <v>10</v>
      </c>
    </row>
    <row r="75" spans="1:11">
      <c r="A75" s="732">
        <v>1553</v>
      </c>
      <c r="B75" s="730">
        <f>IFERROR(VLOOKUP($A75,DADOS!$Q:$AO,8,FALSE),0)</f>
        <v>0</v>
      </c>
      <c r="C75" s="730">
        <f>IFERROR(VLOOKUP($A75,DADOS!$Q:$AO,16,FALSE),0)</f>
        <v>0</v>
      </c>
      <c r="D75" s="730">
        <f>IFERROR(VLOOKUP($A75,DADOS!$Q:$AO,25,FALSE),0)</f>
        <v>0</v>
      </c>
      <c r="E75" s="730" t="s">
        <v>10</v>
      </c>
      <c r="G75" s="732">
        <v>5410</v>
      </c>
      <c r="H75" s="730">
        <f>IFERROR(VLOOKUP($G75,DADOS!$Q:$AO,8,FALSE),0)</f>
        <v>0</v>
      </c>
      <c r="I75" s="730">
        <f>IFERROR(VLOOKUP($G75,DADOS!$Q:$AO,16,FALSE),0)</f>
        <v>0</v>
      </c>
      <c r="J75" s="730">
        <f>IFERROR(VLOOKUP($G75,DADOS!$Q:$AO,25,FALSE),0)</f>
        <v>0</v>
      </c>
      <c r="K75" s="730" t="s">
        <v>9</v>
      </c>
    </row>
    <row r="76" spans="1:11">
      <c r="A76" s="732">
        <v>1554</v>
      </c>
      <c r="B76" s="730">
        <f>IFERROR(VLOOKUP($A76,DADOS!$Q:$AO,8,FALSE),0)</f>
        <v>0</v>
      </c>
      <c r="C76" s="730">
        <f>IFERROR(VLOOKUP($A76,DADOS!$Q:$AO,16,FALSE),0)</f>
        <v>0</v>
      </c>
      <c r="D76" s="730">
        <f>IFERROR(VLOOKUP($A76,DADOS!$Q:$AO,25,FALSE),0)</f>
        <v>0</v>
      </c>
      <c r="E76" s="730" t="s">
        <v>10</v>
      </c>
      <c r="G76" s="732">
        <v>5411</v>
      </c>
      <c r="H76" s="730">
        <f>IFERROR(VLOOKUP($G76,DADOS!$Q:$AO,8,FALSE),0)</f>
        <v>0</v>
      </c>
      <c r="I76" s="730">
        <f>IFERROR(VLOOKUP($G76,DADOS!$Q:$AO,16,FALSE),0)</f>
        <v>0</v>
      </c>
      <c r="J76" s="730">
        <f>IFERROR(VLOOKUP($G76,DADOS!$Q:$AO,25,FALSE),0)</f>
        <v>0</v>
      </c>
      <c r="K76" s="730" t="s">
        <v>10</v>
      </c>
    </row>
    <row r="77" spans="1:11">
      <c r="A77" s="732">
        <v>1555</v>
      </c>
      <c r="B77" s="730">
        <f>IFERROR(VLOOKUP($A77,DADOS!$Q:$AO,8,FALSE),0)</f>
        <v>0</v>
      </c>
      <c r="C77" s="730">
        <f>IFERROR(VLOOKUP($A77,DADOS!$Q:$AO,16,FALSE),0)</f>
        <v>0</v>
      </c>
      <c r="D77" s="730">
        <f>IFERROR(VLOOKUP($A77,DADOS!$Q:$AO,25,FALSE),0)</f>
        <v>0</v>
      </c>
      <c r="E77" s="730" t="s">
        <v>10</v>
      </c>
      <c r="G77" s="732">
        <v>5412</v>
      </c>
      <c r="H77" s="730">
        <f>IFERROR(VLOOKUP($G77,DADOS!$Q:$AO,8,FALSE),0)</f>
        <v>0</v>
      </c>
      <c r="I77" s="730">
        <f>IFERROR(VLOOKUP($G77,DADOS!$Q:$AO,16,FALSE),0)</f>
        <v>0</v>
      </c>
      <c r="J77" s="730">
        <f>IFERROR(VLOOKUP($G77,DADOS!$Q:$AO,25,FALSE),0)</f>
        <v>0</v>
      </c>
      <c r="K77" s="730" t="s">
        <v>10</v>
      </c>
    </row>
    <row r="78" spans="1:11">
      <c r="A78" s="732">
        <v>1556</v>
      </c>
      <c r="B78" s="730">
        <f>IFERROR(VLOOKUP($A78,DADOS!$Q:$AO,8,FALSE),0)</f>
        <v>18308.39</v>
      </c>
      <c r="C78" s="730">
        <f>IFERROR(VLOOKUP($A78,DADOS!$Q:$AO,16,FALSE),0)</f>
        <v>0</v>
      </c>
      <c r="D78" s="730">
        <f>IFERROR(VLOOKUP($A78,DADOS!$Q:$AO,25,FALSE),0)</f>
        <v>0</v>
      </c>
      <c r="E78" s="730" t="s">
        <v>10</v>
      </c>
      <c r="G78" s="732">
        <v>5413</v>
      </c>
      <c r="H78" s="730">
        <f>IFERROR(VLOOKUP($G78,DADOS!$Q:$AO,8,FALSE),0)</f>
        <v>0</v>
      </c>
      <c r="I78" s="730">
        <f>IFERROR(VLOOKUP($G78,DADOS!$Q:$AO,16,FALSE),0)</f>
        <v>0</v>
      </c>
      <c r="J78" s="730">
        <f>IFERROR(VLOOKUP($G78,DADOS!$Q:$AO,25,FALSE),0)</f>
        <v>0</v>
      </c>
      <c r="K78" s="730" t="s">
        <v>10</v>
      </c>
    </row>
    <row r="79" spans="1:11">
      <c r="A79" s="732">
        <v>1557</v>
      </c>
      <c r="B79" s="730">
        <f>IFERROR(VLOOKUP($A79,DADOS!$Q:$AO,8,FALSE),0)</f>
        <v>0</v>
      </c>
      <c r="C79" s="730">
        <f>IFERROR(VLOOKUP($A79,DADOS!$Q:$AO,16,FALSE),0)</f>
        <v>0</v>
      </c>
      <c r="D79" s="730">
        <f>IFERROR(VLOOKUP($A79,DADOS!$Q:$AO,25,FALSE),0)</f>
        <v>0</v>
      </c>
      <c r="E79" s="730" t="s">
        <v>10</v>
      </c>
      <c r="G79" s="732">
        <v>5414</v>
      </c>
      <c r="H79" s="730">
        <f>IFERROR(VLOOKUP($G79,DADOS!$Q:$AO,8,FALSE),0)</f>
        <v>0</v>
      </c>
      <c r="I79" s="730">
        <f>IFERROR(VLOOKUP($G79,DADOS!$Q:$AO,16,FALSE),0)</f>
        <v>0</v>
      </c>
      <c r="J79" s="730">
        <f>IFERROR(VLOOKUP($G79,DADOS!$Q:$AO,25,FALSE),0)</f>
        <v>0</v>
      </c>
      <c r="K79" s="730" t="s">
        <v>10</v>
      </c>
    </row>
    <row r="80" spans="1:11">
      <c r="A80" s="732">
        <v>1601</v>
      </c>
      <c r="B80" s="730">
        <f>IFERROR(VLOOKUP($A80,DADOS!$Q:$AO,8,FALSE),0)</f>
        <v>0</v>
      </c>
      <c r="C80" s="730">
        <f>IFERROR(VLOOKUP($A80,DADOS!$Q:$AO,16,FALSE),0)</f>
        <v>0</v>
      </c>
      <c r="D80" s="730">
        <f>IFERROR(VLOOKUP($A80,DADOS!$Q:$AO,25,FALSE),0)</f>
        <v>0</v>
      </c>
      <c r="E80" s="730" t="s">
        <v>10</v>
      </c>
      <c r="G80" s="732">
        <v>5415</v>
      </c>
      <c r="H80" s="730">
        <f>IFERROR(VLOOKUP($G80,DADOS!$Q:$AO,8,FALSE),0)</f>
        <v>0</v>
      </c>
      <c r="I80" s="730">
        <f>IFERROR(VLOOKUP($G80,DADOS!$Q:$AO,16,FALSE),0)</f>
        <v>0</v>
      </c>
      <c r="J80" s="730">
        <f>IFERROR(VLOOKUP($G80,DADOS!$Q:$AO,25,FALSE),0)</f>
        <v>0</v>
      </c>
      <c r="K80" s="730" t="s">
        <v>10</v>
      </c>
    </row>
    <row r="81" spans="1:11">
      <c r="A81" s="732">
        <v>1602</v>
      </c>
      <c r="B81" s="730">
        <f>IFERROR(VLOOKUP($A81,DADOS!$Q:$AO,8,FALSE),0)</f>
        <v>0</v>
      </c>
      <c r="C81" s="730">
        <f>IFERROR(VLOOKUP($A81,DADOS!$Q:$AO,16,FALSE),0)</f>
        <v>0</v>
      </c>
      <c r="D81" s="730">
        <f>IFERROR(VLOOKUP($A81,DADOS!$Q:$AO,25,FALSE),0)</f>
        <v>0</v>
      </c>
      <c r="E81" s="730" t="s">
        <v>10</v>
      </c>
      <c r="G81" s="732">
        <v>5451</v>
      </c>
      <c r="H81" s="730">
        <f>IFERROR(VLOOKUP($G81,DADOS!$Q:$AO,8,FALSE),0)</f>
        <v>0</v>
      </c>
      <c r="I81" s="730">
        <f>IFERROR(VLOOKUP($G81,DADOS!$Q:$AO,16,FALSE),0)</f>
        <v>0</v>
      </c>
      <c r="J81" s="730">
        <f>IFERROR(VLOOKUP($G81,DADOS!$Q:$AO,25,FALSE),0)</f>
        <v>0</v>
      </c>
      <c r="K81" s="730" t="s">
        <v>10</v>
      </c>
    </row>
    <row r="82" spans="1:11">
      <c r="A82" s="732">
        <v>1603</v>
      </c>
      <c r="B82" s="730">
        <f>IFERROR(VLOOKUP($A82,DADOS!$Q:$AO,8,FALSE),0)</f>
        <v>0</v>
      </c>
      <c r="C82" s="730">
        <f>IFERROR(VLOOKUP($A82,DADOS!$Q:$AO,16,FALSE),0)</f>
        <v>0</v>
      </c>
      <c r="D82" s="730">
        <f>IFERROR(VLOOKUP($A82,DADOS!$Q:$AO,25,FALSE),0)</f>
        <v>0</v>
      </c>
      <c r="E82" s="730" t="s">
        <v>10</v>
      </c>
      <c r="G82" s="732">
        <v>5501</v>
      </c>
      <c r="H82" s="730">
        <f>IFERROR(VLOOKUP($G82,DADOS!$Q:$AO,8,FALSE),0)</f>
        <v>0</v>
      </c>
      <c r="I82" s="730">
        <f>IFERROR(VLOOKUP($G82,DADOS!$Q:$AO,16,FALSE),0)</f>
        <v>0</v>
      </c>
      <c r="J82" s="730">
        <f>IFERROR(VLOOKUP($G82,DADOS!$Q:$AO,25,FALSE),0)</f>
        <v>0</v>
      </c>
      <c r="K82" s="730" t="s">
        <v>9</v>
      </c>
    </row>
    <row r="83" spans="1:11">
      <c r="A83" s="732">
        <v>1604</v>
      </c>
      <c r="B83" s="730">
        <f>IFERROR(VLOOKUP($A83,DADOS!$Q:$AO,8,FALSE),0)</f>
        <v>0</v>
      </c>
      <c r="C83" s="730">
        <f>IFERROR(VLOOKUP($A83,DADOS!$Q:$AO,16,FALSE),0)</f>
        <v>0</v>
      </c>
      <c r="D83" s="730">
        <f>IFERROR(VLOOKUP($A83,DADOS!$Q:$AO,25,FALSE),0)</f>
        <v>0</v>
      </c>
      <c r="E83" s="730" t="s">
        <v>10</v>
      </c>
      <c r="G83" s="732">
        <v>5502</v>
      </c>
      <c r="H83" s="730">
        <f>IFERROR(VLOOKUP($G83,DADOS!$Q:$AO,8,FALSE),0)</f>
        <v>0</v>
      </c>
      <c r="I83" s="730">
        <f>IFERROR(VLOOKUP($G83,DADOS!$Q:$AO,16,FALSE),0)</f>
        <v>0</v>
      </c>
      <c r="J83" s="730">
        <f>IFERROR(VLOOKUP($G83,DADOS!$Q:$AO,25,FALSE),0)</f>
        <v>0</v>
      </c>
      <c r="K83" s="730" t="s">
        <v>10</v>
      </c>
    </row>
    <row r="84" spans="1:11">
      <c r="A84" s="732">
        <v>1605</v>
      </c>
      <c r="B84" s="730">
        <f>IFERROR(VLOOKUP($A84,DADOS!$Q:$AO,8,FALSE),0)</f>
        <v>0</v>
      </c>
      <c r="C84" s="730">
        <f>IFERROR(VLOOKUP($A84,DADOS!$Q:$AO,16,FALSE),0)</f>
        <v>0</v>
      </c>
      <c r="D84" s="730">
        <f>IFERROR(VLOOKUP($A84,DADOS!$Q:$AO,25,FALSE),0)</f>
        <v>0</v>
      </c>
      <c r="E84" s="730" t="s">
        <v>10</v>
      </c>
      <c r="G84" s="732">
        <v>5503</v>
      </c>
      <c r="H84" s="730">
        <f>IFERROR(VLOOKUP($G84,DADOS!$Q:$AO,8,FALSE),0)</f>
        <v>0</v>
      </c>
      <c r="I84" s="730">
        <f>IFERROR(VLOOKUP($G84,DADOS!$Q:$AO,16,FALSE),0)</f>
        <v>0</v>
      </c>
      <c r="J84" s="730">
        <f>IFERROR(VLOOKUP($G84,DADOS!$Q:$AO,25,FALSE),0)</f>
        <v>0</v>
      </c>
      <c r="K84" s="730" t="s">
        <v>10</v>
      </c>
    </row>
    <row r="85" spans="1:11">
      <c r="A85" s="732">
        <v>1651</v>
      </c>
      <c r="B85" s="730">
        <f>IFERROR(VLOOKUP($A85,DADOS!$Q:$AO,8,FALSE),0)</f>
        <v>0</v>
      </c>
      <c r="C85" s="730">
        <f>IFERROR(VLOOKUP($A85,DADOS!$Q:$AO,16,FALSE),0)</f>
        <v>0</v>
      </c>
      <c r="D85" s="730">
        <f>IFERROR(VLOOKUP($A85,DADOS!$Q:$AO,25,FALSE),0)</f>
        <v>0</v>
      </c>
      <c r="E85" s="730" t="s">
        <v>9</v>
      </c>
      <c r="G85" s="732">
        <v>5504</v>
      </c>
      <c r="H85" s="730">
        <f>IFERROR(VLOOKUP($G85,DADOS!$Q:$AO,8,FALSE),0)</f>
        <v>0</v>
      </c>
      <c r="I85" s="730">
        <f>IFERROR(VLOOKUP($G85,DADOS!$Q:$AO,16,FALSE),0)</f>
        <v>0</v>
      </c>
      <c r="J85" s="730">
        <f>IFERROR(VLOOKUP($G85,DADOS!$Q:$AO,25,FALSE),0)</f>
        <v>0</v>
      </c>
      <c r="K85" s="730" t="s">
        <v>10</v>
      </c>
    </row>
    <row r="86" spans="1:11">
      <c r="A86" s="732">
        <v>1652</v>
      </c>
      <c r="B86" s="730">
        <f>IFERROR(VLOOKUP($A86,DADOS!$Q:$AO,8,FALSE),0)</f>
        <v>0</v>
      </c>
      <c r="C86" s="730">
        <f>IFERROR(VLOOKUP($A86,DADOS!$Q:$AO,16,FALSE),0)</f>
        <v>0</v>
      </c>
      <c r="D86" s="730">
        <f>IFERROR(VLOOKUP($A86,DADOS!$Q:$AO,25,FALSE),0)</f>
        <v>0</v>
      </c>
      <c r="E86" s="730" t="s">
        <v>10</v>
      </c>
      <c r="G86" s="732">
        <v>5505</v>
      </c>
      <c r="H86" s="730">
        <f>IFERROR(VLOOKUP($G86,DADOS!$Q:$AO,8,FALSE),0)</f>
        <v>0</v>
      </c>
      <c r="I86" s="730">
        <f>IFERROR(VLOOKUP($G86,DADOS!$Q:$AO,16,FALSE),0)</f>
        <v>0</v>
      </c>
      <c r="J86" s="730">
        <f>IFERROR(VLOOKUP($G86,DADOS!$Q:$AO,25,FALSE),0)</f>
        <v>0</v>
      </c>
      <c r="K86" s="730" t="s">
        <v>10</v>
      </c>
    </row>
    <row r="87" spans="1:11">
      <c r="A87" s="732">
        <v>1653</v>
      </c>
      <c r="B87" s="730">
        <f>IFERROR(VLOOKUP($A87,DADOS!$Q:$AO,8,FALSE),0)</f>
        <v>7878.6</v>
      </c>
      <c r="C87" s="730">
        <f>IFERROR(VLOOKUP($A87,DADOS!$Q:$AO,16,FALSE),0)</f>
        <v>0</v>
      </c>
      <c r="D87" s="730">
        <f>IFERROR(VLOOKUP($A87,DADOS!$Q:$AO,25,FALSE),0)</f>
        <v>0</v>
      </c>
      <c r="E87" s="730" t="s">
        <v>9</v>
      </c>
      <c r="G87" s="732">
        <v>5551</v>
      </c>
      <c r="H87" s="730">
        <f>IFERROR(VLOOKUP($G87,DADOS!$Q:$AO,8,FALSE),0)</f>
        <v>0</v>
      </c>
      <c r="I87" s="730">
        <f>IFERROR(VLOOKUP($G87,DADOS!$Q:$AO,16,FALSE),0)</f>
        <v>0</v>
      </c>
      <c r="J87" s="730">
        <f>IFERROR(VLOOKUP($G87,DADOS!$Q:$AO,25,FALSE),0)</f>
        <v>0</v>
      </c>
      <c r="K87" s="730" t="s">
        <v>10</v>
      </c>
    </row>
    <row r="88" spans="1:11">
      <c r="A88" s="732">
        <v>1658</v>
      </c>
      <c r="B88" s="730">
        <f>IFERROR(VLOOKUP($A88,DADOS!$Q:$AO,8,FALSE),0)</f>
        <v>0</v>
      </c>
      <c r="C88" s="730">
        <f>IFERROR(VLOOKUP($A88,DADOS!$Q:$AO,16,FALSE),0)</f>
        <v>0</v>
      </c>
      <c r="D88" s="730">
        <f>IFERROR(VLOOKUP($A88,DADOS!$Q:$AO,25,FALSE),0)</f>
        <v>0</v>
      </c>
      <c r="E88" s="730" t="s">
        <v>9</v>
      </c>
      <c r="G88" s="732">
        <v>5552</v>
      </c>
      <c r="H88" s="730">
        <f>IFERROR(VLOOKUP($G88,DADOS!$Q:$AO,8,FALSE),0)</f>
        <v>0</v>
      </c>
      <c r="I88" s="730">
        <f>IFERROR(VLOOKUP($G88,DADOS!$Q:$AO,16,FALSE),0)</f>
        <v>0</v>
      </c>
      <c r="J88" s="730">
        <f>IFERROR(VLOOKUP($G88,DADOS!$Q:$AO,25,FALSE),0)</f>
        <v>0</v>
      </c>
      <c r="K88" s="730" t="s">
        <v>10</v>
      </c>
    </row>
    <row r="89" spans="1:11">
      <c r="A89" s="732">
        <v>1659</v>
      </c>
      <c r="B89" s="730">
        <f>IFERROR(VLOOKUP($A89,DADOS!$Q:$AO,8,FALSE),0)</f>
        <v>0</v>
      </c>
      <c r="C89" s="730">
        <f>IFERROR(VLOOKUP($A89,DADOS!$Q:$AO,16,FALSE),0)</f>
        <v>0</v>
      </c>
      <c r="D89" s="730">
        <f>IFERROR(VLOOKUP($A89,DADOS!$Q:$AO,25,FALSE),0)</f>
        <v>0</v>
      </c>
      <c r="E89" s="730" t="s">
        <v>10</v>
      </c>
      <c r="G89" s="732">
        <v>5553</v>
      </c>
      <c r="H89" s="730">
        <f>IFERROR(VLOOKUP($G89,DADOS!$Q:$AO,8,FALSE),0)</f>
        <v>0</v>
      </c>
      <c r="I89" s="730">
        <f>IFERROR(VLOOKUP($G89,DADOS!$Q:$AO,16,FALSE),0)</f>
        <v>0</v>
      </c>
      <c r="J89" s="730">
        <f>IFERROR(VLOOKUP($G89,DADOS!$Q:$AO,25,FALSE),0)</f>
        <v>0</v>
      </c>
      <c r="K89" s="730" t="s">
        <v>10</v>
      </c>
    </row>
    <row r="90" spans="1:11">
      <c r="A90" s="732">
        <v>1660</v>
      </c>
      <c r="B90" s="730">
        <f>IFERROR(VLOOKUP($A90,DADOS!$Q:$AO,8,FALSE),0)</f>
        <v>0</v>
      </c>
      <c r="C90" s="730">
        <f>IFERROR(VLOOKUP($A90,DADOS!$Q:$AO,16,FALSE),0)</f>
        <v>0</v>
      </c>
      <c r="D90" s="730">
        <f>IFERROR(VLOOKUP($A90,DADOS!$Q:$AO,25,FALSE),0)</f>
        <v>0</v>
      </c>
      <c r="E90" s="730" t="s">
        <v>9</v>
      </c>
      <c r="G90" s="732">
        <v>5554</v>
      </c>
      <c r="H90" s="730">
        <f>IFERROR(VLOOKUP($G90,DADOS!$Q:$AO,8,FALSE),0)</f>
        <v>0</v>
      </c>
      <c r="I90" s="730">
        <f>IFERROR(VLOOKUP($G90,DADOS!$Q:$AO,16,FALSE),0)</f>
        <v>0</v>
      </c>
      <c r="J90" s="730">
        <f>IFERROR(VLOOKUP($G90,DADOS!$Q:$AO,25,FALSE),0)</f>
        <v>0</v>
      </c>
      <c r="K90" s="730" t="s">
        <v>10</v>
      </c>
    </row>
    <row r="91" spans="1:11">
      <c r="A91" s="732">
        <v>1661</v>
      </c>
      <c r="B91" s="730">
        <f>IFERROR(VLOOKUP($A91,DADOS!$Q:$AO,8,FALSE),0)</f>
        <v>0</v>
      </c>
      <c r="C91" s="730">
        <f>IFERROR(VLOOKUP($A91,DADOS!$Q:$AO,16,FALSE),0)</f>
        <v>0</v>
      </c>
      <c r="D91" s="730">
        <f>IFERROR(VLOOKUP($A91,DADOS!$Q:$AO,25,FALSE),0)</f>
        <v>0</v>
      </c>
      <c r="E91" s="730" t="s">
        <v>9</v>
      </c>
      <c r="G91" s="732">
        <v>5555</v>
      </c>
      <c r="H91" s="730">
        <f>IFERROR(VLOOKUP($G91,DADOS!$Q:$AO,8,FALSE),0)</f>
        <v>0</v>
      </c>
      <c r="I91" s="730">
        <f>IFERROR(VLOOKUP($G91,DADOS!$Q:$AO,16,FALSE),0)</f>
        <v>0</v>
      </c>
      <c r="J91" s="730">
        <f>IFERROR(VLOOKUP($G91,DADOS!$Q:$AO,25,FALSE),0)</f>
        <v>0</v>
      </c>
      <c r="K91" s="730" t="s">
        <v>10</v>
      </c>
    </row>
    <row r="92" spans="1:11">
      <c r="A92" s="732">
        <v>1662</v>
      </c>
      <c r="B92" s="730">
        <f>IFERROR(VLOOKUP($A92,DADOS!$Q:$AO,8,FALSE),0)</f>
        <v>0</v>
      </c>
      <c r="C92" s="730">
        <f>IFERROR(VLOOKUP($A92,DADOS!$Q:$AO,16,FALSE),0)</f>
        <v>0</v>
      </c>
      <c r="D92" s="730">
        <f>IFERROR(VLOOKUP($A92,DADOS!$Q:$AO,25,FALSE),0)</f>
        <v>0</v>
      </c>
      <c r="E92" s="730" t="s">
        <v>9</v>
      </c>
      <c r="G92" s="732">
        <v>5556</v>
      </c>
      <c r="H92" s="730">
        <f>IFERROR(VLOOKUP($G92,DADOS!$Q:$AO,8,FALSE),0)</f>
        <v>0</v>
      </c>
      <c r="I92" s="730">
        <f>IFERROR(VLOOKUP($G92,DADOS!$Q:$AO,16,FALSE),0)</f>
        <v>0</v>
      </c>
      <c r="J92" s="730">
        <f>IFERROR(VLOOKUP($G92,DADOS!$Q:$AO,25,FALSE),0)</f>
        <v>0</v>
      </c>
      <c r="K92" s="730" t="s">
        <v>10</v>
      </c>
    </row>
    <row r="93" spans="1:11">
      <c r="A93" s="732">
        <v>1663</v>
      </c>
      <c r="B93" s="730">
        <f>IFERROR(VLOOKUP($A93,DADOS!$Q:$AO,8,FALSE),0)</f>
        <v>0</v>
      </c>
      <c r="C93" s="730">
        <f>IFERROR(VLOOKUP($A93,DADOS!$Q:$AO,16,FALSE),0)</f>
        <v>0</v>
      </c>
      <c r="D93" s="730">
        <f>IFERROR(VLOOKUP($A93,DADOS!$Q:$AO,25,FALSE),0)</f>
        <v>0</v>
      </c>
      <c r="E93" s="730" t="s">
        <v>10</v>
      </c>
      <c r="G93" s="732">
        <v>5557</v>
      </c>
      <c r="H93" s="730">
        <f>IFERROR(VLOOKUP($G93,DADOS!$Q:$AO,8,FALSE),0)</f>
        <v>0</v>
      </c>
      <c r="I93" s="730">
        <f>IFERROR(VLOOKUP($G93,DADOS!$Q:$AO,16,FALSE),0)</f>
        <v>0</v>
      </c>
      <c r="J93" s="730">
        <f>IFERROR(VLOOKUP($G93,DADOS!$Q:$AO,25,FALSE),0)</f>
        <v>0</v>
      </c>
      <c r="K93" s="730" t="s">
        <v>10</v>
      </c>
    </row>
    <row r="94" spans="1:11">
      <c r="A94" s="732">
        <v>1664</v>
      </c>
      <c r="B94" s="730">
        <f>IFERROR(VLOOKUP($A94,DADOS!$Q:$AO,8,FALSE),0)</f>
        <v>0</v>
      </c>
      <c r="C94" s="730">
        <f>IFERROR(VLOOKUP($A94,DADOS!$Q:$AO,16,FALSE),0)</f>
        <v>0</v>
      </c>
      <c r="D94" s="730">
        <f>IFERROR(VLOOKUP($A94,DADOS!$Q:$AO,25,FALSE),0)</f>
        <v>0</v>
      </c>
      <c r="E94" s="730" t="s">
        <v>10</v>
      </c>
      <c r="G94" s="732">
        <v>5601</v>
      </c>
      <c r="H94" s="730">
        <f>IFERROR(VLOOKUP($G94,DADOS!$Q:$AO,8,FALSE),0)</f>
        <v>0</v>
      </c>
      <c r="I94" s="730">
        <f>IFERROR(VLOOKUP($G94,DADOS!$Q:$AO,16,FALSE),0)</f>
        <v>0</v>
      </c>
      <c r="J94" s="730">
        <f>IFERROR(VLOOKUP($G94,DADOS!$Q:$AO,25,FALSE),0)</f>
        <v>0</v>
      </c>
      <c r="K94" s="730" t="s">
        <v>10</v>
      </c>
    </row>
    <row r="95" spans="1:11">
      <c r="A95" s="732">
        <v>1901</v>
      </c>
      <c r="B95" s="730">
        <f>IFERROR(VLOOKUP($A95,DADOS!$Q:$AO,8,FALSE),0)</f>
        <v>0</v>
      </c>
      <c r="C95" s="730">
        <f>IFERROR(VLOOKUP($A95,DADOS!$Q:$AO,16,FALSE),0)</f>
        <v>0</v>
      </c>
      <c r="D95" s="730">
        <f>IFERROR(VLOOKUP($A95,DADOS!$Q:$AO,25,FALSE),0)</f>
        <v>0</v>
      </c>
      <c r="E95" s="730" t="s">
        <v>10</v>
      </c>
      <c r="G95" s="732">
        <v>5602</v>
      </c>
      <c r="H95" s="730">
        <f>IFERROR(VLOOKUP($G95,DADOS!$Q:$AO,8,FALSE),0)</f>
        <v>0</v>
      </c>
      <c r="I95" s="730">
        <f>IFERROR(VLOOKUP($G95,DADOS!$Q:$AO,16,FALSE),0)</f>
        <v>0</v>
      </c>
      <c r="J95" s="730">
        <f>IFERROR(VLOOKUP($G95,DADOS!$Q:$AO,25,FALSE),0)</f>
        <v>0</v>
      </c>
      <c r="K95" s="730" t="s">
        <v>10</v>
      </c>
    </row>
    <row r="96" spans="1:11">
      <c r="A96" s="732">
        <v>1902</v>
      </c>
      <c r="B96" s="730">
        <f>IFERROR(VLOOKUP($A96,DADOS!$Q:$AO,8,FALSE),0)</f>
        <v>0</v>
      </c>
      <c r="C96" s="730">
        <f>IFERROR(VLOOKUP($A96,DADOS!$Q:$AO,16,FALSE),0)</f>
        <v>0</v>
      </c>
      <c r="D96" s="730">
        <f>IFERROR(VLOOKUP($A96,DADOS!$Q:$AO,25,FALSE),0)</f>
        <v>0</v>
      </c>
      <c r="E96" s="730" t="s">
        <v>10</v>
      </c>
      <c r="G96" s="732">
        <v>5603</v>
      </c>
      <c r="H96" s="730">
        <f>IFERROR(VLOOKUP($G96,DADOS!$Q:$AO,8,FALSE),0)</f>
        <v>0</v>
      </c>
      <c r="I96" s="730">
        <f>IFERROR(VLOOKUP($G96,DADOS!$Q:$AO,16,FALSE),0)</f>
        <v>0</v>
      </c>
      <c r="J96" s="730">
        <f>IFERROR(VLOOKUP($G96,DADOS!$Q:$AO,25,FALSE),0)</f>
        <v>0</v>
      </c>
      <c r="K96" s="730" t="s">
        <v>10</v>
      </c>
    </row>
    <row r="97" spans="1:11">
      <c r="A97" s="732">
        <v>1903</v>
      </c>
      <c r="B97" s="730">
        <f>IFERROR(VLOOKUP($A97,DADOS!$Q:$AO,8,FALSE),0)</f>
        <v>0</v>
      </c>
      <c r="C97" s="730">
        <f>IFERROR(VLOOKUP($A97,DADOS!$Q:$AO,16,FALSE),0)</f>
        <v>0</v>
      </c>
      <c r="D97" s="730">
        <f>IFERROR(VLOOKUP($A97,DADOS!$Q:$AO,25,FALSE),0)</f>
        <v>0</v>
      </c>
      <c r="E97" s="730" t="s">
        <v>10</v>
      </c>
      <c r="G97" s="732">
        <v>5605</v>
      </c>
      <c r="H97" s="730">
        <f>IFERROR(VLOOKUP($G97,DADOS!$Q:$AO,8,FALSE),0)</f>
        <v>0</v>
      </c>
      <c r="I97" s="730">
        <f>IFERROR(VLOOKUP($G97,DADOS!$Q:$AO,16,FALSE),0)</f>
        <v>0</v>
      </c>
      <c r="J97" s="730">
        <f>IFERROR(VLOOKUP($G97,DADOS!$Q:$AO,25,FALSE),0)</f>
        <v>0</v>
      </c>
      <c r="K97" s="730" t="s">
        <v>10</v>
      </c>
    </row>
    <row r="98" spans="1:11">
      <c r="A98" s="732">
        <v>1904</v>
      </c>
      <c r="B98" s="730">
        <f>IFERROR(VLOOKUP($A98,DADOS!$Q:$AO,8,FALSE),0)</f>
        <v>0</v>
      </c>
      <c r="C98" s="730">
        <f>IFERROR(VLOOKUP($A98,DADOS!$Q:$AO,16,FALSE),0)</f>
        <v>0</v>
      </c>
      <c r="D98" s="730">
        <f>IFERROR(VLOOKUP($A98,DADOS!$Q:$AO,25,FALSE),0)</f>
        <v>0</v>
      </c>
      <c r="E98" s="730" t="s">
        <v>10</v>
      </c>
      <c r="G98" s="732">
        <v>5606</v>
      </c>
      <c r="H98" s="730">
        <f>IFERROR(VLOOKUP($G98,DADOS!$Q:$AO,8,FALSE),0)</f>
        <v>0</v>
      </c>
      <c r="I98" s="730">
        <f>IFERROR(VLOOKUP($G98,DADOS!$Q:$AO,16,FALSE),0)</f>
        <v>0</v>
      </c>
      <c r="J98" s="730">
        <f>IFERROR(VLOOKUP($G98,DADOS!$Q:$AO,25,FALSE),0)</f>
        <v>0</v>
      </c>
      <c r="K98" s="730" t="s">
        <v>10</v>
      </c>
    </row>
    <row r="99" spans="1:11">
      <c r="A99" s="732">
        <v>1905</v>
      </c>
      <c r="B99" s="730">
        <f>IFERROR(VLOOKUP($A99,DADOS!$Q:$AO,8,FALSE),0)</f>
        <v>0</v>
      </c>
      <c r="C99" s="730">
        <f>IFERROR(VLOOKUP($A99,DADOS!$Q:$AO,16,FALSE),0)</f>
        <v>0</v>
      </c>
      <c r="D99" s="730">
        <f>IFERROR(VLOOKUP($A99,DADOS!$Q:$AO,25,FALSE),0)</f>
        <v>0</v>
      </c>
      <c r="E99" s="730" t="s">
        <v>10</v>
      </c>
      <c r="G99" s="732">
        <v>5651</v>
      </c>
      <c r="H99" s="730">
        <f>IFERROR(VLOOKUP($G99,DADOS!$Q:$AO,8,FALSE),0)</f>
        <v>0</v>
      </c>
      <c r="I99" s="730">
        <f>IFERROR(VLOOKUP($G99,DADOS!$Q:$AO,16,FALSE),0)</f>
        <v>0</v>
      </c>
      <c r="J99" s="730">
        <f>IFERROR(VLOOKUP($G99,DADOS!$Q:$AO,25,FALSE),0)</f>
        <v>0</v>
      </c>
      <c r="K99" s="730" t="s">
        <v>9</v>
      </c>
    </row>
    <row r="100" spans="1:11">
      <c r="A100" s="732">
        <v>1906</v>
      </c>
      <c r="B100" s="730">
        <f>IFERROR(VLOOKUP($A100,DADOS!$Q:$AO,8,FALSE),0)</f>
        <v>0</v>
      </c>
      <c r="C100" s="730">
        <f>IFERROR(VLOOKUP($A100,DADOS!$Q:$AO,16,FALSE),0)</f>
        <v>0</v>
      </c>
      <c r="D100" s="730">
        <f>IFERROR(VLOOKUP($A100,DADOS!$Q:$AO,25,FALSE),0)</f>
        <v>0</v>
      </c>
      <c r="E100" s="730" t="s">
        <v>10</v>
      </c>
      <c r="G100" s="732">
        <v>5652</v>
      </c>
      <c r="H100" s="730">
        <f>IFERROR(VLOOKUP($G100,DADOS!$Q:$AO,8,FALSE),0)</f>
        <v>0</v>
      </c>
      <c r="I100" s="730">
        <f>IFERROR(VLOOKUP($G100,DADOS!$Q:$AO,16,FALSE),0)</f>
        <v>0</v>
      </c>
      <c r="J100" s="730">
        <f>IFERROR(VLOOKUP($G100,DADOS!$Q:$AO,25,FALSE),0)</f>
        <v>0</v>
      </c>
      <c r="K100" s="730" t="s">
        <v>9</v>
      </c>
    </row>
    <row r="101" spans="1:11">
      <c r="A101" s="732">
        <v>1907</v>
      </c>
      <c r="B101" s="730">
        <f>IFERROR(VLOOKUP($A101,DADOS!$Q:$AO,8,FALSE),0)</f>
        <v>0</v>
      </c>
      <c r="C101" s="730">
        <f>IFERROR(VLOOKUP($A101,DADOS!$Q:$AO,16,FALSE),0)</f>
        <v>0</v>
      </c>
      <c r="D101" s="730">
        <f>IFERROR(VLOOKUP($A101,DADOS!$Q:$AO,25,FALSE),0)</f>
        <v>0</v>
      </c>
      <c r="E101" s="730" t="s">
        <v>10</v>
      </c>
      <c r="G101" s="732">
        <v>5653</v>
      </c>
      <c r="H101" s="730">
        <f>IFERROR(VLOOKUP($G101,DADOS!$Q:$AO,8,FALSE),0)</f>
        <v>0</v>
      </c>
      <c r="I101" s="730">
        <f>IFERROR(VLOOKUP($G101,DADOS!$Q:$AO,16,FALSE),0)</f>
        <v>0</v>
      </c>
      <c r="J101" s="730">
        <f>IFERROR(VLOOKUP($G101,DADOS!$Q:$AO,25,FALSE),0)</f>
        <v>0</v>
      </c>
      <c r="K101" s="730" t="s">
        <v>9</v>
      </c>
    </row>
    <row r="102" spans="1:11">
      <c r="A102" s="732">
        <v>1908</v>
      </c>
      <c r="B102" s="730">
        <f>IFERROR(VLOOKUP($A102,DADOS!$Q:$AO,8,FALSE),0)</f>
        <v>0</v>
      </c>
      <c r="C102" s="730">
        <f>IFERROR(VLOOKUP($A102,DADOS!$Q:$AO,16,FALSE),0)</f>
        <v>0</v>
      </c>
      <c r="D102" s="730">
        <f>IFERROR(VLOOKUP($A102,DADOS!$Q:$AO,25,FALSE),0)</f>
        <v>0</v>
      </c>
      <c r="E102" s="730" t="s">
        <v>10</v>
      </c>
      <c r="G102" s="732">
        <v>5654</v>
      </c>
      <c r="H102" s="730">
        <f>IFERROR(VLOOKUP($G102,DADOS!$Q:$AO,8,FALSE),0)</f>
        <v>0</v>
      </c>
      <c r="I102" s="730">
        <f>IFERROR(VLOOKUP($G102,DADOS!$Q:$AO,16,FALSE),0)</f>
        <v>0</v>
      </c>
      <c r="J102" s="730">
        <f>IFERROR(VLOOKUP($G102,DADOS!$Q:$AO,25,FALSE),0)</f>
        <v>0</v>
      </c>
      <c r="K102" s="730" t="s">
        <v>10</v>
      </c>
    </row>
    <row r="103" spans="1:11">
      <c r="A103" s="732">
        <v>1909</v>
      </c>
      <c r="B103" s="730">
        <f>IFERROR(VLOOKUP($A103,DADOS!$Q:$AO,8,FALSE),0)</f>
        <v>0</v>
      </c>
      <c r="C103" s="730">
        <f>IFERROR(VLOOKUP($A103,DADOS!$Q:$AO,16,FALSE),0)</f>
        <v>0</v>
      </c>
      <c r="D103" s="730">
        <f>IFERROR(VLOOKUP($A103,DADOS!$Q:$AO,25,FALSE),0)</f>
        <v>0</v>
      </c>
      <c r="E103" s="730" t="s">
        <v>10</v>
      </c>
      <c r="G103" s="732">
        <v>5655</v>
      </c>
      <c r="H103" s="730">
        <f>IFERROR(VLOOKUP($G103,DADOS!$Q:$AO,8,FALSE),0)</f>
        <v>0</v>
      </c>
      <c r="I103" s="730">
        <f>IFERROR(VLOOKUP($G103,DADOS!$Q:$AO,16,FALSE),0)</f>
        <v>0</v>
      </c>
      <c r="J103" s="730">
        <f>IFERROR(VLOOKUP($G103,DADOS!$Q:$AO,25,FALSE),0)</f>
        <v>0</v>
      </c>
      <c r="K103" s="730" t="s">
        <v>10</v>
      </c>
    </row>
    <row r="104" spans="1:11">
      <c r="A104" s="732">
        <v>1910</v>
      </c>
      <c r="B104" s="730">
        <f>IFERROR(VLOOKUP($A104,DADOS!$Q:$AO,8,FALSE),0)</f>
        <v>1508.54</v>
      </c>
      <c r="C104" s="730">
        <f>IFERROR(VLOOKUP($A104,DADOS!$Q:$AO,16,FALSE),0)</f>
        <v>873.79</v>
      </c>
      <c r="D104" s="730">
        <f>IFERROR(VLOOKUP($A104,DADOS!$Q:$AO,25,FALSE),0)</f>
        <v>161.9</v>
      </c>
      <c r="E104" s="730" t="s">
        <v>9</v>
      </c>
      <c r="G104" s="732">
        <v>5656</v>
      </c>
      <c r="H104" s="730">
        <f>IFERROR(VLOOKUP($G104,DADOS!$Q:$AO,8,FALSE),0)</f>
        <v>0</v>
      </c>
      <c r="I104" s="730">
        <f>IFERROR(VLOOKUP($G104,DADOS!$Q:$AO,16,FALSE),0)</f>
        <v>0</v>
      </c>
      <c r="J104" s="730">
        <f>IFERROR(VLOOKUP($G104,DADOS!$Q:$AO,25,FALSE),0)</f>
        <v>0</v>
      </c>
      <c r="K104" s="730" t="s">
        <v>10</v>
      </c>
    </row>
    <row r="105" spans="1:11">
      <c r="A105" s="732">
        <v>1911</v>
      </c>
      <c r="B105" s="730">
        <f>IFERROR(VLOOKUP($A105,DADOS!$Q:$AO,8,FALSE),0)</f>
        <v>0</v>
      </c>
      <c r="C105" s="730">
        <f>IFERROR(VLOOKUP($A105,DADOS!$Q:$AO,16,FALSE),0)</f>
        <v>0</v>
      </c>
      <c r="D105" s="730">
        <f>IFERROR(VLOOKUP($A105,DADOS!$Q:$AO,25,FALSE),0)</f>
        <v>0</v>
      </c>
      <c r="E105" s="730" t="s">
        <v>9</v>
      </c>
      <c r="G105" s="732">
        <v>5657</v>
      </c>
      <c r="H105" s="730">
        <f>IFERROR(VLOOKUP($G105,DADOS!$Q:$AO,8,FALSE),0)</f>
        <v>0</v>
      </c>
      <c r="I105" s="730">
        <f>IFERROR(VLOOKUP($G105,DADOS!$Q:$AO,16,FALSE),0)</f>
        <v>0</v>
      </c>
      <c r="J105" s="730">
        <f>IFERROR(VLOOKUP($G105,DADOS!$Q:$AO,25,FALSE),0)</f>
        <v>0</v>
      </c>
      <c r="K105" s="730" t="s">
        <v>10</v>
      </c>
    </row>
    <row r="106" spans="1:11">
      <c r="A106" s="732">
        <v>1912</v>
      </c>
      <c r="B106" s="730">
        <f>IFERROR(VLOOKUP($A106,DADOS!$Q:$AO,8,FALSE),0)</f>
        <v>0</v>
      </c>
      <c r="C106" s="730">
        <f>IFERROR(VLOOKUP($A106,DADOS!$Q:$AO,16,FALSE),0)</f>
        <v>0</v>
      </c>
      <c r="D106" s="730">
        <f>IFERROR(VLOOKUP($A106,DADOS!$Q:$AO,25,FALSE),0)</f>
        <v>0</v>
      </c>
      <c r="E106" s="730" t="s">
        <v>10</v>
      </c>
      <c r="G106" s="732">
        <v>5658</v>
      </c>
      <c r="H106" s="730">
        <f>IFERROR(VLOOKUP($G106,DADOS!$Q:$AO,8,FALSE),0)</f>
        <v>0</v>
      </c>
      <c r="I106" s="730">
        <f>IFERROR(VLOOKUP($G106,DADOS!$Q:$AO,16,FALSE),0)</f>
        <v>0</v>
      </c>
      <c r="J106" s="730">
        <f>IFERROR(VLOOKUP($G106,DADOS!$Q:$AO,25,FALSE),0)</f>
        <v>0</v>
      </c>
      <c r="K106" s="730" t="s">
        <v>9</v>
      </c>
    </row>
    <row r="107" spans="1:11">
      <c r="A107" s="732">
        <v>1913</v>
      </c>
      <c r="B107" s="730">
        <f>IFERROR(VLOOKUP($A107,DADOS!$Q:$AO,8,FALSE),0)</f>
        <v>0</v>
      </c>
      <c r="C107" s="730">
        <f>IFERROR(VLOOKUP($A107,DADOS!$Q:$AO,16,FALSE),0)</f>
        <v>0</v>
      </c>
      <c r="D107" s="730">
        <f>IFERROR(VLOOKUP($A107,DADOS!$Q:$AO,25,FALSE),0)</f>
        <v>0</v>
      </c>
      <c r="E107" s="730" t="s">
        <v>10</v>
      </c>
      <c r="G107" s="732">
        <v>5659</v>
      </c>
      <c r="H107" s="730">
        <f>IFERROR(VLOOKUP($G107,DADOS!$Q:$AO,8,FALSE),0)</f>
        <v>0</v>
      </c>
      <c r="I107" s="730">
        <f>IFERROR(VLOOKUP($G107,DADOS!$Q:$AO,16,FALSE),0)</f>
        <v>0</v>
      </c>
      <c r="J107" s="730">
        <f>IFERROR(VLOOKUP($G107,DADOS!$Q:$AO,25,FALSE),0)</f>
        <v>0</v>
      </c>
      <c r="K107" s="730" t="s">
        <v>10</v>
      </c>
    </row>
    <row r="108" spans="1:11">
      <c r="A108" s="732">
        <v>1914</v>
      </c>
      <c r="B108" s="730">
        <f>IFERROR(VLOOKUP($A108,DADOS!$Q:$AO,8,FALSE),0)</f>
        <v>0</v>
      </c>
      <c r="C108" s="730">
        <f>IFERROR(VLOOKUP($A108,DADOS!$Q:$AO,16,FALSE),0)</f>
        <v>0</v>
      </c>
      <c r="D108" s="730">
        <f>IFERROR(VLOOKUP($A108,DADOS!$Q:$AO,25,FALSE),0)</f>
        <v>0</v>
      </c>
      <c r="E108" s="730" t="s">
        <v>10</v>
      </c>
      <c r="G108" s="732">
        <v>5660</v>
      </c>
      <c r="H108" s="730">
        <f>IFERROR(VLOOKUP($G108,DADOS!$Q:$AO,8,FALSE),0)</f>
        <v>0</v>
      </c>
      <c r="I108" s="730">
        <f>IFERROR(VLOOKUP($G108,DADOS!$Q:$AO,16,FALSE),0)</f>
        <v>0</v>
      </c>
      <c r="J108" s="730">
        <f>IFERROR(VLOOKUP($G108,DADOS!$Q:$AO,25,FALSE),0)</f>
        <v>0</v>
      </c>
      <c r="K108" s="730" t="s">
        <v>9</v>
      </c>
    </row>
    <row r="109" spans="1:11">
      <c r="A109" s="732">
        <v>1915</v>
      </c>
      <c r="B109" s="730">
        <f>IFERROR(VLOOKUP($A109,DADOS!$Q:$AO,8,FALSE),0)</f>
        <v>0</v>
      </c>
      <c r="C109" s="730">
        <f>IFERROR(VLOOKUP($A109,DADOS!$Q:$AO,16,FALSE),0)</f>
        <v>0</v>
      </c>
      <c r="D109" s="730">
        <f>IFERROR(VLOOKUP($A109,DADOS!$Q:$AO,25,FALSE),0)</f>
        <v>0</v>
      </c>
      <c r="E109" s="730" t="s">
        <v>10</v>
      </c>
      <c r="G109" s="732">
        <v>5661</v>
      </c>
      <c r="H109" s="730">
        <f>IFERROR(VLOOKUP($G109,DADOS!$Q:$AO,8,FALSE),0)</f>
        <v>0</v>
      </c>
      <c r="I109" s="730">
        <f>IFERROR(VLOOKUP($G109,DADOS!$Q:$AO,16,FALSE),0)</f>
        <v>0</v>
      </c>
      <c r="J109" s="730">
        <f>IFERROR(VLOOKUP($G109,DADOS!$Q:$AO,25,FALSE),0)</f>
        <v>0</v>
      </c>
      <c r="K109" s="730" t="s">
        <v>10</v>
      </c>
    </row>
    <row r="110" spans="1:11">
      <c r="A110" s="732">
        <v>1916</v>
      </c>
      <c r="B110" s="730">
        <f>IFERROR(VLOOKUP($A110,DADOS!$Q:$AO,8,FALSE),0)</f>
        <v>0</v>
      </c>
      <c r="C110" s="730">
        <f>IFERROR(VLOOKUP($A110,DADOS!$Q:$AO,16,FALSE),0)</f>
        <v>0</v>
      </c>
      <c r="D110" s="730">
        <f>IFERROR(VLOOKUP($A110,DADOS!$Q:$AO,25,FALSE),0)</f>
        <v>0</v>
      </c>
      <c r="E110" s="730" t="s">
        <v>10</v>
      </c>
      <c r="G110" s="732">
        <v>5662</v>
      </c>
      <c r="H110" s="730">
        <f>IFERROR(VLOOKUP($G110,DADOS!$Q:$AO,8,FALSE),0)</f>
        <v>0</v>
      </c>
      <c r="I110" s="730">
        <f>IFERROR(VLOOKUP($G110,DADOS!$Q:$AO,16,FALSE),0)</f>
        <v>0</v>
      </c>
      <c r="J110" s="730">
        <f>IFERROR(VLOOKUP($G110,DADOS!$Q:$AO,25,FALSE),0)</f>
        <v>0</v>
      </c>
      <c r="K110" s="730" t="s">
        <v>10</v>
      </c>
    </row>
    <row r="111" spans="1:11">
      <c r="A111" s="732">
        <v>1917</v>
      </c>
      <c r="B111" s="730">
        <f>IFERROR(VLOOKUP($A111,DADOS!$Q:$AO,8,FALSE),0)</f>
        <v>0</v>
      </c>
      <c r="C111" s="730">
        <f>IFERROR(VLOOKUP($A111,DADOS!$Q:$AO,16,FALSE),0)</f>
        <v>0</v>
      </c>
      <c r="D111" s="730">
        <f>IFERROR(VLOOKUP($A111,DADOS!$Q:$AO,25,FALSE),0)</f>
        <v>0</v>
      </c>
      <c r="E111" s="730" t="s">
        <v>9</v>
      </c>
      <c r="G111" s="732">
        <v>5663</v>
      </c>
      <c r="H111" s="730">
        <f>IFERROR(VLOOKUP($G111,DADOS!$Q:$AO,8,FALSE),0)</f>
        <v>0</v>
      </c>
      <c r="I111" s="730">
        <f>IFERROR(VLOOKUP($G111,DADOS!$Q:$AO,16,FALSE),0)</f>
        <v>0</v>
      </c>
      <c r="J111" s="730">
        <f>IFERROR(VLOOKUP($G111,DADOS!$Q:$AO,25,FALSE),0)</f>
        <v>0</v>
      </c>
      <c r="K111" s="730" t="s">
        <v>10</v>
      </c>
    </row>
    <row r="112" spans="1:11">
      <c r="A112" s="732">
        <v>1918</v>
      </c>
      <c r="B112" s="730">
        <f>IFERROR(VLOOKUP($A112,DADOS!$Q:$AO,8,FALSE),0)</f>
        <v>0</v>
      </c>
      <c r="C112" s="730">
        <f>IFERROR(VLOOKUP($A112,DADOS!$Q:$AO,16,FALSE),0)</f>
        <v>0</v>
      </c>
      <c r="D112" s="730">
        <f>IFERROR(VLOOKUP($A112,DADOS!$Q:$AO,25,FALSE),0)</f>
        <v>0</v>
      </c>
      <c r="E112" s="730" t="s">
        <v>9</v>
      </c>
      <c r="G112" s="732">
        <v>5664</v>
      </c>
      <c r="H112" s="730">
        <f>IFERROR(VLOOKUP($G112,DADOS!$Q:$AO,8,FALSE),0)</f>
        <v>0</v>
      </c>
      <c r="I112" s="730">
        <f>IFERROR(VLOOKUP($G112,DADOS!$Q:$AO,16,FALSE),0)</f>
        <v>0</v>
      </c>
      <c r="J112" s="730">
        <f>IFERROR(VLOOKUP($G112,DADOS!$Q:$AO,25,FALSE),0)</f>
        <v>0</v>
      </c>
      <c r="K112" s="730" t="s">
        <v>10</v>
      </c>
    </row>
    <row r="113" spans="1:11">
      <c r="A113" s="732">
        <v>1919</v>
      </c>
      <c r="B113" s="730">
        <f>IFERROR(VLOOKUP($A113,DADOS!$Q:$AO,8,FALSE),0)</f>
        <v>0</v>
      </c>
      <c r="C113" s="730">
        <f>IFERROR(VLOOKUP($A113,DADOS!$Q:$AO,16,FALSE),0)</f>
        <v>0</v>
      </c>
      <c r="D113" s="730">
        <f>IFERROR(VLOOKUP($A113,DADOS!$Q:$AO,25,FALSE),0)</f>
        <v>0</v>
      </c>
      <c r="E113" s="730" t="s">
        <v>10</v>
      </c>
      <c r="G113" s="732">
        <v>5665</v>
      </c>
      <c r="H113" s="730">
        <f>IFERROR(VLOOKUP($G113,DADOS!$Q:$AO,8,FALSE),0)</f>
        <v>0</v>
      </c>
      <c r="I113" s="730">
        <f>IFERROR(VLOOKUP($G113,DADOS!$Q:$AO,16,FALSE),0)</f>
        <v>0</v>
      </c>
      <c r="J113" s="730">
        <f>IFERROR(VLOOKUP($G113,DADOS!$Q:$AO,25,FALSE),0)</f>
        <v>0</v>
      </c>
      <c r="K113" s="730" t="s">
        <v>10</v>
      </c>
    </row>
    <row r="114" spans="1:11">
      <c r="A114" s="732">
        <v>1920</v>
      </c>
      <c r="B114" s="730">
        <f>IFERROR(VLOOKUP($A114,DADOS!$Q:$AO,8,FALSE),0)</f>
        <v>0</v>
      </c>
      <c r="C114" s="730">
        <f>IFERROR(VLOOKUP($A114,DADOS!$Q:$AO,16,FALSE),0)</f>
        <v>0</v>
      </c>
      <c r="D114" s="730">
        <f>IFERROR(VLOOKUP($A114,DADOS!$Q:$AO,25,FALSE),0)</f>
        <v>0</v>
      </c>
      <c r="E114" s="730" t="s">
        <v>10</v>
      </c>
      <c r="G114" s="732">
        <v>5666</v>
      </c>
      <c r="H114" s="730">
        <f>IFERROR(VLOOKUP($G114,DADOS!$Q:$AO,8,FALSE),0)</f>
        <v>0</v>
      </c>
      <c r="I114" s="730">
        <f>IFERROR(VLOOKUP($G114,DADOS!$Q:$AO,16,FALSE),0)</f>
        <v>0</v>
      </c>
      <c r="J114" s="730">
        <f>IFERROR(VLOOKUP($G114,DADOS!$Q:$AO,25,FALSE),0)</f>
        <v>0</v>
      </c>
      <c r="K114" s="730" t="s">
        <v>10</v>
      </c>
    </row>
    <row r="115" spans="1:11">
      <c r="A115" s="732">
        <v>1921</v>
      </c>
      <c r="B115" s="730">
        <f>IFERROR(VLOOKUP($A115,DADOS!$Q:$AO,8,FALSE),0)</f>
        <v>0</v>
      </c>
      <c r="C115" s="730">
        <f>IFERROR(VLOOKUP($A115,DADOS!$Q:$AO,16,FALSE),0)</f>
        <v>0</v>
      </c>
      <c r="D115" s="730">
        <f>IFERROR(VLOOKUP($A115,DADOS!$Q:$AO,25,FALSE),0)</f>
        <v>0</v>
      </c>
      <c r="E115" s="730" t="s">
        <v>10</v>
      </c>
      <c r="G115" s="732">
        <v>5667</v>
      </c>
      <c r="H115" s="730">
        <f>IFERROR(VLOOKUP($G115,DADOS!$Q:$AO,8,FALSE),0)</f>
        <v>0</v>
      </c>
      <c r="I115" s="730">
        <f>IFERROR(VLOOKUP($G115,DADOS!$Q:$AO,16,FALSE),0)</f>
        <v>0</v>
      </c>
      <c r="J115" s="730">
        <f>IFERROR(VLOOKUP($G115,DADOS!$Q:$AO,25,FALSE),0)</f>
        <v>0</v>
      </c>
      <c r="K115" s="730" t="s">
        <v>10</v>
      </c>
    </row>
    <row r="116" spans="1:11">
      <c r="A116" s="732">
        <v>1922</v>
      </c>
      <c r="B116" s="730">
        <f>IFERROR(VLOOKUP($A116,DADOS!$Q:$AO,8,FALSE),0)</f>
        <v>0</v>
      </c>
      <c r="C116" s="730">
        <f>IFERROR(VLOOKUP($A116,DADOS!$Q:$AO,16,FALSE),0)</f>
        <v>0</v>
      </c>
      <c r="D116" s="730">
        <f>IFERROR(VLOOKUP($A116,DADOS!$Q:$AO,25,FALSE),0)</f>
        <v>0</v>
      </c>
      <c r="E116" s="730" t="s">
        <v>10</v>
      </c>
      <c r="G116" s="732">
        <v>5901</v>
      </c>
      <c r="H116" s="730">
        <f>IFERROR(VLOOKUP($G116,DADOS!$Q:$AO,8,FALSE),0)</f>
        <v>470966.65</v>
      </c>
      <c r="I116" s="730">
        <f>IFERROR(VLOOKUP($G116,DADOS!$Q:$AO,16,FALSE),0)</f>
        <v>0</v>
      </c>
      <c r="J116" s="730">
        <f>IFERROR(VLOOKUP($G116,DADOS!$Q:$AO,25,FALSE),0)</f>
        <v>0</v>
      </c>
      <c r="K116" s="730" t="s">
        <v>10</v>
      </c>
    </row>
    <row r="117" spans="1:11">
      <c r="A117" s="732">
        <v>1923</v>
      </c>
      <c r="B117" s="730">
        <f>IFERROR(VLOOKUP($A117,DADOS!$Q:$AO,8,FALSE),0)</f>
        <v>0</v>
      </c>
      <c r="C117" s="730">
        <f>IFERROR(VLOOKUP($A117,DADOS!$Q:$AO,16,FALSE),0)</f>
        <v>0</v>
      </c>
      <c r="D117" s="730">
        <f>IFERROR(VLOOKUP($A117,DADOS!$Q:$AO,25,FALSE),0)</f>
        <v>0</v>
      </c>
      <c r="E117" s="730" t="s">
        <v>10</v>
      </c>
      <c r="G117" s="732">
        <v>5902</v>
      </c>
      <c r="H117" s="730">
        <f>IFERROR(VLOOKUP($G117,DADOS!$Q:$AO,8,FALSE),0)</f>
        <v>0</v>
      </c>
      <c r="I117" s="730">
        <f>IFERROR(VLOOKUP($G117,DADOS!$Q:$AO,16,FALSE),0)</f>
        <v>0</v>
      </c>
      <c r="J117" s="730">
        <f>IFERROR(VLOOKUP($G117,DADOS!$Q:$AO,25,FALSE),0)</f>
        <v>0</v>
      </c>
      <c r="K117" s="730" t="s">
        <v>10</v>
      </c>
    </row>
    <row r="118" spans="1:11">
      <c r="A118" s="732">
        <v>1924</v>
      </c>
      <c r="B118" s="730">
        <f>IFERROR(VLOOKUP($A118,DADOS!$Q:$AO,8,FALSE),0)</f>
        <v>0</v>
      </c>
      <c r="C118" s="730">
        <f>IFERROR(VLOOKUP($A118,DADOS!$Q:$AO,16,FALSE),0)</f>
        <v>0</v>
      </c>
      <c r="D118" s="730">
        <f>IFERROR(VLOOKUP($A118,DADOS!$Q:$AO,25,FALSE),0)</f>
        <v>0</v>
      </c>
      <c r="E118" s="730" t="s">
        <v>10</v>
      </c>
      <c r="G118" s="732">
        <v>5903</v>
      </c>
      <c r="H118" s="730">
        <f>IFERROR(VLOOKUP($G118,DADOS!$Q:$AO,8,FALSE),0)</f>
        <v>0</v>
      </c>
      <c r="I118" s="730">
        <f>IFERROR(VLOOKUP($G118,DADOS!$Q:$AO,16,FALSE),0)</f>
        <v>0</v>
      </c>
      <c r="J118" s="730">
        <f>IFERROR(VLOOKUP($G118,DADOS!$Q:$AO,25,FALSE),0)</f>
        <v>0</v>
      </c>
      <c r="K118" s="730" t="s">
        <v>10</v>
      </c>
    </row>
    <row r="119" spans="1:11">
      <c r="A119" s="732">
        <v>1925</v>
      </c>
      <c r="B119" s="730">
        <f>IFERROR(VLOOKUP($A119,DADOS!$Q:$AO,8,FALSE),0)</f>
        <v>743666.6</v>
      </c>
      <c r="C119" s="730">
        <f>IFERROR(VLOOKUP($A119,DADOS!$Q:$AO,16,FALSE),0)</f>
        <v>0</v>
      </c>
      <c r="D119" s="730">
        <f>IFERROR(VLOOKUP($A119,DADOS!$Q:$AO,25,FALSE),0)</f>
        <v>0</v>
      </c>
      <c r="E119" s="730" t="s">
        <v>10</v>
      </c>
      <c r="G119" s="732">
        <v>5904</v>
      </c>
      <c r="H119" s="730">
        <f>IFERROR(VLOOKUP($G119,DADOS!$Q:$AO,8,FALSE),0)</f>
        <v>0</v>
      </c>
      <c r="I119" s="730">
        <f>IFERROR(VLOOKUP($G119,DADOS!$Q:$AO,16,FALSE),0)</f>
        <v>0</v>
      </c>
      <c r="J119" s="730">
        <f>IFERROR(VLOOKUP($G119,DADOS!$Q:$AO,25,FALSE),0)</f>
        <v>0</v>
      </c>
      <c r="K119" s="730" t="s">
        <v>10</v>
      </c>
    </row>
    <row r="120" spans="1:11">
      <c r="A120" s="732">
        <v>1926</v>
      </c>
      <c r="B120" s="730">
        <f>IFERROR(VLOOKUP($A120,DADOS!$Q:$AO,8,FALSE),0)</f>
        <v>0</v>
      </c>
      <c r="C120" s="730">
        <f>IFERROR(VLOOKUP($A120,DADOS!$Q:$AO,16,FALSE),0)</f>
        <v>0</v>
      </c>
      <c r="D120" s="730">
        <f>IFERROR(VLOOKUP($A120,DADOS!$Q:$AO,25,FALSE),0)</f>
        <v>0</v>
      </c>
      <c r="E120" s="730" t="s">
        <v>10</v>
      </c>
      <c r="G120" s="732">
        <v>5905</v>
      </c>
      <c r="H120" s="730">
        <f>IFERROR(VLOOKUP($G120,DADOS!$Q:$AO,8,FALSE),0)</f>
        <v>0</v>
      </c>
      <c r="I120" s="730">
        <f>IFERROR(VLOOKUP($G120,DADOS!$Q:$AO,16,FALSE),0)</f>
        <v>0</v>
      </c>
      <c r="J120" s="730">
        <f>IFERROR(VLOOKUP($G120,DADOS!$Q:$AO,25,FALSE),0)</f>
        <v>0</v>
      </c>
      <c r="K120" s="730" t="s">
        <v>10</v>
      </c>
    </row>
    <row r="121" spans="1:11">
      <c r="A121" s="732">
        <v>1931</v>
      </c>
      <c r="B121" s="730">
        <f>IFERROR(VLOOKUP($A121,DADOS!$Q:$AO,8,FALSE),0)</f>
        <v>0</v>
      </c>
      <c r="C121" s="730">
        <f>IFERROR(VLOOKUP($A121,DADOS!$Q:$AO,16,FALSE),0)</f>
        <v>0</v>
      </c>
      <c r="D121" s="730">
        <f>IFERROR(VLOOKUP($A121,DADOS!$Q:$AO,25,FALSE),0)</f>
        <v>0</v>
      </c>
      <c r="E121" s="730" t="s">
        <v>10</v>
      </c>
      <c r="G121" s="732">
        <v>5906</v>
      </c>
      <c r="H121" s="730">
        <f>IFERROR(VLOOKUP($G121,DADOS!$Q:$AO,8,FALSE),0)</f>
        <v>0</v>
      </c>
      <c r="I121" s="730">
        <f>IFERROR(VLOOKUP($G121,DADOS!$Q:$AO,16,FALSE),0)</f>
        <v>0</v>
      </c>
      <c r="J121" s="730">
        <f>IFERROR(VLOOKUP($G121,DADOS!$Q:$AO,25,FALSE),0)</f>
        <v>0</v>
      </c>
      <c r="K121" s="730" t="s">
        <v>10</v>
      </c>
    </row>
    <row r="122" spans="1:11">
      <c r="A122" s="732">
        <v>1932</v>
      </c>
      <c r="B122" s="730">
        <f>IFERROR(VLOOKUP($A122,DADOS!$Q:$AO,8,FALSE),0)</f>
        <v>0</v>
      </c>
      <c r="C122" s="730">
        <f>IFERROR(VLOOKUP($A122,DADOS!$Q:$AO,16,FALSE),0)</f>
        <v>0</v>
      </c>
      <c r="D122" s="730">
        <f>IFERROR(VLOOKUP($A122,DADOS!$Q:$AO,25,FALSE),0)</f>
        <v>0</v>
      </c>
      <c r="E122" s="730" t="s">
        <v>9</v>
      </c>
      <c r="G122" s="732">
        <v>5907</v>
      </c>
      <c r="H122" s="730">
        <f>IFERROR(VLOOKUP($G122,DADOS!$Q:$AO,8,FALSE),0)</f>
        <v>0</v>
      </c>
      <c r="I122" s="730">
        <f>IFERROR(VLOOKUP($G122,DADOS!$Q:$AO,16,FALSE),0)</f>
        <v>0</v>
      </c>
      <c r="J122" s="730">
        <f>IFERROR(VLOOKUP($G122,DADOS!$Q:$AO,25,FALSE),0)</f>
        <v>0</v>
      </c>
      <c r="K122" s="730" t="s">
        <v>10</v>
      </c>
    </row>
    <row r="123" spans="1:11">
      <c r="A123" s="732">
        <v>1933</v>
      </c>
      <c r="B123" s="730">
        <f>IFERROR(VLOOKUP($A123,DADOS!$Q:$AO,8,FALSE),0)</f>
        <v>0</v>
      </c>
      <c r="C123" s="730">
        <f>IFERROR(VLOOKUP($A123,DADOS!$Q:$AO,16,FALSE),0)</f>
        <v>0</v>
      </c>
      <c r="D123" s="730">
        <f>IFERROR(VLOOKUP($A123,DADOS!$Q:$AO,25,FALSE),0)</f>
        <v>0</v>
      </c>
      <c r="E123" s="730" t="s">
        <v>10</v>
      </c>
      <c r="G123" s="732">
        <v>5908</v>
      </c>
      <c r="H123" s="730">
        <f>IFERROR(VLOOKUP($G123,DADOS!$Q:$AO,8,FALSE),0)</f>
        <v>0</v>
      </c>
      <c r="I123" s="730">
        <f>IFERROR(VLOOKUP($G123,DADOS!$Q:$AO,16,FALSE),0)</f>
        <v>0</v>
      </c>
      <c r="J123" s="730">
        <f>IFERROR(VLOOKUP($G123,DADOS!$Q:$AO,25,FALSE),0)</f>
        <v>0</v>
      </c>
      <c r="K123" s="730" t="s">
        <v>10</v>
      </c>
    </row>
    <row r="124" spans="1:11">
      <c r="A124" s="732">
        <v>1934</v>
      </c>
      <c r="B124" s="730">
        <f>IFERROR(VLOOKUP($A124,DADOS!$Q:$AO,8,FALSE),0)</f>
        <v>0</v>
      </c>
      <c r="C124" s="730">
        <f>IFERROR(VLOOKUP($A124,DADOS!$Q:$AO,16,FALSE),0)</f>
        <v>0</v>
      </c>
      <c r="D124" s="730">
        <f>IFERROR(VLOOKUP($A124,DADOS!$Q:$AO,25,FALSE),0)</f>
        <v>0</v>
      </c>
      <c r="E124" s="730" t="s">
        <v>10</v>
      </c>
      <c r="G124" s="732">
        <v>5909</v>
      </c>
      <c r="H124" s="730">
        <f>IFERROR(VLOOKUP($G124,DADOS!$Q:$AO,8,FALSE),0)</f>
        <v>0</v>
      </c>
      <c r="I124" s="730">
        <f>IFERROR(VLOOKUP($G124,DADOS!$Q:$AO,16,FALSE),0)</f>
        <v>0</v>
      </c>
      <c r="J124" s="730">
        <f>IFERROR(VLOOKUP($G124,DADOS!$Q:$AO,25,FALSE),0)</f>
        <v>0</v>
      </c>
      <c r="K124" s="730" t="s">
        <v>10</v>
      </c>
    </row>
    <row r="125" spans="1:11">
      <c r="A125" s="732">
        <v>1949</v>
      </c>
      <c r="B125" s="730">
        <f>IFERROR(VLOOKUP($A125,DADOS!$Q:$AO,8,FALSE),0)</f>
        <v>40777.480000000003</v>
      </c>
      <c r="C125" s="730">
        <f>IFERROR(VLOOKUP($A125,DADOS!$Q:$AO,16,FALSE),0)</f>
        <v>0</v>
      </c>
      <c r="D125" s="730">
        <f>IFERROR(VLOOKUP($A125,DADOS!$Q:$AO,25,FALSE),0)</f>
        <v>0</v>
      </c>
      <c r="E125" s="730" t="s">
        <v>9</v>
      </c>
      <c r="G125" s="732">
        <v>5910</v>
      </c>
      <c r="H125" s="730">
        <f>IFERROR(VLOOKUP($G125,DADOS!$Q:$AO,8,FALSE),0)</f>
        <v>2041.45</v>
      </c>
      <c r="I125" s="730">
        <f>IFERROR(VLOOKUP($G125,DADOS!$Q:$AO,16,FALSE),0)</f>
        <v>2041.45</v>
      </c>
      <c r="J125" s="730">
        <f>IFERROR(VLOOKUP($G125,DADOS!$Q:$AO,25,FALSE),0)</f>
        <v>244.97</v>
      </c>
      <c r="K125" s="730" t="s">
        <v>9</v>
      </c>
    </row>
    <row r="126" spans="1:11">
      <c r="A126" s="732">
        <v>2101</v>
      </c>
      <c r="B126" s="730">
        <f>IFERROR(VLOOKUP($A126,DADOS!$Q:$AO,8,FALSE),0)</f>
        <v>0</v>
      </c>
      <c r="C126" s="730">
        <f>IFERROR(VLOOKUP($A126,DADOS!$Q:$AO,16,FALSE),0)</f>
        <v>0</v>
      </c>
      <c r="D126" s="730">
        <f>IFERROR(VLOOKUP($A126,DADOS!$Q:$AO,25,FALSE),0)</f>
        <v>0</v>
      </c>
      <c r="E126" s="730" t="s">
        <v>9</v>
      </c>
      <c r="G126" s="732">
        <v>5911</v>
      </c>
      <c r="H126" s="730">
        <f>IFERROR(VLOOKUP($G126,DADOS!$Q:$AO,8,FALSE),0)</f>
        <v>0</v>
      </c>
      <c r="I126" s="730">
        <f>IFERROR(VLOOKUP($G126,DADOS!$Q:$AO,16,FALSE),0)</f>
        <v>0</v>
      </c>
      <c r="J126" s="730">
        <f>IFERROR(VLOOKUP($G126,DADOS!$Q:$AO,25,FALSE),0)</f>
        <v>0</v>
      </c>
      <c r="K126" s="730" t="s">
        <v>9</v>
      </c>
    </row>
    <row r="127" spans="1:11">
      <c r="A127" s="732">
        <v>2102</v>
      </c>
      <c r="B127" s="730">
        <f>IFERROR(VLOOKUP($A127,DADOS!$Q:$AO,8,FALSE),0)</f>
        <v>145820.32999999999</v>
      </c>
      <c r="C127" s="730">
        <f>IFERROR(VLOOKUP($A127,DADOS!$Q:$AO,16,FALSE),0)</f>
        <v>108508.98</v>
      </c>
      <c r="D127" s="730">
        <f>IFERROR(VLOOKUP($A127,DADOS!$Q:$AO,25,FALSE),0)</f>
        <v>11121.23</v>
      </c>
      <c r="E127" s="730" t="s">
        <v>10</v>
      </c>
      <c r="G127" s="732">
        <v>5912</v>
      </c>
      <c r="H127" s="730">
        <f>IFERROR(VLOOKUP($G127,DADOS!$Q:$AO,8,FALSE),0)</f>
        <v>0</v>
      </c>
      <c r="I127" s="730">
        <f>IFERROR(VLOOKUP($G127,DADOS!$Q:$AO,16,FALSE),0)</f>
        <v>0</v>
      </c>
      <c r="J127" s="730">
        <f>IFERROR(VLOOKUP($G127,DADOS!$Q:$AO,25,FALSE),0)</f>
        <v>0</v>
      </c>
      <c r="K127" s="730" t="s">
        <v>10</v>
      </c>
    </row>
    <row r="128" spans="1:11">
      <c r="A128" s="732">
        <v>2111</v>
      </c>
      <c r="B128" s="730">
        <f>IFERROR(VLOOKUP($A128,DADOS!$Q:$AO,8,FALSE),0)</f>
        <v>0</v>
      </c>
      <c r="C128" s="730">
        <f>IFERROR(VLOOKUP($A128,DADOS!$Q:$AO,16,FALSE),0)</f>
        <v>0</v>
      </c>
      <c r="D128" s="730">
        <f>IFERROR(VLOOKUP($A128,DADOS!$Q:$AO,25,FALSE),0)</f>
        <v>0</v>
      </c>
      <c r="E128" s="730" t="s">
        <v>10</v>
      </c>
      <c r="G128" s="732">
        <v>5913</v>
      </c>
      <c r="H128" s="730">
        <f>IFERROR(VLOOKUP($G128,DADOS!$Q:$AO,8,FALSE),0)</f>
        <v>0</v>
      </c>
      <c r="I128" s="730">
        <f>IFERROR(VLOOKUP($G128,DADOS!$Q:$AO,16,FALSE),0)</f>
        <v>0</v>
      </c>
      <c r="J128" s="730">
        <f>IFERROR(VLOOKUP($G128,DADOS!$Q:$AO,25,FALSE),0)</f>
        <v>0</v>
      </c>
      <c r="K128" s="730" t="s">
        <v>10</v>
      </c>
    </row>
    <row r="129" spans="1:11">
      <c r="A129" s="732">
        <v>2113</v>
      </c>
      <c r="B129" s="730">
        <f>IFERROR(VLOOKUP($A129,DADOS!$Q:$AO,8,FALSE),0)</f>
        <v>0</v>
      </c>
      <c r="C129" s="730">
        <f>IFERROR(VLOOKUP($A129,DADOS!$Q:$AO,16,FALSE),0)</f>
        <v>0</v>
      </c>
      <c r="D129" s="730">
        <f>IFERROR(VLOOKUP($A129,DADOS!$Q:$AO,25,FALSE),0)</f>
        <v>0</v>
      </c>
      <c r="E129" s="730" t="s">
        <v>10</v>
      </c>
      <c r="G129" s="732">
        <v>5914</v>
      </c>
      <c r="H129" s="730">
        <f>IFERROR(VLOOKUP($G129,DADOS!$Q:$AO,8,FALSE),0)</f>
        <v>0</v>
      </c>
      <c r="I129" s="730">
        <f>IFERROR(VLOOKUP($G129,DADOS!$Q:$AO,16,FALSE),0)</f>
        <v>0</v>
      </c>
      <c r="J129" s="730">
        <f>IFERROR(VLOOKUP($G129,DADOS!$Q:$AO,25,FALSE),0)</f>
        <v>0</v>
      </c>
      <c r="K129" s="730" t="s">
        <v>10</v>
      </c>
    </row>
    <row r="130" spans="1:11">
      <c r="A130" s="732">
        <v>2116</v>
      </c>
      <c r="B130" s="730">
        <f>IFERROR(VLOOKUP($A130,DADOS!$Q:$AO,8,FALSE),0)</f>
        <v>0</v>
      </c>
      <c r="C130" s="730">
        <f>IFERROR(VLOOKUP($A130,DADOS!$Q:$AO,16,FALSE),0)</f>
        <v>0</v>
      </c>
      <c r="D130" s="730">
        <f>IFERROR(VLOOKUP($A130,DADOS!$Q:$AO,25,FALSE),0)</f>
        <v>0</v>
      </c>
      <c r="E130" s="730" t="s">
        <v>9</v>
      </c>
      <c r="G130" s="732">
        <v>5915</v>
      </c>
      <c r="H130" s="730">
        <f>IFERROR(VLOOKUP($G130,DADOS!$Q:$AO,8,FALSE),0)</f>
        <v>0</v>
      </c>
      <c r="I130" s="730">
        <f>IFERROR(VLOOKUP($G130,DADOS!$Q:$AO,16,FALSE),0)</f>
        <v>0</v>
      </c>
      <c r="J130" s="730">
        <f>IFERROR(VLOOKUP($G130,DADOS!$Q:$AO,25,FALSE),0)</f>
        <v>0</v>
      </c>
      <c r="K130" s="730" t="s">
        <v>10</v>
      </c>
    </row>
    <row r="131" spans="1:11">
      <c r="A131" s="732">
        <v>2117</v>
      </c>
      <c r="B131" s="730">
        <f>IFERROR(VLOOKUP($A131,DADOS!$Q:$AO,8,FALSE),0)</f>
        <v>0</v>
      </c>
      <c r="C131" s="730">
        <f>IFERROR(VLOOKUP($A131,DADOS!$Q:$AO,16,FALSE),0)</f>
        <v>0</v>
      </c>
      <c r="D131" s="730">
        <f>IFERROR(VLOOKUP($A131,DADOS!$Q:$AO,25,FALSE),0)</f>
        <v>0</v>
      </c>
      <c r="E131" s="730" t="s">
        <v>10</v>
      </c>
      <c r="G131" s="732">
        <v>5916</v>
      </c>
      <c r="H131" s="730">
        <f>IFERROR(VLOOKUP($G131,DADOS!$Q:$AO,8,FALSE),0)</f>
        <v>0</v>
      </c>
      <c r="I131" s="730">
        <f>IFERROR(VLOOKUP($G131,DADOS!$Q:$AO,16,FALSE),0)</f>
        <v>0</v>
      </c>
      <c r="J131" s="730">
        <f>IFERROR(VLOOKUP($G131,DADOS!$Q:$AO,25,FALSE),0)</f>
        <v>0</v>
      </c>
      <c r="K131" s="730" t="s">
        <v>10</v>
      </c>
    </row>
    <row r="132" spans="1:11">
      <c r="A132" s="732">
        <v>2118</v>
      </c>
      <c r="B132" s="730">
        <f>IFERROR(VLOOKUP($A132,DADOS!$Q:$AO,8,FALSE),0)</f>
        <v>12751.55</v>
      </c>
      <c r="C132" s="730">
        <f>IFERROR(VLOOKUP($A132,DADOS!$Q:$AO,16,FALSE),0)</f>
        <v>12751.55</v>
      </c>
      <c r="D132" s="730">
        <f>IFERROR(VLOOKUP($A132,DADOS!$Q:$AO,25,FALSE),0)</f>
        <v>892.61</v>
      </c>
      <c r="E132" s="730" t="s">
        <v>10</v>
      </c>
      <c r="G132" s="732">
        <v>5917</v>
      </c>
      <c r="H132" s="730">
        <f>IFERROR(VLOOKUP($G132,DADOS!$Q:$AO,8,FALSE),0)</f>
        <v>0</v>
      </c>
      <c r="I132" s="730">
        <f>IFERROR(VLOOKUP($G132,DADOS!$Q:$AO,16,FALSE),0)</f>
        <v>0</v>
      </c>
      <c r="J132" s="730">
        <f>IFERROR(VLOOKUP($G132,DADOS!$Q:$AO,25,FALSE),0)</f>
        <v>0</v>
      </c>
      <c r="K132" s="730" t="s">
        <v>9</v>
      </c>
    </row>
    <row r="133" spans="1:11">
      <c r="A133" s="732">
        <v>2120</v>
      </c>
      <c r="B133" s="730">
        <f>IFERROR(VLOOKUP($A133,DADOS!$Q:$AO,8,FALSE),0)</f>
        <v>0</v>
      </c>
      <c r="C133" s="730">
        <f>IFERROR(VLOOKUP($A133,DADOS!$Q:$AO,16,FALSE),0)</f>
        <v>0</v>
      </c>
      <c r="D133" s="730">
        <f>IFERROR(VLOOKUP($A133,DADOS!$Q:$AO,25,FALSE),0)</f>
        <v>0</v>
      </c>
      <c r="E133" s="730" t="s">
        <v>9</v>
      </c>
      <c r="G133" s="732">
        <v>5918</v>
      </c>
      <c r="H133" s="730">
        <f>IFERROR(VLOOKUP($G133,DADOS!$Q:$AO,8,FALSE),0)</f>
        <v>0</v>
      </c>
      <c r="I133" s="730">
        <f>IFERROR(VLOOKUP($G133,DADOS!$Q:$AO,16,FALSE),0)</f>
        <v>0</v>
      </c>
      <c r="J133" s="730">
        <f>IFERROR(VLOOKUP($G133,DADOS!$Q:$AO,25,FALSE),0)</f>
        <v>0</v>
      </c>
      <c r="K133" s="730" t="s">
        <v>9</v>
      </c>
    </row>
    <row r="134" spans="1:11">
      <c r="A134" s="732">
        <v>2121</v>
      </c>
      <c r="B134" s="730">
        <f>IFERROR(VLOOKUP($A134,DADOS!$Q:$AO,8,FALSE),0)</f>
        <v>0</v>
      </c>
      <c r="C134" s="730">
        <f>IFERROR(VLOOKUP($A134,DADOS!$Q:$AO,16,FALSE),0)</f>
        <v>0</v>
      </c>
      <c r="D134" s="730">
        <f>IFERROR(VLOOKUP($A134,DADOS!$Q:$AO,25,FALSE),0)</f>
        <v>0</v>
      </c>
      <c r="E134" s="730" t="s">
        <v>10</v>
      </c>
      <c r="G134" s="732">
        <v>5919</v>
      </c>
      <c r="H134" s="730">
        <f>IFERROR(VLOOKUP($G134,DADOS!$Q:$AO,8,FALSE),0)</f>
        <v>0</v>
      </c>
      <c r="I134" s="730">
        <f>IFERROR(VLOOKUP($G134,DADOS!$Q:$AO,16,FALSE),0)</f>
        <v>0</v>
      </c>
      <c r="J134" s="730">
        <f>IFERROR(VLOOKUP($G134,DADOS!$Q:$AO,25,FALSE),0)</f>
        <v>0</v>
      </c>
      <c r="K134" s="730" t="s">
        <v>10</v>
      </c>
    </row>
    <row r="135" spans="1:11">
      <c r="A135" s="732">
        <v>2122</v>
      </c>
      <c r="B135" s="730">
        <f>IFERROR(VLOOKUP($A135,DADOS!$Q:$AO,8,FALSE),0)</f>
        <v>277766</v>
      </c>
      <c r="C135" s="730">
        <f>IFERROR(VLOOKUP($A135,DADOS!$Q:$AO,16,FALSE),0)</f>
        <v>277766</v>
      </c>
      <c r="D135" s="730">
        <f>IFERROR(VLOOKUP($A135,DADOS!$Q:$AO,25,FALSE),0)</f>
        <v>33331.919999999998</v>
      </c>
      <c r="E135" s="730" t="s">
        <v>9</v>
      </c>
      <c r="G135" s="732">
        <v>5920</v>
      </c>
      <c r="H135" s="730">
        <f>IFERROR(VLOOKUP($G135,DADOS!$Q:$AO,8,FALSE),0)</f>
        <v>0</v>
      </c>
      <c r="I135" s="730">
        <f>IFERROR(VLOOKUP($G135,DADOS!$Q:$AO,16,FALSE),0)</f>
        <v>0</v>
      </c>
      <c r="J135" s="730">
        <f>IFERROR(VLOOKUP($G135,DADOS!$Q:$AO,25,FALSE),0)</f>
        <v>0</v>
      </c>
      <c r="K135" s="730" t="s">
        <v>10</v>
      </c>
    </row>
    <row r="136" spans="1:11">
      <c r="A136" s="732">
        <v>2124</v>
      </c>
      <c r="B136" s="730">
        <f>IFERROR(VLOOKUP($A136,DADOS!$Q:$AO,8,FALSE),0)</f>
        <v>0</v>
      </c>
      <c r="C136" s="730">
        <f>IFERROR(VLOOKUP($A136,DADOS!$Q:$AO,16,FALSE),0)</f>
        <v>0</v>
      </c>
      <c r="D136" s="730">
        <f>IFERROR(VLOOKUP($A136,DADOS!$Q:$AO,25,FALSE),0)</f>
        <v>0</v>
      </c>
      <c r="E136" s="730" t="s">
        <v>9</v>
      </c>
      <c r="G136" s="732">
        <v>5921</v>
      </c>
      <c r="H136" s="730">
        <f>IFERROR(VLOOKUP($G136,DADOS!$Q:$AO,8,FALSE),0)</f>
        <v>0</v>
      </c>
      <c r="I136" s="730">
        <f>IFERROR(VLOOKUP($G136,DADOS!$Q:$AO,16,FALSE),0)</f>
        <v>0</v>
      </c>
      <c r="J136" s="730">
        <f>IFERROR(VLOOKUP($G136,DADOS!$Q:$AO,25,FALSE),0)</f>
        <v>0</v>
      </c>
      <c r="K136" s="730" t="s">
        <v>10</v>
      </c>
    </row>
    <row r="137" spans="1:11">
      <c r="A137" s="732">
        <v>2125</v>
      </c>
      <c r="B137" s="730">
        <f>IFERROR(VLOOKUP($A137,DADOS!$Q:$AO,8,FALSE),0)</f>
        <v>0</v>
      </c>
      <c r="C137" s="730">
        <f>IFERROR(VLOOKUP($A137,DADOS!$Q:$AO,16,FALSE),0)</f>
        <v>0</v>
      </c>
      <c r="D137" s="730">
        <f>IFERROR(VLOOKUP($A137,DADOS!$Q:$AO,25,FALSE),0)</f>
        <v>0</v>
      </c>
      <c r="E137" s="730" t="s">
        <v>9</v>
      </c>
      <c r="G137" s="732">
        <v>5922</v>
      </c>
      <c r="H137" s="730">
        <f>IFERROR(VLOOKUP($G137,DADOS!$Q:$AO,8,FALSE),0)</f>
        <v>0</v>
      </c>
      <c r="I137" s="730">
        <f>IFERROR(VLOOKUP($G137,DADOS!$Q:$AO,16,FALSE),0)</f>
        <v>0</v>
      </c>
      <c r="J137" s="730">
        <f>IFERROR(VLOOKUP($G137,DADOS!$Q:$AO,25,FALSE),0)</f>
        <v>0</v>
      </c>
      <c r="K137" s="730" t="s">
        <v>10</v>
      </c>
    </row>
    <row r="138" spans="1:11">
      <c r="A138" s="732">
        <v>2126</v>
      </c>
      <c r="B138" s="730">
        <f>IFERROR(VLOOKUP($A138,DADOS!$Q:$AO,8,FALSE),0)</f>
        <v>0</v>
      </c>
      <c r="C138" s="730">
        <f>IFERROR(VLOOKUP($A138,DADOS!$Q:$AO,16,FALSE),0)</f>
        <v>0</v>
      </c>
      <c r="D138" s="730">
        <f>IFERROR(VLOOKUP($A138,DADOS!$Q:$AO,25,FALSE),0)</f>
        <v>0</v>
      </c>
      <c r="E138" s="730" t="s">
        <v>10</v>
      </c>
      <c r="G138" s="732">
        <v>5923</v>
      </c>
      <c r="H138" s="730">
        <f>IFERROR(VLOOKUP($G138,DADOS!$Q:$AO,8,FALSE),0)</f>
        <v>0</v>
      </c>
      <c r="I138" s="730">
        <f>IFERROR(VLOOKUP($G138,DADOS!$Q:$AO,16,FALSE),0)</f>
        <v>0</v>
      </c>
      <c r="J138" s="730">
        <f>IFERROR(VLOOKUP($G138,DADOS!$Q:$AO,25,FALSE),0)</f>
        <v>0</v>
      </c>
      <c r="K138" s="730" t="s">
        <v>10</v>
      </c>
    </row>
    <row r="139" spans="1:11">
      <c r="A139" s="732">
        <v>2128</v>
      </c>
      <c r="B139" s="730">
        <f>IFERROR(VLOOKUP($A139,DADOS!$Q:$AO,8,FALSE),0)</f>
        <v>0</v>
      </c>
      <c r="C139" s="730">
        <f>IFERROR(VLOOKUP($A139,DADOS!$Q:$AO,16,FALSE),0)</f>
        <v>0</v>
      </c>
      <c r="D139" s="730">
        <f>IFERROR(VLOOKUP($A139,DADOS!$Q:$AO,25,FALSE),0)</f>
        <v>0</v>
      </c>
      <c r="E139" s="730" t="s">
        <v>10</v>
      </c>
      <c r="G139" s="732">
        <v>5924</v>
      </c>
      <c r="H139" s="730">
        <f>IFERROR(VLOOKUP($G139,DADOS!$Q:$AO,8,FALSE),0)</f>
        <v>0</v>
      </c>
      <c r="I139" s="730">
        <f>IFERROR(VLOOKUP($G139,DADOS!$Q:$AO,16,FALSE),0)</f>
        <v>0</v>
      </c>
      <c r="J139" s="730">
        <f>IFERROR(VLOOKUP($G139,DADOS!$Q:$AO,25,FALSE),0)</f>
        <v>0</v>
      </c>
      <c r="K139" s="730" t="s">
        <v>10</v>
      </c>
    </row>
    <row r="140" spans="1:11">
      <c r="A140" s="732">
        <v>2131</v>
      </c>
      <c r="B140" s="730">
        <f>IFERROR(VLOOKUP($A140,DADOS!$Q:$AO,8,FALSE),0)</f>
        <v>0</v>
      </c>
      <c r="C140" s="730">
        <f>IFERROR(VLOOKUP($A140,DADOS!$Q:$AO,16,FALSE),0)</f>
        <v>0</v>
      </c>
      <c r="D140" s="730">
        <f>IFERROR(VLOOKUP($A140,DADOS!$Q:$AO,25,FALSE),0)</f>
        <v>0</v>
      </c>
      <c r="E140" s="730" t="s">
        <v>9</v>
      </c>
      <c r="G140" s="732">
        <v>5925</v>
      </c>
      <c r="H140" s="730">
        <f>IFERROR(VLOOKUP($G140,DADOS!$Q:$AO,8,FALSE),0)</f>
        <v>0</v>
      </c>
      <c r="I140" s="730">
        <f>IFERROR(VLOOKUP($G140,DADOS!$Q:$AO,16,FALSE),0)</f>
        <v>0</v>
      </c>
      <c r="J140" s="730">
        <f>IFERROR(VLOOKUP($G140,DADOS!$Q:$AO,25,FALSE),0)</f>
        <v>0</v>
      </c>
      <c r="K140" s="730" t="s">
        <v>10</v>
      </c>
    </row>
    <row r="141" spans="1:11">
      <c r="A141" s="732">
        <v>2132</v>
      </c>
      <c r="B141" s="730">
        <f>IFERROR(VLOOKUP($A141,DADOS!$Q:$AO,8,FALSE),0)</f>
        <v>0</v>
      </c>
      <c r="C141" s="730">
        <f>IFERROR(VLOOKUP($A141,DADOS!$Q:$AO,16,FALSE),0)</f>
        <v>0</v>
      </c>
      <c r="D141" s="730">
        <f>IFERROR(VLOOKUP($A141,DADOS!$Q:$AO,25,FALSE),0)</f>
        <v>0</v>
      </c>
      <c r="E141" s="730" t="s">
        <v>10</v>
      </c>
      <c r="G141" s="732">
        <v>5926</v>
      </c>
      <c r="H141" s="730">
        <f>IFERROR(VLOOKUP($G141,DADOS!$Q:$AO,8,FALSE),0)</f>
        <v>0</v>
      </c>
      <c r="I141" s="730">
        <f>IFERROR(VLOOKUP($G141,DADOS!$Q:$AO,16,FALSE),0)</f>
        <v>0</v>
      </c>
      <c r="J141" s="730">
        <f>IFERROR(VLOOKUP($G141,DADOS!$Q:$AO,25,FALSE),0)</f>
        <v>0</v>
      </c>
      <c r="K141" s="730" t="s">
        <v>10</v>
      </c>
    </row>
    <row r="142" spans="1:11">
      <c r="A142" s="732">
        <v>2135</v>
      </c>
      <c r="B142" s="730">
        <f>IFERROR(VLOOKUP($A142,DADOS!$Q:$AO,8,FALSE),0)</f>
        <v>0</v>
      </c>
      <c r="C142" s="730">
        <f>IFERROR(VLOOKUP($A142,DADOS!$Q:$AO,16,FALSE),0)</f>
        <v>0</v>
      </c>
      <c r="D142" s="730">
        <f>IFERROR(VLOOKUP($A142,DADOS!$Q:$AO,25,FALSE),0)</f>
        <v>0</v>
      </c>
      <c r="E142" s="730" t="s">
        <v>9</v>
      </c>
      <c r="G142" s="732">
        <v>5927</v>
      </c>
      <c r="H142" s="730">
        <f>IFERROR(VLOOKUP($G142,DADOS!$Q:$AO,8,FALSE),0)</f>
        <v>0</v>
      </c>
      <c r="I142" s="730">
        <f>IFERROR(VLOOKUP($G142,DADOS!$Q:$AO,16,FALSE),0)</f>
        <v>0</v>
      </c>
      <c r="J142" s="730">
        <f>IFERROR(VLOOKUP($G142,DADOS!$Q:$AO,25,FALSE),0)</f>
        <v>0</v>
      </c>
      <c r="K142" s="730" t="s">
        <v>9</v>
      </c>
    </row>
    <row r="143" spans="1:11">
      <c r="A143" s="732">
        <v>2151</v>
      </c>
      <c r="B143" s="730">
        <f>IFERROR(VLOOKUP($A143,DADOS!$Q:$AO,8,FALSE),0)</f>
        <v>0</v>
      </c>
      <c r="C143" s="730">
        <f>IFERROR(VLOOKUP($A143,DADOS!$Q:$AO,16,FALSE),0)</f>
        <v>0</v>
      </c>
      <c r="D143" s="730">
        <f>IFERROR(VLOOKUP($A143,DADOS!$Q:$AO,25,FALSE),0)</f>
        <v>0</v>
      </c>
      <c r="E143" s="730" t="s">
        <v>9</v>
      </c>
      <c r="G143" s="732">
        <v>5928</v>
      </c>
      <c r="H143" s="730">
        <f>IFERROR(VLOOKUP($G143,DADOS!$Q:$AO,8,FALSE),0)</f>
        <v>0</v>
      </c>
      <c r="I143" s="730">
        <f>IFERROR(VLOOKUP($G143,DADOS!$Q:$AO,16,FALSE),0)</f>
        <v>0</v>
      </c>
      <c r="J143" s="730">
        <f>IFERROR(VLOOKUP($G143,DADOS!$Q:$AO,25,FALSE),0)</f>
        <v>0</v>
      </c>
      <c r="K143" s="730" t="s">
        <v>9</v>
      </c>
    </row>
    <row r="144" spans="1:11">
      <c r="A144" s="732">
        <v>2152</v>
      </c>
      <c r="B144" s="730">
        <f>IFERROR(VLOOKUP($A144,DADOS!$Q:$AO,8,FALSE),0)</f>
        <v>0</v>
      </c>
      <c r="C144" s="730">
        <f>IFERROR(VLOOKUP($A144,DADOS!$Q:$AO,16,FALSE),0)</f>
        <v>0</v>
      </c>
      <c r="D144" s="730">
        <f>IFERROR(VLOOKUP($A144,DADOS!$Q:$AO,25,FALSE),0)</f>
        <v>0</v>
      </c>
      <c r="E144" s="730" t="s">
        <v>10</v>
      </c>
      <c r="G144" s="732">
        <v>5929</v>
      </c>
      <c r="H144" s="730">
        <f>IFERROR(VLOOKUP($G144,DADOS!$Q:$AO,8,FALSE),0)</f>
        <v>0</v>
      </c>
      <c r="I144" s="730">
        <f>IFERROR(VLOOKUP($G144,DADOS!$Q:$AO,16,FALSE),0)</f>
        <v>0</v>
      </c>
      <c r="J144" s="730">
        <f>IFERROR(VLOOKUP($G144,DADOS!$Q:$AO,25,FALSE),0)</f>
        <v>0</v>
      </c>
      <c r="K144" s="730" t="s">
        <v>10</v>
      </c>
    </row>
    <row r="145" spans="1:11">
      <c r="A145" s="732">
        <v>2153</v>
      </c>
      <c r="B145" s="730">
        <f>IFERROR(VLOOKUP($A145,DADOS!$Q:$AO,8,FALSE),0)</f>
        <v>0</v>
      </c>
      <c r="C145" s="730">
        <f>IFERROR(VLOOKUP($A145,DADOS!$Q:$AO,16,FALSE),0)</f>
        <v>0</v>
      </c>
      <c r="D145" s="730">
        <f>IFERROR(VLOOKUP($A145,DADOS!$Q:$AO,25,FALSE),0)</f>
        <v>0</v>
      </c>
      <c r="E145" s="730" t="s">
        <v>10</v>
      </c>
      <c r="G145" s="732">
        <v>5931</v>
      </c>
      <c r="H145" s="730">
        <f>IFERROR(VLOOKUP($G145,DADOS!$Q:$AO,8,FALSE),0)</f>
        <v>0</v>
      </c>
      <c r="I145" s="730">
        <f>IFERROR(VLOOKUP($G145,DADOS!$Q:$AO,16,FALSE),0)</f>
        <v>0</v>
      </c>
      <c r="J145" s="730">
        <f>IFERROR(VLOOKUP($G145,DADOS!$Q:$AO,25,FALSE),0)</f>
        <v>0</v>
      </c>
      <c r="K145" s="730" t="s">
        <v>10</v>
      </c>
    </row>
    <row r="146" spans="1:11">
      <c r="A146" s="732">
        <v>2154</v>
      </c>
      <c r="B146" s="730">
        <f>IFERROR(VLOOKUP($A146,DADOS!$Q:$AO,8,FALSE),0)</f>
        <v>0</v>
      </c>
      <c r="C146" s="730">
        <f>IFERROR(VLOOKUP($A146,DADOS!$Q:$AO,16,FALSE),0)</f>
        <v>0</v>
      </c>
      <c r="D146" s="730">
        <f>IFERROR(VLOOKUP($A146,DADOS!$Q:$AO,25,FALSE),0)</f>
        <v>0</v>
      </c>
      <c r="E146" s="730" t="s">
        <v>10</v>
      </c>
      <c r="G146" s="732">
        <v>5932</v>
      </c>
      <c r="H146" s="730">
        <f>IFERROR(VLOOKUP($G146,DADOS!$Q:$AO,8,FALSE),0)</f>
        <v>0</v>
      </c>
      <c r="I146" s="730">
        <f>IFERROR(VLOOKUP($G146,DADOS!$Q:$AO,16,FALSE),0)</f>
        <v>0</v>
      </c>
      <c r="J146" s="730">
        <f>IFERROR(VLOOKUP($G146,DADOS!$Q:$AO,25,FALSE),0)</f>
        <v>0</v>
      </c>
      <c r="K146" s="730" t="s">
        <v>10</v>
      </c>
    </row>
    <row r="147" spans="1:11">
      <c r="A147" s="732">
        <v>2159</v>
      </c>
      <c r="B147" s="730">
        <f>IFERROR(VLOOKUP($A147,DADOS!$Q:$AO,8,FALSE),0)</f>
        <v>0</v>
      </c>
      <c r="C147" s="730">
        <f>IFERROR(VLOOKUP($A147,DADOS!$Q:$AO,16,FALSE),0)</f>
        <v>0</v>
      </c>
      <c r="D147" s="730">
        <f>IFERROR(VLOOKUP($A147,DADOS!$Q:$AO,25,FALSE),0)</f>
        <v>0</v>
      </c>
      <c r="E147" s="730" t="s">
        <v>9</v>
      </c>
      <c r="G147" s="732">
        <v>5933</v>
      </c>
      <c r="H147" s="730">
        <f>IFERROR(VLOOKUP($G147,DADOS!$Q:$AO,8,FALSE),0)</f>
        <v>0</v>
      </c>
      <c r="I147" s="730">
        <f>IFERROR(VLOOKUP($G147,DADOS!$Q:$AO,16,FALSE),0)</f>
        <v>0</v>
      </c>
      <c r="J147" s="730">
        <f>IFERROR(VLOOKUP($G147,DADOS!$Q:$AO,25,FALSE),0)</f>
        <v>0</v>
      </c>
      <c r="K147" s="730" t="s">
        <v>10</v>
      </c>
    </row>
    <row r="148" spans="1:11">
      <c r="A148" s="732">
        <v>2201</v>
      </c>
      <c r="B148" s="730">
        <f>IFERROR(VLOOKUP($A148,DADOS!$Q:$AO,8,FALSE),0)</f>
        <v>0</v>
      </c>
      <c r="C148" s="730">
        <f>IFERROR(VLOOKUP($A148,DADOS!$Q:$AO,16,FALSE),0)</f>
        <v>0</v>
      </c>
      <c r="D148" s="730">
        <f>IFERROR(VLOOKUP($A148,DADOS!$Q:$AO,25,FALSE),0)</f>
        <v>0</v>
      </c>
      <c r="E148" s="730" t="s">
        <v>9</v>
      </c>
      <c r="G148" s="732">
        <v>5934</v>
      </c>
      <c r="H148" s="730">
        <f>IFERROR(VLOOKUP($G148,DADOS!$Q:$AO,8,FALSE),0)</f>
        <v>0</v>
      </c>
      <c r="I148" s="730">
        <f>IFERROR(VLOOKUP($G148,DADOS!$Q:$AO,16,FALSE),0)</f>
        <v>0</v>
      </c>
      <c r="J148" s="730">
        <f>IFERROR(VLOOKUP($G148,DADOS!$Q:$AO,25,FALSE),0)</f>
        <v>0</v>
      </c>
      <c r="K148" s="730" t="s">
        <v>10</v>
      </c>
    </row>
    <row r="149" spans="1:11">
      <c r="A149" s="732">
        <v>2202</v>
      </c>
      <c r="B149" s="730">
        <f>IFERROR(VLOOKUP($A149,DADOS!$Q:$AO,8,FALSE),0)</f>
        <v>0</v>
      </c>
      <c r="C149" s="730">
        <f>IFERROR(VLOOKUP($A149,DADOS!$Q:$AO,16,FALSE),0)</f>
        <v>0</v>
      </c>
      <c r="D149" s="730">
        <f>IFERROR(VLOOKUP($A149,DADOS!$Q:$AO,25,FALSE),0)</f>
        <v>0</v>
      </c>
      <c r="E149" s="730" t="s">
        <v>10</v>
      </c>
      <c r="G149" s="732">
        <v>5949</v>
      </c>
      <c r="H149" s="730">
        <f>IFERROR(VLOOKUP($G149,DADOS!$Q:$AO,8,FALSE),0)</f>
        <v>0</v>
      </c>
      <c r="I149" s="730">
        <f>IFERROR(VLOOKUP($G149,DADOS!$Q:$AO,16,FALSE),0)</f>
        <v>0</v>
      </c>
      <c r="J149" s="730">
        <f>IFERROR(VLOOKUP($G149,DADOS!$Q:$AO,25,FALSE),0)</f>
        <v>0</v>
      </c>
      <c r="K149" s="730" t="s">
        <v>10</v>
      </c>
    </row>
    <row r="150" spans="1:11">
      <c r="A150" s="732">
        <v>2203</v>
      </c>
      <c r="B150" s="730">
        <f>IFERROR(VLOOKUP($A150,DADOS!$Q:$AO,8,FALSE),0)</f>
        <v>0</v>
      </c>
      <c r="C150" s="730">
        <f>IFERROR(VLOOKUP($A150,DADOS!$Q:$AO,16,FALSE),0)</f>
        <v>0</v>
      </c>
      <c r="D150" s="730">
        <f>IFERROR(VLOOKUP($A150,DADOS!$Q:$AO,25,FALSE),0)</f>
        <v>0</v>
      </c>
      <c r="E150" s="730" t="s">
        <v>9</v>
      </c>
      <c r="G150" s="732">
        <v>6101</v>
      </c>
      <c r="H150" s="730">
        <f>IFERROR(VLOOKUP($G150,DADOS!$Q:$AO,8,FALSE),0)</f>
        <v>0</v>
      </c>
      <c r="I150" s="730">
        <f>IFERROR(VLOOKUP($G150,DADOS!$Q:$AO,16,FALSE),0)</f>
        <v>0</v>
      </c>
      <c r="J150" s="730">
        <f>IFERROR(VLOOKUP($G150,DADOS!$Q:$AO,25,FALSE),0)</f>
        <v>0</v>
      </c>
      <c r="K150" s="730" t="s">
        <v>9</v>
      </c>
    </row>
    <row r="151" spans="1:11">
      <c r="A151" s="732">
        <v>2204</v>
      </c>
      <c r="B151" s="730">
        <f>IFERROR(VLOOKUP($A151,DADOS!$Q:$AO,8,FALSE),0)</f>
        <v>0</v>
      </c>
      <c r="C151" s="730">
        <f>IFERROR(VLOOKUP($A151,DADOS!$Q:$AO,16,FALSE),0)</f>
        <v>0</v>
      </c>
      <c r="D151" s="730">
        <f>IFERROR(VLOOKUP($A151,DADOS!$Q:$AO,25,FALSE),0)</f>
        <v>0</v>
      </c>
      <c r="E151" s="730" t="s">
        <v>10</v>
      </c>
      <c r="G151" s="732">
        <v>6102</v>
      </c>
      <c r="H151" s="730">
        <f>IFERROR(VLOOKUP($G151,DADOS!$Q:$AO,8,FALSE),0)</f>
        <v>989.45</v>
      </c>
      <c r="I151" s="730">
        <f>IFERROR(VLOOKUP($G151,DADOS!$Q:$AO,16,FALSE),0)</f>
        <v>906.93</v>
      </c>
      <c r="J151" s="730">
        <f>IFERROR(VLOOKUP($G151,DADOS!$Q:$AO,25,FALSE),0)</f>
        <v>108.83</v>
      </c>
      <c r="K151" s="730" t="s">
        <v>10</v>
      </c>
    </row>
    <row r="152" spans="1:11">
      <c r="A152" s="732">
        <v>2205</v>
      </c>
      <c r="B152" s="730">
        <f>IFERROR(VLOOKUP($A152,DADOS!$Q:$AO,8,FALSE),0)</f>
        <v>0</v>
      </c>
      <c r="C152" s="730">
        <f>IFERROR(VLOOKUP($A152,DADOS!$Q:$AO,16,FALSE),0)</f>
        <v>0</v>
      </c>
      <c r="D152" s="730">
        <f>IFERROR(VLOOKUP($A152,DADOS!$Q:$AO,25,FALSE),0)</f>
        <v>0</v>
      </c>
      <c r="E152" s="730" t="s">
        <v>10</v>
      </c>
      <c r="G152" s="732">
        <v>6103</v>
      </c>
      <c r="H152" s="730">
        <f>IFERROR(VLOOKUP($G152,DADOS!$Q:$AO,8,FALSE),0)</f>
        <v>0</v>
      </c>
      <c r="I152" s="730">
        <f>IFERROR(VLOOKUP($G152,DADOS!$Q:$AO,16,FALSE),0)</f>
        <v>0</v>
      </c>
      <c r="J152" s="730">
        <f>IFERROR(VLOOKUP($G152,DADOS!$Q:$AO,25,FALSE),0)</f>
        <v>0</v>
      </c>
      <c r="K152" s="730" t="s">
        <v>9</v>
      </c>
    </row>
    <row r="153" spans="1:11">
      <c r="A153" s="732">
        <v>2206</v>
      </c>
      <c r="B153" s="730">
        <f>IFERROR(VLOOKUP($A153,DADOS!$Q:$AO,8,FALSE),0)</f>
        <v>0</v>
      </c>
      <c r="C153" s="730">
        <f>IFERROR(VLOOKUP($A153,DADOS!$Q:$AO,16,FALSE),0)</f>
        <v>0</v>
      </c>
      <c r="D153" s="730">
        <f>IFERROR(VLOOKUP($A153,DADOS!$Q:$AO,25,FALSE),0)</f>
        <v>0</v>
      </c>
      <c r="E153" s="730" t="s">
        <v>9</v>
      </c>
      <c r="G153" s="732">
        <v>6104</v>
      </c>
      <c r="H153" s="730">
        <f>IFERROR(VLOOKUP($G153,DADOS!$Q:$AO,8,FALSE),0)</f>
        <v>0</v>
      </c>
      <c r="I153" s="730">
        <f>IFERROR(VLOOKUP($G153,DADOS!$Q:$AO,16,FALSE),0)</f>
        <v>0</v>
      </c>
      <c r="J153" s="730">
        <f>IFERROR(VLOOKUP($G153,DADOS!$Q:$AO,25,FALSE),0)</f>
        <v>0</v>
      </c>
      <c r="K153" s="730" t="s">
        <v>10</v>
      </c>
    </row>
    <row r="154" spans="1:11">
      <c r="A154" s="732">
        <v>2207</v>
      </c>
      <c r="B154" s="730">
        <f>IFERROR(VLOOKUP($A154,DADOS!$Q:$AO,8,FALSE),0)</f>
        <v>0</v>
      </c>
      <c r="C154" s="730">
        <f>IFERROR(VLOOKUP($A154,DADOS!$Q:$AO,16,FALSE),0)</f>
        <v>0</v>
      </c>
      <c r="D154" s="730">
        <f>IFERROR(VLOOKUP($A154,DADOS!$Q:$AO,25,FALSE),0)</f>
        <v>0</v>
      </c>
      <c r="E154" s="730" t="s">
        <v>10</v>
      </c>
      <c r="G154" s="732">
        <v>6105</v>
      </c>
      <c r="H154" s="730">
        <f>IFERROR(VLOOKUP($G154,DADOS!$Q:$AO,8,FALSE),0)</f>
        <v>0</v>
      </c>
      <c r="I154" s="730">
        <f>IFERROR(VLOOKUP($G154,DADOS!$Q:$AO,16,FALSE),0)</f>
        <v>0</v>
      </c>
      <c r="J154" s="730">
        <f>IFERROR(VLOOKUP($G154,DADOS!$Q:$AO,25,FALSE),0)</f>
        <v>0</v>
      </c>
      <c r="K154" s="730" t="s">
        <v>9</v>
      </c>
    </row>
    <row r="155" spans="1:11">
      <c r="A155" s="732">
        <v>2208</v>
      </c>
      <c r="B155" s="730">
        <f>IFERROR(VLOOKUP($A155,DADOS!$Q:$AO,8,FALSE),0)</f>
        <v>0</v>
      </c>
      <c r="C155" s="730">
        <f>IFERROR(VLOOKUP($A155,DADOS!$Q:$AO,16,FALSE),0)</f>
        <v>0</v>
      </c>
      <c r="D155" s="730">
        <f>IFERROR(VLOOKUP($A155,DADOS!$Q:$AO,25,FALSE),0)</f>
        <v>0</v>
      </c>
      <c r="E155" s="730" t="s">
        <v>9</v>
      </c>
      <c r="G155" s="732">
        <v>6106</v>
      </c>
      <c r="H155" s="730">
        <f>IFERROR(VLOOKUP($G155,DADOS!$Q:$AO,8,FALSE),0)</f>
        <v>0</v>
      </c>
      <c r="I155" s="730">
        <f>IFERROR(VLOOKUP($G155,DADOS!$Q:$AO,16,FALSE),0)</f>
        <v>0</v>
      </c>
      <c r="J155" s="730">
        <f>IFERROR(VLOOKUP($G155,DADOS!$Q:$AO,25,FALSE),0)</f>
        <v>0</v>
      </c>
      <c r="K155" s="730" t="s">
        <v>10</v>
      </c>
    </row>
    <row r="156" spans="1:11">
      <c r="A156" s="732">
        <v>2209</v>
      </c>
      <c r="B156" s="730">
        <f>IFERROR(VLOOKUP($A156,DADOS!$Q:$AO,8,FALSE),0)</f>
        <v>0</v>
      </c>
      <c r="C156" s="730">
        <f>IFERROR(VLOOKUP($A156,DADOS!$Q:$AO,16,FALSE),0)</f>
        <v>0</v>
      </c>
      <c r="D156" s="730">
        <f>IFERROR(VLOOKUP($A156,DADOS!$Q:$AO,25,FALSE),0)</f>
        <v>0</v>
      </c>
      <c r="E156" s="730" t="s">
        <v>10</v>
      </c>
      <c r="G156" s="732">
        <v>6107</v>
      </c>
      <c r="H156" s="730">
        <f>IFERROR(VLOOKUP($G156,DADOS!$Q:$AO,8,FALSE),0)</f>
        <v>0</v>
      </c>
      <c r="I156" s="730">
        <f>IFERROR(VLOOKUP($G156,DADOS!$Q:$AO,16,FALSE),0)</f>
        <v>0</v>
      </c>
      <c r="J156" s="730">
        <f>IFERROR(VLOOKUP($G156,DADOS!$Q:$AO,25,FALSE),0)</f>
        <v>0</v>
      </c>
      <c r="K156" s="730" t="s">
        <v>9</v>
      </c>
    </row>
    <row r="157" spans="1:11">
      <c r="A157" s="732">
        <v>2212</v>
      </c>
      <c r="B157" s="730">
        <f>IFERROR(VLOOKUP($A157,DADOS!$Q:$AO,8,FALSE),0)</f>
        <v>0</v>
      </c>
      <c r="C157" s="730">
        <f>IFERROR(VLOOKUP($A157,DADOS!$Q:$AO,16,FALSE),0)</f>
        <v>0</v>
      </c>
      <c r="D157" s="730">
        <f>IFERROR(VLOOKUP($A157,DADOS!$Q:$AO,25,FALSE),0)</f>
        <v>0</v>
      </c>
      <c r="E157" s="730" t="s">
        <v>9</v>
      </c>
      <c r="G157" s="732">
        <v>6108</v>
      </c>
      <c r="H157" s="730">
        <f>IFERROR(VLOOKUP($G157,DADOS!$Q:$AO,8,FALSE),0)</f>
        <v>0</v>
      </c>
      <c r="I157" s="730">
        <f>IFERROR(VLOOKUP($G157,DADOS!$Q:$AO,16,FALSE),0)</f>
        <v>0</v>
      </c>
      <c r="J157" s="730">
        <f>IFERROR(VLOOKUP($G157,DADOS!$Q:$AO,25,FALSE),0)</f>
        <v>0</v>
      </c>
      <c r="K157" s="730" t="s">
        <v>10</v>
      </c>
    </row>
    <row r="158" spans="1:11">
      <c r="A158" s="732">
        <v>2213</v>
      </c>
      <c r="B158" s="730">
        <f>IFERROR(VLOOKUP($A158,DADOS!$Q:$AO,8,FALSE),0)</f>
        <v>0</v>
      </c>
      <c r="C158" s="730">
        <f>IFERROR(VLOOKUP($A158,DADOS!$Q:$AO,16,FALSE),0)</f>
        <v>0</v>
      </c>
      <c r="D158" s="730">
        <f>IFERROR(VLOOKUP($A158,DADOS!$Q:$AO,25,FALSE),0)</f>
        <v>0</v>
      </c>
      <c r="E158" s="730" t="s">
        <v>9</v>
      </c>
      <c r="G158" s="732">
        <v>6109</v>
      </c>
      <c r="H158" s="730">
        <f>IFERROR(VLOOKUP($G158,DADOS!$Q:$AO,8,FALSE),0)</f>
        <v>0</v>
      </c>
      <c r="I158" s="730">
        <f>IFERROR(VLOOKUP($G158,DADOS!$Q:$AO,16,FALSE),0)</f>
        <v>0</v>
      </c>
      <c r="J158" s="730">
        <f>IFERROR(VLOOKUP($G158,DADOS!$Q:$AO,25,FALSE),0)</f>
        <v>0</v>
      </c>
      <c r="K158" s="730" t="s">
        <v>9</v>
      </c>
    </row>
    <row r="159" spans="1:11">
      <c r="A159" s="732">
        <v>2214</v>
      </c>
      <c r="B159" s="730">
        <f>IFERROR(VLOOKUP($A159,DADOS!$Q:$AO,8,FALSE),0)</f>
        <v>0</v>
      </c>
      <c r="C159" s="730">
        <f>IFERROR(VLOOKUP($A159,DADOS!$Q:$AO,16,FALSE),0)</f>
        <v>0</v>
      </c>
      <c r="D159" s="730">
        <f>IFERROR(VLOOKUP($A159,DADOS!$Q:$AO,25,FALSE),0)</f>
        <v>0</v>
      </c>
      <c r="E159" s="730" t="s">
        <v>9</v>
      </c>
      <c r="G159" s="732">
        <v>6110</v>
      </c>
      <c r="H159" s="730">
        <f>IFERROR(VLOOKUP($G159,DADOS!$Q:$AO,8,FALSE),0)</f>
        <v>0</v>
      </c>
      <c r="I159" s="730">
        <f>IFERROR(VLOOKUP($G159,DADOS!$Q:$AO,16,FALSE),0)</f>
        <v>0</v>
      </c>
      <c r="J159" s="730">
        <f>IFERROR(VLOOKUP($G159,DADOS!$Q:$AO,25,FALSE),0)</f>
        <v>0</v>
      </c>
      <c r="K159" s="730" t="s">
        <v>10</v>
      </c>
    </row>
    <row r="160" spans="1:11">
      <c r="A160" s="732">
        <v>2251</v>
      </c>
      <c r="B160" s="730">
        <f>IFERROR(VLOOKUP($A160,DADOS!$Q:$AO,8,FALSE),0)</f>
        <v>0</v>
      </c>
      <c r="C160" s="730">
        <f>IFERROR(VLOOKUP($A160,DADOS!$Q:$AO,16,FALSE),0)</f>
        <v>0</v>
      </c>
      <c r="D160" s="730">
        <f>IFERROR(VLOOKUP($A160,DADOS!$Q:$AO,25,FALSE),0)</f>
        <v>0</v>
      </c>
      <c r="E160" s="730" t="s">
        <v>10</v>
      </c>
      <c r="G160" s="732">
        <v>6111</v>
      </c>
      <c r="H160" s="730">
        <f>IFERROR(VLOOKUP($G160,DADOS!$Q:$AO,8,FALSE),0)</f>
        <v>0</v>
      </c>
      <c r="I160" s="730">
        <f>IFERROR(VLOOKUP($G160,DADOS!$Q:$AO,16,FALSE),0)</f>
        <v>0</v>
      </c>
      <c r="J160" s="730">
        <f>IFERROR(VLOOKUP($G160,DADOS!$Q:$AO,25,FALSE),0)</f>
        <v>0</v>
      </c>
      <c r="K160" s="730" t="s">
        <v>10</v>
      </c>
    </row>
    <row r="161" spans="1:11">
      <c r="A161" s="732">
        <v>2252</v>
      </c>
      <c r="B161" s="730">
        <f>IFERROR(VLOOKUP($A161,DADOS!$Q:$AO,8,FALSE),0)</f>
        <v>0</v>
      </c>
      <c r="C161" s="730">
        <f>IFERROR(VLOOKUP($A161,DADOS!$Q:$AO,16,FALSE),0)</f>
        <v>0</v>
      </c>
      <c r="D161" s="730">
        <f>IFERROR(VLOOKUP($A161,DADOS!$Q:$AO,25,FALSE),0)</f>
        <v>0</v>
      </c>
      <c r="E161" s="730" t="s">
        <v>9</v>
      </c>
      <c r="G161" s="732">
        <v>6112</v>
      </c>
      <c r="H161" s="730">
        <f>IFERROR(VLOOKUP($G161,DADOS!$Q:$AO,8,FALSE),0)</f>
        <v>0</v>
      </c>
      <c r="I161" s="730">
        <f>IFERROR(VLOOKUP($G161,DADOS!$Q:$AO,16,FALSE),0)</f>
        <v>0</v>
      </c>
      <c r="J161" s="730">
        <f>IFERROR(VLOOKUP($G161,DADOS!$Q:$AO,25,FALSE),0)</f>
        <v>0</v>
      </c>
      <c r="K161" s="730" t="s">
        <v>10</v>
      </c>
    </row>
    <row r="162" spans="1:11">
      <c r="A162" s="732">
        <v>2253</v>
      </c>
      <c r="B162" s="730">
        <f>IFERROR(VLOOKUP($A162,DADOS!$Q:$AO,8,FALSE),0)</f>
        <v>0</v>
      </c>
      <c r="C162" s="730">
        <f>IFERROR(VLOOKUP($A162,DADOS!$Q:$AO,16,FALSE),0)</f>
        <v>0</v>
      </c>
      <c r="D162" s="730">
        <f>IFERROR(VLOOKUP($A162,DADOS!$Q:$AO,25,FALSE),0)</f>
        <v>0</v>
      </c>
      <c r="E162" s="730" t="s">
        <v>10</v>
      </c>
      <c r="G162" s="732">
        <v>6113</v>
      </c>
      <c r="H162" s="730">
        <f>IFERROR(VLOOKUP($G162,DADOS!$Q:$AO,8,FALSE),0)</f>
        <v>0</v>
      </c>
      <c r="I162" s="730">
        <f>IFERROR(VLOOKUP($G162,DADOS!$Q:$AO,16,FALSE),0)</f>
        <v>0</v>
      </c>
      <c r="J162" s="730">
        <f>IFERROR(VLOOKUP($G162,DADOS!$Q:$AO,25,FALSE),0)</f>
        <v>0</v>
      </c>
      <c r="K162" s="730" t="s">
        <v>10</v>
      </c>
    </row>
    <row r="163" spans="1:11">
      <c r="A163" s="732">
        <v>2254</v>
      </c>
      <c r="B163" s="730">
        <f>IFERROR(VLOOKUP($A163,DADOS!$Q:$AO,8,FALSE),0)</f>
        <v>0</v>
      </c>
      <c r="C163" s="730">
        <f>IFERROR(VLOOKUP($A163,DADOS!$Q:$AO,16,FALSE),0)</f>
        <v>0</v>
      </c>
      <c r="D163" s="730">
        <f>IFERROR(VLOOKUP($A163,DADOS!$Q:$AO,25,FALSE),0)</f>
        <v>0</v>
      </c>
      <c r="E163" s="730" t="s">
        <v>10</v>
      </c>
      <c r="G163" s="732">
        <v>6114</v>
      </c>
      <c r="H163" s="730">
        <f>IFERROR(VLOOKUP($G163,DADOS!$Q:$AO,8,FALSE),0)</f>
        <v>0</v>
      </c>
      <c r="I163" s="730">
        <f>IFERROR(VLOOKUP($G163,DADOS!$Q:$AO,16,FALSE),0)</f>
        <v>0</v>
      </c>
      <c r="J163" s="730">
        <f>IFERROR(VLOOKUP($G163,DADOS!$Q:$AO,25,FALSE),0)</f>
        <v>0</v>
      </c>
      <c r="K163" s="730" t="s">
        <v>10</v>
      </c>
    </row>
    <row r="164" spans="1:11">
      <c r="A164" s="732">
        <v>2255</v>
      </c>
      <c r="B164" s="730">
        <f>IFERROR(VLOOKUP($A164,DADOS!$Q:$AO,8,FALSE),0)</f>
        <v>0</v>
      </c>
      <c r="C164" s="730">
        <f>IFERROR(VLOOKUP($A164,DADOS!$Q:$AO,16,FALSE),0)</f>
        <v>0</v>
      </c>
      <c r="D164" s="730">
        <f>IFERROR(VLOOKUP($A164,DADOS!$Q:$AO,25,FALSE),0)</f>
        <v>0</v>
      </c>
      <c r="E164" s="730" t="s">
        <v>10</v>
      </c>
      <c r="G164" s="732">
        <v>6115</v>
      </c>
      <c r="H164" s="730">
        <f>IFERROR(VLOOKUP($G164,DADOS!$Q:$AO,8,FALSE),0)</f>
        <v>0</v>
      </c>
      <c r="I164" s="730">
        <f>IFERROR(VLOOKUP($G164,DADOS!$Q:$AO,16,FALSE),0)</f>
        <v>0</v>
      </c>
      <c r="J164" s="730">
        <f>IFERROR(VLOOKUP($G164,DADOS!$Q:$AO,25,FALSE),0)</f>
        <v>0</v>
      </c>
      <c r="K164" s="730" t="s">
        <v>10</v>
      </c>
    </row>
    <row r="165" spans="1:11">
      <c r="A165" s="732">
        <v>2256</v>
      </c>
      <c r="B165" s="730">
        <f>IFERROR(VLOOKUP($A165,DADOS!$Q:$AO,8,FALSE),0)</f>
        <v>0</v>
      </c>
      <c r="C165" s="730">
        <f>IFERROR(VLOOKUP($A165,DADOS!$Q:$AO,16,FALSE),0)</f>
        <v>0</v>
      </c>
      <c r="D165" s="730">
        <f>IFERROR(VLOOKUP($A165,DADOS!$Q:$AO,25,FALSE),0)</f>
        <v>0</v>
      </c>
      <c r="E165" s="730" t="s">
        <v>10</v>
      </c>
      <c r="G165" s="732">
        <v>6116</v>
      </c>
      <c r="H165" s="730">
        <f>IFERROR(VLOOKUP($G165,DADOS!$Q:$AO,8,FALSE),0)</f>
        <v>0</v>
      </c>
      <c r="I165" s="730">
        <f>IFERROR(VLOOKUP($G165,DADOS!$Q:$AO,16,FALSE),0)</f>
        <v>0</v>
      </c>
      <c r="J165" s="730">
        <f>IFERROR(VLOOKUP($G165,DADOS!$Q:$AO,25,FALSE),0)</f>
        <v>0</v>
      </c>
      <c r="K165" s="730" t="s">
        <v>9</v>
      </c>
    </row>
    <row r="166" spans="1:11">
      <c r="A166" s="732">
        <v>2257</v>
      </c>
      <c r="B166" s="730">
        <f>IFERROR(VLOOKUP($A166,DADOS!$Q:$AO,8,FALSE),0)</f>
        <v>0</v>
      </c>
      <c r="C166" s="730">
        <f>IFERROR(VLOOKUP($A166,DADOS!$Q:$AO,16,FALSE),0)</f>
        <v>0</v>
      </c>
      <c r="D166" s="730">
        <f>IFERROR(VLOOKUP($A166,DADOS!$Q:$AO,25,FALSE),0)</f>
        <v>0</v>
      </c>
      <c r="E166" s="730" t="s">
        <v>9</v>
      </c>
      <c r="G166" s="732">
        <v>6117</v>
      </c>
      <c r="H166" s="730">
        <f>IFERROR(VLOOKUP($G166,DADOS!$Q:$AO,8,FALSE),0)</f>
        <v>0</v>
      </c>
      <c r="I166" s="730">
        <f>IFERROR(VLOOKUP($G166,DADOS!$Q:$AO,16,FALSE),0)</f>
        <v>0</v>
      </c>
      <c r="J166" s="730">
        <f>IFERROR(VLOOKUP($G166,DADOS!$Q:$AO,25,FALSE),0)</f>
        <v>0</v>
      </c>
      <c r="K166" s="730" t="s">
        <v>10</v>
      </c>
    </row>
    <row r="167" spans="1:11">
      <c r="A167" s="732">
        <v>2301</v>
      </c>
      <c r="B167" s="730">
        <f>IFERROR(VLOOKUP($A167,DADOS!$Q:$AO,8,FALSE),0)</f>
        <v>0</v>
      </c>
      <c r="C167" s="730">
        <f>IFERROR(VLOOKUP($A167,DADOS!$Q:$AO,16,FALSE),0)</f>
        <v>0</v>
      </c>
      <c r="D167" s="730">
        <f>IFERROR(VLOOKUP($A167,DADOS!$Q:$AO,25,FALSE),0)</f>
        <v>0</v>
      </c>
      <c r="E167" s="730" t="s">
        <v>10</v>
      </c>
      <c r="G167" s="732">
        <v>6118</v>
      </c>
      <c r="H167" s="730">
        <f>IFERROR(VLOOKUP($G167,DADOS!$Q:$AO,8,FALSE),0)</f>
        <v>0</v>
      </c>
      <c r="I167" s="730">
        <f>IFERROR(VLOOKUP($G167,DADOS!$Q:$AO,16,FALSE),0)</f>
        <v>0</v>
      </c>
      <c r="J167" s="730">
        <f>IFERROR(VLOOKUP($G167,DADOS!$Q:$AO,25,FALSE),0)</f>
        <v>0</v>
      </c>
      <c r="K167" s="730" t="s">
        <v>9</v>
      </c>
    </row>
    <row r="168" spans="1:11">
      <c r="A168" s="732">
        <v>2302</v>
      </c>
      <c r="B168" s="730">
        <f>IFERROR(VLOOKUP($A168,DADOS!$Q:$AO,8,FALSE),0)</f>
        <v>0</v>
      </c>
      <c r="C168" s="730">
        <f>IFERROR(VLOOKUP($A168,DADOS!$Q:$AO,16,FALSE),0)</f>
        <v>0</v>
      </c>
      <c r="D168" s="730">
        <f>IFERROR(VLOOKUP($A168,DADOS!$Q:$AO,25,FALSE),0)</f>
        <v>0</v>
      </c>
      <c r="E168" s="730" t="s">
        <v>10</v>
      </c>
      <c r="G168" s="732">
        <v>6119</v>
      </c>
      <c r="H168" s="730">
        <f>IFERROR(VLOOKUP($G168,DADOS!$Q:$AO,8,FALSE),0)</f>
        <v>0</v>
      </c>
      <c r="I168" s="730">
        <f>IFERROR(VLOOKUP($G168,DADOS!$Q:$AO,16,FALSE),0)</f>
        <v>0</v>
      </c>
      <c r="J168" s="730">
        <f>IFERROR(VLOOKUP($G168,DADOS!$Q:$AO,25,FALSE),0)</f>
        <v>0</v>
      </c>
      <c r="K168" s="730" t="s">
        <v>10</v>
      </c>
    </row>
    <row r="169" spans="1:11">
      <c r="A169" s="732">
        <v>2303</v>
      </c>
      <c r="B169" s="730">
        <f>IFERROR(VLOOKUP($A169,DADOS!$Q:$AO,8,FALSE),0)</f>
        <v>0</v>
      </c>
      <c r="C169" s="730">
        <f>IFERROR(VLOOKUP($A169,DADOS!$Q:$AO,16,FALSE),0)</f>
        <v>0</v>
      </c>
      <c r="D169" s="730">
        <f>IFERROR(VLOOKUP($A169,DADOS!$Q:$AO,25,FALSE),0)</f>
        <v>0</v>
      </c>
      <c r="E169" s="730" t="s">
        <v>10</v>
      </c>
      <c r="G169" s="732">
        <v>6120</v>
      </c>
      <c r="H169" s="730">
        <f>IFERROR(VLOOKUP($G169,DADOS!$Q:$AO,8,FALSE),0)</f>
        <v>0</v>
      </c>
      <c r="I169" s="730">
        <f>IFERROR(VLOOKUP($G169,DADOS!$Q:$AO,16,FALSE),0)</f>
        <v>0</v>
      </c>
      <c r="J169" s="730">
        <f>IFERROR(VLOOKUP($G169,DADOS!$Q:$AO,25,FALSE),0)</f>
        <v>0</v>
      </c>
      <c r="K169" s="730" t="s">
        <v>10</v>
      </c>
    </row>
    <row r="170" spans="1:11">
      <c r="A170" s="732">
        <v>2304</v>
      </c>
      <c r="B170" s="730">
        <f>IFERROR(VLOOKUP($A170,DADOS!$Q:$AO,8,FALSE),0)</f>
        <v>0</v>
      </c>
      <c r="C170" s="730">
        <f>IFERROR(VLOOKUP($A170,DADOS!$Q:$AO,16,FALSE),0)</f>
        <v>0</v>
      </c>
      <c r="D170" s="730">
        <f>IFERROR(VLOOKUP($A170,DADOS!$Q:$AO,25,FALSE),0)</f>
        <v>0</v>
      </c>
      <c r="E170" s="730" t="s">
        <v>10</v>
      </c>
      <c r="G170" s="732">
        <v>6122</v>
      </c>
      <c r="H170" s="730">
        <f>IFERROR(VLOOKUP($G170,DADOS!$Q:$AO,8,FALSE),0)</f>
        <v>0</v>
      </c>
      <c r="I170" s="730">
        <f>IFERROR(VLOOKUP($G170,DADOS!$Q:$AO,16,FALSE),0)</f>
        <v>0</v>
      </c>
      <c r="J170" s="730">
        <f>IFERROR(VLOOKUP($G170,DADOS!$Q:$AO,25,FALSE),0)</f>
        <v>0</v>
      </c>
      <c r="K170" s="730" t="s">
        <v>9</v>
      </c>
    </row>
    <row r="171" spans="1:11">
      <c r="A171" s="732">
        <v>2305</v>
      </c>
      <c r="B171" s="730">
        <f>IFERROR(VLOOKUP($A171,DADOS!$Q:$AO,8,FALSE),0)</f>
        <v>0</v>
      </c>
      <c r="C171" s="730">
        <f>IFERROR(VLOOKUP($A171,DADOS!$Q:$AO,16,FALSE),0)</f>
        <v>0</v>
      </c>
      <c r="D171" s="730">
        <f>IFERROR(VLOOKUP($A171,DADOS!$Q:$AO,25,FALSE),0)</f>
        <v>0</v>
      </c>
      <c r="E171" s="730" t="s">
        <v>10</v>
      </c>
      <c r="G171" s="732">
        <v>6123</v>
      </c>
      <c r="H171" s="730">
        <f>IFERROR(VLOOKUP($G171,DADOS!$Q:$AO,8,FALSE),0)</f>
        <v>0</v>
      </c>
      <c r="I171" s="730">
        <f>IFERROR(VLOOKUP($G171,DADOS!$Q:$AO,16,FALSE),0)</f>
        <v>0</v>
      </c>
      <c r="J171" s="730">
        <f>IFERROR(VLOOKUP($G171,DADOS!$Q:$AO,25,FALSE),0)</f>
        <v>0</v>
      </c>
      <c r="K171" s="730" t="s">
        <v>10</v>
      </c>
    </row>
    <row r="172" spans="1:11">
      <c r="A172" s="732">
        <v>2306</v>
      </c>
      <c r="B172" s="730">
        <f>IFERROR(VLOOKUP($A172,DADOS!$Q:$AO,8,FALSE),0)</f>
        <v>0</v>
      </c>
      <c r="C172" s="730">
        <f>IFERROR(VLOOKUP($A172,DADOS!$Q:$AO,16,FALSE),0)</f>
        <v>0</v>
      </c>
      <c r="D172" s="730">
        <f>IFERROR(VLOOKUP($A172,DADOS!$Q:$AO,25,FALSE),0)</f>
        <v>0</v>
      </c>
      <c r="E172" s="730" t="s">
        <v>10</v>
      </c>
      <c r="G172" s="732">
        <v>6124</v>
      </c>
      <c r="H172" s="730">
        <f>IFERROR(VLOOKUP($G172,DADOS!$Q:$AO,8,FALSE),0)</f>
        <v>0</v>
      </c>
      <c r="I172" s="730">
        <f>IFERROR(VLOOKUP($G172,DADOS!$Q:$AO,16,FALSE),0)</f>
        <v>0</v>
      </c>
      <c r="J172" s="730">
        <f>IFERROR(VLOOKUP($G172,DADOS!$Q:$AO,25,FALSE),0)</f>
        <v>0</v>
      </c>
      <c r="K172" s="730" t="s">
        <v>9</v>
      </c>
    </row>
    <row r="173" spans="1:11">
      <c r="A173" s="732">
        <v>2351</v>
      </c>
      <c r="B173" s="730">
        <f>IFERROR(VLOOKUP($A173,DADOS!$Q:$AO,8,FALSE),0)</f>
        <v>0</v>
      </c>
      <c r="C173" s="730">
        <f>IFERROR(VLOOKUP($A173,DADOS!$Q:$AO,16,FALSE),0)</f>
        <v>0</v>
      </c>
      <c r="D173" s="730">
        <f>IFERROR(VLOOKUP($A173,DADOS!$Q:$AO,25,FALSE),0)</f>
        <v>0</v>
      </c>
      <c r="E173" s="730" t="s">
        <v>10</v>
      </c>
      <c r="G173" s="732">
        <v>6125</v>
      </c>
      <c r="H173" s="730">
        <f>IFERROR(VLOOKUP($G173,DADOS!$Q:$AO,8,FALSE),0)</f>
        <v>0</v>
      </c>
      <c r="I173" s="730">
        <f>IFERROR(VLOOKUP($G173,DADOS!$Q:$AO,16,FALSE),0)</f>
        <v>0</v>
      </c>
      <c r="J173" s="730">
        <f>IFERROR(VLOOKUP($G173,DADOS!$Q:$AO,25,FALSE),0)</f>
        <v>0</v>
      </c>
      <c r="K173" s="730" t="s">
        <v>9</v>
      </c>
    </row>
    <row r="174" spans="1:11">
      <c r="A174" s="732">
        <v>2352</v>
      </c>
      <c r="B174" s="730">
        <f>IFERROR(VLOOKUP($A174,DADOS!$Q:$AO,8,FALSE),0)</f>
        <v>0</v>
      </c>
      <c r="C174" s="730">
        <f>IFERROR(VLOOKUP($A174,DADOS!$Q:$AO,16,FALSE),0)</f>
        <v>0</v>
      </c>
      <c r="D174" s="730">
        <f>IFERROR(VLOOKUP($A174,DADOS!$Q:$AO,25,FALSE),0)</f>
        <v>0</v>
      </c>
      <c r="E174" s="730" t="s">
        <v>9</v>
      </c>
      <c r="G174" s="732">
        <v>6129</v>
      </c>
      <c r="H174" s="730">
        <f>IFERROR(VLOOKUP($G174,DADOS!$Q:$AO,8,FALSE),0)</f>
        <v>0</v>
      </c>
      <c r="I174" s="730">
        <f>IFERROR(VLOOKUP($G174,DADOS!$Q:$AO,16,FALSE),0)</f>
        <v>0</v>
      </c>
      <c r="J174" s="730">
        <f>IFERROR(VLOOKUP($G174,DADOS!$Q:$AO,25,FALSE),0)</f>
        <v>0</v>
      </c>
      <c r="K174" s="730" t="s">
        <v>9</v>
      </c>
    </row>
    <row r="175" spans="1:11">
      <c r="A175" s="732">
        <v>2353</v>
      </c>
      <c r="B175" s="730">
        <f>IFERROR(VLOOKUP($A175,DADOS!$Q:$AO,8,FALSE),0)</f>
        <v>0</v>
      </c>
      <c r="C175" s="730">
        <f>IFERROR(VLOOKUP($A175,DADOS!$Q:$AO,16,FALSE),0)</f>
        <v>0</v>
      </c>
      <c r="D175" s="730">
        <f>IFERROR(VLOOKUP($A175,DADOS!$Q:$AO,25,FALSE),0)</f>
        <v>0</v>
      </c>
      <c r="E175" s="730" t="s">
        <v>10</v>
      </c>
      <c r="G175" s="732">
        <v>6131</v>
      </c>
      <c r="H175" s="730">
        <f>IFERROR(VLOOKUP($G175,DADOS!$Q:$AO,8,FALSE),0)</f>
        <v>0</v>
      </c>
      <c r="I175" s="730">
        <f>IFERROR(VLOOKUP($G175,DADOS!$Q:$AO,16,FALSE),0)</f>
        <v>0</v>
      </c>
      <c r="J175" s="730">
        <f>IFERROR(VLOOKUP($G175,DADOS!$Q:$AO,25,FALSE),0)</f>
        <v>0</v>
      </c>
      <c r="K175" s="730" t="s">
        <v>9</v>
      </c>
    </row>
    <row r="176" spans="1:11">
      <c r="A176" s="732">
        <v>2354</v>
      </c>
      <c r="B176" s="730">
        <f>IFERROR(VLOOKUP($A176,DADOS!$Q:$AO,8,FALSE),0)</f>
        <v>0</v>
      </c>
      <c r="C176" s="730">
        <f>IFERROR(VLOOKUP($A176,DADOS!$Q:$AO,16,FALSE),0)</f>
        <v>0</v>
      </c>
      <c r="D176" s="730">
        <f>IFERROR(VLOOKUP($A176,DADOS!$Q:$AO,25,FALSE),0)</f>
        <v>0</v>
      </c>
      <c r="E176" s="730" t="s">
        <v>10</v>
      </c>
      <c r="G176" s="732">
        <v>6132</v>
      </c>
      <c r="H176" s="730">
        <f>IFERROR(VLOOKUP($G176,DADOS!$Q:$AO,8,FALSE),0)</f>
        <v>0</v>
      </c>
      <c r="I176" s="730">
        <f>IFERROR(VLOOKUP($G176,DADOS!$Q:$AO,16,FALSE),0)</f>
        <v>0</v>
      </c>
      <c r="J176" s="730">
        <f>IFERROR(VLOOKUP($G176,DADOS!$Q:$AO,25,FALSE),0)</f>
        <v>0</v>
      </c>
      <c r="K176" s="730" t="s">
        <v>9</v>
      </c>
    </row>
    <row r="177" spans="1:11">
      <c r="A177" s="732">
        <v>2355</v>
      </c>
      <c r="B177" s="730">
        <f>IFERROR(VLOOKUP($A177,DADOS!$Q:$AO,8,FALSE),0)</f>
        <v>0</v>
      </c>
      <c r="C177" s="730">
        <f>IFERROR(VLOOKUP($A177,DADOS!$Q:$AO,16,FALSE),0)</f>
        <v>0</v>
      </c>
      <c r="D177" s="730">
        <f>IFERROR(VLOOKUP($A177,DADOS!$Q:$AO,25,FALSE),0)</f>
        <v>0</v>
      </c>
      <c r="E177" s="730" t="s">
        <v>10</v>
      </c>
      <c r="G177" s="732">
        <v>6151</v>
      </c>
      <c r="H177" s="730">
        <f>IFERROR(VLOOKUP($G177,DADOS!$Q:$AO,8,FALSE),0)</f>
        <v>0</v>
      </c>
      <c r="I177" s="730">
        <f>IFERROR(VLOOKUP($G177,DADOS!$Q:$AO,16,FALSE),0)</f>
        <v>0</v>
      </c>
      <c r="J177" s="730">
        <f>IFERROR(VLOOKUP($G177,DADOS!$Q:$AO,25,FALSE),0)</f>
        <v>0</v>
      </c>
      <c r="K177" s="730" t="s">
        <v>9</v>
      </c>
    </row>
    <row r="178" spans="1:11">
      <c r="A178" s="732">
        <v>2356</v>
      </c>
      <c r="B178" s="730">
        <f>IFERROR(VLOOKUP($A178,DADOS!$Q:$AO,8,FALSE),0)</f>
        <v>0</v>
      </c>
      <c r="C178" s="730">
        <f>IFERROR(VLOOKUP($A178,DADOS!$Q:$AO,16,FALSE),0)</f>
        <v>0</v>
      </c>
      <c r="D178" s="730">
        <f>IFERROR(VLOOKUP($A178,DADOS!$Q:$AO,25,FALSE),0)</f>
        <v>0</v>
      </c>
      <c r="E178" s="730" t="s">
        <v>10</v>
      </c>
      <c r="G178" s="732">
        <v>6152</v>
      </c>
      <c r="H178" s="730">
        <f>IFERROR(VLOOKUP($G178,DADOS!$Q:$AO,8,FALSE),0)</f>
        <v>0</v>
      </c>
      <c r="I178" s="730">
        <f>IFERROR(VLOOKUP($G178,DADOS!$Q:$AO,16,FALSE),0)</f>
        <v>0</v>
      </c>
      <c r="J178" s="730">
        <f>IFERROR(VLOOKUP($G178,DADOS!$Q:$AO,25,FALSE),0)</f>
        <v>0</v>
      </c>
      <c r="K178" s="730" t="s">
        <v>10</v>
      </c>
    </row>
    <row r="179" spans="1:11">
      <c r="A179" s="732">
        <v>2401</v>
      </c>
      <c r="B179" s="730">
        <f>IFERROR(VLOOKUP($A179,DADOS!$Q:$AO,8,FALSE),0)</f>
        <v>0</v>
      </c>
      <c r="C179" s="730">
        <f>IFERROR(VLOOKUP($A179,DADOS!$Q:$AO,16,FALSE),0)</f>
        <v>0</v>
      </c>
      <c r="D179" s="730">
        <f>IFERROR(VLOOKUP($A179,DADOS!$Q:$AO,25,FALSE),0)</f>
        <v>0</v>
      </c>
      <c r="E179" s="730" t="s">
        <v>9</v>
      </c>
      <c r="G179" s="732">
        <v>6153</v>
      </c>
      <c r="H179" s="730">
        <f>IFERROR(VLOOKUP($G179,DADOS!$Q:$AO,8,FALSE),0)</f>
        <v>0</v>
      </c>
      <c r="I179" s="730">
        <f>IFERROR(VLOOKUP($G179,DADOS!$Q:$AO,16,FALSE),0)</f>
        <v>0</v>
      </c>
      <c r="J179" s="730">
        <f>IFERROR(VLOOKUP($G179,DADOS!$Q:$AO,25,FALSE),0)</f>
        <v>0</v>
      </c>
      <c r="K179" s="730" t="s">
        <v>10</v>
      </c>
    </row>
    <row r="180" spans="1:11">
      <c r="A180" s="732">
        <v>2403</v>
      </c>
      <c r="B180" s="730">
        <f>IFERROR(VLOOKUP($A180,DADOS!$Q:$AO,8,FALSE),0)</f>
        <v>0</v>
      </c>
      <c r="C180" s="730">
        <f>IFERROR(VLOOKUP($A180,DADOS!$Q:$AO,16,FALSE),0)</f>
        <v>0</v>
      </c>
      <c r="D180" s="730">
        <f>IFERROR(VLOOKUP($A180,DADOS!$Q:$AO,25,FALSE),0)</f>
        <v>0</v>
      </c>
      <c r="E180" s="730" t="s">
        <v>10</v>
      </c>
      <c r="G180" s="732">
        <v>6155</v>
      </c>
      <c r="H180" s="730">
        <f>IFERROR(VLOOKUP($G180,DADOS!$Q:$AO,8,FALSE),0)</f>
        <v>0</v>
      </c>
      <c r="I180" s="730">
        <f>IFERROR(VLOOKUP($G180,DADOS!$Q:$AO,16,FALSE),0)</f>
        <v>0</v>
      </c>
      <c r="J180" s="730">
        <f>IFERROR(VLOOKUP($G180,DADOS!$Q:$AO,25,FALSE),0)</f>
        <v>0</v>
      </c>
      <c r="K180" s="730" t="s">
        <v>9</v>
      </c>
    </row>
    <row r="181" spans="1:11">
      <c r="A181" s="732">
        <v>2406</v>
      </c>
      <c r="B181" s="730">
        <f>IFERROR(VLOOKUP($A181,DADOS!$Q:$AO,8,FALSE),0)</f>
        <v>0</v>
      </c>
      <c r="C181" s="730">
        <f>IFERROR(VLOOKUP($A181,DADOS!$Q:$AO,16,FALSE),0)</f>
        <v>0</v>
      </c>
      <c r="D181" s="730">
        <f>IFERROR(VLOOKUP($A181,DADOS!$Q:$AO,25,FALSE),0)</f>
        <v>0</v>
      </c>
      <c r="E181" s="730" t="s">
        <v>9</v>
      </c>
      <c r="G181" s="732">
        <v>6156</v>
      </c>
      <c r="H181" s="730">
        <f>IFERROR(VLOOKUP($G181,DADOS!$Q:$AO,8,FALSE),0)</f>
        <v>0</v>
      </c>
      <c r="I181" s="730">
        <f>IFERROR(VLOOKUP($G181,DADOS!$Q:$AO,16,FALSE),0)</f>
        <v>0</v>
      </c>
      <c r="J181" s="730">
        <f>IFERROR(VLOOKUP($G181,DADOS!$Q:$AO,25,FALSE),0)</f>
        <v>0</v>
      </c>
      <c r="K181" s="730" t="s">
        <v>10</v>
      </c>
    </row>
    <row r="182" spans="1:11">
      <c r="A182" s="732">
        <v>2407</v>
      </c>
      <c r="B182" s="730">
        <f>IFERROR(VLOOKUP($A182,DADOS!$Q:$AO,8,FALSE),0)</f>
        <v>0</v>
      </c>
      <c r="C182" s="730">
        <f>IFERROR(VLOOKUP($A182,DADOS!$Q:$AO,16,FALSE),0)</f>
        <v>0</v>
      </c>
      <c r="D182" s="730">
        <f>IFERROR(VLOOKUP($A182,DADOS!$Q:$AO,25,FALSE),0)</f>
        <v>0</v>
      </c>
      <c r="E182" s="730" t="s">
        <v>10</v>
      </c>
      <c r="G182" s="732">
        <v>6159</v>
      </c>
      <c r="H182" s="730">
        <f>IFERROR(VLOOKUP($G182,DADOS!$Q:$AO,8,FALSE),0)</f>
        <v>0</v>
      </c>
      <c r="I182" s="730">
        <f>IFERROR(VLOOKUP($G182,DADOS!$Q:$AO,16,FALSE),0)</f>
        <v>0</v>
      </c>
      <c r="J182" s="730">
        <f>IFERROR(VLOOKUP($G182,DADOS!$Q:$AO,25,FALSE),0)</f>
        <v>0</v>
      </c>
      <c r="K182" s="730" t="s">
        <v>9</v>
      </c>
    </row>
    <row r="183" spans="1:11">
      <c r="A183" s="732">
        <v>2408</v>
      </c>
      <c r="B183" s="730">
        <f>IFERROR(VLOOKUP($A183,DADOS!$Q:$AO,8,FALSE),0)</f>
        <v>0</v>
      </c>
      <c r="C183" s="730">
        <f>IFERROR(VLOOKUP($A183,DADOS!$Q:$AO,16,FALSE),0)</f>
        <v>0</v>
      </c>
      <c r="D183" s="730">
        <f>IFERROR(VLOOKUP($A183,DADOS!$Q:$AO,25,FALSE),0)</f>
        <v>0</v>
      </c>
      <c r="E183" s="730" t="s">
        <v>9</v>
      </c>
      <c r="G183" s="732">
        <v>6160</v>
      </c>
      <c r="H183" s="730">
        <f>IFERROR(VLOOKUP($G183,DADOS!$Q:$AO,8,FALSE),0)</f>
        <v>0</v>
      </c>
      <c r="I183" s="730">
        <f>IFERROR(VLOOKUP($G183,DADOS!$Q:$AO,16,FALSE),0)</f>
        <v>0</v>
      </c>
      <c r="J183" s="730">
        <f>IFERROR(VLOOKUP($G183,DADOS!$Q:$AO,25,FALSE),0)</f>
        <v>0</v>
      </c>
      <c r="K183" s="730" t="s">
        <v>10</v>
      </c>
    </row>
    <row r="184" spans="1:11">
      <c r="A184" s="732">
        <v>2409</v>
      </c>
      <c r="B184" s="730">
        <f>IFERROR(VLOOKUP($A184,DADOS!$Q:$AO,8,FALSE),0)</f>
        <v>0</v>
      </c>
      <c r="C184" s="730">
        <f>IFERROR(VLOOKUP($A184,DADOS!$Q:$AO,16,FALSE),0)</f>
        <v>0</v>
      </c>
      <c r="D184" s="730">
        <f>IFERROR(VLOOKUP($A184,DADOS!$Q:$AO,25,FALSE),0)</f>
        <v>0</v>
      </c>
      <c r="E184" s="730" t="s">
        <v>10</v>
      </c>
      <c r="G184" s="732">
        <v>6201</v>
      </c>
      <c r="H184" s="730">
        <f>IFERROR(VLOOKUP($G184,DADOS!$Q:$AO,8,FALSE),0)</f>
        <v>0</v>
      </c>
      <c r="I184" s="730">
        <f>IFERROR(VLOOKUP($G184,DADOS!$Q:$AO,16,FALSE),0)</f>
        <v>0</v>
      </c>
      <c r="J184" s="730">
        <f>IFERROR(VLOOKUP($G184,DADOS!$Q:$AO,25,FALSE),0)</f>
        <v>0</v>
      </c>
      <c r="K184" s="730" t="s">
        <v>9</v>
      </c>
    </row>
    <row r="185" spans="1:11">
      <c r="A185" s="732">
        <v>2410</v>
      </c>
      <c r="B185" s="730">
        <f>IFERROR(VLOOKUP($A185,DADOS!$Q:$AO,8,FALSE),0)</f>
        <v>0</v>
      </c>
      <c r="C185" s="730">
        <f>IFERROR(VLOOKUP($A185,DADOS!$Q:$AO,16,FALSE),0)</f>
        <v>0</v>
      </c>
      <c r="D185" s="730">
        <f>IFERROR(VLOOKUP($A185,DADOS!$Q:$AO,25,FALSE),0)</f>
        <v>0</v>
      </c>
      <c r="E185" s="730" t="s">
        <v>9</v>
      </c>
      <c r="G185" s="732">
        <v>6202</v>
      </c>
      <c r="H185" s="730">
        <f>IFERROR(VLOOKUP($G185,DADOS!$Q:$AO,8,FALSE),0)</f>
        <v>145.77000000000001</v>
      </c>
      <c r="I185" s="730">
        <f>IFERROR(VLOOKUP($G185,DADOS!$Q:$AO,16,FALSE),0)</f>
        <v>145.77000000000001</v>
      </c>
      <c r="J185" s="730">
        <f>IFERROR(VLOOKUP($G185,DADOS!$Q:$AO,25,FALSE),0)</f>
        <v>17.489999999999998</v>
      </c>
      <c r="K185" s="730" t="s">
        <v>10</v>
      </c>
    </row>
    <row r="186" spans="1:11">
      <c r="A186" s="732">
        <v>2411</v>
      </c>
      <c r="B186" s="730">
        <f>IFERROR(VLOOKUP($A186,DADOS!$Q:$AO,8,FALSE),0)</f>
        <v>0</v>
      </c>
      <c r="C186" s="730">
        <f>IFERROR(VLOOKUP($A186,DADOS!$Q:$AO,16,FALSE),0)</f>
        <v>0</v>
      </c>
      <c r="D186" s="730">
        <f>IFERROR(VLOOKUP($A186,DADOS!$Q:$AO,25,FALSE),0)</f>
        <v>0</v>
      </c>
      <c r="E186" s="730" t="s">
        <v>10</v>
      </c>
      <c r="G186" s="732">
        <v>6205</v>
      </c>
      <c r="H186" s="730">
        <f>IFERROR(VLOOKUP($G186,DADOS!$Q:$AO,8,FALSE),0)</f>
        <v>0</v>
      </c>
      <c r="I186" s="730">
        <f>IFERROR(VLOOKUP($G186,DADOS!$Q:$AO,16,FALSE),0)</f>
        <v>0</v>
      </c>
      <c r="J186" s="730">
        <f>IFERROR(VLOOKUP($G186,DADOS!$Q:$AO,25,FALSE),0)</f>
        <v>0</v>
      </c>
      <c r="K186" s="730" t="s">
        <v>10</v>
      </c>
    </row>
    <row r="187" spans="1:11">
      <c r="A187" s="732">
        <v>2414</v>
      </c>
      <c r="B187" s="730">
        <f>IFERROR(VLOOKUP($A187,DADOS!$Q:$AO,8,FALSE),0)</f>
        <v>0</v>
      </c>
      <c r="C187" s="730">
        <f>IFERROR(VLOOKUP($A187,DADOS!$Q:$AO,16,FALSE),0)</f>
        <v>0</v>
      </c>
      <c r="D187" s="730">
        <f>IFERROR(VLOOKUP($A187,DADOS!$Q:$AO,25,FALSE),0)</f>
        <v>0</v>
      </c>
      <c r="E187" s="730" t="s">
        <v>9</v>
      </c>
      <c r="G187" s="732">
        <v>6206</v>
      </c>
      <c r="H187" s="730">
        <f>IFERROR(VLOOKUP($G187,DADOS!$Q:$AO,8,FALSE),0)</f>
        <v>0</v>
      </c>
      <c r="I187" s="730">
        <f>IFERROR(VLOOKUP($G187,DADOS!$Q:$AO,16,FALSE),0)</f>
        <v>0</v>
      </c>
      <c r="J187" s="730">
        <f>IFERROR(VLOOKUP($G187,DADOS!$Q:$AO,25,FALSE),0)</f>
        <v>0</v>
      </c>
      <c r="K187" s="730" t="s">
        <v>9</v>
      </c>
    </row>
    <row r="188" spans="1:11">
      <c r="A188" s="732">
        <v>2415</v>
      </c>
      <c r="B188" s="730">
        <f>IFERROR(VLOOKUP($A188,DADOS!$Q:$AO,8,FALSE),0)</f>
        <v>0</v>
      </c>
      <c r="C188" s="730">
        <f>IFERROR(VLOOKUP($A188,DADOS!$Q:$AO,16,FALSE),0)</f>
        <v>0</v>
      </c>
      <c r="D188" s="730">
        <f>IFERROR(VLOOKUP($A188,DADOS!$Q:$AO,25,FALSE),0)</f>
        <v>0</v>
      </c>
      <c r="E188" s="730" t="s">
        <v>10</v>
      </c>
      <c r="G188" s="732">
        <v>6207</v>
      </c>
      <c r="H188" s="730">
        <f>IFERROR(VLOOKUP($G188,DADOS!$Q:$AO,8,FALSE),0)</f>
        <v>0</v>
      </c>
      <c r="I188" s="730">
        <f>IFERROR(VLOOKUP($G188,DADOS!$Q:$AO,16,FALSE),0)</f>
        <v>0</v>
      </c>
      <c r="J188" s="730">
        <f>IFERROR(VLOOKUP($G188,DADOS!$Q:$AO,25,FALSE),0)</f>
        <v>0</v>
      </c>
      <c r="K188" s="730" t="s">
        <v>9</v>
      </c>
    </row>
    <row r="189" spans="1:11">
      <c r="A189" s="732">
        <v>2501</v>
      </c>
      <c r="B189" s="730">
        <f>IFERROR(VLOOKUP($A189,DADOS!$Q:$AO,8,FALSE),0)</f>
        <v>0</v>
      </c>
      <c r="C189" s="730">
        <f>IFERROR(VLOOKUP($A189,DADOS!$Q:$AO,16,FALSE),0)</f>
        <v>0</v>
      </c>
      <c r="D189" s="730">
        <f>IFERROR(VLOOKUP($A189,DADOS!$Q:$AO,25,FALSE),0)</f>
        <v>0</v>
      </c>
      <c r="E189" s="730" t="s">
        <v>10</v>
      </c>
      <c r="G189" s="732">
        <v>6208</v>
      </c>
      <c r="H189" s="730">
        <f>IFERROR(VLOOKUP($G189,DADOS!$Q:$AO,8,FALSE),0)</f>
        <v>0</v>
      </c>
      <c r="I189" s="730">
        <f>IFERROR(VLOOKUP($G189,DADOS!$Q:$AO,16,FALSE),0)</f>
        <v>0</v>
      </c>
      <c r="J189" s="730">
        <f>IFERROR(VLOOKUP($G189,DADOS!$Q:$AO,25,FALSE),0)</f>
        <v>0</v>
      </c>
      <c r="K189" s="730" t="s">
        <v>9</v>
      </c>
    </row>
    <row r="190" spans="1:11">
      <c r="A190" s="732">
        <v>2503</v>
      </c>
      <c r="B190" s="730">
        <f>IFERROR(VLOOKUP($A190,DADOS!$Q:$AO,8,FALSE),0)</f>
        <v>0</v>
      </c>
      <c r="C190" s="730">
        <f>IFERROR(VLOOKUP($A190,DADOS!$Q:$AO,16,FALSE),0)</f>
        <v>0</v>
      </c>
      <c r="D190" s="730">
        <f>IFERROR(VLOOKUP($A190,DADOS!$Q:$AO,25,FALSE),0)</f>
        <v>0</v>
      </c>
      <c r="E190" s="730" t="s">
        <v>9</v>
      </c>
      <c r="G190" s="732">
        <v>6209</v>
      </c>
      <c r="H190" s="730">
        <f>IFERROR(VLOOKUP($G190,DADOS!$Q:$AO,8,FALSE),0)</f>
        <v>0</v>
      </c>
      <c r="I190" s="730">
        <f>IFERROR(VLOOKUP($G190,DADOS!$Q:$AO,16,FALSE),0)</f>
        <v>0</v>
      </c>
      <c r="J190" s="730">
        <f>IFERROR(VLOOKUP($G190,DADOS!$Q:$AO,25,FALSE),0)</f>
        <v>0</v>
      </c>
      <c r="K190" s="730" t="s">
        <v>10</v>
      </c>
    </row>
    <row r="191" spans="1:11">
      <c r="A191" s="732">
        <v>2504</v>
      </c>
      <c r="B191" s="730">
        <f>IFERROR(VLOOKUP($A191,DADOS!$Q:$AO,8,FALSE),0)</f>
        <v>0</v>
      </c>
      <c r="C191" s="730">
        <f>IFERROR(VLOOKUP($A191,DADOS!$Q:$AO,16,FALSE),0)</f>
        <v>0</v>
      </c>
      <c r="D191" s="730">
        <f>IFERROR(VLOOKUP($A191,DADOS!$Q:$AO,25,FALSE),0)</f>
        <v>0</v>
      </c>
      <c r="E191" s="730" t="s">
        <v>10</v>
      </c>
      <c r="G191" s="732">
        <v>6210</v>
      </c>
      <c r="H191" s="730">
        <f>IFERROR(VLOOKUP($G191,DADOS!$Q:$AO,8,FALSE),0)</f>
        <v>0</v>
      </c>
      <c r="I191" s="730">
        <f>IFERROR(VLOOKUP($G191,DADOS!$Q:$AO,16,FALSE),0)</f>
        <v>0</v>
      </c>
      <c r="J191" s="730">
        <f>IFERROR(VLOOKUP($G191,DADOS!$Q:$AO,25,FALSE),0)</f>
        <v>0</v>
      </c>
      <c r="K191" s="730" t="s">
        <v>10</v>
      </c>
    </row>
    <row r="192" spans="1:11">
      <c r="A192" s="732">
        <v>2505</v>
      </c>
      <c r="B192" s="730">
        <f>IFERROR(VLOOKUP($A192,DADOS!$Q:$AO,8,FALSE),0)</f>
        <v>0</v>
      </c>
      <c r="C192" s="730">
        <f>IFERROR(VLOOKUP($A192,DADOS!$Q:$AO,16,FALSE),0)</f>
        <v>0</v>
      </c>
      <c r="D192" s="730">
        <f>IFERROR(VLOOKUP($A192,DADOS!$Q:$AO,25,FALSE),0)</f>
        <v>0</v>
      </c>
      <c r="E192" s="730" t="s">
        <v>9</v>
      </c>
      <c r="G192" s="732">
        <v>6213</v>
      </c>
      <c r="H192" s="730">
        <f>IFERROR(VLOOKUP($G192,DADOS!$Q:$AO,8,FALSE),0)</f>
        <v>0</v>
      </c>
      <c r="I192" s="730">
        <f>IFERROR(VLOOKUP($G192,DADOS!$Q:$AO,16,FALSE),0)</f>
        <v>0</v>
      </c>
      <c r="J192" s="730">
        <f>IFERROR(VLOOKUP($G192,DADOS!$Q:$AO,25,FALSE),0)</f>
        <v>0</v>
      </c>
      <c r="K192" s="730" t="s">
        <v>9</v>
      </c>
    </row>
    <row r="193" spans="1:11">
      <c r="A193" s="732">
        <v>2506</v>
      </c>
      <c r="B193" s="730">
        <f>IFERROR(VLOOKUP($A193,DADOS!$Q:$AO,8,FALSE),0)</f>
        <v>0</v>
      </c>
      <c r="C193" s="730">
        <f>IFERROR(VLOOKUP($A193,DADOS!$Q:$AO,16,FALSE),0)</f>
        <v>0</v>
      </c>
      <c r="D193" s="730">
        <f>IFERROR(VLOOKUP($A193,DADOS!$Q:$AO,25,FALSE),0)</f>
        <v>0</v>
      </c>
      <c r="E193" s="730" t="s">
        <v>10</v>
      </c>
      <c r="G193" s="732">
        <v>6214</v>
      </c>
      <c r="H193" s="730">
        <f>IFERROR(VLOOKUP($G193,DADOS!$Q:$AO,8,FALSE),0)</f>
        <v>0</v>
      </c>
      <c r="I193" s="730">
        <f>IFERROR(VLOOKUP($G193,DADOS!$Q:$AO,16,FALSE),0)</f>
        <v>0</v>
      </c>
      <c r="J193" s="730">
        <f>IFERROR(VLOOKUP($G193,DADOS!$Q:$AO,25,FALSE),0)</f>
        <v>0</v>
      </c>
      <c r="K193" s="730" t="s">
        <v>9</v>
      </c>
    </row>
    <row r="194" spans="1:11">
      <c r="A194" s="732">
        <v>2551</v>
      </c>
      <c r="B194" s="730">
        <f>IFERROR(VLOOKUP($A194,DADOS!$Q:$AO,8,FALSE),0)</f>
        <v>0</v>
      </c>
      <c r="C194" s="730">
        <f>IFERROR(VLOOKUP($A194,DADOS!$Q:$AO,16,FALSE),0)</f>
        <v>0</v>
      </c>
      <c r="D194" s="730">
        <f>IFERROR(VLOOKUP($A194,DADOS!$Q:$AO,25,FALSE),0)</f>
        <v>0</v>
      </c>
      <c r="E194" s="730" t="s">
        <v>9</v>
      </c>
      <c r="G194" s="732">
        <v>6215</v>
      </c>
      <c r="H194" s="730">
        <f>IFERROR(VLOOKUP($G194,DADOS!$Q:$AO,8,FALSE),0)</f>
        <v>0</v>
      </c>
      <c r="I194" s="730">
        <f>IFERROR(VLOOKUP($G194,DADOS!$Q:$AO,16,FALSE),0)</f>
        <v>0</v>
      </c>
      <c r="J194" s="730">
        <f>IFERROR(VLOOKUP($G194,DADOS!$Q:$AO,25,FALSE),0)</f>
        <v>0</v>
      </c>
      <c r="K194" s="730" t="s">
        <v>9</v>
      </c>
    </row>
    <row r="195" spans="1:11">
      <c r="A195" s="732">
        <v>2552</v>
      </c>
      <c r="B195" s="730">
        <f>IFERROR(VLOOKUP($A195,DADOS!$Q:$AO,8,FALSE),0)</f>
        <v>0</v>
      </c>
      <c r="C195" s="730">
        <f>IFERROR(VLOOKUP($A195,DADOS!$Q:$AO,16,FALSE),0)</f>
        <v>0</v>
      </c>
      <c r="D195" s="730">
        <f>IFERROR(VLOOKUP($A195,DADOS!$Q:$AO,25,FALSE),0)</f>
        <v>0</v>
      </c>
      <c r="E195" s="730" t="s">
        <v>9</v>
      </c>
      <c r="G195" s="732">
        <v>6251</v>
      </c>
      <c r="H195" s="730">
        <f>IFERROR(VLOOKUP($G195,DADOS!$Q:$AO,8,FALSE),0)</f>
        <v>0</v>
      </c>
      <c r="I195" s="730">
        <f>IFERROR(VLOOKUP($G195,DADOS!$Q:$AO,16,FALSE),0)</f>
        <v>0</v>
      </c>
      <c r="J195" s="730">
        <f>IFERROR(VLOOKUP($G195,DADOS!$Q:$AO,25,FALSE),0)</f>
        <v>0</v>
      </c>
      <c r="K195" s="730" t="s">
        <v>10</v>
      </c>
    </row>
    <row r="196" spans="1:11">
      <c r="A196" s="732">
        <v>2553</v>
      </c>
      <c r="B196" s="730">
        <f>IFERROR(VLOOKUP($A196,DADOS!$Q:$AO,8,FALSE),0)</f>
        <v>0</v>
      </c>
      <c r="C196" s="730">
        <f>IFERROR(VLOOKUP($A196,DADOS!$Q:$AO,16,FALSE),0)</f>
        <v>0</v>
      </c>
      <c r="D196" s="730">
        <f>IFERROR(VLOOKUP($A196,DADOS!$Q:$AO,25,FALSE),0)</f>
        <v>0</v>
      </c>
      <c r="E196" s="730" t="s">
        <v>10</v>
      </c>
      <c r="G196" s="732">
        <v>6252</v>
      </c>
      <c r="H196" s="730">
        <f>IFERROR(VLOOKUP($G196,DADOS!$Q:$AO,8,FALSE),0)</f>
        <v>0</v>
      </c>
      <c r="I196" s="730">
        <f>IFERROR(VLOOKUP($G196,DADOS!$Q:$AO,16,FALSE),0)</f>
        <v>0</v>
      </c>
      <c r="J196" s="730">
        <f>IFERROR(VLOOKUP($G196,DADOS!$Q:$AO,25,FALSE),0)</f>
        <v>0</v>
      </c>
      <c r="K196" s="730" t="s">
        <v>10</v>
      </c>
    </row>
    <row r="197" spans="1:11">
      <c r="A197" s="732">
        <v>2554</v>
      </c>
      <c r="B197" s="730">
        <f>IFERROR(VLOOKUP($A197,DADOS!$Q:$AO,8,FALSE),0)</f>
        <v>0</v>
      </c>
      <c r="C197" s="730">
        <f>IFERROR(VLOOKUP($A197,DADOS!$Q:$AO,16,FALSE),0)</f>
        <v>0</v>
      </c>
      <c r="D197" s="730">
        <f>IFERROR(VLOOKUP($A197,DADOS!$Q:$AO,25,FALSE),0)</f>
        <v>0</v>
      </c>
      <c r="E197" s="730" t="s">
        <v>10</v>
      </c>
      <c r="G197" s="732">
        <v>6253</v>
      </c>
      <c r="H197" s="730">
        <f>IFERROR(VLOOKUP($G197,DADOS!$Q:$AO,8,FALSE),0)</f>
        <v>0</v>
      </c>
      <c r="I197" s="730">
        <f>IFERROR(VLOOKUP($G197,DADOS!$Q:$AO,16,FALSE),0)</f>
        <v>0</v>
      </c>
      <c r="J197" s="730">
        <f>IFERROR(VLOOKUP($G197,DADOS!$Q:$AO,25,FALSE),0)</f>
        <v>0</v>
      </c>
      <c r="K197" s="730" t="s">
        <v>10</v>
      </c>
    </row>
    <row r="198" spans="1:11">
      <c r="A198" s="732">
        <v>2555</v>
      </c>
      <c r="B198" s="730">
        <f>IFERROR(VLOOKUP($A198,DADOS!$Q:$AO,8,FALSE),0)</f>
        <v>0</v>
      </c>
      <c r="C198" s="730">
        <f>IFERROR(VLOOKUP($A198,DADOS!$Q:$AO,16,FALSE),0)</f>
        <v>0</v>
      </c>
      <c r="D198" s="730">
        <f>IFERROR(VLOOKUP($A198,DADOS!$Q:$AO,25,FALSE),0)</f>
        <v>0</v>
      </c>
      <c r="E198" s="730" t="s">
        <v>10</v>
      </c>
      <c r="G198" s="732">
        <v>6254</v>
      </c>
      <c r="H198" s="730">
        <f>IFERROR(VLOOKUP($G198,DADOS!$Q:$AO,8,FALSE),0)</f>
        <v>0</v>
      </c>
      <c r="I198" s="730">
        <f>IFERROR(VLOOKUP($G198,DADOS!$Q:$AO,16,FALSE),0)</f>
        <v>0</v>
      </c>
      <c r="J198" s="730">
        <f>IFERROR(VLOOKUP($G198,DADOS!$Q:$AO,25,FALSE),0)</f>
        <v>0</v>
      </c>
      <c r="K198" s="730" t="s">
        <v>10</v>
      </c>
    </row>
    <row r="199" spans="1:11">
      <c r="A199" s="732">
        <v>2556</v>
      </c>
      <c r="B199" s="730">
        <f>IFERROR(VLOOKUP($A199,DADOS!$Q:$AO,8,FALSE),0)</f>
        <v>1734.79</v>
      </c>
      <c r="C199" s="730">
        <f>IFERROR(VLOOKUP($A199,DADOS!$Q:$AO,16,FALSE),0)</f>
        <v>0</v>
      </c>
      <c r="D199" s="730">
        <f>IFERROR(VLOOKUP($A199,DADOS!$Q:$AO,25,FALSE),0)</f>
        <v>0</v>
      </c>
      <c r="E199" s="730" t="s">
        <v>10</v>
      </c>
      <c r="G199" s="732">
        <v>6255</v>
      </c>
      <c r="H199" s="730">
        <f>IFERROR(VLOOKUP($G199,DADOS!$Q:$AO,8,FALSE),0)</f>
        <v>0</v>
      </c>
      <c r="I199" s="730">
        <f>IFERROR(VLOOKUP($G199,DADOS!$Q:$AO,16,FALSE),0)</f>
        <v>0</v>
      </c>
      <c r="J199" s="730">
        <f>IFERROR(VLOOKUP($G199,DADOS!$Q:$AO,25,FALSE),0)</f>
        <v>0</v>
      </c>
      <c r="K199" s="730" t="s">
        <v>10</v>
      </c>
    </row>
    <row r="200" spans="1:11">
      <c r="A200" s="732">
        <v>2557</v>
      </c>
      <c r="B200" s="730">
        <f>IFERROR(VLOOKUP($A200,DADOS!$Q:$AO,8,FALSE),0)</f>
        <v>0</v>
      </c>
      <c r="C200" s="730">
        <f>IFERROR(VLOOKUP($A200,DADOS!$Q:$AO,16,FALSE),0)</f>
        <v>0</v>
      </c>
      <c r="D200" s="730">
        <f>IFERROR(VLOOKUP($A200,DADOS!$Q:$AO,25,FALSE),0)</f>
        <v>0</v>
      </c>
      <c r="E200" s="730" t="s">
        <v>10</v>
      </c>
      <c r="G200" s="732">
        <v>6256</v>
      </c>
      <c r="H200" s="730">
        <f>IFERROR(VLOOKUP($G200,DADOS!$Q:$AO,8,FALSE),0)</f>
        <v>0</v>
      </c>
      <c r="I200" s="730">
        <f>IFERROR(VLOOKUP($G200,DADOS!$Q:$AO,16,FALSE),0)</f>
        <v>0</v>
      </c>
      <c r="J200" s="730">
        <f>IFERROR(VLOOKUP($G200,DADOS!$Q:$AO,25,FALSE),0)</f>
        <v>0</v>
      </c>
      <c r="K200" s="730" t="s">
        <v>10</v>
      </c>
    </row>
    <row r="201" spans="1:11">
      <c r="A201" s="732">
        <v>2603</v>
      </c>
      <c r="B201" s="730">
        <f>IFERROR(VLOOKUP($A201,DADOS!$Q:$AO,8,FALSE),0)</f>
        <v>0</v>
      </c>
      <c r="C201" s="730">
        <f>IFERROR(VLOOKUP($A201,DADOS!$Q:$AO,16,FALSE),0)</f>
        <v>0</v>
      </c>
      <c r="D201" s="730">
        <f>IFERROR(VLOOKUP($A201,DADOS!$Q:$AO,25,FALSE),0)</f>
        <v>0</v>
      </c>
      <c r="E201" s="730" t="s">
        <v>10</v>
      </c>
      <c r="G201" s="732">
        <v>6257</v>
      </c>
      <c r="H201" s="730">
        <f>IFERROR(VLOOKUP($G201,DADOS!$Q:$AO,8,FALSE),0)</f>
        <v>0</v>
      </c>
      <c r="I201" s="730">
        <f>IFERROR(VLOOKUP($G201,DADOS!$Q:$AO,16,FALSE),0)</f>
        <v>0</v>
      </c>
      <c r="J201" s="730">
        <f>IFERROR(VLOOKUP($G201,DADOS!$Q:$AO,25,FALSE),0)</f>
        <v>0</v>
      </c>
      <c r="K201" s="730" t="s">
        <v>10</v>
      </c>
    </row>
    <row r="202" spans="1:11">
      <c r="A202" s="732">
        <v>2651</v>
      </c>
      <c r="B202" s="730">
        <f>IFERROR(VLOOKUP($A202,DADOS!$Q:$AO,8,FALSE),0)</f>
        <v>0</v>
      </c>
      <c r="C202" s="730">
        <f>IFERROR(VLOOKUP($A202,DADOS!$Q:$AO,16,FALSE),0)</f>
        <v>0</v>
      </c>
      <c r="D202" s="730">
        <f>IFERROR(VLOOKUP($A202,DADOS!$Q:$AO,25,FALSE),0)</f>
        <v>0</v>
      </c>
      <c r="E202" s="730" t="s">
        <v>9</v>
      </c>
      <c r="G202" s="732">
        <v>6258</v>
      </c>
      <c r="H202" s="730">
        <f>IFERROR(VLOOKUP($G202,DADOS!$Q:$AO,8,FALSE),0)</f>
        <v>0</v>
      </c>
      <c r="I202" s="730">
        <f>IFERROR(VLOOKUP($G202,DADOS!$Q:$AO,16,FALSE),0)</f>
        <v>0</v>
      </c>
      <c r="J202" s="730">
        <f>IFERROR(VLOOKUP($G202,DADOS!$Q:$AO,25,FALSE),0)</f>
        <v>0</v>
      </c>
      <c r="K202" s="730" t="s">
        <v>10</v>
      </c>
    </row>
    <row r="203" spans="1:11">
      <c r="A203" s="732">
        <v>2652</v>
      </c>
      <c r="B203" s="730">
        <f>IFERROR(VLOOKUP($A203,DADOS!$Q:$AO,8,FALSE),0)</f>
        <v>0</v>
      </c>
      <c r="C203" s="730">
        <f>IFERROR(VLOOKUP($A203,DADOS!$Q:$AO,16,FALSE),0)</f>
        <v>0</v>
      </c>
      <c r="D203" s="730">
        <f>IFERROR(VLOOKUP($A203,DADOS!$Q:$AO,25,FALSE),0)</f>
        <v>0</v>
      </c>
      <c r="E203" s="730" t="s">
        <v>10</v>
      </c>
      <c r="G203" s="732">
        <v>6301</v>
      </c>
      <c r="H203" s="730">
        <f>IFERROR(VLOOKUP($G203,DADOS!$Q:$AO,8,FALSE),0)</f>
        <v>0</v>
      </c>
      <c r="I203" s="730">
        <f>IFERROR(VLOOKUP($G203,DADOS!$Q:$AO,16,FALSE),0)</f>
        <v>0</v>
      </c>
      <c r="J203" s="730">
        <f>IFERROR(VLOOKUP($G203,DADOS!$Q:$AO,25,FALSE),0)</f>
        <v>0</v>
      </c>
      <c r="K203" s="730" t="s">
        <v>10</v>
      </c>
    </row>
    <row r="204" spans="1:11">
      <c r="A204" s="732">
        <v>2652</v>
      </c>
      <c r="B204" s="730">
        <f>IFERROR(VLOOKUP($A204,DADOS!$Q:$AO,8,FALSE),0)</f>
        <v>0</v>
      </c>
      <c r="C204" s="730">
        <f>IFERROR(VLOOKUP($A204,DADOS!$Q:$AO,16,FALSE),0)</f>
        <v>0</v>
      </c>
      <c r="D204" s="730">
        <f>IFERROR(VLOOKUP($A204,DADOS!$Q:$AO,25,FALSE),0)</f>
        <v>0</v>
      </c>
      <c r="E204" s="730" t="s">
        <v>10</v>
      </c>
      <c r="G204" s="732">
        <v>6302</v>
      </c>
      <c r="H204" s="730">
        <f>IFERROR(VLOOKUP($G204,DADOS!$Q:$AO,8,FALSE),0)</f>
        <v>0</v>
      </c>
      <c r="I204" s="730">
        <f>IFERROR(VLOOKUP($G204,DADOS!$Q:$AO,16,FALSE),0)</f>
        <v>0</v>
      </c>
      <c r="J204" s="730">
        <f>IFERROR(VLOOKUP($G204,DADOS!$Q:$AO,25,FALSE),0)</f>
        <v>0</v>
      </c>
      <c r="K204" s="730" t="s">
        <v>10</v>
      </c>
    </row>
    <row r="205" spans="1:11">
      <c r="A205" s="732">
        <v>2653</v>
      </c>
      <c r="B205" s="730">
        <f>IFERROR(VLOOKUP($A205,DADOS!$Q:$AO,8,FALSE),0)</f>
        <v>0</v>
      </c>
      <c r="C205" s="730">
        <f>IFERROR(VLOOKUP($A205,DADOS!$Q:$AO,16,FALSE),0)</f>
        <v>0</v>
      </c>
      <c r="D205" s="730">
        <f>IFERROR(VLOOKUP($A205,DADOS!$Q:$AO,25,FALSE),0)</f>
        <v>0</v>
      </c>
      <c r="E205" s="730" t="s">
        <v>9</v>
      </c>
      <c r="G205" s="732">
        <v>6303</v>
      </c>
      <c r="H205" s="730">
        <f>IFERROR(VLOOKUP($G205,DADOS!$Q:$AO,8,FALSE),0)</f>
        <v>0</v>
      </c>
      <c r="I205" s="730">
        <f>IFERROR(VLOOKUP($G205,DADOS!$Q:$AO,16,FALSE),0)</f>
        <v>0</v>
      </c>
      <c r="J205" s="730">
        <f>IFERROR(VLOOKUP($G205,DADOS!$Q:$AO,25,FALSE),0)</f>
        <v>0</v>
      </c>
      <c r="K205" s="730" t="s">
        <v>10</v>
      </c>
    </row>
    <row r="206" spans="1:11">
      <c r="A206" s="732">
        <v>2658</v>
      </c>
      <c r="B206" s="730">
        <f>IFERROR(VLOOKUP($A206,DADOS!$Q:$AO,8,FALSE),0)</f>
        <v>0</v>
      </c>
      <c r="C206" s="730">
        <f>IFERROR(VLOOKUP($A206,DADOS!$Q:$AO,16,FALSE),0)</f>
        <v>0</v>
      </c>
      <c r="D206" s="730">
        <f>IFERROR(VLOOKUP($A206,DADOS!$Q:$AO,25,FALSE),0)</f>
        <v>0</v>
      </c>
      <c r="E206" s="730" t="s">
        <v>9</v>
      </c>
      <c r="G206" s="732">
        <v>6304</v>
      </c>
      <c r="H206" s="730">
        <f>IFERROR(VLOOKUP($G206,DADOS!$Q:$AO,8,FALSE),0)</f>
        <v>0</v>
      </c>
      <c r="I206" s="730">
        <f>IFERROR(VLOOKUP($G206,DADOS!$Q:$AO,16,FALSE),0)</f>
        <v>0</v>
      </c>
      <c r="J206" s="730">
        <f>IFERROR(VLOOKUP($G206,DADOS!$Q:$AO,25,FALSE),0)</f>
        <v>0</v>
      </c>
      <c r="K206" s="730" t="s">
        <v>10</v>
      </c>
    </row>
    <row r="207" spans="1:11">
      <c r="A207" s="732">
        <v>2659</v>
      </c>
      <c r="B207" s="730">
        <f>IFERROR(VLOOKUP($A207,DADOS!$Q:$AO,8,FALSE),0)</f>
        <v>0</v>
      </c>
      <c r="C207" s="730">
        <f>IFERROR(VLOOKUP($A207,DADOS!$Q:$AO,16,FALSE),0)</f>
        <v>0</v>
      </c>
      <c r="D207" s="730">
        <f>IFERROR(VLOOKUP($A207,DADOS!$Q:$AO,25,FALSE),0)</f>
        <v>0</v>
      </c>
      <c r="E207" s="730" t="s">
        <v>10</v>
      </c>
      <c r="G207" s="732">
        <v>6305</v>
      </c>
      <c r="H207" s="730">
        <f>IFERROR(VLOOKUP($G207,DADOS!$Q:$AO,8,FALSE),0)</f>
        <v>0</v>
      </c>
      <c r="I207" s="730">
        <f>IFERROR(VLOOKUP($G207,DADOS!$Q:$AO,16,FALSE),0)</f>
        <v>0</v>
      </c>
      <c r="J207" s="730">
        <f>IFERROR(VLOOKUP($G207,DADOS!$Q:$AO,25,FALSE),0)</f>
        <v>0</v>
      </c>
      <c r="K207" s="730" t="s">
        <v>10</v>
      </c>
    </row>
    <row r="208" spans="1:11">
      <c r="A208" s="732">
        <v>2660</v>
      </c>
      <c r="B208" s="730">
        <f>IFERROR(VLOOKUP($A208,DADOS!$Q:$AO,8,FALSE),0)</f>
        <v>0</v>
      </c>
      <c r="C208" s="730">
        <f>IFERROR(VLOOKUP($A208,DADOS!$Q:$AO,16,FALSE),0)</f>
        <v>0</v>
      </c>
      <c r="D208" s="730">
        <f>IFERROR(VLOOKUP($A208,DADOS!$Q:$AO,25,FALSE),0)</f>
        <v>0</v>
      </c>
      <c r="E208" s="730" t="s">
        <v>9</v>
      </c>
      <c r="G208" s="732">
        <v>6306</v>
      </c>
      <c r="H208" s="730">
        <f>IFERROR(VLOOKUP($G208,DADOS!$Q:$AO,8,FALSE),0)</f>
        <v>0</v>
      </c>
      <c r="I208" s="730">
        <f>IFERROR(VLOOKUP($G208,DADOS!$Q:$AO,16,FALSE),0)</f>
        <v>0</v>
      </c>
      <c r="J208" s="730">
        <f>IFERROR(VLOOKUP($G208,DADOS!$Q:$AO,25,FALSE),0)</f>
        <v>0</v>
      </c>
      <c r="K208" s="730" t="s">
        <v>10</v>
      </c>
    </row>
    <row r="209" spans="1:11">
      <c r="A209" s="732">
        <v>2661</v>
      </c>
      <c r="B209" s="730">
        <f>IFERROR(VLOOKUP($A209,DADOS!$Q:$AO,8,FALSE),0)</f>
        <v>0</v>
      </c>
      <c r="C209" s="730">
        <f>IFERROR(VLOOKUP($A209,DADOS!$Q:$AO,16,FALSE),0)</f>
        <v>0</v>
      </c>
      <c r="D209" s="730">
        <f>IFERROR(VLOOKUP($A209,DADOS!$Q:$AO,25,FALSE),0)</f>
        <v>0</v>
      </c>
      <c r="E209" s="730" t="s">
        <v>9</v>
      </c>
      <c r="G209" s="732">
        <v>6307</v>
      </c>
      <c r="H209" s="730">
        <f>IFERROR(VLOOKUP($G209,DADOS!$Q:$AO,8,FALSE),0)</f>
        <v>0</v>
      </c>
      <c r="I209" s="730">
        <f>IFERROR(VLOOKUP($G209,DADOS!$Q:$AO,16,FALSE),0)</f>
        <v>0</v>
      </c>
      <c r="J209" s="730">
        <f>IFERROR(VLOOKUP($G209,DADOS!$Q:$AO,25,FALSE),0)</f>
        <v>0</v>
      </c>
      <c r="K209" s="730" t="s">
        <v>10</v>
      </c>
    </row>
    <row r="210" spans="1:11">
      <c r="A210" s="732">
        <v>2662</v>
      </c>
      <c r="B210" s="730">
        <f>IFERROR(VLOOKUP($A210,DADOS!$Q:$AO,8,FALSE),0)</f>
        <v>0</v>
      </c>
      <c r="C210" s="730">
        <f>IFERROR(VLOOKUP($A210,DADOS!$Q:$AO,16,FALSE),0)</f>
        <v>0</v>
      </c>
      <c r="D210" s="730">
        <f>IFERROR(VLOOKUP($A210,DADOS!$Q:$AO,25,FALSE),0)</f>
        <v>0</v>
      </c>
      <c r="E210" s="730" t="s">
        <v>9</v>
      </c>
      <c r="G210" s="732">
        <v>6351</v>
      </c>
      <c r="H210" s="730">
        <f>IFERROR(VLOOKUP($G210,DADOS!$Q:$AO,8,FALSE),0)</f>
        <v>0</v>
      </c>
      <c r="I210" s="730">
        <f>IFERROR(VLOOKUP($G210,DADOS!$Q:$AO,16,FALSE),0)</f>
        <v>0</v>
      </c>
      <c r="J210" s="730">
        <f>IFERROR(VLOOKUP($G210,DADOS!$Q:$AO,25,FALSE),0)</f>
        <v>0</v>
      </c>
      <c r="K210" s="730" t="s">
        <v>10</v>
      </c>
    </row>
    <row r="211" spans="1:11">
      <c r="A211" s="732">
        <v>2663</v>
      </c>
      <c r="B211" s="730">
        <f>IFERROR(VLOOKUP($A211,DADOS!$Q:$AO,8,FALSE),0)</f>
        <v>0</v>
      </c>
      <c r="C211" s="730">
        <f>IFERROR(VLOOKUP($A211,DADOS!$Q:$AO,16,FALSE),0)</f>
        <v>0</v>
      </c>
      <c r="D211" s="730">
        <f>IFERROR(VLOOKUP($A211,DADOS!$Q:$AO,25,FALSE),0)</f>
        <v>0</v>
      </c>
      <c r="E211" s="730" t="s">
        <v>10</v>
      </c>
      <c r="G211" s="732">
        <v>6352</v>
      </c>
      <c r="H211" s="730">
        <f>IFERROR(VLOOKUP($G211,DADOS!$Q:$AO,8,FALSE),0)</f>
        <v>0</v>
      </c>
      <c r="I211" s="730">
        <f>IFERROR(VLOOKUP($G211,DADOS!$Q:$AO,16,FALSE),0)</f>
        <v>0</v>
      </c>
      <c r="J211" s="730">
        <f>IFERROR(VLOOKUP($G211,DADOS!$Q:$AO,25,FALSE),0)</f>
        <v>0</v>
      </c>
      <c r="K211" s="730" t="s">
        <v>10</v>
      </c>
    </row>
    <row r="212" spans="1:11">
      <c r="A212" s="732">
        <v>2664</v>
      </c>
      <c r="B212" s="730">
        <f>IFERROR(VLOOKUP($A212,DADOS!$Q:$AO,8,FALSE),0)</f>
        <v>0</v>
      </c>
      <c r="C212" s="730">
        <f>IFERROR(VLOOKUP($A212,DADOS!$Q:$AO,16,FALSE),0)</f>
        <v>0</v>
      </c>
      <c r="D212" s="730">
        <f>IFERROR(VLOOKUP($A212,DADOS!$Q:$AO,25,FALSE),0)</f>
        <v>0</v>
      </c>
      <c r="E212" s="730" t="s">
        <v>10</v>
      </c>
      <c r="G212" s="732">
        <v>6353</v>
      </c>
      <c r="H212" s="730">
        <f>IFERROR(VLOOKUP($G212,DADOS!$Q:$AO,8,FALSE),0)</f>
        <v>0</v>
      </c>
      <c r="I212" s="730">
        <f>IFERROR(VLOOKUP($G212,DADOS!$Q:$AO,16,FALSE),0)</f>
        <v>0</v>
      </c>
      <c r="J212" s="730">
        <f>IFERROR(VLOOKUP($G212,DADOS!$Q:$AO,25,FALSE),0)</f>
        <v>0</v>
      </c>
      <c r="K212" s="730" t="s">
        <v>10</v>
      </c>
    </row>
    <row r="213" spans="1:11">
      <c r="A213" s="732">
        <v>2901</v>
      </c>
      <c r="B213" s="730">
        <f>IFERROR(VLOOKUP($A213,DADOS!$Q:$AO,8,FALSE),0)</f>
        <v>0</v>
      </c>
      <c r="C213" s="730">
        <f>IFERROR(VLOOKUP($A213,DADOS!$Q:$AO,16,FALSE),0)</f>
        <v>0</v>
      </c>
      <c r="D213" s="730">
        <f>IFERROR(VLOOKUP($A213,DADOS!$Q:$AO,25,FALSE),0)</f>
        <v>0</v>
      </c>
      <c r="E213" s="730" t="s">
        <v>10</v>
      </c>
      <c r="G213" s="732">
        <v>6354</v>
      </c>
      <c r="H213" s="730">
        <f>IFERROR(VLOOKUP($G213,DADOS!$Q:$AO,8,FALSE),0)</f>
        <v>0</v>
      </c>
      <c r="I213" s="730">
        <f>IFERROR(VLOOKUP($G213,DADOS!$Q:$AO,16,FALSE),0)</f>
        <v>0</v>
      </c>
      <c r="J213" s="730">
        <f>IFERROR(VLOOKUP($G213,DADOS!$Q:$AO,25,FALSE),0)</f>
        <v>0</v>
      </c>
      <c r="K213" s="730" t="s">
        <v>10</v>
      </c>
    </row>
    <row r="214" spans="1:11">
      <c r="A214" s="732">
        <v>2902</v>
      </c>
      <c r="B214" s="730">
        <f>IFERROR(VLOOKUP($A214,DADOS!$Q:$AO,8,FALSE),0)</f>
        <v>0</v>
      </c>
      <c r="C214" s="730">
        <f>IFERROR(VLOOKUP($A214,DADOS!$Q:$AO,16,FALSE),0)</f>
        <v>0</v>
      </c>
      <c r="D214" s="730">
        <f>IFERROR(VLOOKUP($A214,DADOS!$Q:$AO,25,FALSE),0)</f>
        <v>0</v>
      </c>
      <c r="E214" s="730" t="s">
        <v>10</v>
      </c>
      <c r="G214" s="732">
        <v>6355</v>
      </c>
      <c r="H214" s="730">
        <f>IFERROR(VLOOKUP($G214,DADOS!$Q:$AO,8,FALSE),0)</f>
        <v>0</v>
      </c>
      <c r="I214" s="730">
        <f>IFERROR(VLOOKUP($G214,DADOS!$Q:$AO,16,FALSE),0)</f>
        <v>0</v>
      </c>
      <c r="J214" s="730">
        <f>IFERROR(VLOOKUP($G214,DADOS!$Q:$AO,25,FALSE),0)</f>
        <v>0</v>
      </c>
      <c r="K214" s="730" t="s">
        <v>10</v>
      </c>
    </row>
    <row r="215" spans="1:11">
      <c r="A215" s="732">
        <v>2903</v>
      </c>
      <c r="B215" s="730">
        <f>IFERROR(VLOOKUP($A215,DADOS!$Q:$AO,8,FALSE),0)</f>
        <v>0</v>
      </c>
      <c r="C215" s="730">
        <f>IFERROR(VLOOKUP($A215,DADOS!$Q:$AO,16,FALSE),0)</f>
        <v>0</v>
      </c>
      <c r="D215" s="730">
        <f>IFERROR(VLOOKUP($A215,DADOS!$Q:$AO,25,FALSE),0)</f>
        <v>0</v>
      </c>
      <c r="E215" s="730" t="s">
        <v>10</v>
      </c>
      <c r="G215" s="732">
        <v>6356</v>
      </c>
      <c r="H215" s="730">
        <f>IFERROR(VLOOKUP($G215,DADOS!$Q:$AO,8,FALSE),0)</f>
        <v>0</v>
      </c>
      <c r="I215" s="730">
        <f>IFERROR(VLOOKUP($G215,DADOS!$Q:$AO,16,FALSE),0)</f>
        <v>0</v>
      </c>
      <c r="J215" s="730">
        <f>IFERROR(VLOOKUP($G215,DADOS!$Q:$AO,25,FALSE),0)</f>
        <v>0</v>
      </c>
      <c r="K215" s="730" t="s">
        <v>10</v>
      </c>
    </row>
    <row r="216" spans="1:11">
      <c r="A216" s="732">
        <v>2904</v>
      </c>
      <c r="B216" s="730">
        <f>IFERROR(VLOOKUP($A216,DADOS!$Q:$AO,8,FALSE),0)</f>
        <v>0</v>
      </c>
      <c r="C216" s="730">
        <f>IFERROR(VLOOKUP($A216,DADOS!$Q:$AO,16,FALSE),0)</f>
        <v>0</v>
      </c>
      <c r="D216" s="730">
        <f>IFERROR(VLOOKUP($A216,DADOS!$Q:$AO,25,FALSE),0)</f>
        <v>0</v>
      </c>
      <c r="E216" s="730" t="s">
        <v>10</v>
      </c>
      <c r="G216" s="732">
        <v>6357</v>
      </c>
      <c r="H216" s="730">
        <f>IFERROR(VLOOKUP($G216,DADOS!$Q:$AO,8,FALSE),0)</f>
        <v>0</v>
      </c>
      <c r="I216" s="730">
        <f>IFERROR(VLOOKUP($G216,DADOS!$Q:$AO,16,FALSE),0)</f>
        <v>0</v>
      </c>
      <c r="J216" s="730">
        <f>IFERROR(VLOOKUP($G216,DADOS!$Q:$AO,25,FALSE),0)</f>
        <v>0</v>
      </c>
      <c r="K216" s="730" t="s">
        <v>10</v>
      </c>
    </row>
    <row r="217" spans="1:11">
      <c r="A217" s="732">
        <v>2905</v>
      </c>
      <c r="B217" s="730">
        <f>IFERROR(VLOOKUP($A217,DADOS!$Q:$AO,8,FALSE),0)</f>
        <v>0</v>
      </c>
      <c r="C217" s="730">
        <f>IFERROR(VLOOKUP($A217,DADOS!$Q:$AO,16,FALSE),0)</f>
        <v>0</v>
      </c>
      <c r="D217" s="730">
        <f>IFERROR(VLOOKUP($A217,DADOS!$Q:$AO,25,FALSE),0)</f>
        <v>0</v>
      </c>
      <c r="E217" s="730" t="s">
        <v>10</v>
      </c>
      <c r="G217" s="732">
        <v>6359</v>
      </c>
      <c r="H217" s="730">
        <f>IFERROR(VLOOKUP($G217,DADOS!$Q:$AO,8,FALSE),0)</f>
        <v>0</v>
      </c>
      <c r="I217" s="730">
        <f>IFERROR(VLOOKUP($G217,DADOS!$Q:$AO,16,FALSE),0)</f>
        <v>0</v>
      </c>
      <c r="J217" s="730">
        <f>IFERROR(VLOOKUP($G217,DADOS!$Q:$AO,25,FALSE),0)</f>
        <v>0</v>
      </c>
      <c r="K217" s="730" t="s">
        <v>10</v>
      </c>
    </row>
    <row r="218" spans="1:11">
      <c r="A218" s="732">
        <v>2906</v>
      </c>
      <c r="B218" s="730">
        <f>IFERROR(VLOOKUP($A218,DADOS!$Q:$AO,8,FALSE),0)</f>
        <v>0</v>
      </c>
      <c r="C218" s="730">
        <f>IFERROR(VLOOKUP($A218,DADOS!$Q:$AO,16,FALSE),0)</f>
        <v>0</v>
      </c>
      <c r="D218" s="730">
        <f>IFERROR(VLOOKUP($A218,DADOS!$Q:$AO,25,FALSE),0)</f>
        <v>0</v>
      </c>
      <c r="E218" s="730" t="s">
        <v>10</v>
      </c>
      <c r="G218" s="732">
        <v>6360</v>
      </c>
      <c r="H218" s="730">
        <f>IFERROR(VLOOKUP($G218,DADOS!$Q:$AO,8,FALSE),0)</f>
        <v>0</v>
      </c>
      <c r="I218" s="730">
        <f>IFERROR(VLOOKUP($G218,DADOS!$Q:$AO,16,FALSE),0)</f>
        <v>0</v>
      </c>
      <c r="J218" s="730">
        <f>IFERROR(VLOOKUP($G218,DADOS!$Q:$AO,25,FALSE),0)</f>
        <v>0</v>
      </c>
      <c r="K218" s="730" t="s">
        <v>10</v>
      </c>
    </row>
    <row r="219" spans="1:11">
      <c r="A219" s="732">
        <v>2907</v>
      </c>
      <c r="B219" s="730">
        <f>IFERROR(VLOOKUP($A219,DADOS!$Q:$AO,8,FALSE),0)</f>
        <v>0</v>
      </c>
      <c r="C219" s="730">
        <f>IFERROR(VLOOKUP($A219,DADOS!$Q:$AO,16,FALSE),0)</f>
        <v>0</v>
      </c>
      <c r="D219" s="730">
        <f>IFERROR(VLOOKUP($A219,DADOS!$Q:$AO,25,FALSE),0)</f>
        <v>0</v>
      </c>
      <c r="E219" s="730" t="s">
        <v>10</v>
      </c>
      <c r="G219" s="732">
        <v>6401</v>
      </c>
      <c r="H219" s="730">
        <f>IFERROR(VLOOKUP($G219,DADOS!$Q:$AO,8,FALSE),0)</f>
        <v>0</v>
      </c>
      <c r="I219" s="730">
        <f>IFERROR(VLOOKUP($G219,DADOS!$Q:$AO,16,FALSE),0)</f>
        <v>0</v>
      </c>
      <c r="J219" s="730">
        <f>IFERROR(VLOOKUP($G219,DADOS!$Q:$AO,25,FALSE),0)</f>
        <v>0</v>
      </c>
      <c r="K219" s="730" t="s">
        <v>9</v>
      </c>
    </row>
    <row r="220" spans="1:11">
      <c r="A220" s="732">
        <v>2908</v>
      </c>
      <c r="B220" s="730">
        <f>IFERROR(VLOOKUP($A220,DADOS!$Q:$AO,8,FALSE),0)</f>
        <v>0</v>
      </c>
      <c r="C220" s="730">
        <f>IFERROR(VLOOKUP($A220,DADOS!$Q:$AO,16,FALSE),0)</f>
        <v>0</v>
      </c>
      <c r="D220" s="730">
        <f>IFERROR(VLOOKUP($A220,DADOS!$Q:$AO,25,FALSE),0)</f>
        <v>0</v>
      </c>
      <c r="E220" s="730" t="s">
        <v>10</v>
      </c>
      <c r="G220" s="732">
        <v>6402</v>
      </c>
      <c r="H220" s="730">
        <f>IFERROR(VLOOKUP($G220,DADOS!$Q:$AO,8,FALSE),0)</f>
        <v>0</v>
      </c>
      <c r="I220" s="730">
        <f>IFERROR(VLOOKUP($G220,DADOS!$Q:$AO,16,FALSE),0)</f>
        <v>0</v>
      </c>
      <c r="J220" s="730">
        <f>IFERROR(VLOOKUP($G220,DADOS!$Q:$AO,25,FALSE),0)</f>
        <v>0</v>
      </c>
      <c r="K220" s="730" t="s">
        <v>9</v>
      </c>
    </row>
    <row r="221" spans="1:11">
      <c r="A221" s="732">
        <v>2909</v>
      </c>
      <c r="B221" s="730">
        <f>IFERROR(VLOOKUP($A221,DADOS!$Q:$AO,8,FALSE),0)</f>
        <v>0</v>
      </c>
      <c r="C221" s="730">
        <f>IFERROR(VLOOKUP($A221,DADOS!$Q:$AO,16,FALSE),0)</f>
        <v>0</v>
      </c>
      <c r="D221" s="730">
        <f>IFERROR(VLOOKUP($A221,DADOS!$Q:$AO,25,FALSE),0)</f>
        <v>0</v>
      </c>
      <c r="E221" s="730" t="s">
        <v>10</v>
      </c>
      <c r="G221" s="732">
        <v>6403</v>
      </c>
      <c r="H221" s="730">
        <f>IFERROR(VLOOKUP($G221,DADOS!$Q:$AO,8,FALSE),0)</f>
        <v>0</v>
      </c>
      <c r="I221" s="730">
        <f>IFERROR(VLOOKUP($G221,DADOS!$Q:$AO,16,FALSE),0)</f>
        <v>0</v>
      </c>
      <c r="J221" s="730">
        <f>IFERROR(VLOOKUP($G221,DADOS!$Q:$AO,25,FALSE),0)</f>
        <v>0</v>
      </c>
      <c r="K221" s="730" t="s">
        <v>10</v>
      </c>
    </row>
    <row r="222" spans="1:11">
      <c r="A222" s="732">
        <v>2910</v>
      </c>
      <c r="B222" s="730">
        <f>IFERROR(VLOOKUP($A222,DADOS!$Q:$AO,8,FALSE),0)</f>
        <v>27.12</v>
      </c>
      <c r="C222" s="730">
        <f>IFERROR(VLOOKUP($A222,DADOS!$Q:$AO,16,FALSE),0)</f>
        <v>0</v>
      </c>
      <c r="D222" s="730">
        <f>IFERROR(VLOOKUP($A222,DADOS!$Q:$AO,25,FALSE),0)</f>
        <v>0</v>
      </c>
      <c r="E222" s="730" t="s">
        <v>9</v>
      </c>
      <c r="G222" s="732">
        <v>6404</v>
      </c>
      <c r="H222" s="730">
        <f>IFERROR(VLOOKUP($G222,DADOS!$Q:$AO,8,FALSE),0)</f>
        <v>0</v>
      </c>
      <c r="I222" s="730">
        <f>IFERROR(VLOOKUP($G222,DADOS!$Q:$AO,16,FALSE),0)</f>
        <v>0</v>
      </c>
      <c r="J222" s="730">
        <f>IFERROR(VLOOKUP($G222,DADOS!$Q:$AO,25,FALSE),0)</f>
        <v>0</v>
      </c>
      <c r="K222" s="730" t="s">
        <v>10</v>
      </c>
    </row>
    <row r="223" spans="1:11">
      <c r="A223" s="732">
        <v>2911</v>
      </c>
      <c r="B223" s="730">
        <f>IFERROR(VLOOKUP($A223,DADOS!$Q:$AO,8,FALSE),0)</f>
        <v>0</v>
      </c>
      <c r="C223" s="730">
        <f>IFERROR(VLOOKUP($A223,DADOS!$Q:$AO,16,FALSE),0)</f>
        <v>0</v>
      </c>
      <c r="D223" s="730">
        <f>IFERROR(VLOOKUP($A223,DADOS!$Q:$AO,25,FALSE),0)</f>
        <v>0</v>
      </c>
      <c r="E223" s="730" t="s">
        <v>9</v>
      </c>
      <c r="G223" s="732">
        <v>6408</v>
      </c>
      <c r="H223" s="730">
        <f>IFERROR(VLOOKUP($G223,DADOS!$Q:$AO,8,FALSE),0)</f>
        <v>0</v>
      </c>
      <c r="I223" s="730">
        <f>IFERROR(VLOOKUP($G223,DADOS!$Q:$AO,16,FALSE),0)</f>
        <v>0</v>
      </c>
      <c r="J223" s="730">
        <f>IFERROR(VLOOKUP($G223,DADOS!$Q:$AO,25,FALSE),0)</f>
        <v>0</v>
      </c>
      <c r="K223" s="730" t="s">
        <v>9</v>
      </c>
    </row>
    <row r="224" spans="1:11">
      <c r="A224" s="732">
        <v>2912</v>
      </c>
      <c r="B224" s="730">
        <f>IFERROR(VLOOKUP($A224,DADOS!$Q:$AO,8,FALSE),0)</f>
        <v>0</v>
      </c>
      <c r="C224" s="730">
        <f>IFERROR(VLOOKUP($A224,DADOS!$Q:$AO,16,FALSE),0)</f>
        <v>0</v>
      </c>
      <c r="D224" s="730">
        <f>IFERROR(VLOOKUP($A224,DADOS!$Q:$AO,25,FALSE),0)</f>
        <v>0</v>
      </c>
      <c r="E224" s="730" t="s">
        <v>10</v>
      </c>
      <c r="G224" s="732">
        <v>6409</v>
      </c>
      <c r="H224" s="730">
        <f>IFERROR(VLOOKUP($G224,DADOS!$Q:$AO,8,FALSE),0)</f>
        <v>0</v>
      </c>
      <c r="I224" s="730">
        <f>IFERROR(VLOOKUP($G224,DADOS!$Q:$AO,16,FALSE),0)</f>
        <v>0</v>
      </c>
      <c r="J224" s="730">
        <f>IFERROR(VLOOKUP($G224,DADOS!$Q:$AO,25,FALSE),0)</f>
        <v>0</v>
      </c>
      <c r="K224" s="730" t="s">
        <v>10</v>
      </c>
    </row>
    <row r="225" spans="1:11">
      <c r="A225" s="732">
        <v>2913</v>
      </c>
      <c r="B225" s="730">
        <f>IFERROR(VLOOKUP($A225,DADOS!$Q:$AO,8,FALSE),0)</f>
        <v>0</v>
      </c>
      <c r="C225" s="730">
        <f>IFERROR(VLOOKUP($A225,DADOS!$Q:$AO,16,FALSE),0)</f>
        <v>0</v>
      </c>
      <c r="D225" s="730">
        <f>IFERROR(VLOOKUP($A225,DADOS!$Q:$AO,25,FALSE),0)</f>
        <v>0</v>
      </c>
      <c r="E225" s="730" t="s">
        <v>10</v>
      </c>
      <c r="G225" s="732">
        <v>6410</v>
      </c>
      <c r="H225" s="730">
        <f>IFERROR(VLOOKUP($G225,DADOS!$Q:$AO,8,FALSE),0)</f>
        <v>0</v>
      </c>
      <c r="I225" s="730">
        <f>IFERROR(VLOOKUP($G225,DADOS!$Q:$AO,16,FALSE),0)</f>
        <v>0</v>
      </c>
      <c r="J225" s="730">
        <f>IFERROR(VLOOKUP($G225,DADOS!$Q:$AO,25,FALSE),0)</f>
        <v>0</v>
      </c>
      <c r="K225" s="730" t="s">
        <v>9</v>
      </c>
    </row>
    <row r="226" spans="1:11">
      <c r="A226" s="732">
        <v>2914</v>
      </c>
      <c r="B226" s="730">
        <f>IFERROR(VLOOKUP($A226,DADOS!$Q:$AO,8,FALSE),0)</f>
        <v>0</v>
      </c>
      <c r="C226" s="730">
        <f>IFERROR(VLOOKUP($A226,DADOS!$Q:$AO,16,FALSE),0)</f>
        <v>0</v>
      </c>
      <c r="D226" s="730">
        <f>IFERROR(VLOOKUP($A226,DADOS!$Q:$AO,25,FALSE),0)</f>
        <v>0</v>
      </c>
      <c r="E226" s="730" t="s">
        <v>10</v>
      </c>
      <c r="G226" s="732">
        <v>6411</v>
      </c>
      <c r="H226" s="730">
        <f>IFERROR(VLOOKUP($G226,DADOS!$Q:$AO,8,FALSE),0)</f>
        <v>0</v>
      </c>
      <c r="I226" s="730">
        <f>IFERROR(VLOOKUP($G226,DADOS!$Q:$AO,16,FALSE),0)</f>
        <v>0</v>
      </c>
      <c r="J226" s="730">
        <f>IFERROR(VLOOKUP($G226,DADOS!$Q:$AO,25,FALSE),0)</f>
        <v>0</v>
      </c>
      <c r="K226" s="730" t="s">
        <v>10</v>
      </c>
    </row>
    <row r="227" spans="1:11">
      <c r="A227" s="732">
        <v>2915</v>
      </c>
      <c r="B227" s="730">
        <f>IFERROR(VLOOKUP($A227,DADOS!$Q:$AO,8,FALSE),0)</f>
        <v>0</v>
      </c>
      <c r="C227" s="730">
        <f>IFERROR(VLOOKUP($A227,DADOS!$Q:$AO,16,FALSE),0)</f>
        <v>0</v>
      </c>
      <c r="D227" s="730">
        <f>IFERROR(VLOOKUP($A227,DADOS!$Q:$AO,25,FALSE),0)</f>
        <v>0</v>
      </c>
      <c r="E227" s="730" t="s">
        <v>10</v>
      </c>
      <c r="G227" s="732">
        <v>6412</v>
      </c>
      <c r="H227" s="730">
        <f>IFERROR(VLOOKUP($G227,DADOS!$Q:$AO,8,FALSE),0)</f>
        <v>0</v>
      </c>
      <c r="I227" s="730">
        <f>IFERROR(VLOOKUP($G227,DADOS!$Q:$AO,16,FALSE),0)</f>
        <v>0</v>
      </c>
      <c r="J227" s="730">
        <f>IFERROR(VLOOKUP($G227,DADOS!$Q:$AO,25,FALSE),0)</f>
        <v>0</v>
      </c>
      <c r="K227" s="730" t="s">
        <v>10</v>
      </c>
    </row>
    <row r="228" spans="1:11">
      <c r="A228" s="732">
        <v>2916</v>
      </c>
      <c r="B228" s="730">
        <f>IFERROR(VLOOKUP($A228,DADOS!$Q:$AO,8,FALSE),0)</f>
        <v>0</v>
      </c>
      <c r="C228" s="730">
        <f>IFERROR(VLOOKUP($A228,DADOS!$Q:$AO,16,FALSE),0)</f>
        <v>0</v>
      </c>
      <c r="D228" s="730">
        <f>IFERROR(VLOOKUP($A228,DADOS!$Q:$AO,25,FALSE),0)</f>
        <v>0</v>
      </c>
      <c r="E228" s="730" t="s">
        <v>10</v>
      </c>
      <c r="G228" s="732">
        <v>6413</v>
      </c>
      <c r="H228" s="730">
        <f>IFERROR(VLOOKUP($G228,DADOS!$Q:$AO,8,FALSE),0)</f>
        <v>0</v>
      </c>
      <c r="I228" s="730">
        <f>IFERROR(VLOOKUP($G228,DADOS!$Q:$AO,16,FALSE),0)</f>
        <v>0</v>
      </c>
      <c r="J228" s="730">
        <f>IFERROR(VLOOKUP($G228,DADOS!$Q:$AO,25,FALSE),0)</f>
        <v>0</v>
      </c>
      <c r="K228" s="730" t="s">
        <v>10</v>
      </c>
    </row>
    <row r="229" spans="1:11">
      <c r="A229" s="732">
        <v>2917</v>
      </c>
      <c r="B229" s="730">
        <f>IFERROR(VLOOKUP($A229,DADOS!$Q:$AO,8,FALSE),0)</f>
        <v>0</v>
      </c>
      <c r="C229" s="730">
        <f>IFERROR(VLOOKUP($A229,DADOS!$Q:$AO,16,FALSE),0)</f>
        <v>0</v>
      </c>
      <c r="D229" s="730">
        <f>IFERROR(VLOOKUP($A229,DADOS!$Q:$AO,25,FALSE),0)</f>
        <v>0</v>
      </c>
      <c r="E229" s="730" t="s">
        <v>9</v>
      </c>
      <c r="G229" s="732">
        <v>6414</v>
      </c>
      <c r="H229" s="730">
        <f>IFERROR(VLOOKUP($G229,DADOS!$Q:$AO,8,FALSE),0)</f>
        <v>0</v>
      </c>
      <c r="I229" s="730">
        <f>IFERROR(VLOOKUP($G229,DADOS!$Q:$AO,16,FALSE),0)</f>
        <v>0</v>
      </c>
      <c r="J229" s="730">
        <f>IFERROR(VLOOKUP($G229,DADOS!$Q:$AO,25,FALSE),0)</f>
        <v>0</v>
      </c>
      <c r="K229" s="730" t="s">
        <v>10</v>
      </c>
    </row>
    <row r="230" spans="1:11">
      <c r="A230" s="732">
        <v>2918</v>
      </c>
      <c r="B230" s="730">
        <f>IFERROR(VLOOKUP($A230,DADOS!$Q:$AO,8,FALSE),0)</f>
        <v>0</v>
      </c>
      <c r="C230" s="730">
        <f>IFERROR(VLOOKUP($A230,DADOS!$Q:$AO,16,FALSE),0)</f>
        <v>0</v>
      </c>
      <c r="D230" s="730">
        <f>IFERROR(VLOOKUP($A230,DADOS!$Q:$AO,25,FALSE),0)</f>
        <v>0</v>
      </c>
      <c r="E230" s="730" t="s">
        <v>9</v>
      </c>
      <c r="G230" s="732">
        <v>6415</v>
      </c>
      <c r="H230" s="730">
        <f>IFERROR(VLOOKUP($G230,DADOS!$Q:$AO,8,FALSE),0)</f>
        <v>0</v>
      </c>
      <c r="I230" s="730">
        <f>IFERROR(VLOOKUP($G230,DADOS!$Q:$AO,16,FALSE),0)</f>
        <v>0</v>
      </c>
      <c r="J230" s="730">
        <f>IFERROR(VLOOKUP($G230,DADOS!$Q:$AO,25,FALSE),0)</f>
        <v>0</v>
      </c>
      <c r="K230" s="730" t="s">
        <v>10</v>
      </c>
    </row>
    <row r="231" spans="1:11">
      <c r="A231" s="732">
        <v>2919</v>
      </c>
      <c r="B231" s="730">
        <f>IFERROR(VLOOKUP($A231,DADOS!$Q:$AO,8,FALSE),0)</f>
        <v>0</v>
      </c>
      <c r="C231" s="730">
        <f>IFERROR(VLOOKUP($A231,DADOS!$Q:$AO,16,FALSE),0)</f>
        <v>0</v>
      </c>
      <c r="D231" s="730">
        <f>IFERROR(VLOOKUP($A231,DADOS!$Q:$AO,25,FALSE),0)</f>
        <v>0</v>
      </c>
      <c r="E231" s="730" t="s">
        <v>10</v>
      </c>
      <c r="G231" s="732">
        <v>6501</v>
      </c>
      <c r="H231" s="730">
        <f>IFERROR(VLOOKUP($G231,DADOS!$Q:$AO,8,FALSE),0)</f>
        <v>0</v>
      </c>
      <c r="I231" s="730">
        <f>IFERROR(VLOOKUP($G231,DADOS!$Q:$AO,16,FALSE),0)</f>
        <v>0</v>
      </c>
      <c r="J231" s="730">
        <f>IFERROR(VLOOKUP($G231,DADOS!$Q:$AO,25,FALSE),0)</f>
        <v>0</v>
      </c>
      <c r="K231" s="730" t="s">
        <v>9</v>
      </c>
    </row>
    <row r="232" spans="1:11">
      <c r="A232" s="732">
        <v>2920</v>
      </c>
      <c r="B232" s="730">
        <f>IFERROR(VLOOKUP($A232,DADOS!$Q:$AO,8,FALSE),0)</f>
        <v>0</v>
      </c>
      <c r="C232" s="730">
        <f>IFERROR(VLOOKUP($A232,DADOS!$Q:$AO,16,FALSE),0)</f>
        <v>0</v>
      </c>
      <c r="D232" s="730">
        <f>IFERROR(VLOOKUP($A232,DADOS!$Q:$AO,25,FALSE),0)</f>
        <v>0</v>
      </c>
      <c r="E232" s="730" t="s">
        <v>10</v>
      </c>
      <c r="G232" s="732">
        <v>6502</v>
      </c>
      <c r="H232" s="730">
        <f>IFERROR(VLOOKUP($G232,DADOS!$Q:$AO,8,FALSE),0)</f>
        <v>0</v>
      </c>
      <c r="I232" s="730">
        <f>IFERROR(VLOOKUP($G232,DADOS!$Q:$AO,16,FALSE),0)</f>
        <v>0</v>
      </c>
      <c r="J232" s="730">
        <f>IFERROR(VLOOKUP($G232,DADOS!$Q:$AO,25,FALSE),0)</f>
        <v>0</v>
      </c>
      <c r="K232" s="730" t="s">
        <v>10</v>
      </c>
    </row>
    <row r="233" spans="1:11">
      <c r="A233" s="732">
        <v>2921</v>
      </c>
      <c r="B233" s="730">
        <f>IFERROR(VLOOKUP($A233,DADOS!$Q:$AO,8,FALSE),0)</f>
        <v>0</v>
      </c>
      <c r="C233" s="730">
        <f>IFERROR(VLOOKUP($A233,DADOS!$Q:$AO,16,FALSE),0)</f>
        <v>0</v>
      </c>
      <c r="D233" s="730">
        <f>IFERROR(VLOOKUP($A233,DADOS!$Q:$AO,25,FALSE),0)</f>
        <v>0</v>
      </c>
      <c r="E233" s="730" t="s">
        <v>10</v>
      </c>
      <c r="G233" s="732">
        <v>6503</v>
      </c>
      <c r="H233" s="730">
        <f>IFERROR(VLOOKUP($G233,DADOS!$Q:$AO,8,FALSE),0)</f>
        <v>0</v>
      </c>
      <c r="I233" s="730">
        <f>IFERROR(VLOOKUP($G233,DADOS!$Q:$AO,16,FALSE),0)</f>
        <v>0</v>
      </c>
      <c r="J233" s="730">
        <f>IFERROR(VLOOKUP($G233,DADOS!$Q:$AO,25,FALSE),0)</f>
        <v>0</v>
      </c>
      <c r="K233" s="730" t="s">
        <v>10</v>
      </c>
    </row>
    <row r="234" spans="1:11">
      <c r="A234" s="732">
        <v>2922</v>
      </c>
      <c r="B234" s="730">
        <f>IFERROR(VLOOKUP($A234,DADOS!$Q:$AO,8,FALSE),0)</f>
        <v>0</v>
      </c>
      <c r="C234" s="730">
        <f>IFERROR(VLOOKUP($A234,DADOS!$Q:$AO,16,FALSE),0)</f>
        <v>0</v>
      </c>
      <c r="D234" s="730">
        <f>IFERROR(VLOOKUP($A234,DADOS!$Q:$AO,25,FALSE),0)</f>
        <v>0</v>
      </c>
      <c r="E234" s="730" t="s">
        <v>10</v>
      </c>
      <c r="G234" s="732">
        <v>6504</v>
      </c>
      <c r="H234" s="730">
        <f>IFERROR(VLOOKUP($G234,DADOS!$Q:$AO,8,FALSE),0)</f>
        <v>0</v>
      </c>
      <c r="I234" s="730">
        <f>IFERROR(VLOOKUP($G234,DADOS!$Q:$AO,16,FALSE),0)</f>
        <v>0</v>
      </c>
      <c r="J234" s="730">
        <f>IFERROR(VLOOKUP($G234,DADOS!$Q:$AO,25,FALSE),0)</f>
        <v>0</v>
      </c>
      <c r="K234" s="730" t="s">
        <v>10</v>
      </c>
    </row>
    <row r="235" spans="1:11">
      <c r="A235" s="732">
        <v>2923</v>
      </c>
      <c r="B235" s="730">
        <f>IFERROR(VLOOKUP($A235,DADOS!$Q:$AO,8,FALSE),0)</f>
        <v>0</v>
      </c>
      <c r="C235" s="730">
        <f>IFERROR(VLOOKUP($A235,DADOS!$Q:$AO,16,FALSE),0)</f>
        <v>0</v>
      </c>
      <c r="D235" s="730">
        <f>IFERROR(VLOOKUP($A235,DADOS!$Q:$AO,25,FALSE),0)</f>
        <v>0</v>
      </c>
      <c r="E235" s="730" t="s">
        <v>10</v>
      </c>
      <c r="G235" s="732">
        <v>6505</v>
      </c>
      <c r="H235" s="730">
        <f>IFERROR(VLOOKUP($G235,DADOS!$Q:$AO,8,FALSE),0)</f>
        <v>0</v>
      </c>
      <c r="I235" s="730">
        <f>IFERROR(VLOOKUP($G235,DADOS!$Q:$AO,16,FALSE),0)</f>
        <v>0</v>
      </c>
      <c r="J235" s="730">
        <f>IFERROR(VLOOKUP($G235,DADOS!$Q:$AO,25,FALSE),0)</f>
        <v>0</v>
      </c>
      <c r="K235" s="730" t="s">
        <v>10</v>
      </c>
    </row>
    <row r="236" spans="1:11">
      <c r="A236" s="732">
        <v>2924</v>
      </c>
      <c r="B236" s="730">
        <f>IFERROR(VLOOKUP($A236,DADOS!$Q:$AO,8,FALSE),0)</f>
        <v>0</v>
      </c>
      <c r="C236" s="730">
        <f>IFERROR(VLOOKUP($A236,DADOS!$Q:$AO,16,FALSE),0)</f>
        <v>0</v>
      </c>
      <c r="D236" s="730">
        <f>IFERROR(VLOOKUP($A236,DADOS!$Q:$AO,25,FALSE),0)</f>
        <v>0</v>
      </c>
      <c r="E236" s="730" t="s">
        <v>10</v>
      </c>
      <c r="G236" s="732">
        <v>6551</v>
      </c>
      <c r="H236" s="730">
        <f>IFERROR(VLOOKUP($G236,DADOS!$Q:$AO,8,FALSE),0)</f>
        <v>0</v>
      </c>
      <c r="I236" s="730">
        <f>IFERROR(VLOOKUP($G236,DADOS!$Q:$AO,16,FALSE),0)</f>
        <v>0</v>
      </c>
      <c r="J236" s="730">
        <f>IFERROR(VLOOKUP($G236,DADOS!$Q:$AO,25,FALSE),0)</f>
        <v>0</v>
      </c>
      <c r="K236" s="730" t="s">
        <v>10</v>
      </c>
    </row>
    <row r="237" spans="1:11">
      <c r="A237" s="732">
        <v>2925</v>
      </c>
      <c r="B237" s="730">
        <f>IFERROR(VLOOKUP($A237,DADOS!$Q:$AO,8,FALSE),0)</f>
        <v>0</v>
      </c>
      <c r="C237" s="730">
        <f>IFERROR(VLOOKUP($A237,DADOS!$Q:$AO,16,FALSE),0)</f>
        <v>0</v>
      </c>
      <c r="D237" s="730">
        <f>IFERROR(VLOOKUP($A237,DADOS!$Q:$AO,25,FALSE),0)</f>
        <v>0</v>
      </c>
      <c r="E237" s="730" t="s">
        <v>10</v>
      </c>
      <c r="G237" s="732">
        <v>6552</v>
      </c>
      <c r="H237" s="730">
        <f>IFERROR(VLOOKUP($G237,DADOS!$Q:$AO,8,FALSE),0)</f>
        <v>0</v>
      </c>
      <c r="I237" s="730">
        <f>IFERROR(VLOOKUP($G237,DADOS!$Q:$AO,16,FALSE),0)</f>
        <v>0</v>
      </c>
      <c r="J237" s="730">
        <f>IFERROR(VLOOKUP($G237,DADOS!$Q:$AO,25,FALSE),0)</f>
        <v>0</v>
      </c>
      <c r="K237" s="730" t="s">
        <v>10</v>
      </c>
    </row>
    <row r="238" spans="1:11">
      <c r="A238" s="732">
        <v>2931</v>
      </c>
      <c r="B238" s="730">
        <f>IFERROR(VLOOKUP($A238,DADOS!$Q:$AO,8,FALSE),0)</f>
        <v>0</v>
      </c>
      <c r="C238" s="730">
        <f>IFERROR(VLOOKUP($A238,DADOS!$Q:$AO,16,FALSE),0)</f>
        <v>0</v>
      </c>
      <c r="D238" s="730">
        <f>IFERROR(VLOOKUP($A238,DADOS!$Q:$AO,25,FALSE),0)</f>
        <v>0</v>
      </c>
      <c r="E238" s="730" t="s">
        <v>10</v>
      </c>
      <c r="G238" s="732">
        <v>6553</v>
      </c>
      <c r="H238" s="730">
        <f>IFERROR(VLOOKUP($G238,DADOS!$Q:$AO,8,FALSE),0)</f>
        <v>0</v>
      </c>
      <c r="I238" s="730">
        <f>IFERROR(VLOOKUP($G238,DADOS!$Q:$AO,16,FALSE),0)</f>
        <v>0</v>
      </c>
      <c r="J238" s="730">
        <f>IFERROR(VLOOKUP($G238,DADOS!$Q:$AO,25,FALSE),0)</f>
        <v>0</v>
      </c>
      <c r="K238" s="730" t="s">
        <v>10</v>
      </c>
    </row>
    <row r="239" spans="1:11">
      <c r="A239" s="732">
        <v>2932</v>
      </c>
      <c r="B239" s="730">
        <f>IFERROR(VLOOKUP($A239,DADOS!$Q:$AO,8,FALSE),0)</f>
        <v>0</v>
      </c>
      <c r="C239" s="730">
        <f>IFERROR(VLOOKUP($A239,DADOS!$Q:$AO,16,FALSE),0)</f>
        <v>0</v>
      </c>
      <c r="D239" s="730">
        <f>IFERROR(VLOOKUP($A239,DADOS!$Q:$AO,25,FALSE),0)</f>
        <v>0</v>
      </c>
      <c r="E239" s="730" t="s">
        <v>9</v>
      </c>
      <c r="G239" s="732">
        <v>6554</v>
      </c>
      <c r="H239" s="730">
        <f>IFERROR(VLOOKUP($G239,DADOS!$Q:$AO,8,FALSE),0)</f>
        <v>0</v>
      </c>
      <c r="I239" s="730">
        <f>IFERROR(VLOOKUP($G239,DADOS!$Q:$AO,16,FALSE),0)</f>
        <v>0</v>
      </c>
      <c r="J239" s="730">
        <f>IFERROR(VLOOKUP($G239,DADOS!$Q:$AO,25,FALSE),0)</f>
        <v>0</v>
      </c>
      <c r="K239" s="730" t="s">
        <v>10</v>
      </c>
    </row>
    <row r="240" spans="1:11">
      <c r="A240" s="732">
        <v>2933</v>
      </c>
      <c r="B240" s="730">
        <f>IFERROR(VLOOKUP($A240,DADOS!$Q:$AO,8,FALSE),0)</f>
        <v>0</v>
      </c>
      <c r="C240" s="730">
        <f>IFERROR(VLOOKUP($A240,DADOS!$Q:$AO,16,FALSE),0)</f>
        <v>0</v>
      </c>
      <c r="D240" s="730">
        <f>IFERROR(VLOOKUP($A240,DADOS!$Q:$AO,25,FALSE),0)</f>
        <v>0</v>
      </c>
      <c r="E240" s="730" t="s">
        <v>10</v>
      </c>
      <c r="G240" s="732">
        <v>6555</v>
      </c>
      <c r="H240" s="730">
        <f>IFERROR(VLOOKUP($G240,DADOS!$Q:$AO,8,FALSE),0)</f>
        <v>0</v>
      </c>
      <c r="I240" s="730">
        <f>IFERROR(VLOOKUP($G240,DADOS!$Q:$AO,16,FALSE),0)</f>
        <v>0</v>
      </c>
      <c r="J240" s="730">
        <f>IFERROR(VLOOKUP($G240,DADOS!$Q:$AO,25,FALSE),0)</f>
        <v>0</v>
      </c>
      <c r="K240" s="730" t="s">
        <v>10</v>
      </c>
    </row>
    <row r="241" spans="1:11">
      <c r="A241" s="732">
        <v>2934</v>
      </c>
      <c r="B241" s="730">
        <f>IFERROR(VLOOKUP($A241,DADOS!$Q:$AO,8,FALSE),0)</f>
        <v>0</v>
      </c>
      <c r="C241" s="730">
        <f>IFERROR(VLOOKUP($A241,DADOS!$Q:$AO,16,FALSE),0)</f>
        <v>0</v>
      </c>
      <c r="D241" s="730">
        <f>IFERROR(VLOOKUP($A241,DADOS!$Q:$AO,25,FALSE),0)</f>
        <v>0</v>
      </c>
      <c r="E241" s="730" t="s">
        <v>10</v>
      </c>
      <c r="G241" s="732">
        <v>6556</v>
      </c>
      <c r="H241" s="730">
        <f>IFERROR(VLOOKUP($G241,DADOS!$Q:$AO,8,FALSE),0)</f>
        <v>0</v>
      </c>
      <c r="I241" s="730">
        <f>IFERROR(VLOOKUP($G241,DADOS!$Q:$AO,16,FALSE),0)</f>
        <v>0</v>
      </c>
      <c r="J241" s="730">
        <f>IFERROR(VLOOKUP($G241,DADOS!$Q:$AO,25,FALSE),0)</f>
        <v>0</v>
      </c>
      <c r="K241" s="730" t="s">
        <v>10</v>
      </c>
    </row>
    <row r="242" spans="1:11">
      <c r="A242" s="732">
        <v>2949</v>
      </c>
      <c r="B242" s="730">
        <f>IFERROR(VLOOKUP($A242,DADOS!$Q:$AO,8,FALSE),0)</f>
        <v>0</v>
      </c>
      <c r="C242" s="730">
        <f>IFERROR(VLOOKUP($A242,DADOS!$Q:$AO,16,FALSE),0)</f>
        <v>0</v>
      </c>
      <c r="D242" s="730">
        <f>IFERROR(VLOOKUP($A242,DADOS!$Q:$AO,25,FALSE),0)</f>
        <v>0</v>
      </c>
      <c r="E242" s="730" t="s">
        <v>9</v>
      </c>
      <c r="G242" s="732">
        <v>6557</v>
      </c>
      <c r="H242" s="730">
        <f>IFERROR(VLOOKUP($G242,DADOS!$Q:$AO,8,FALSE),0)</f>
        <v>0</v>
      </c>
      <c r="I242" s="730">
        <f>IFERROR(VLOOKUP($G242,DADOS!$Q:$AO,16,FALSE),0)</f>
        <v>0</v>
      </c>
      <c r="J242" s="730">
        <f>IFERROR(VLOOKUP($G242,DADOS!$Q:$AO,25,FALSE),0)</f>
        <v>0</v>
      </c>
      <c r="K242" s="730" t="s">
        <v>10</v>
      </c>
    </row>
    <row r="243" spans="1:11">
      <c r="A243" s="732">
        <v>3101</v>
      </c>
      <c r="B243" s="730">
        <f>IFERROR(VLOOKUP($A243,DADOS!$Q:$AO,8,FALSE),0)</f>
        <v>0</v>
      </c>
      <c r="C243" s="730">
        <f>IFERROR(VLOOKUP($A243,DADOS!$Q:$AO,16,FALSE),0)</f>
        <v>0</v>
      </c>
      <c r="D243" s="730">
        <f>IFERROR(VLOOKUP($A243,DADOS!$Q:$AO,25,FALSE),0)</f>
        <v>0</v>
      </c>
      <c r="E243" s="730" t="s">
        <v>9</v>
      </c>
      <c r="G243" s="732">
        <v>6603</v>
      </c>
      <c r="H243" s="730">
        <f>IFERROR(VLOOKUP($G243,DADOS!$Q:$AO,8,FALSE),0)</f>
        <v>0</v>
      </c>
      <c r="I243" s="730">
        <f>IFERROR(VLOOKUP($G243,DADOS!$Q:$AO,16,FALSE),0)</f>
        <v>0</v>
      </c>
      <c r="J243" s="730">
        <f>IFERROR(VLOOKUP($G243,DADOS!$Q:$AO,25,FALSE),0)</f>
        <v>0</v>
      </c>
      <c r="K243" s="730" t="s">
        <v>10</v>
      </c>
    </row>
    <row r="244" spans="1:11">
      <c r="A244" s="732">
        <v>3102</v>
      </c>
      <c r="B244" s="730">
        <f>IFERROR(VLOOKUP($A244,DADOS!$Q:$AO,8,FALSE),0)</f>
        <v>0</v>
      </c>
      <c r="C244" s="730">
        <f>IFERROR(VLOOKUP($A244,DADOS!$Q:$AO,16,FALSE),0)</f>
        <v>0</v>
      </c>
      <c r="D244" s="730">
        <f>IFERROR(VLOOKUP($A244,DADOS!$Q:$AO,25,FALSE),0)</f>
        <v>0</v>
      </c>
      <c r="E244" s="730" t="s">
        <v>10</v>
      </c>
      <c r="G244" s="732">
        <v>6651</v>
      </c>
      <c r="H244" s="730">
        <f>IFERROR(VLOOKUP($G244,DADOS!$Q:$AO,8,FALSE),0)</f>
        <v>0</v>
      </c>
      <c r="I244" s="730">
        <f>IFERROR(VLOOKUP($G244,DADOS!$Q:$AO,16,FALSE),0)</f>
        <v>0</v>
      </c>
      <c r="J244" s="730">
        <f>IFERROR(VLOOKUP($G244,DADOS!$Q:$AO,25,FALSE),0)</f>
        <v>0</v>
      </c>
      <c r="K244" s="730" t="s">
        <v>9</v>
      </c>
    </row>
    <row r="245" spans="1:11">
      <c r="A245" s="732">
        <v>3126</v>
      </c>
      <c r="B245" s="730">
        <f>IFERROR(VLOOKUP($A245,DADOS!$Q:$AO,8,FALSE),0)</f>
        <v>0</v>
      </c>
      <c r="C245" s="730">
        <f>IFERROR(VLOOKUP($A245,DADOS!$Q:$AO,16,FALSE),0)</f>
        <v>0</v>
      </c>
      <c r="D245" s="730">
        <f>IFERROR(VLOOKUP($A245,DADOS!$Q:$AO,25,FALSE),0)</f>
        <v>0</v>
      </c>
      <c r="E245" s="730" t="s">
        <v>10</v>
      </c>
      <c r="G245" s="732">
        <v>6652</v>
      </c>
      <c r="H245" s="730">
        <f>IFERROR(VLOOKUP($G245,DADOS!$Q:$AO,8,FALSE),0)</f>
        <v>0</v>
      </c>
      <c r="I245" s="730">
        <f>IFERROR(VLOOKUP($G245,DADOS!$Q:$AO,16,FALSE),0)</f>
        <v>0</v>
      </c>
      <c r="J245" s="730">
        <f>IFERROR(VLOOKUP($G245,DADOS!$Q:$AO,25,FALSE),0)</f>
        <v>0</v>
      </c>
      <c r="K245" s="730" t="s">
        <v>9</v>
      </c>
    </row>
    <row r="246" spans="1:11">
      <c r="A246" s="732">
        <v>3127</v>
      </c>
      <c r="B246" s="730">
        <f>IFERROR(VLOOKUP($A246,DADOS!$Q:$AO,8,FALSE),0)</f>
        <v>0</v>
      </c>
      <c r="C246" s="730">
        <f>IFERROR(VLOOKUP($A246,DADOS!$Q:$AO,16,FALSE),0)</f>
        <v>0</v>
      </c>
      <c r="D246" s="730">
        <f>IFERROR(VLOOKUP($A246,DADOS!$Q:$AO,25,FALSE),0)</f>
        <v>0</v>
      </c>
      <c r="E246" s="730" t="s">
        <v>9</v>
      </c>
      <c r="G246" s="732">
        <v>6653</v>
      </c>
      <c r="H246" s="730">
        <f>IFERROR(VLOOKUP($G246,DADOS!$Q:$AO,8,FALSE),0)</f>
        <v>0</v>
      </c>
      <c r="I246" s="730">
        <f>IFERROR(VLOOKUP($G246,DADOS!$Q:$AO,16,FALSE),0)</f>
        <v>0</v>
      </c>
      <c r="J246" s="730">
        <f>IFERROR(VLOOKUP($G246,DADOS!$Q:$AO,25,FALSE),0)</f>
        <v>0</v>
      </c>
      <c r="K246" s="730" t="s">
        <v>9</v>
      </c>
    </row>
    <row r="247" spans="1:11">
      <c r="A247" s="732">
        <v>3128</v>
      </c>
      <c r="B247" s="730">
        <f>IFERROR(VLOOKUP($A247,DADOS!$Q:$AO,8,FALSE),0)</f>
        <v>0</v>
      </c>
      <c r="C247" s="730">
        <f>IFERROR(VLOOKUP($A247,DADOS!$Q:$AO,16,FALSE),0)</f>
        <v>0</v>
      </c>
      <c r="D247" s="730">
        <f>IFERROR(VLOOKUP($A247,DADOS!$Q:$AO,25,FALSE),0)</f>
        <v>0</v>
      </c>
      <c r="E247" s="730" t="s">
        <v>10</v>
      </c>
      <c r="G247" s="732">
        <v>6654</v>
      </c>
      <c r="H247" s="730">
        <f>IFERROR(VLOOKUP($G247,DADOS!$Q:$AO,8,FALSE),0)</f>
        <v>0</v>
      </c>
      <c r="I247" s="730">
        <f>IFERROR(VLOOKUP($G247,DADOS!$Q:$AO,16,FALSE),0)</f>
        <v>0</v>
      </c>
      <c r="J247" s="730">
        <f>IFERROR(VLOOKUP($G247,DADOS!$Q:$AO,25,FALSE),0)</f>
        <v>0</v>
      </c>
      <c r="K247" s="730" t="s">
        <v>10</v>
      </c>
    </row>
    <row r="248" spans="1:11">
      <c r="A248" s="732">
        <v>3129</v>
      </c>
      <c r="B248" s="730">
        <f>IFERROR(VLOOKUP($A248,DADOS!$Q:$AO,8,FALSE),0)</f>
        <v>0</v>
      </c>
      <c r="C248" s="730">
        <f>IFERROR(VLOOKUP($A248,DADOS!$Q:$AO,16,FALSE),0)</f>
        <v>0</v>
      </c>
      <c r="D248" s="730">
        <f>IFERROR(VLOOKUP($A248,DADOS!$Q:$AO,25,FALSE),0)</f>
        <v>0</v>
      </c>
      <c r="E248" s="730" t="s">
        <v>9</v>
      </c>
      <c r="G248" s="732">
        <v>6655</v>
      </c>
      <c r="H248" s="730">
        <f>IFERROR(VLOOKUP($G248,DADOS!$Q:$AO,8,FALSE),0)</f>
        <v>0</v>
      </c>
      <c r="I248" s="730">
        <f>IFERROR(VLOOKUP($G248,DADOS!$Q:$AO,16,FALSE),0)</f>
        <v>0</v>
      </c>
      <c r="J248" s="730">
        <f>IFERROR(VLOOKUP($G248,DADOS!$Q:$AO,25,FALSE),0)</f>
        <v>0</v>
      </c>
      <c r="K248" s="730" t="s">
        <v>10</v>
      </c>
    </row>
    <row r="249" spans="1:11">
      <c r="A249" s="732">
        <v>3201</v>
      </c>
      <c r="B249" s="730">
        <f>IFERROR(VLOOKUP($A249,DADOS!$Q:$AO,8,FALSE),0)</f>
        <v>0</v>
      </c>
      <c r="C249" s="730">
        <f>IFERROR(VLOOKUP($A249,DADOS!$Q:$AO,16,FALSE),0)</f>
        <v>0</v>
      </c>
      <c r="D249" s="730">
        <f>IFERROR(VLOOKUP($A249,DADOS!$Q:$AO,25,FALSE),0)</f>
        <v>0</v>
      </c>
      <c r="E249" s="730" t="s">
        <v>9</v>
      </c>
      <c r="G249" s="732">
        <v>6656</v>
      </c>
      <c r="H249" s="730">
        <f>IFERROR(VLOOKUP($G249,DADOS!$Q:$AO,8,FALSE),0)</f>
        <v>0</v>
      </c>
      <c r="I249" s="730">
        <f>IFERROR(VLOOKUP($G249,DADOS!$Q:$AO,16,FALSE),0)</f>
        <v>0</v>
      </c>
      <c r="J249" s="730">
        <f>IFERROR(VLOOKUP($G249,DADOS!$Q:$AO,25,FALSE),0)</f>
        <v>0</v>
      </c>
      <c r="K249" s="730" t="s">
        <v>10</v>
      </c>
    </row>
    <row r="250" spans="1:11">
      <c r="A250" s="732">
        <v>3202</v>
      </c>
      <c r="B250" s="730">
        <f>IFERROR(VLOOKUP($A250,DADOS!$Q:$AO,8,FALSE),0)</f>
        <v>0</v>
      </c>
      <c r="C250" s="730">
        <f>IFERROR(VLOOKUP($A250,DADOS!$Q:$AO,16,FALSE),0)</f>
        <v>0</v>
      </c>
      <c r="D250" s="730">
        <f>IFERROR(VLOOKUP($A250,DADOS!$Q:$AO,25,FALSE),0)</f>
        <v>0</v>
      </c>
      <c r="E250" s="730" t="s">
        <v>10</v>
      </c>
      <c r="G250" s="732">
        <v>6657</v>
      </c>
      <c r="H250" s="730">
        <f>IFERROR(VLOOKUP($G250,DADOS!$Q:$AO,8,FALSE),0)</f>
        <v>0</v>
      </c>
      <c r="I250" s="730">
        <f>IFERROR(VLOOKUP($G250,DADOS!$Q:$AO,16,FALSE),0)</f>
        <v>0</v>
      </c>
      <c r="J250" s="730">
        <f>IFERROR(VLOOKUP($G250,DADOS!$Q:$AO,25,FALSE),0)</f>
        <v>0</v>
      </c>
      <c r="K250" s="730" t="s">
        <v>10</v>
      </c>
    </row>
    <row r="251" spans="1:11">
      <c r="A251" s="732">
        <v>3205</v>
      </c>
      <c r="B251" s="730">
        <f>IFERROR(VLOOKUP($A251,DADOS!$Q:$AO,8,FALSE),0)</f>
        <v>0</v>
      </c>
      <c r="C251" s="730">
        <f>IFERROR(VLOOKUP($A251,DADOS!$Q:$AO,16,FALSE),0)</f>
        <v>0</v>
      </c>
      <c r="D251" s="730">
        <f>IFERROR(VLOOKUP($A251,DADOS!$Q:$AO,25,FALSE),0)</f>
        <v>0</v>
      </c>
      <c r="E251" s="730" t="s">
        <v>10</v>
      </c>
      <c r="G251" s="732">
        <v>6658</v>
      </c>
      <c r="H251" s="730">
        <f>IFERROR(VLOOKUP($G251,DADOS!$Q:$AO,8,FALSE),0)</f>
        <v>0</v>
      </c>
      <c r="I251" s="730">
        <f>IFERROR(VLOOKUP($G251,DADOS!$Q:$AO,16,FALSE),0)</f>
        <v>0</v>
      </c>
      <c r="J251" s="730">
        <f>IFERROR(VLOOKUP($G251,DADOS!$Q:$AO,25,FALSE),0)</f>
        <v>0</v>
      </c>
      <c r="K251" s="730" t="s">
        <v>9</v>
      </c>
    </row>
    <row r="252" spans="1:11">
      <c r="A252" s="732">
        <v>3206</v>
      </c>
      <c r="B252" s="730">
        <f>IFERROR(VLOOKUP($A252,DADOS!$Q:$AO,8,FALSE),0)</f>
        <v>0</v>
      </c>
      <c r="C252" s="730">
        <f>IFERROR(VLOOKUP($A252,DADOS!$Q:$AO,16,FALSE),0)</f>
        <v>0</v>
      </c>
      <c r="D252" s="730">
        <f>IFERROR(VLOOKUP($A252,DADOS!$Q:$AO,25,FALSE),0)</f>
        <v>0</v>
      </c>
      <c r="E252" s="730" t="s">
        <v>9</v>
      </c>
      <c r="G252" s="732">
        <v>6659</v>
      </c>
      <c r="H252" s="730">
        <f>IFERROR(VLOOKUP($G252,DADOS!$Q:$AO,8,FALSE),0)</f>
        <v>0</v>
      </c>
      <c r="I252" s="730">
        <f>IFERROR(VLOOKUP($G252,DADOS!$Q:$AO,16,FALSE),0)</f>
        <v>0</v>
      </c>
      <c r="J252" s="730">
        <f>IFERROR(VLOOKUP($G252,DADOS!$Q:$AO,25,FALSE),0)</f>
        <v>0</v>
      </c>
      <c r="K252" s="730" t="s">
        <v>10</v>
      </c>
    </row>
    <row r="253" spans="1:11">
      <c r="A253" s="732">
        <v>3207</v>
      </c>
      <c r="B253" s="730">
        <f>IFERROR(VLOOKUP($A253,DADOS!$Q:$AO,8,FALSE),0)</f>
        <v>0</v>
      </c>
      <c r="C253" s="730">
        <f>IFERROR(VLOOKUP($A253,DADOS!$Q:$AO,16,FALSE),0)</f>
        <v>0</v>
      </c>
      <c r="D253" s="730">
        <f>IFERROR(VLOOKUP($A253,DADOS!$Q:$AO,25,FALSE),0)</f>
        <v>0</v>
      </c>
      <c r="E253" s="730" t="s">
        <v>10</v>
      </c>
      <c r="G253" s="732">
        <v>6660</v>
      </c>
      <c r="H253" s="730">
        <f>IFERROR(VLOOKUP($G253,DADOS!$Q:$AO,8,FALSE),0)</f>
        <v>0</v>
      </c>
      <c r="I253" s="730">
        <f>IFERROR(VLOOKUP($G253,DADOS!$Q:$AO,16,FALSE),0)</f>
        <v>0</v>
      </c>
      <c r="J253" s="730">
        <f>IFERROR(VLOOKUP($G253,DADOS!$Q:$AO,25,FALSE),0)</f>
        <v>0</v>
      </c>
      <c r="K253" s="730" t="s">
        <v>9</v>
      </c>
    </row>
    <row r="254" spans="1:11">
      <c r="A254" s="732">
        <v>3211</v>
      </c>
      <c r="B254" s="730">
        <f>IFERROR(VLOOKUP($A254,DADOS!$Q:$AO,8,FALSE),0)</f>
        <v>0</v>
      </c>
      <c r="C254" s="730">
        <f>IFERROR(VLOOKUP($A254,DADOS!$Q:$AO,16,FALSE),0)</f>
        <v>0</v>
      </c>
      <c r="D254" s="730">
        <f>IFERROR(VLOOKUP($A254,DADOS!$Q:$AO,25,FALSE),0)</f>
        <v>0</v>
      </c>
      <c r="E254" s="730" t="s">
        <v>9</v>
      </c>
      <c r="G254" s="732">
        <v>6661</v>
      </c>
      <c r="H254" s="730">
        <f>IFERROR(VLOOKUP($G254,DADOS!$Q:$AO,8,FALSE),0)</f>
        <v>0</v>
      </c>
      <c r="I254" s="730">
        <f>IFERROR(VLOOKUP($G254,DADOS!$Q:$AO,16,FALSE),0)</f>
        <v>0</v>
      </c>
      <c r="J254" s="730">
        <f>IFERROR(VLOOKUP($G254,DADOS!$Q:$AO,25,FALSE),0)</f>
        <v>0</v>
      </c>
      <c r="K254" s="730" t="s">
        <v>10</v>
      </c>
    </row>
    <row r="255" spans="1:11">
      <c r="A255" s="732">
        <v>3212</v>
      </c>
      <c r="B255" s="730">
        <f>IFERROR(VLOOKUP($A255,DADOS!$Q:$AO,8,FALSE),0)</f>
        <v>0</v>
      </c>
      <c r="C255" s="730">
        <f>IFERROR(VLOOKUP($A255,DADOS!$Q:$AO,16,FALSE),0)</f>
        <v>0</v>
      </c>
      <c r="D255" s="730">
        <f>IFERROR(VLOOKUP($A255,DADOS!$Q:$AO,25,FALSE),0)</f>
        <v>0</v>
      </c>
      <c r="E255" s="730" t="s">
        <v>9</v>
      </c>
      <c r="G255" s="732">
        <v>6662</v>
      </c>
      <c r="H255" s="730">
        <f>IFERROR(VLOOKUP($G255,DADOS!$Q:$AO,8,FALSE),0)</f>
        <v>0</v>
      </c>
      <c r="I255" s="730">
        <f>IFERROR(VLOOKUP($G255,DADOS!$Q:$AO,16,FALSE),0)</f>
        <v>0</v>
      </c>
      <c r="J255" s="730">
        <f>IFERROR(VLOOKUP($G255,DADOS!$Q:$AO,25,FALSE),0)</f>
        <v>0</v>
      </c>
      <c r="K255" s="730" t="s">
        <v>10</v>
      </c>
    </row>
    <row r="256" spans="1:11">
      <c r="A256" s="732">
        <v>3251</v>
      </c>
      <c r="B256" s="730">
        <f>IFERROR(VLOOKUP($A256,DADOS!$Q:$AO,8,FALSE),0)</f>
        <v>0</v>
      </c>
      <c r="C256" s="730">
        <f>IFERROR(VLOOKUP($A256,DADOS!$Q:$AO,16,FALSE),0)</f>
        <v>0</v>
      </c>
      <c r="D256" s="730">
        <f>IFERROR(VLOOKUP($A256,DADOS!$Q:$AO,25,FALSE),0)</f>
        <v>0</v>
      </c>
      <c r="E256" s="730" t="s">
        <v>10</v>
      </c>
      <c r="G256" s="732">
        <v>6663</v>
      </c>
      <c r="H256" s="730">
        <f>IFERROR(VLOOKUP($G256,DADOS!$Q:$AO,8,FALSE),0)</f>
        <v>0</v>
      </c>
      <c r="I256" s="730">
        <f>IFERROR(VLOOKUP($G256,DADOS!$Q:$AO,16,FALSE),0)</f>
        <v>0</v>
      </c>
      <c r="J256" s="730">
        <f>IFERROR(VLOOKUP($G256,DADOS!$Q:$AO,25,FALSE),0)</f>
        <v>0</v>
      </c>
      <c r="K256" s="730" t="s">
        <v>9</v>
      </c>
    </row>
    <row r="257" spans="1:11">
      <c r="A257" s="732">
        <v>3301</v>
      </c>
      <c r="B257" s="730">
        <f>IFERROR(VLOOKUP($A257,DADOS!$Q:$AO,8,FALSE),0)</f>
        <v>0</v>
      </c>
      <c r="C257" s="730">
        <f>IFERROR(VLOOKUP($A257,DADOS!$Q:$AO,16,FALSE),0)</f>
        <v>0</v>
      </c>
      <c r="D257" s="730">
        <f>IFERROR(VLOOKUP($A257,DADOS!$Q:$AO,25,FALSE),0)</f>
        <v>0</v>
      </c>
      <c r="E257" s="730" t="s">
        <v>10</v>
      </c>
      <c r="G257" s="732">
        <v>6664</v>
      </c>
      <c r="H257" s="730">
        <f>IFERROR(VLOOKUP($G257,DADOS!$Q:$AO,8,FALSE),0)</f>
        <v>0</v>
      </c>
      <c r="I257" s="730">
        <f>IFERROR(VLOOKUP($G257,DADOS!$Q:$AO,16,FALSE),0)</f>
        <v>0</v>
      </c>
      <c r="J257" s="730">
        <f>IFERROR(VLOOKUP($G257,DADOS!$Q:$AO,25,FALSE),0)</f>
        <v>0</v>
      </c>
      <c r="K257" s="730" t="s">
        <v>10</v>
      </c>
    </row>
    <row r="258" spans="1:11">
      <c r="A258" s="732">
        <v>3351</v>
      </c>
      <c r="B258" s="730">
        <f>IFERROR(VLOOKUP($A258,DADOS!$Q:$AO,8,FALSE),0)</f>
        <v>0</v>
      </c>
      <c r="C258" s="730">
        <f>IFERROR(VLOOKUP($A258,DADOS!$Q:$AO,16,FALSE),0)</f>
        <v>0</v>
      </c>
      <c r="D258" s="730">
        <f>IFERROR(VLOOKUP($A258,DADOS!$Q:$AO,25,FALSE),0)</f>
        <v>0</v>
      </c>
      <c r="E258" s="730" t="s">
        <v>10</v>
      </c>
      <c r="G258" s="732">
        <v>6665</v>
      </c>
      <c r="H258" s="730">
        <f>IFERROR(VLOOKUP($G258,DADOS!$Q:$AO,8,FALSE),0)</f>
        <v>0</v>
      </c>
      <c r="I258" s="730">
        <f>IFERROR(VLOOKUP($G258,DADOS!$Q:$AO,16,FALSE),0)</f>
        <v>0</v>
      </c>
      <c r="J258" s="730">
        <f>IFERROR(VLOOKUP($G258,DADOS!$Q:$AO,25,FALSE),0)</f>
        <v>0</v>
      </c>
      <c r="K258" s="730" t="s">
        <v>10</v>
      </c>
    </row>
    <row r="259" spans="1:11">
      <c r="A259" s="732">
        <v>3352</v>
      </c>
      <c r="B259" s="730">
        <f>IFERROR(VLOOKUP($A259,DADOS!$Q:$AO,8,FALSE),0)</f>
        <v>0</v>
      </c>
      <c r="C259" s="730">
        <f>IFERROR(VLOOKUP($A259,DADOS!$Q:$AO,16,FALSE),0)</f>
        <v>0</v>
      </c>
      <c r="D259" s="730">
        <f>IFERROR(VLOOKUP($A259,DADOS!$Q:$AO,25,FALSE),0)</f>
        <v>0</v>
      </c>
      <c r="E259" s="730" t="s">
        <v>9</v>
      </c>
      <c r="G259" s="732">
        <v>6666</v>
      </c>
      <c r="H259" s="730">
        <f>IFERROR(VLOOKUP($G259,DADOS!$Q:$AO,8,FALSE),0)</f>
        <v>0</v>
      </c>
      <c r="I259" s="730">
        <f>IFERROR(VLOOKUP($G259,DADOS!$Q:$AO,16,FALSE),0)</f>
        <v>0</v>
      </c>
      <c r="J259" s="730">
        <f>IFERROR(VLOOKUP($G259,DADOS!$Q:$AO,25,FALSE),0)</f>
        <v>0</v>
      </c>
      <c r="K259" s="730" t="s">
        <v>10</v>
      </c>
    </row>
    <row r="260" spans="1:11">
      <c r="A260" s="732">
        <v>3353</v>
      </c>
      <c r="B260" s="730">
        <f>IFERROR(VLOOKUP($A260,DADOS!$Q:$AO,8,FALSE),0)</f>
        <v>0</v>
      </c>
      <c r="C260" s="730">
        <f>IFERROR(VLOOKUP($A260,DADOS!$Q:$AO,16,FALSE),0)</f>
        <v>0</v>
      </c>
      <c r="D260" s="730">
        <f>IFERROR(VLOOKUP($A260,DADOS!$Q:$AO,25,FALSE),0)</f>
        <v>0</v>
      </c>
      <c r="E260" s="730" t="s">
        <v>10</v>
      </c>
      <c r="G260" s="732">
        <v>6667</v>
      </c>
      <c r="H260" s="730">
        <f>IFERROR(VLOOKUP($G260,DADOS!$Q:$AO,8,FALSE),0)</f>
        <v>0</v>
      </c>
      <c r="I260" s="730">
        <f>IFERROR(VLOOKUP($G260,DADOS!$Q:$AO,16,FALSE),0)</f>
        <v>0</v>
      </c>
      <c r="J260" s="730">
        <f>IFERROR(VLOOKUP($G260,DADOS!$Q:$AO,25,FALSE),0)</f>
        <v>0</v>
      </c>
      <c r="K260" s="730" t="s">
        <v>10</v>
      </c>
    </row>
    <row r="261" spans="1:11">
      <c r="A261" s="732">
        <v>3354</v>
      </c>
      <c r="B261" s="730">
        <f>IFERROR(VLOOKUP($A261,DADOS!$Q:$AO,8,FALSE),0)</f>
        <v>0</v>
      </c>
      <c r="C261" s="730">
        <f>IFERROR(VLOOKUP($A261,DADOS!$Q:$AO,16,FALSE),0)</f>
        <v>0</v>
      </c>
      <c r="D261" s="730">
        <f>IFERROR(VLOOKUP($A261,DADOS!$Q:$AO,25,FALSE),0)</f>
        <v>0</v>
      </c>
      <c r="E261" s="730" t="s">
        <v>10</v>
      </c>
      <c r="G261" s="732">
        <v>6901</v>
      </c>
      <c r="H261" s="730">
        <f>IFERROR(VLOOKUP($G261,DADOS!$Q:$AO,8,FALSE),0)</f>
        <v>0</v>
      </c>
      <c r="I261" s="730">
        <f>IFERROR(VLOOKUP($G261,DADOS!$Q:$AO,16,FALSE),0)</f>
        <v>0</v>
      </c>
      <c r="J261" s="730">
        <f>IFERROR(VLOOKUP($G261,DADOS!$Q:$AO,25,FALSE),0)</f>
        <v>0</v>
      </c>
      <c r="K261" s="730" t="s">
        <v>10</v>
      </c>
    </row>
    <row r="262" spans="1:11">
      <c r="A262" s="732">
        <v>3355</v>
      </c>
      <c r="B262" s="730">
        <f>IFERROR(VLOOKUP($A262,DADOS!$Q:$AO,8,FALSE),0)</f>
        <v>0</v>
      </c>
      <c r="C262" s="730">
        <f>IFERROR(VLOOKUP($A262,DADOS!$Q:$AO,16,FALSE),0)</f>
        <v>0</v>
      </c>
      <c r="D262" s="730">
        <f>IFERROR(VLOOKUP($A262,DADOS!$Q:$AO,25,FALSE),0)</f>
        <v>0</v>
      </c>
      <c r="E262" s="730" t="s">
        <v>10</v>
      </c>
      <c r="G262" s="732">
        <v>6902</v>
      </c>
      <c r="H262" s="730">
        <f>IFERROR(VLOOKUP($G262,DADOS!$Q:$AO,8,FALSE),0)</f>
        <v>0</v>
      </c>
      <c r="I262" s="730">
        <f>IFERROR(VLOOKUP($G262,DADOS!$Q:$AO,16,FALSE),0)</f>
        <v>0</v>
      </c>
      <c r="J262" s="730">
        <f>IFERROR(VLOOKUP($G262,DADOS!$Q:$AO,25,FALSE),0)</f>
        <v>0</v>
      </c>
      <c r="K262" s="730" t="s">
        <v>10</v>
      </c>
    </row>
    <row r="263" spans="1:11">
      <c r="A263" s="732">
        <v>3356</v>
      </c>
      <c r="B263" s="730">
        <f>IFERROR(VLOOKUP($A263,DADOS!$Q:$AO,8,FALSE),0)</f>
        <v>0</v>
      </c>
      <c r="C263" s="730">
        <f>IFERROR(VLOOKUP($A263,DADOS!$Q:$AO,16,FALSE),0)</f>
        <v>0</v>
      </c>
      <c r="D263" s="730">
        <f>IFERROR(VLOOKUP($A263,DADOS!$Q:$AO,25,FALSE),0)</f>
        <v>0</v>
      </c>
      <c r="E263" s="730" t="s">
        <v>10</v>
      </c>
      <c r="G263" s="732">
        <v>6903</v>
      </c>
      <c r="H263" s="730">
        <f>IFERROR(VLOOKUP($G263,DADOS!$Q:$AO,8,FALSE),0)</f>
        <v>0</v>
      </c>
      <c r="I263" s="730">
        <f>IFERROR(VLOOKUP($G263,DADOS!$Q:$AO,16,FALSE),0)</f>
        <v>0</v>
      </c>
      <c r="J263" s="730">
        <f>IFERROR(VLOOKUP($G263,DADOS!$Q:$AO,25,FALSE),0)</f>
        <v>0</v>
      </c>
      <c r="K263" s="730" t="s">
        <v>10</v>
      </c>
    </row>
    <row r="264" spans="1:11">
      <c r="A264" s="732">
        <v>3503</v>
      </c>
      <c r="B264" s="730">
        <f>IFERROR(VLOOKUP($A264,DADOS!$Q:$AO,8,FALSE),0)</f>
        <v>0</v>
      </c>
      <c r="C264" s="730">
        <f>IFERROR(VLOOKUP($A264,DADOS!$Q:$AO,16,FALSE),0)</f>
        <v>0</v>
      </c>
      <c r="D264" s="730">
        <f>IFERROR(VLOOKUP($A264,DADOS!$Q:$AO,25,FALSE),0)</f>
        <v>0</v>
      </c>
      <c r="E264" s="730" t="s">
        <v>10</v>
      </c>
      <c r="G264" s="732">
        <v>6904</v>
      </c>
      <c r="H264" s="730">
        <f>IFERROR(VLOOKUP($G264,DADOS!$Q:$AO,8,FALSE),0)</f>
        <v>0</v>
      </c>
      <c r="I264" s="730">
        <f>IFERROR(VLOOKUP($G264,DADOS!$Q:$AO,16,FALSE),0)</f>
        <v>0</v>
      </c>
      <c r="J264" s="730">
        <f>IFERROR(VLOOKUP($G264,DADOS!$Q:$AO,25,FALSE),0)</f>
        <v>0</v>
      </c>
      <c r="K264" s="730" t="s">
        <v>10</v>
      </c>
    </row>
    <row r="265" spans="1:11">
      <c r="A265" s="732">
        <v>3551</v>
      </c>
      <c r="B265" s="730">
        <f>IFERROR(VLOOKUP($A265,DADOS!$Q:$AO,8,FALSE),0)</f>
        <v>0</v>
      </c>
      <c r="C265" s="730">
        <f>IFERROR(VLOOKUP($A265,DADOS!$Q:$AO,16,FALSE),0)</f>
        <v>0</v>
      </c>
      <c r="D265" s="730">
        <f>IFERROR(VLOOKUP($A265,DADOS!$Q:$AO,25,FALSE),0)</f>
        <v>0</v>
      </c>
      <c r="E265" s="730" t="s">
        <v>9</v>
      </c>
      <c r="G265" s="732">
        <v>6905</v>
      </c>
      <c r="H265" s="730">
        <f>IFERROR(VLOOKUP($G265,DADOS!$Q:$AO,8,FALSE),0)</f>
        <v>0</v>
      </c>
      <c r="I265" s="730">
        <f>IFERROR(VLOOKUP($G265,DADOS!$Q:$AO,16,FALSE),0)</f>
        <v>0</v>
      </c>
      <c r="J265" s="730">
        <f>IFERROR(VLOOKUP($G265,DADOS!$Q:$AO,25,FALSE),0)</f>
        <v>0</v>
      </c>
      <c r="K265" s="730" t="s">
        <v>9</v>
      </c>
    </row>
    <row r="266" spans="1:11">
      <c r="A266" s="732">
        <v>3552</v>
      </c>
      <c r="B266" s="730">
        <f>IFERROR(VLOOKUP($A266,DADOS!$Q:$AO,8,FALSE),0)</f>
        <v>0</v>
      </c>
      <c r="C266" s="730">
        <f>IFERROR(VLOOKUP($A266,DADOS!$Q:$AO,16,FALSE),0)</f>
        <v>0</v>
      </c>
      <c r="D266" s="730">
        <f>IFERROR(VLOOKUP($A266,DADOS!$Q:$AO,25,FALSE),0)</f>
        <v>0</v>
      </c>
      <c r="E266" s="730" t="s">
        <v>10</v>
      </c>
      <c r="G266" s="732">
        <v>6906</v>
      </c>
      <c r="H266" s="730">
        <f>IFERROR(VLOOKUP($G266,DADOS!$Q:$AO,8,FALSE),0)</f>
        <v>0</v>
      </c>
      <c r="I266" s="730">
        <f>IFERROR(VLOOKUP($G266,DADOS!$Q:$AO,16,FALSE),0)</f>
        <v>0</v>
      </c>
      <c r="J266" s="730">
        <f>IFERROR(VLOOKUP($G266,DADOS!$Q:$AO,25,FALSE),0)</f>
        <v>0</v>
      </c>
      <c r="K266" s="730" t="s">
        <v>10</v>
      </c>
    </row>
    <row r="267" spans="1:11">
      <c r="A267" s="732">
        <v>3553</v>
      </c>
      <c r="B267" s="730">
        <f>IFERROR(VLOOKUP($A267,DADOS!$Q:$AO,8,FALSE),0)</f>
        <v>0</v>
      </c>
      <c r="C267" s="730">
        <f>IFERROR(VLOOKUP($A267,DADOS!$Q:$AO,16,FALSE),0)</f>
        <v>0</v>
      </c>
      <c r="D267" s="730">
        <f>IFERROR(VLOOKUP($A267,DADOS!$Q:$AO,25,FALSE),0)</f>
        <v>0</v>
      </c>
      <c r="E267" s="730" t="s">
        <v>10</v>
      </c>
      <c r="G267" s="732">
        <v>6907</v>
      </c>
      <c r="H267" s="730">
        <f>IFERROR(VLOOKUP($G267,DADOS!$Q:$AO,8,FALSE),0)</f>
        <v>0</v>
      </c>
      <c r="I267" s="730">
        <f>IFERROR(VLOOKUP($G267,DADOS!$Q:$AO,16,FALSE),0)</f>
        <v>0</v>
      </c>
      <c r="J267" s="730">
        <f>IFERROR(VLOOKUP($G267,DADOS!$Q:$AO,25,FALSE),0)</f>
        <v>0</v>
      </c>
      <c r="K267" s="730" t="s">
        <v>10</v>
      </c>
    </row>
    <row r="268" spans="1:11">
      <c r="A268" s="732">
        <v>3556</v>
      </c>
      <c r="B268" s="730">
        <f>IFERROR(VLOOKUP($A268,DADOS!$Q:$AO,8,FALSE),0)</f>
        <v>0</v>
      </c>
      <c r="C268" s="730">
        <f>IFERROR(VLOOKUP($A268,DADOS!$Q:$AO,16,FALSE),0)</f>
        <v>0</v>
      </c>
      <c r="D268" s="730">
        <f>IFERROR(VLOOKUP($A268,DADOS!$Q:$AO,25,FALSE),0)</f>
        <v>0</v>
      </c>
      <c r="E268" s="730" t="s">
        <v>10</v>
      </c>
      <c r="G268" s="732">
        <v>6908</v>
      </c>
      <c r="H268" s="730">
        <f>IFERROR(VLOOKUP($G268,DADOS!$Q:$AO,8,FALSE),0)</f>
        <v>0</v>
      </c>
      <c r="I268" s="730">
        <f>IFERROR(VLOOKUP($G268,DADOS!$Q:$AO,16,FALSE),0)</f>
        <v>0</v>
      </c>
      <c r="J268" s="730">
        <f>IFERROR(VLOOKUP($G268,DADOS!$Q:$AO,25,FALSE),0)</f>
        <v>0</v>
      </c>
      <c r="K268" s="730" t="s">
        <v>10</v>
      </c>
    </row>
    <row r="269" spans="1:11">
      <c r="A269" s="732">
        <v>3651</v>
      </c>
      <c r="B269" s="730">
        <f>IFERROR(VLOOKUP($A269,DADOS!$Q:$AO,8,FALSE),0)</f>
        <v>0</v>
      </c>
      <c r="C269" s="730">
        <f>IFERROR(VLOOKUP($A269,DADOS!$Q:$AO,16,FALSE),0)</f>
        <v>0</v>
      </c>
      <c r="D269" s="730">
        <f>IFERROR(VLOOKUP($A269,DADOS!$Q:$AO,25,FALSE),0)</f>
        <v>0</v>
      </c>
      <c r="E269" s="730" t="s">
        <v>9</v>
      </c>
      <c r="G269" s="732">
        <v>6909</v>
      </c>
      <c r="H269" s="730">
        <f>IFERROR(VLOOKUP($G269,DADOS!$Q:$AO,8,FALSE),0)</f>
        <v>0</v>
      </c>
      <c r="I269" s="730">
        <f>IFERROR(VLOOKUP($G269,DADOS!$Q:$AO,16,FALSE),0)</f>
        <v>0</v>
      </c>
      <c r="J269" s="730">
        <f>IFERROR(VLOOKUP($G269,DADOS!$Q:$AO,25,FALSE),0)</f>
        <v>0</v>
      </c>
      <c r="K269" s="730" t="s">
        <v>10</v>
      </c>
    </row>
    <row r="270" spans="1:11">
      <c r="A270" s="732">
        <v>3652</v>
      </c>
      <c r="B270" s="730">
        <f>IFERROR(VLOOKUP($A270,DADOS!$Q:$AO,8,FALSE),0)</f>
        <v>0</v>
      </c>
      <c r="C270" s="730">
        <f>IFERROR(VLOOKUP($A270,DADOS!$Q:$AO,16,FALSE),0)</f>
        <v>0</v>
      </c>
      <c r="D270" s="730">
        <f>IFERROR(VLOOKUP($A270,DADOS!$Q:$AO,25,FALSE),0)</f>
        <v>0</v>
      </c>
      <c r="E270" s="730" t="s">
        <v>10</v>
      </c>
      <c r="G270" s="732">
        <v>6910</v>
      </c>
      <c r="H270" s="730">
        <f>IFERROR(VLOOKUP($G270,DADOS!$Q:$AO,8,FALSE),0)</f>
        <v>0</v>
      </c>
      <c r="I270" s="730">
        <f>IFERROR(VLOOKUP($G270,DADOS!$Q:$AO,16,FALSE),0)</f>
        <v>0</v>
      </c>
      <c r="J270" s="730">
        <f>IFERROR(VLOOKUP($G270,DADOS!$Q:$AO,25,FALSE),0)</f>
        <v>0</v>
      </c>
      <c r="K270" s="730" t="s">
        <v>9</v>
      </c>
    </row>
    <row r="271" spans="1:11">
      <c r="A271" s="732">
        <v>3653</v>
      </c>
      <c r="B271" s="730">
        <f>IFERROR(VLOOKUP($A271,DADOS!$Q:$AO,8,FALSE),0)</f>
        <v>0</v>
      </c>
      <c r="C271" s="730">
        <f>IFERROR(VLOOKUP($A271,DADOS!$Q:$AO,16,FALSE),0)</f>
        <v>0</v>
      </c>
      <c r="D271" s="730">
        <f>IFERROR(VLOOKUP($A271,DADOS!$Q:$AO,25,FALSE),0)</f>
        <v>0</v>
      </c>
      <c r="E271" s="730" t="s">
        <v>9</v>
      </c>
      <c r="G271" s="732">
        <v>6911</v>
      </c>
      <c r="H271" s="730">
        <f>IFERROR(VLOOKUP($G271,DADOS!$Q:$AO,8,FALSE),0)</f>
        <v>0</v>
      </c>
      <c r="I271" s="730">
        <f>IFERROR(VLOOKUP($G271,DADOS!$Q:$AO,16,FALSE),0)</f>
        <v>0</v>
      </c>
      <c r="J271" s="730">
        <f>IFERROR(VLOOKUP($G271,DADOS!$Q:$AO,25,FALSE),0)</f>
        <v>0</v>
      </c>
      <c r="K271" s="730" t="s">
        <v>9</v>
      </c>
    </row>
    <row r="272" spans="1:11">
      <c r="A272" s="732">
        <v>3667</v>
      </c>
      <c r="B272" s="730">
        <f>IFERROR(VLOOKUP($A272,DADOS!$Q:$AO,8,FALSE),0)</f>
        <v>0</v>
      </c>
      <c r="C272" s="730">
        <f>IFERROR(VLOOKUP($A272,DADOS!$Q:$AO,16,FALSE),0)</f>
        <v>0</v>
      </c>
      <c r="D272" s="730">
        <f>IFERROR(VLOOKUP($A272,DADOS!$Q:$AO,25,FALSE),0)</f>
        <v>0</v>
      </c>
      <c r="E272" s="730" t="s">
        <v>10</v>
      </c>
      <c r="G272" s="732">
        <v>6912</v>
      </c>
      <c r="H272" s="730">
        <f>IFERROR(VLOOKUP($G272,DADOS!$Q:$AO,8,FALSE),0)</f>
        <v>0</v>
      </c>
      <c r="I272" s="730">
        <f>IFERROR(VLOOKUP($G272,DADOS!$Q:$AO,16,FALSE),0)</f>
        <v>0</v>
      </c>
      <c r="J272" s="730">
        <f>IFERROR(VLOOKUP($G272,DADOS!$Q:$AO,25,FALSE),0)</f>
        <v>0</v>
      </c>
      <c r="K272" s="730" t="s">
        <v>10</v>
      </c>
    </row>
    <row r="273" spans="1:11">
      <c r="A273" s="732">
        <v>3930</v>
      </c>
      <c r="B273" s="730">
        <f>IFERROR(VLOOKUP($A273,DADOS!$Q:$AO,8,FALSE),0)</f>
        <v>0</v>
      </c>
      <c r="C273" s="730">
        <f>IFERROR(VLOOKUP($A273,DADOS!$Q:$AO,16,FALSE),0)</f>
        <v>0</v>
      </c>
      <c r="D273" s="730">
        <f>IFERROR(VLOOKUP($A273,DADOS!$Q:$AO,25,FALSE),0)</f>
        <v>0</v>
      </c>
      <c r="E273" s="730" t="s">
        <v>10</v>
      </c>
      <c r="G273" s="732">
        <v>6913</v>
      </c>
      <c r="H273" s="730">
        <f>IFERROR(VLOOKUP($G273,DADOS!$Q:$AO,8,FALSE),0)</f>
        <v>0</v>
      </c>
      <c r="I273" s="730">
        <f>IFERROR(VLOOKUP($G273,DADOS!$Q:$AO,16,FALSE),0)</f>
        <v>0</v>
      </c>
      <c r="J273" s="730">
        <f>IFERROR(VLOOKUP($G273,DADOS!$Q:$AO,25,FALSE),0)</f>
        <v>0</v>
      </c>
      <c r="K273" s="730" t="s">
        <v>10</v>
      </c>
    </row>
    <row r="274" spans="1:11">
      <c r="A274" s="732">
        <v>3949</v>
      </c>
      <c r="B274" s="730">
        <f>IFERROR(VLOOKUP($A274,DADOS!$Q:$AO,8,FALSE),0)</f>
        <v>0</v>
      </c>
      <c r="C274" s="730">
        <f>IFERROR(VLOOKUP($A274,DADOS!$Q:$AO,16,FALSE),0)</f>
        <v>0</v>
      </c>
      <c r="D274" s="730">
        <f>IFERROR(VLOOKUP($A274,DADOS!$Q:$AO,25,FALSE),0)</f>
        <v>0</v>
      </c>
      <c r="E274" s="730" t="s">
        <v>9</v>
      </c>
      <c r="G274" s="732">
        <v>6914</v>
      </c>
      <c r="H274" s="730">
        <f>IFERROR(VLOOKUP($G274,DADOS!$Q:$AO,8,FALSE),0)</f>
        <v>0</v>
      </c>
      <c r="I274" s="730">
        <f>IFERROR(VLOOKUP($G274,DADOS!$Q:$AO,16,FALSE),0)</f>
        <v>0</v>
      </c>
      <c r="J274" s="730">
        <f>IFERROR(VLOOKUP($G274,DADOS!$Q:$AO,25,FALSE),0)</f>
        <v>0</v>
      </c>
      <c r="K274" s="730" t="s">
        <v>10</v>
      </c>
    </row>
    <row r="275" spans="1:11">
      <c r="A275" s="732">
        <v>2215</v>
      </c>
      <c r="B275" s="730">
        <f>IFERROR(VLOOKUP($A275,DADOS!$Q:$AO,8,FALSE),0)</f>
        <v>0</v>
      </c>
      <c r="C275" s="730">
        <f>IFERROR(VLOOKUP($A275,DADOS!$Q:$AO,16,FALSE),0)</f>
        <v>0</v>
      </c>
      <c r="D275" s="730">
        <f>IFERROR(VLOOKUP($A275,DADOS!$Q:$AO,25,FALSE),0)</f>
        <v>0</v>
      </c>
      <c r="E275" s="730" t="s">
        <v>9</v>
      </c>
      <c r="G275" s="732">
        <v>6915</v>
      </c>
      <c r="H275" s="730">
        <f>IFERROR(VLOOKUP($G275,DADOS!$Q:$AO,8,FALSE),0)</f>
        <v>0</v>
      </c>
      <c r="I275" s="730">
        <f>IFERROR(VLOOKUP($G275,DADOS!$Q:$AO,16,FALSE),0)</f>
        <v>0</v>
      </c>
      <c r="J275" s="730">
        <f>IFERROR(VLOOKUP($G275,DADOS!$Q:$AO,25,FALSE),0)</f>
        <v>0</v>
      </c>
      <c r="K275" s="730" t="s">
        <v>10</v>
      </c>
    </row>
    <row r="276" spans="1:11">
      <c r="G276" s="732">
        <v>6916</v>
      </c>
      <c r="H276" s="730">
        <f>IFERROR(VLOOKUP($G276,DADOS!$Q:$AO,8,FALSE),0)</f>
        <v>0</v>
      </c>
      <c r="I276" s="730">
        <f>IFERROR(VLOOKUP($G276,DADOS!$Q:$AO,16,FALSE),0)</f>
        <v>0</v>
      </c>
      <c r="J276" s="730">
        <f>IFERROR(VLOOKUP($G276,DADOS!$Q:$AO,25,FALSE),0)</f>
        <v>0</v>
      </c>
      <c r="K276" s="730" t="s">
        <v>10</v>
      </c>
    </row>
    <row r="277" spans="1:11">
      <c r="G277" s="732">
        <v>6917</v>
      </c>
      <c r="H277" s="730">
        <f>IFERROR(VLOOKUP($G277,DADOS!$Q:$AO,8,FALSE),0)</f>
        <v>0</v>
      </c>
      <c r="I277" s="730">
        <f>IFERROR(VLOOKUP($G277,DADOS!$Q:$AO,16,FALSE),0)</f>
        <v>0</v>
      </c>
      <c r="J277" s="730">
        <f>IFERROR(VLOOKUP($G277,DADOS!$Q:$AO,25,FALSE),0)</f>
        <v>0</v>
      </c>
      <c r="K277" s="730" t="s">
        <v>9</v>
      </c>
    </row>
    <row r="278" spans="1:11">
      <c r="G278" s="732">
        <v>6918</v>
      </c>
      <c r="H278" s="730">
        <f>IFERROR(VLOOKUP($G278,DADOS!$Q:$AO,8,FALSE),0)</f>
        <v>0</v>
      </c>
      <c r="I278" s="730">
        <f>IFERROR(VLOOKUP($G278,DADOS!$Q:$AO,16,FALSE),0)</f>
        <v>0</v>
      </c>
      <c r="J278" s="730">
        <f>IFERROR(VLOOKUP($G278,DADOS!$Q:$AO,25,FALSE),0)</f>
        <v>0</v>
      </c>
      <c r="K278" s="730" t="s">
        <v>9</v>
      </c>
    </row>
    <row r="279" spans="1:11">
      <c r="G279" s="732">
        <v>6919</v>
      </c>
      <c r="H279" s="730">
        <f>IFERROR(VLOOKUP($G279,DADOS!$Q:$AO,8,FALSE),0)</f>
        <v>0</v>
      </c>
      <c r="I279" s="730">
        <f>IFERROR(VLOOKUP($G279,DADOS!$Q:$AO,16,FALSE),0)</f>
        <v>0</v>
      </c>
      <c r="J279" s="730">
        <f>IFERROR(VLOOKUP($G279,DADOS!$Q:$AO,25,FALSE),0)</f>
        <v>0</v>
      </c>
      <c r="K279" s="730" t="s">
        <v>10</v>
      </c>
    </row>
    <row r="280" spans="1:11">
      <c r="G280" s="732">
        <v>6920</v>
      </c>
      <c r="H280" s="730">
        <f>IFERROR(VLOOKUP($G280,DADOS!$Q:$AO,8,FALSE),0)</f>
        <v>0</v>
      </c>
      <c r="I280" s="730">
        <f>IFERROR(VLOOKUP($G280,DADOS!$Q:$AO,16,FALSE),0)</f>
        <v>0</v>
      </c>
      <c r="J280" s="730">
        <f>IFERROR(VLOOKUP($G280,DADOS!$Q:$AO,25,FALSE),0)</f>
        <v>0</v>
      </c>
      <c r="K280" s="730" t="s">
        <v>10</v>
      </c>
    </row>
    <row r="281" spans="1:11">
      <c r="G281" s="732">
        <v>6921</v>
      </c>
      <c r="H281" s="730">
        <f>IFERROR(VLOOKUP($G281,DADOS!$Q:$AO,8,FALSE),0)</f>
        <v>0</v>
      </c>
      <c r="I281" s="730">
        <f>IFERROR(VLOOKUP($G281,DADOS!$Q:$AO,16,FALSE),0)</f>
        <v>0</v>
      </c>
      <c r="J281" s="730">
        <f>IFERROR(VLOOKUP($G281,DADOS!$Q:$AO,25,FALSE),0)</f>
        <v>0</v>
      </c>
      <c r="K281" s="730" t="s">
        <v>10</v>
      </c>
    </row>
    <row r="282" spans="1:11">
      <c r="G282" s="732">
        <v>6922</v>
      </c>
      <c r="H282" s="730">
        <f>IFERROR(VLOOKUP($G282,DADOS!$Q:$AO,8,FALSE),0)</f>
        <v>0</v>
      </c>
      <c r="I282" s="730">
        <f>IFERROR(VLOOKUP($G282,DADOS!$Q:$AO,16,FALSE),0)</f>
        <v>0</v>
      </c>
      <c r="J282" s="730">
        <f>IFERROR(VLOOKUP($G282,DADOS!$Q:$AO,25,FALSE),0)</f>
        <v>0</v>
      </c>
      <c r="K282" s="730" t="s">
        <v>10</v>
      </c>
    </row>
    <row r="283" spans="1:11">
      <c r="G283" s="732">
        <v>6923</v>
      </c>
      <c r="H283" s="730">
        <f>IFERROR(VLOOKUP($G283,DADOS!$Q:$AO,8,FALSE),0)</f>
        <v>0</v>
      </c>
      <c r="I283" s="730">
        <f>IFERROR(VLOOKUP($G283,DADOS!$Q:$AO,16,FALSE),0)</f>
        <v>0</v>
      </c>
      <c r="J283" s="730">
        <f>IFERROR(VLOOKUP($G283,DADOS!$Q:$AO,25,FALSE),0)</f>
        <v>0</v>
      </c>
      <c r="K283" s="730" t="s">
        <v>10</v>
      </c>
    </row>
    <row r="284" spans="1:11">
      <c r="G284" s="732">
        <v>6924</v>
      </c>
      <c r="H284" s="730">
        <f>IFERROR(VLOOKUP($G284,DADOS!$Q:$AO,8,FALSE),0)</f>
        <v>0</v>
      </c>
      <c r="I284" s="730">
        <f>IFERROR(VLOOKUP($G284,DADOS!$Q:$AO,16,FALSE),0)</f>
        <v>0</v>
      </c>
      <c r="J284" s="730">
        <f>IFERROR(VLOOKUP($G284,DADOS!$Q:$AO,25,FALSE),0)</f>
        <v>0</v>
      </c>
      <c r="K284" s="730" t="s">
        <v>10</v>
      </c>
    </row>
    <row r="285" spans="1:11">
      <c r="G285" s="732">
        <v>6925</v>
      </c>
      <c r="H285" s="730">
        <f>IFERROR(VLOOKUP($G285,DADOS!$Q:$AO,8,FALSE),0)</f>
        <v>0</v>
      </c>
      <c r="I285" s="730">
        <f>IFERROR(VLOOKUP($G285,DADOS!$Q:$AO,16,FALSE),0)</f>
        <v>0</v>
      </c>
      <c r="J285" s="730">
        <f>IFERROR(VLOOKUP($G285,DADOS!$Q:$AO,25,FALSE),0)</f>
        <v>0</v>
      </c>
      <c r="K285" s="730" t="s">
        <v>10</v>
      </c>
    </row>
    <row r="286" spans="1:11">
      <c r="G286" s="732">
        <v>6929</v>
      </c>
      <c r="H286" s="730">
        <f>IFERROR(VLOOKUP($G286,DADOS!$Q:$AO,8,FALSE),0)</f>
        <v>0</v>
      </c>
      <c r="I286" s="730">
        <f>IFERROR(VLOOKUP($G286,DADOS!$Q:$AO,16,FALSE),0)</f>
        <v>0</v>
      </c>
      <c r="J286" s="730">
        <f>IFERROR(VLOOKUP($G286,DADOS!$Q:$AO,25,FALSE),0)</f>
        <v>0</v>
      </c>
      <c r="K286" s="730" t="s">
        <v>10</v>
      </c>
    </row>
    <row r="287" spans="1:11">
      <c r="G287" s="732">
        <v>6931</v>
      </c>
      <c r="H287" s="730">
        <f>IFERROR(VLOOKUP($G287,DADOS!$Q:$AO,8,FALSE),0)</f>
        <v>0</v>
      </c>
      <c r="I287" s="730">
        <f>IFERROR(VLOOKUP($G287,DADOS!$Q:$AO,16,FALSE),0)</f>
        <v>0</v>
      </c>
      <c r="J287" s="730">
        <f>IFERROR(VLOOKUP($G287,DADOS!$Q:$AO,25,FALSE),0)</f>
        <v>0</v>
      </c>
      <c r="K287" s="730" t="s">
        <v>10</v>
      </c>
    </row>
    <row r="288" spans="1:11">
      <c r="G288" s="732">
        <v>6932</v>
      </c>
      <c r="H288" s="730">
        <f>IFERROR(VLOOKUP($G288,DADOS!$Q:$AO,8,FALSE),0)</f>
        <v>0</v>
      </c>
      <c r="I288" s="730">
        <f>IFERROR(VLOOKUP($G288,DADOS!$Q:$AO,16,FALSE),0)</f>
        <v>0</v>
      </c>
      <c r="J288" s="730">
        <f>IFERROR(VLOOKUP($G288,DADOS!$Q:$AO,25,FALSE),0)</f>
        <v>0</v>
      </c>
      <c r="K288" s="730" t="s">
        <v>10</v>
      </c>
    </row>
    <row r="289" spans="7:11">
      <c r="G289" s="732">
        <v>6933</v>
      </c>
      <c r="H289" s="730">
        <f>IFERROR(VLOOKUP($G289,DADOS!$Q:$AO,8,FALSE),0)</f>
        <v>0</v>
      </c>
      <c r="I289" s="730">
        <f>IFERROR(VLOOKUP($G289,DADOS!$Q:$AO,16,FALSE),0)</f>
        <v>0</v>
      </c>
      <c r="J289" s="730">
        <f>IFERROR(VLOOKUP($G289,DADOS!$Q:$AO,25,FALSE),0)</f>
        <v>0</v>
      </c>
      <c r="K289" s="730" t="s">
        <v>10</v>
      </c>
    </row>
    <row r="290" spans="7:11">
      <c r="G290" s="732">
        <v>6934</v>
      </c>
      <c r="H290" s="730">
        <f>IFERROR(VLOOKUP($G290,DADOS!$Q:$AO,8,FALSE),0)</f>
        <v>0</v>
      </c>
      <c r="I290" s="730">
        <f>IFERROR(VLOOKUP($G290,DADOS!$Q:$AO,16,FALSE),0)</f>
        <v>0</v>
      </c>
      <c r="J290" s="730">
        <f>IFERROR(VLOOKUP($G290,DADOS!$Q:$AO,25,FALSE),0)</f>
        <v>0</v>
      </c>
      <c r="K290" s="730" t="s">
        <v>9</v>
      </c>
    </row>
    <row r="291" spans="7:11">
      <c r="G291" s="732">
        <v>6949</v>
      </c>
      <c r="H291" s="730">
        <f>IFERROR(VLOOKUP($G291,DADOS!$Q:$AO,8,FALSE),0)</f>
        <v>0</v>
      </c>
      <c r="I291" s="730">
        <f>IFERROR(VLOOKUP($G291,DADOS!$Q:$AO,16,FALSE),0)</f>
        <v>0</v>
      </c>
      <c r="J291" s="730">
        <f>IFERROR(VLOOKUP($G291,DADOS!$Q:$AO,25,FALSE),0)</f>
        <v>0</v>
      </c>
      <c r="K291" s="730" t="s">
        <v>10</v>
      </c>
    </row>
    <row r="292" spans="7:11">
      <c r="G292" s="732">
        <v>7101</v>
      </c>
      <c r="H292" s="730">
        <f>IFERROR(VLOOKUP($G292,DADOS!$Q:$AO,8,FALSE),0)</f>
        <v>0</v>
      </c>
      <c r="I292" s="730">
        <f>IFERROR(VLOOKUP($G292,DADOS!$Q:$AO,16,FALSE),0)</f>
        <v>0</v>
      </c>
      <c r="J292" s="730">
        <f>IFERROR(VLOOKUP($G292,DADOS!$Q:$AO,25,FALSE),0)</f>
        <v>0</v>
      </c>
      <c r="K292" s="730" t="s">
        <v>9</v>
      </c>
    </row>
    <row r="293" spans="7:11">
      <c r="G293" s="732">
        <v>7102</v>
      </c>
      <c r="H293" s="730">
        <f>IFERROR(VLOOKUP($G293,DADOS!$Q:$AO,8,FALSE),0)</f>
        <v>0</v>
      </c>
      <c r="I293" s="730">
        <f>IFERROR(VLOOKUP($G293,DADOS!$Q:$AO,16,FALSE),0)</f>
        <v>0</v>
      </c>
      <c r="J293" s="730">
        <f>IFERROR(VLOOKUP($G293,DADOS!$Q:$AO,25,FALSE),0)</f>
        <v>0</v>
      </c>
      <c r="K293" s="730" t="s">
        <v>10</v>
      </c>
    </row>
    <row r="294" spans="7:11">
      <c r="G294" s="732">
        <v>7105</v>
      </c>
      <c r="H294" s="730">
        <f>IFERROR(VLOOKUP($G294,DADOS!$Q:$AO,8,FALSE),0)</f>
        <v>0</v>
      </c>
      <c r="I294" s="730">
        <f>IFERROR(VLOOKUP($G294,DADOS!$Q:$AO,16,FALSE),0)</f>
        <v>0</v>
      </c>
      <c r="J294" s="730">
        <f>IFERROR(VLOOKUP($G294,DADOS!$Q:$AO,25,FALSE),0)</f>
        <v>0</v>
      </c>
      <c r="K294" s="730" t="s">
        <v>9</v>
      </c>
    </row>
    <row r="295" spans="7:11">
      <c r="G295" s="732">
        <v>7106</v>
      </c>
      <c r="H295" s="730">
        <f>IFERROR(VLOOKUP($G295,DADOS!$Q:$AO,8,FALSE),0)</f>
        <v>0</v>
      </c>
      <c r="I295" s="730">
        <f>IFERROR(VLOOKUP($G295,DADOS!$Q:$AO,16,FALSE),0)</f>
        <v>0</v>
      </c>
      <c r="J295" s="730">
        <f>IFERROR(VLOOKUP($G295,DADOS!$Q:$AO,25,FALSE),0)</f>
        <v>0</v>
      </c>
      <c r="K295" s="730" t="s">
        <v>10</v>
      </c>
    </row>
    <row r="296" spans="7:11">
      <c r="G296" s="732">
        <v>7127</v>
      </c>
      <c r="H296" s="730">
        <f>IFERROR(VLOOKUP($G296,DADOS!$Q:$AO,8,FALSE),0)</f>
        <v>0</v>
      </c>
      <c r="I296" s="730">
        <f>IFERROR(VLOOKUP($G296,DADOS!$Q:$AO,16,FALSE),0)</f>
        <v>0</v>
      </c>
      <c r="J296" s="730">
        <f>IFERROR(VLOOKUP($G296,DADOS!$Q:$AO,25,FALSE),0)</f>
        <v>0</v>
      </c>
      <c r="K296" s="730" t="s">
        <v>9</v>
      </c>
    </row>
    <row r="297" spans="7:11">
      <c r="G297" s="732">
        <v>7129</v>
      </c>
      <c r="H297" s="730">
        <f>IFERROR(VLOOKUP($G297,DADOS!$Q:$AO,8,FALSE),0)</f>
        <v>0</v>
      </c>
      <c r="I297" s="730">
        <f>IFERROR(VLOOKUP($G297,DADOS!$Q:$AO,16,FALSE),0)</f>
        <v>0</v>
      </c>
      <c r="J297" s="730">
        <f>IFERROR(VLOOKUP($G297,DADOS!$Q:$AO,25,FALSE),0)</f>
        <v>0</v>
      </c>
      <c r="K297" s="730" t="s">
        <v>9</v>
      </c>
    </row>
    <row r="298" spans="7:11">
      <c r="G298" s="732">
        <v>7201</v>
      </c>
      <c r="H298" s="730">
        <f>IFERROR(VLOOKUP($G298,DADOS!$Q:$AO,8,FALSE),0)</f>
        <v>0</v>
      </c>
      <c r="I298" s="730">
        <f>IFERROR(VLOOKUP($G298,DADOS!$Q:$AO,16,FALSE),0)</f>
        <v>0</v>
      </c>
      <c r="J298" s="730">
        <f>IFERROR(VLOOKUP($G298,DADOS!$Q:$AO,25,FALSE),0)</f>
        <v>0</v>
      </c>
      <c r="K298" s="730" t="s">
        <v>9</v>
      </c>
    </row>
    <row r="299" spans="7:11">
      <c r="G299" s="732">
        <v>7202</v>
      </c>
      <c r="H299" s="730">
        <f>IFERROR(VLOOKUP($G299,DADOS!$Q:$AO,8,FALSE),0)</f>
        <v>0</v>
      </c>
      <c r="I299" s="730">
        <f>IFERROR(VLOOKUP($G299,DADOS!$Q:$AO,16,FALSE),0)</f>
        <v>0</v>
      </c>
      <c r="J299" s="730">
        <f>IFERROR(VLOOKUP($G299,DADOS!$Q:$AO,25,FALSE),0)</f>
        <v>0</v>
      </c>
      <c r="K299" s="730" t="s">
        <v>10</v>
      </c>
    </row>
    <row r="300" spans="7:11">
      <c r="G300" s="732">
        <v>7205</v>
      </c>
      <c r="H300" s="730">
        <f>IFERROR(VLOOKUP($G300,DADOS!$Q:$AO,8,FALSE),0)</f>
        <v>0</v>
      </c>
      <c r="I300" s="730">
        <f>IFERROR(VLOOKUP($G300,DADOS!$Q:$AO,16,FALSE),0)</f>
        <v>0</v>
      </c>
      <c r="J300" s="730">
        <f>IFERROR(VLOOKUP($G300,DADOS!$Q:$AO,25,FALSE),0)</f>
        <v>0</v>
      </c>
      <c r="K300" s="730" t="s">
        <v>10</v>
      </c>
    </row>
    <row r="301" spans="7:11">
      <c r="G301" s="732">
        <v>7206</v>
      </c>
      <c r="H301" s="730">
        <f>IFERROR(VLOOKUP($G301,DADOS!$Q:$AO,8,FALSE),0)</f>
        <v>0</v>
      </c>
      <c r="I301" s="730">
        <f>IFERROR(VLOOKUP($G301,DADOS!$Q:$AO,16,FALSE),0)</f>
        <v>0</v>
      </c>
      <c r="J301" s="730">
        <f>IFERROR(VLOOKUP($G301,DADOS!$Q:$AO,25,FALSE),0)</f>
        <v>0</v>
      </c>
      <c r="K301" s="730" t="s">
        <v>9</v>
      </c>
    </row>
    <row r="302" spans="7:11">
      <c r="G302" s="732">
        <v>7207</v>
      </c>
      <c r="H302" s="730">
        <f>IFERROR(VLOOKUP($G302,DADOS!$Q:$AO,8,FALSE),0)</f>
        <v>0</v>
      </c>
      <c r="I302" s="730">
        <f>IFERROR(VLOOKUP($G302,DADOS!$Q:$AO,16,FALSE),0)</f>
        <v>0</v>
      </c>
      <c r="J302" s="730">
        <f>IFERROR(VLOOKUP($G302,DADOS!$Q:$AO,25,FALSE),0)</f>
        <v>0</v>
      </c>
      <c r="K302" s="730" t="s">
        <v>9</v>
      </c>
    </row>
    <row r="303" spans="7:11">
      <c r="G303" s="732">
        <v>7210</v>
      </c>
      <c r="H303" s="730">
        <f>IFERROR(VLOOKUP($G303,DADOS!$Q:$AO,8,FALSE),0)</f>
        <v>0</v>
      </c>
      <c r="I303" s="730">
        <f>IFERROR(VLOOKUP($G303,DADOS!$Q:$AO,16,FALSE),0)</f>
        <v>0</v>
      </c>
      <c r="J303" s="730">
        <f>IFERROR(VLOOKUP($G303,DADOS!$Q:$AO,25,FALSE),0)</f>
        <v>0</v>
      </c>
      <c r="K303" s="730" t="s">
        <v>10</v>
      </c>
    </row>
    <row r="304" spans="7:11">
      <c r="G304" s="732">
        <v>7211</v>
      </c>
      <c r="H304" s="730">
        <f>IFERROR(VLOOKUP($G304,DADOS!$Q:$AO,8,FALSE),0)</f>
        <v>0</v>
      </c>
      <c r="I304" s="730">
        <f>IFERROR(VLOOKUP($G304,DADOS!$Q:$AO,16,FALSE),0)</f>
        <v>0</v>
      </c>
      <c r="J304" s="730">
        <f>IFERROR(VLOOKUP($G304,DADOS!$Q:$AO,25,FALSE),0)</f>
        <v>0</v>
      </c>
      <c r="K304" s="730" t="s">
        <v>9</v>
      </c>
    </row>
    <row r="305" spans="7:11">
      <c r="G305" s="732">
        <v>7212</v>
      </c>
      <c r="H305" s="730">
        <f>IFERROR(VLOOKUP($G305,DADOS!$Q:$AO,8,FALSE),0)</f>
        <v>0</v>
      </c>
      <c r="I305" s="730">
        <f>IFERROR(VLOOKUP($G305,DADOS!$Q:$AO,16,FALSE),0)</f>
        <v>0</v>
      </c>
      <c r="J305" s="730">
        <f>IFERROR(VLOOKUP($G305,DADOS!$Q:$AO,25,FALSE),0)</f>
        <v>0</v>
      </c>
      <c r="K305" s="730" t="s">
        <v>9</v>
      </c>
    </row>
    <row r="306" spans="7:11">
      <c r="G306" s="732">
        <v>7251</v>
      </c>
      <c r="H306" s="730">
        <f>IFERROR(VLOOKUP($G306,DADOS!$Q:$AO,8,FALSE),0)</f>
        <v>0</v>
      </c>
      <c r="I306" s="730">
        <f>IFERROR(VLOOKUP($G306,DADOS!$Q:$AO,16,FALSE),0)</f>
        <v>0</v>
      </c>
      <c r="J306" s="730">
        <f>IFERROR(VLOOKUP($G306,DADOS!$Q:$AO,25,FALSE),0)</f>
        <v>0</v>
      </c>
      <c r="K306" s="730" t="s">
        <v>9</v>
      </c>
    </row>
    <row r="307" spans="7:11">
      <c r="G307" s="732">
        <v>7301</v>
      </c>
      <c r="H307" s="730">
        <f>IFERROR(VLOOKUP($G307,DADOS!$Q:$AO,8,FALSE),0)</f>
        <v>0</v>
      </c>
      <c r="I307" s="730">
        <f>IFERROR(VLOOKUP($G307,DADOS!$Q:$AO,16,FALSE),0)</f>
        <v>0</v>
      </c>
      <c r="J307" s="730">
        <f>IFERROR(VLOOKUP($G307,DADOS!$Q:$AO,25,FALSE),0)</f>
        <v>0</v>
      </c>
      <c r="K307" s="730" t="s">
        <v>10</v>
      </c>
    </row>
    <row r="308" spans="7:11">
      <c r="G308" s="732">
        <v>7358</v>
      </c>
      <c r="H308" s="730">
        <f>IFERROR(VLOOKUP($G308,DADOS!$Q:$AO,8,FALSE),0)</f>
        <v>0</v>
      </c>
      <c r="I308" s="730">
        <f>IFERROR(VLOOKUP($G308,DADOS!$Q:$AO,16,FALSE),0)</f>
        <v>0</v>
      </c>
      <c r="J308" s="730">
        <f>IFERROR(VLOOKUP($G308,DADOS!$Q:$AO,25,FALSE),0)</f>
        <v>0</v>
      </c>
      <c r="K308" s="730" t="s">
        <v>10</v>
      </c>
    </row>
    <row r="309" spans="7:11">
      <c r="G309" s="732">
        <v>7501</v>
      </c>
      <c r="H309" s="730">
        <f>IFERROR(VLOOKUP($G309,DADOS!$Q:$AO,8,FALSE),0)</f>
        <v>0</v>
      </c>
      <c r="I309" s="730">
        <f>IFERROR(VLOOKUP($G309,DADOS!$Q:$AO,16,FALSE),0)</f>
        <v>0</v>
      </c>
      <c r="J309" s="730">
        <f>IFERROR(VLOOKUP($G309,DADOS!$Q:$AO,25,FALSE),0)</f>
        <v>0</v>
      </c>
      <c r="K309" s="730" t="s">
        <v>10</v>
      </c>
    </row>
    <row r="310" spans="7:11">
      <c r="G310" s="732">
        <v>7504</v>
      </c>
      <c r="H310" s="730">
        <f>IFERROR(VLOOKUP($G310,DADOS!$Q:$AO,8,FALSE),0)</f>
        <v>0</v>
      </c>
      <c r="I310" s="730">
        <f>IFERROR(VLOOKUP($G310,DADOS!$Q:$AO,16,FALSE),0)</f>
        <v>0</v>
      </c>
      <c r="J310" s="730">
        <f>IFERROR(VLOOKUP($G310,DADOS!$Q:$AO,25,FALSE),0)</f>
        <v>0</v>
      </c>
      <c r="K310" s="730" t="s">
        <v>9</v>
      </c>
    </row>
    <row r="311" spans="7:11">
      <c r="G311" s="732">
        <v>7551</v>
      </c>
      <c r="H311" s="730">
        <f>IFERROR(VLOOKUP($G311,DADOS!$Q:$AO,8,FALSE),0)</f>
        <v>0</v>
      </c>
      <c r="I311" s="730">
        <f>IFERROR(VLOOKUP($G311,DADOS!$Q:$AO,16,FALSE),0)</f>
        <v>0</v>
      </c>
      <c r="J311" s="730">
        <f>IFERROR(VLOOKUP($G311,DADOS!$Q:$AO,25,FALSE),0)</f>
        <v>0</v>
      </c>
      <c r="K311" s="730" t="s">
        <v>10</v>
      </c>
    </row>
    <row r="312" spans="7:11">
      <c r="G312" s="732">
        <v>7552</v>
      </c>
      <c r="H312" s="730">
        <f>IFERROR(VLOOKUP($G312,DADOS!$Q:$AO,8,FALSE),0)</f>
        <v>0</v>
      </c>
      <c r="I312" s="730">
        <f>IFERROR(VLOOKUP($G312,DADOS!$Q:$AO,16,FALSE),0)</f>
        <v>0</v>
      </c>
      <c r="J312" s="730">
        <f>IFERROR(VLOOKUP($G312,DADOS!$Q:$AO,25,FALSE),0)</f>
        <v>0</v>
      </c>
      <c r="K312" s="730" t="s">
        <v>10</v>
      </c>
    </row>
    <row r="313" spans="7:11">
      <c r="G313" s="732">
        <v>7553</v>
      </c>
      <c r="H313" s="730">
        <f>IFERROR(VLOOKUP($G313,DADOS!$Q:$AO,8,FALSE),0)</f>
        <v>0</v>
      </c>
      <c r="I313" s="730">
        <f>IFERROR(VLOOKUP($G313,DADOS!$Q:$AO,16,FALSE),0)</f>
        <v>0</v>
      </c>
      <c r="J313" s="730">
        <f>IFERROR(VLOOKUP($G313,DADOS!$Q:$AO,25,FALSE),0)</f>
        <v>0</v>
      </c>
      <c r="K313" s="730" t="s">
        <v>10</v>
      </c>
    </row>
    <row r="314" spans="7:11">
      <c r="G314" s="732">
        <v>7556</v>
      </c>
      <c r="H314" s="730">
        <f>IFERROR(VLOOKUP($G314,DADOS!$Q:$AO,8,FALSE),0)</f>
        <v>0</v>
      </c>
      <c r="I314" s="730">
        <f>IFERROR(VLOOKUP($G314,DADOS!$Q:$AO,16,FALSE),0)</f>
        <v>0</v>
      </c>
      <c r="J314" s="730">
        <f>IFERROR(VLOOKUP($G314,DADOS!$Q:$AO,25,FALSE),0)</f>
        <v>0</v>
      </c>
      <c r="K314" s="730" t="s">
        <v>10</v>
      </c>
    </row>
    <row r="315" spans="7:11">
      <c r="G315" s="732">
        <v>7651</v>
      </c>
      <c r="H315" s="730">
        <f>IFERROR(VLOOKUP($G315,DADOS!$Q:$AO,8,FALSE),0)</f>
        <v>0</v>
      </c>
      <c r="I315" s="730">
        <f>IFERROR(VLOOKUP($G315,DADOS!$Q:$AO,16,FALSE),0)</f>
        <v>0</v>
      </c>
      <c r="J315" s="730">
        <f>IFERROR(VLOOKUP($G315,DADOS!$Q:$AO,25,FALSE),0)</f>
        <v>0</v>
      </c>
      <c r="K315" s="730" t="s">
        <v>9</v>
      </c>
    </row>
    <row r="316" spans="7:11">
      <c r="G316" s="732">
        <v>7654</v>
      </c>
      <c r="H316" s="730">
        <f>IFERROR(VLOOKUP($G316,DADOS!$Q:$AO,8,FALSE),0)</f>
        <v>0</v>
      </c>
      <c r="I316" s="730">
        <f>IFERROR(VLOOKUP($G316,DADOS!$Q:$AO,16,FALSE),0)</f>
        <v>0</v>
      </c>
      <c r="J316" s="730">
        <f>IFERROR(VLOOKUP($G316,DADOS!$Q:$AO,25,FALSE),0)</f>
        <v>0</v>
      </c>
      <c r="K316" s="730" t="s">
        <v>10</v>
      </c>
    </row>
    <row r="317" spans="7:11">
      <c r="G317" s="732">
        <v>7667</v>
      </c>
      <c r="H317" s="730">
        <f>IFERROR(VLOOKUP($G317,DADOS!$Q:$AO,8,FALSE),0)</f>
        <v>0</v>
      </c>
      <c r="I317" s="730">
        <f>IFERROR(VLOOKUP($G317,DADOS!$Q:$AO,16,FALSE),0)</f>
        <v>0</v>
      </c>
      <c r="J317" s="730">
        <f>IFERROR(VLOOKUP($G317,DADOS!$Q:$AO,25,FALSE),0)</f>
        <v>0</v>
      </c>
      <c r="K317" s="730" t="s">
        <v>9</v>
      </c>
    </row>
    <row r="318" spans="7:11">
      <c r="G318" s="732">
        <v>7930</v>
      </c>
      <c r="H318" s="730">
        <f>IFERROR(VLOOKUP($G318,DADOS!$Q:$AO,8,FALSE),0)</f>
        <v>0</v>
      </c>
      <c r="I318" s="730">
        <f>IFERROR(VLOOKUP($G318,DADOS!$Q:$AO,16,FALSE),0)</f>
        <v>0</v>
      </c>
      <c r="J318" s="730">
        <f>IFERROR(VLOOKUP($G318,DADOS!$Q:$AO,25,FALSE),0)</f>
        <v>0</v>
      </c>
      <c r="K318" s="730" t="s">
        <v>10</v>
      </c>
    </row>
    <row r="319" spans="7:11">
      <c r="G319" s="732">
        <v>7949</v>
      </c>
      <c r="H319" s="730">
        <f>IFERROR(VLOOKUP($G319,DADOS!$Q:$AO,8,FALSE),0)</f>
        <v>0</v>
      </c>
      <c r="I319" s="730">
        <f>IFERROR(VLOOKUP($G319,DADOS!$Q:$AO,16,FALSE),0)</f>
        <v>0</v>
      </c>
      <c r="J319" s="730">
        <f>IFERROR(VLOOKUP($G319,DADOS!$Q:$AO,25,FALSE),0)</f>
        <v>0</v>
      </c>
      <c r="K319" s="730" t="s">
        <v>10</v>
      </c>
    </row>
    <row r="320" spans="7:11">
      <c r="G320" s="732">
        <v>5216</v>
      </c>
      <c r="H320" s="730">
        <f>IFERROR(VLOOKUP($G320,DADOS!$Q:$AO,8,FALSE),0)</f>
        <v>0</v>
      </c>
      <c r="I320" s="730">
        <f>IFERROR(VLOOKUP($G320,DADOS!$Q:$AO,16,FALSE),0)</f>
        <v>0</v>
      </c>
      <c r="J320" s="730">
        <f>IFERROR(VLOOKUP($G320,DADOS!$Q:$AO,25,FALSE),0)</f>
        <v>0</v>
      </c>
      <c r="K320" s="733" t="s">
        <v>9</v>
      </c>
    </row>
    <row r="321" spans="7:11">
      <c r="G321" s="732">
        <v>6216</v>
      </c>
      <c r="H321" s="730">
        <f>IFERROR(VLOOKUP($G321,DADOS!$Q:$AO,8,FALSE),0)</f>
        <v>0</v>
      </c>
      <c r="I321" s="730">
        <f>IFERROR(VLOOKUP($G321,DADOS!$Q:$AO,16,FALSE),0)</f>
        <v>0</v>
      </c>
      <c r="J321" s="730">
        <f>IFERROR(VLOOKUP($G321,DADOS!$Q:$AO,25,FALSE),0)</f>
        <v>0</v>
      </c>
      <c r="K321" s="733" t="s">
        <v>9</v>
      </c>
    </row>
  </sheetData>
  <autoFilter ref="A1:K321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Y336"/>
  <sheetViews>
    <sheetView showGridLines="0" view="pageBreakPreview" topLeftCell="A11" zoomScale="55" zoomScaleNormal="70" zoomScaleSheetLayoutView="55" workbookViewId="0">
      <selection activeCell="B12" sqref="B12"/>
    </sheetView>
  </sheetViews>
  <sheetFormatPr defaultColWidth="11.28515625" defaultRowHeight="40.5" customHeight="1"/>
  <cols>
    <col min="1" max="1" width="101.28515625" style="766" bestFit="1" customWidth="1"/>
    <col min="2" max="2" width="42" style="764" bestFit="1" customWidth="1"/>
    <col min="3" max="3" width="13.7109375" style="734" bestFit="1" customWidth="1"/>
    <col min="4" max="4" width="39.85546875" style="734" bestFit="1" customWidth="1"/>
    <col min="5" max="5" width="29.7109375" style="734" bestFit="1" customWidth="1"/>
    <col min="6" max="6" width="48.28515625" style="734" bestFit="1" customWidth="1"/>
    <col min="7" max="7" width="23.28515625" style="734" bestFit="1" customWidth="1"/>
    <col min="8" max="8" width="26.140625" style="734" bestFit="1" customWidth="1"/>
    <col min="9" max="9" width="5.140625" style="734" customWidth="1"/>
    <col min="10" max="10" width="38" style="734" bestFit="1" customWidth="1"/>
    <col min="11" max="11" width="29.7109375" style="734" bestFit="1" customWidth="1"/>
    <col min="12" max="12" width="48.28515625" style="734" bestFit="1" customWidth="1"/>
    <col min="13" max="13" width="23.28515625" style="734" bestFit="1" customWidth="1"/>
    <col min="14" max="14" width="26.140625" style="734" bestFit="1" customWidth="1"/>
    <col min="15" max="15" width="4.5703125" style="734" bestFit="1" customWidth="1"/>
    <col min="16" max="16" width="9.28515625" style="734" bestFit="1" customWidth="1"/>
    <col min="17" max="17" width="14.5703125" style="734" bestFit="1" customWidth="1"/>
    <col min="18" max="18" width="4.5703125" style="734" bestFit="1" customWidth="1"/>
    <col min="19" max="19" width="9.28515625" style="734" bestFit="1" customWidth="1"/>
    <col min="20" max="20" width="32" style="734" bestFit="1" customWidth="1"/>
    <col min="21" max="21" width="18.28515625" style="734" bestFit="1" customWidth="1"/>
    <col min="22" max="22" width="19.85546875" style="734" bestFit="1" customWidth="1"/>
    <col min="23" max="23" width="32" style="734" bestFit="1" customWidth="1"/>
    <col min="24" max="24" width="18.28515625" style="734" bestFit="1" customWidth="1"/>
    <col min="25" max="25" width="19.85546875" style="734" bestFit="1" customWidth="1"/>
    <col min="26" max="16384" width="11.28515625" style="734"/>
  </cols>
  <sheetData>
    <row r="1" spans="1:14" ht="40.5" hidden="1" customHeight="1">
      <c r="A1" s="847"/>
      <c r="B1" s="847"/>
    </row>
    <row r="2" spans="1:14" ht="40.5" hidden="1" customHeight="1">
      <c r="A2" s="735"/>
      <c r="B2" s="780"/>
    </row>
    <row r="3" spans="1:14" ht="40.5" hidden="1" customHeight="1">
      <c r="A3" s="735"/>
      <c r="B3" s="780"/>
    </row>
    <row r="4" spans="1:14" ht="40.5" hidden="1" customHeight="1">
      <c r="A4" s="735"/>
      <c r="B4" s="780"/>
    </row>
    <row r="5" spans="1:14" ht="40.5" hidden="1" customHeight="1">
      <c r="A5" s="735"/>
      <c r="B5" s="780"/>
    </row>
    <row r="6" spans="1:14" ht="40.5" hidden="1" customHeight="1">
      <c r="A6" s="735"/>
      <c r="B6" s="780"/>
    </row>
    <row r="7" spans="1:14" ht="40.5" hidden="1" customHeight="1">
      <c r="A7" s="735"/>
      <c r="B7" s="780"/>
    </row>
    <row r="8" spans="1:14" ht="40.5" hidden="1" customHeight="1">
      <c r="A8" s="735"/>
      <c r="B8" s="780"/>
    </row>
    <row r="9" spans="1:14" ht="40.5" hidden="1" customHeight="1">
      <c r="A9" s="735"/>
      <c r="B9" s="780"/>
    </row>
    <row r="10" spans="1:14" ht="40.5" hidden="1" customHeight="1">
      <c r="A10" s="735"/>
      <c r="B10" s="780"/>
    </row>
    <row r="11" spans="1:14" ht="40.5" customHeight="1">
      <c r="A11" s="788" t="s">
        <v>472</v>
      </c>
      <c r="B11" s="789">
        <v>45748</v>
      </c>
    </row>
    <row r="12" spans="1:14" ht="40.5" customHeight="1">
      <c r="B12" s="762"/>
    </row>
    <row r="13" spans="1:14" ht="23.25">
      <c r="A13" s="848" t="s">
        <v>13</v>
      </c>
      <c r="B13" s="848"/>
      <c r="C13" s="748" t="s">
        <v>9</v>
      </c>
      <c r="D13" s="750"/>
      <c r="E13" s="750"/>
      <c r="F13" s="750" t="s">
        <v>456</v>
      </c>
      <c r="G13" s="750"/>
      <c r="H13" s="750"/>
      <c r="I13" s="736"/>
      <c r="J13" s="750"/>
      <c r="K13" s="750"/>
      <c r="L13" s="750" t="s">
        <v>456</v>
      </c>
      <c r="M13" s="750"/>
      <c r="N13" s="750"/>
    </row>
    <row r="14" spans="1:14" ht="23.25">
      <c r="A14" s="756" t="s">
        <v>14</v>
      </c>
      <c r="B14" s="757">
        <f>SUMIF(E:E,C13,H:H)</f>
        <v>38346.699999999997</v>
      </c>
      <c r="C14" s="737"/>
      <c r="D14" s="750" t="s">
        <v>462</v>
      </c>
      <c r="E14" s="750" t="s">
        <v>461</v>
      </c>
      <c r="F14" s="750" t="s">
        <v>457</v>
      </c>
      <c r="G14" s="750" t="s">
        <v>459</v>
      </c>
      <c r="H14" s="750" t="s">
        <v>458</v>
      </c>
      <c r="I14" s="736"/>
      <c r="J14" s="750" t="s">
        <v>463</v>
      </c>
      <c r="K14" s="750" t="s">
        <v>461</v>
      </c>
      <c r="L14" s="750" t="s">
        <v>457</v>
      </c>
      <c r="M14" s="750" t="s">
        <v>459</v>
      </c>
      <c r="N14" s="750" t="s">
        <v>458</v>
      </c>
    </row>
    <row r="15" spans="1:14" ht="23.25">
      <c r="A15" s="756" t="s">
        <v>15</v>
      </c>
      <c r="B15" s="757">
        <f>SUMIF(K:K,C13,N:N)</f>
        <v>178689.57</v>
      </c>
      <c r="C15" s="738"/>
      <c r="D15" s="751">
        <v>1101</v>
      </c>
      <c r="E15" s="751" t="s">
        <v>9</v>
      </c>
      <c r="F15" s="752">
        <v>470548.07</v>
      </c>
      <c r="G15" s="752">
        <v>3239.95</v>
      </c>
      <c r="H15" s="752">
        <v>615.59</v>
      </c>
      <c r="I15" s="736"/>
      <c r="J15" s="751">
        <v>6102</v>
      </c>
      <c r="K15" s="751" t="s">
        <v>10</v>
      </c>
      <c r="L15" s="752">
        <v>989.45</v>
      </c>
      <c r="M15" s="752">
        <v>906.93</v>
      </c>
      <c r="N15" s="752">
        <v>108.83</v>
      </c>
    </row>
    <row r="16" spans="1:14" ht="23.25">
      <c r="A16" s="756" t="s">
        <v>465</v>
      </c>
      <c r="B16" s="758">
        <v>0</v>
      </c>
      <c r="C16" s="739"/>
      <c r="D16" s="751">
        <v>2118</v>
      </c>
      <c r="E16" s="751" t="s">
        <v>10</v>
      </c>
      <c r="F16" s="752">
        <v>12751.55</v>
      </c>
      <c r="G16" s="752">
        <v>12751.55</v>
      </c>
      <c r="H16" s="752">
        <v>892.61</v>
      </c>
      <c r="I16" s="736"/>
      <c r="J16" s="751">
        <v>5101</v>
      </c>
      <c r="K16" s="751" t="s">
        <v>9</v>
      </c>
      <c r="L16" s="752">
        <v>1566881.15</v>
      </c>
      <c r="M16" s="752">
        <v>1487039.1</v>
      </c>
      <c r="N16" s="752">
        <v>178444.6</v>
      </c>
    </row>
    <row r="17" spans="1:25" ht="23.25">
      <c r="A17" s="756" t="s">
        <v>466</v>
      </c>
      <c r="B17" s="759">
        <v>0</v>
      </c>
      <c r="C17" s="740"/>
      <c r="D17" s="751">
        <v>2122</v>
      </c>
      <c r="E17" s="751" t="s">
        <v>9</v>
      </c>
      <c r="F17" s="752">
        <v>277766</v>
      </c>
      <c r="G17" s="752">
        <v>277766</v>
      </c>
      <c r="H17" s="752">
        <v>33331.919999999998</v>
      </c>
      <c r="I17" s="736"/>
      <c r="J17" s="751">
        <v>5102</v>
      </c>
      <c r="K17" s="751" t="s">
        <v>10</v>
      </c>
      <c r="L17" s="752">
        <v>1535803.46</v>
      </c>
      <c r="M17" s="752">
        <v>1478609.86</v>
      </c>
      <c r="N17" s="752">
        <v>202181.95</v>
      </c>
    </row>
    <row r="18" spans="1:25" ht="23.25">
      <c r="A18" s="756" t="s">
        <v>16</v>
      </c>
      <c r="B18" s="758">
        <v>0</v>
      </c>
      <c r="C18" s="739"/>
      <c r="D18" s="751">
        <v>1102</v>
      </c>
      <c r="E18" s="751" t="s">
        <v>10</v>
      </c>
      <c r="F18" s="752">
        <v>889001.1</v>
      </c>
      <c r="G18" s="752">
        <v>764059.72</v>
      </c>
      <c r="H18" s="752">
        <v>99242</v>
      </c>
      <c r="I18" s="736"/>
      <c r="J18" s="751">
        <v>5201</v>
      </c>
      <c r="K18" s="751" t="s">
        <v>9</v>
      </c>
      <c r="L18" s="752">
        <v>64048.5</v>
      </c>
      <c r="M18" s="752">
        <v>0</v>
      </c>
      <c r="N18" s="752">
        <v>0</v>
      </c>
    </row>
    <row r="19" spans="1:25" ht="23.25">
      <c r="A19" s="754" t="s">
        <v>17</v>
      </c>
      <c r="B19" s="760">
        <f>B15+B18-B14-B16-B17</f>
        <v>140342.87</v>
      </c>
      <c r="C19" s="738"/>
      <c r="D19" s="751">
        <v>1122</v>
      </c>
      <c r="E19" s="751" t="s">
        <v>9</v>
      </c>
      <c r="F19" s="752">
        <v>329648.59999999998</v>
      </c>
      <c r="G19" s="752">
        <v>0</v>
      </c>
      <c r="H19" s="752">
        <v>0</v>
      </c>
      <c r="I19" s="736"/>
      <c r="J19" s="751">
        <v>5202</v>
      </c>
      <c r="K19" s="751" t="s">
        <v>10</v>
      </c>
      <c r="L19" s="752">
        <v>254.61</v>
      </c>
      <c r="M19" s="752">
        <v>166.34</v>
      </c>
      <c r="N19" s="752">
        <v>28.45</v>
      </c>
    </row>
    <row r="20" spans="1:25" ht="23.25">
      <c r="A20" s="754" t="s">
        <v>18</v>
      </c>
      <c r="B20" s="792">
        <v>0.64</v>
      </c>
      <c r="C20" s="739"/>
      <c r="D20" s="751">
        <v>1125</v>
      </c>
      <c r="E20" s="751" t="s">
        <v>9</v>
      </c>
      <c r="F20" s="752">
        <v>22862.2</v>
      </c>
      <c r="G20" s="752">
        <v>12032.4</v>
      </c>
      <c r="H20" s="752">
        <v>2286.1799999999998</v>
      </c>
      <c r="I20" s="736"/>
      <c r="J20" s="751">
        <v>5901</v>
      </c>
      <c r="K20" s="751" t="s">
        <v>10</v>
      </c>
      <c r="L20" s="752">
        <v>470966.65</v>
      </c>
      <c r="M20" s="752">
        <v>0</v>
      </c>
      <c r="N20" s="752">
        <v>0</v>
      </c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</row>
    <row r="21" spans="1:25" ht="23.25">
      <c r="A21" s="755" t="s">
        <v>464</v>
      </c>
      <c r="B21" s="761">
        <f>B19*B20</f>
        <v>89819.436799999996</v>
      </c>
      <c r="C21" s="738"/>
      <c r="D21" s="751">
        <v>1201</v>
      </c>
      <c r="E21" s="751" t="s">
        <v>9</v>
      </c>
      <c r="F21" s="752">
        <v>18013.28</v>
      </c>
      <c r="G21" s="752">
        <v>16259.18</v>
      </c>
      <c r="H21" s="752">
        <v>1951.11</v>
      </c>
      <c r="I21" s="736"/>
      <c r="J21" s="751">
        <v>5910</v>
      </c>
      <c r="K21" s="751" t="s">
        <v>9</v>
      </c>
      <c r="L21" s="752">
        <v>2041.45</v>
      </c>
      <c r="M21" s="752">
        <v>2041.45</v>
      </c>
      <c r="N21" s="752">
        <v>244.97</v>
      </c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</row>
    <row r="22" spans="1:25" s="741" customFormat="1" ht="23.25">
      <c r="A22" s="766"/>
      <c r="B22" s="762"/>
      <c r="C22" s="738"/>
      <c r="D22" s="751">
        <v>1202</v>
      </c>
      <c r="E22" s="751" t="s">
        <v>10</v>
      </c>
      <c r="F22" s="752">
        <v>14931.96</v>
      </c>
      <c r="G22" s="752">
        <v>12816.74</v>
      </c>
      <c r="H22" s="752">
        <v>1790.05</v>
      </c>
      <c r="I22" s="736"/>
      <c r="J22" s="751">
        <v>6202</v>
      </c>
      <c r="K22" s="751" t="s">
        <v>10</v>
      </c>
      <c r="L22" s="752">
        <v>145.77000000000001</v>
      </c>
      <c r="M22" s="752">
        <v>145.77000000000001</v>
      </c>
      <c r="N22" s="752">
        <v>17.489999999999998</v>
      </c>
      <c r="O22" s="736"/>
      <c r="P22" s="736"/>
      <c r="Q22" s="736"/>
      <c r="R22" s="736"/>
      <c r="S22" s="736"/>
      <c r="T22" s="736"/>
      <c r="U22" s="736"/>
      <c r="V22" s="736"/>
      <c r="W22" s="736"/>
      <c r="X22" s="736"/>
      <c r="Y22" s="736"/>
    </row>
    <row r="23" spans="1:25" ht="23.25">
      <c r="A23" s="754" t="s">
        <v>19</v>
      </c>
      <c r="B23" s="763">
        <f>B15+B18-B14-B16-B21-B17</f>
        <v>50523.433199999999</v>
      </c>
      <c r="C23" s="749" t="s">
        <v>10</v>
      </c>
      <c r="D23" s="751">
        <v>1551</v>
      </c>
      <c r="E23" s="751" t="s">
        <v>9</v>
      </c>
      <c r="F23" s="752">
        <v>204588.16</v>
      </c>
      <c r="G23" s="752">
        <v>0</v>
      </c>
      <c r="H23" s="752">
        <v>0</v>
      </c>
      <c r="I23" s="736"/>
      <c r="J23" s="750" t="s">
        <v>460</v>
      </c>
      <c r="K23" s="750"/>
      <c r="L23" s="753">
        <v>3641131.0399999996</v>
      </c>
      <c r="M23" s="753">
        <v>2968909.45</v>
      </c>
      <c r="N23" s="753">
        <v>381026.29</v>
      </c>
      <c r="O23" s="736"/>
      <c r="P23" s="736"/>
      <c r="Q23" s="736"/>
      <c r="R23" s="736"/>
      <c r="S23" s="736"/>
      <c r="T23" s="736"/>
      <c r="U23" s="736"/>
      <c r="V23" s="736"/>
      <c r="W23" s="736"/>
      <c r="X23" s="736"/>
      <c r="Y23" s="736"/>
    </row>
    <row r="24" spans="1:25" ht="23.25">
      <c r="B24" s="762"/>
      <c r="C24" s="742"/>
      <c r="D24" s="751">
        <v>1556</v>
      </c>
      <c r="E24" s="751" t="s">
        <v>10</v>
      </c>
      <c r="F24" s="752">
        <v>18308.39</v>
      </c>
      <c r="G24" s="752">
        <v>0</v>
      </c>
      <c r="H24" s="752">
        <v>0</v>
      </c>
      <c r="I24" s="736"/>
      <c r="J24"/>
      <c r="K24"/>
      <c r="L24"/>
      <c r="M24"/>
      <c r="N24"/>
      <c r="O24" s="736"/>
      <c r="P24" s="736"/>
      <c r="Q24" s="736"/>
      <c r="R24" s="736"/>
      <c r="S24" s="736"/>
      <c r="T24" s="736"/>
      <c r="U24" s="736"/>
      <c r="V24" s="736"/>
    </row>
    <row r="25" spans="1:25" ht="23.25">
      <c r="C25" s="738"/>
      <c r="D25" s="751">
        <v>1653</v>
      </c>
      <c r="E25" s="751" t="s">
        <v>9</v>
      </c>
      <c r="F25" s="752">
        <v>7878.6</v>
      </c>
      <c r="G25" s="752">
        <v>0</v>
      </c>
      <c r="H25" s="752">
        <v>0</v>
      </c>
      <c r="I25" s="736"/>
      <c r="J25"/>
      <c r="K25"/>
      <c r="L25"/>
      <c r="M25"/>
      <c r="N25"/>
      <c r="O25" s="736"/>
      <c r="P25" s="736"/>
      <c r="Q25" s="736"/>
      <c r="R25" s="736"/>
      <c r="S25" s="736"/>
      <c r="T25" s="736"/>
      <c r="U25" s="736"/>
      <c r="V25" s="736"/>
    </row>
    <row r="26" spans="1:25" s="741" customFormat="1" ht="23.25">
      <c r="A26" s="845" t="s">
        <v>20</v>
      </c>
      <c r="B26" s="846"/>
      <c r="C26" s="739"/>
      <c r="D26" s="751">
        <v>1910</v>
      </c>
      <c r="E26" s="751" t="s">
        <v>9</v>
      </c>
      <c r="F26" s="752">
        <v>1508.54</v>
      </c>
      <c r="G26" s="752">
        <v>873.79</v>
      </c>
      <c r="H26" s="752">
        <v>161.9</v>
      </c>
      <c r="I26" s="736"/>
      <c r="J26"/>
      <c r="K26"/>
      <c r="L26"/>
      <c r="M26"/>
      <c r="N26"/>
      <c r="O26" s="736"/>
      <c r="P26" s="736"/>
      <c r="Q26" s="736"/>
      <c r="R26" s="736"/>
      <c r="S26" s="736"/>
      <c r="T26" s="736"/>
      <c r="U26" s="736"/>
      <c r="V26" s="736"/>
    </row>
    <row r="27" spans="1:25" ht="23.25">
      <c r="A27" s="756" t="s">
        <v>14</v>
      </c>
      <c r="B27" s="757">
        <f>SUMIF(E:E,C23,H:H)</f>
        <v>113045.89</v>
      </c>
      <c r="C27" s="739"/>
      <c r="D27" s="751">
        <v>1925</v>
      </c>
      <c r="E27" s="751" t="s">
        <v>10</v>
      </c>
      <c r="F27" s="752">
        <v>743666.6</v>
      </c>
      <c r="G27" s="752">
        <v>0</v>
      </c>
      <c r="H27" s="752">
        <v>0</v>
      </c>
      <c r="I27" s="736"/>
      <c r="J27"/>
      <c r="K27"/>
      <c r="L27"/>
      <c r="M27"/>
      <c r="N27"/>
      <c r="O27" s="736"/>
      <c r="P27" s="736"/>
      <c r="Q27" s="736"/>
      <c r="R27" s="736"/>
      <c r="S27" s="736"/>
      <c r="T27" s="736"/>
      <c r="U27" s="736"/>
      <c r="V27" s="736"/>
    </row>
    <row r="28" spans="1:25" ht="23.25">
      <c r="A28" s="756" t="s">
        <v>15</v>
      </c>
      <c r="B28" s="757">
        <f>SUMIF(K:K,C23,N:N)</f>
        <v>202336.72</v>
      </c>
      <c r="C28" s="743"/>
      <c r="D28" s="751">
        <v>1949</v>
      </c>
      <c r="E28" s="751" t="s">
        <v>9</v>
      </c>
      <c r="F28" s="752">
        <v>40777.480000000003</v>
      </c>
      <c r="G28" s="752">
        <v>0</v>
      </c>
      <c r="H28" s="752">
        <v>0</v>
      </c>
      <c r="J28"/>
      <c r="K28"/>
      <c r="L28"/>
      <c r="M28"/>
      <c r="N28"/>
      <c r="O28" s="736"/>
      <c r="P28" s="736"/>
    </row>
    <row r="29" spans="1:25" ht="23.25">
      <c r="A29" s="756" t="s">
        <v>469</v>
      </c>
      <c r="B29" s="758">
        <v>0</v>
      </c>
      <c r="C29" s="743"/>
      <c r="D29" s="751">
        <v>2102</v>
      </c>
      <c r="E29" s="751" t="s">
        <v>10</v>
      </c>
      <c r="F29" s="752">
        <v>145820.32999999999</v>
      </c>
      <c r="G29" s="752">
        <v>108508.98</v>
      </c>
      <c r="H29" s="752">
        <v>11121.23</v>
      </c>
      <c r="I29" s="741"/>
      <c r="J29"/>
      <c r="K29"/>
      <c r="L29"/>
      <c r="M29"/>
      <c r="N29"/>
      <c r="O29" s="736"/>
      <c r="P29" s="736"/>
    </row>
    <row r="30" spans="1:25" ht="23.25">
      <c r="A30" s="756" t="s">
        <v>470</v>
      </c>
      <c r="B30" s="782">
        <v>27.21</v>
      </c>
      <c r="C30" s="739"/>
      <c r="D30" s="751">
        <v>2556</v>
      </c>
      <c r="E30" s="751" t="s">
        <v>10</v>
      </c>
      <c r="F30" s="752">
        <v>1734.79</v>
      </c>
      <c r="G30" s="752">
        <v>0</v>
      </c>
      <c r="H30" s="752">
        <v>0</v>
      </c>
      <c r="J30"/>
      <c r="K30"/>
      <c r="L30"/>
      <c r="M30"/>
      <c r="N30"/>
      <c r="O30" s="736"/>
      <c r="P30" s="736"/>
    </row>
    <row r="31" spans="1:25" ht="23.25">
      <c r="A31" s="756" t="s">
        <v>473</v>
      </c>
      <c r="B31" s="782">
        <v>994.4</v>
      </c>
      <c r="D31" s="751">
        <v>2910</v>
      </c>
      <c r="E31" s="751" t="s">
        <v>9</v>
      </c>
      <c r="F31" s="752">
        <v>27.12</v>
      </c>
      <c r="G31" s="752">
        <v>0</v>
      </c>
      <c r="H31" s="752">
        <v>0</v>
      </c>
      <c r="J31"/>
      <c r="K31"/>
      <c r="L31"/>
      <c r="M31"/>
      <c r="N31"/>
      <c r="O31" s="736"/>
      <c r="P31" s="736"/>
    </row>
    <row r="32" spans="1:25" ht="23.25">
      <c r="A32" s="756" t="s">
        <v>471</v>
      </c>
      <c r="B32" s="758">
        <v>211.16</v>
      </c>
      <c r="D32" s="750" t="s">
        <v>460</v>
      </c>
      <c r="E32" s="750"/>
      <c r="F32" s="753">
        <v>3199832.7700000005</v>
      </c>
      <c r="G32" s="753">
        <v>1208308.3099999998</v>
      </c>
      <c r="H32" s="753">
        <v>151392.58999999997</v>
      </c>
      <c r="J32"/>
      <c r="K32"/>
      <c r="L32"/>
      <c r="M32"/>
      <c r="N32"/>
      <c r="O32" s="736"/>
      <c r="P32" s="736"/>
    </row>
    <row r="33" spans="1:16" ht="23.25">
      <c r="B33" s="762"/>
      <c r="C33" s="738"/>
      <c r="D33"/>
      <c r="E33"/>
      <c r="F33"/>
      <c r="G33"/>
      <c r="H33"/>
      <c r="J33"/>
      <c r="K33"/>
      <c r="L33"/>
      <c r="M33"/>
      <c r="N33"/>
      <c r="O33" s="736"/>
      <c r="P33" s="736"/>
    </row>
    <row r="34" spans="1:16" ht="23.25">
      <c r="A34" s="754" t="s">
        <v>19</v>
      </c>
      <c r="B34" s="763">
        <f>-(B27-B28+B29+B30-B31-B32)</f>
        <v>90469.18</v>
      </c>
      <c r="D34"/>
      <c r="E34"/>
      <c r="F34"/>
      <c r="G34"/>
      <c r="H34"/>
      <c r="J34"/>
      <c r="K34"/>
      <c r="L34"/>
      <c r="M34"/>
      <c r="N34"/>
      <c r="O34" s="736"/>
      <c r="P34" s="736"/>
    </row>
    <row r="35" spans="1:16" ht="23.25">
      <c r="D35"/>
      <c r="E35"/>
      <c r="F35"/>
      <c r="G35"/>
      <c r="H35"/>
      <c r="J35"/>
      <c r="K35"/>
      <c r="L35"/>
      <c r="M35"/>
      <c r="N35"/>
    </row>
    <row r="36" spans="1:16" s="741" customFormat="1" ht="23.25">
      <c r="A36" s="765" t="s">
        <v>21</v>
      </c>
      <c r="B36" s="760">
        <f>B34+B23</f>
        <v>140992.61319999999</v>
      </c>
      <c r="C36" s="738"/>
      <c r="D36"/>
      <c r="E36"/>
      <c r="F36"/>
      <c r="G36"/>
      <c r="H36"/>
      <c r="J36"/>
      <c r="K36"/>
      <c r="L36"/>
      <c r="M36"/>
      <c r="N36"/>
    </row>
    <row r="37" spans="1:16" ht="23.25">
      <c r="B37" s="781"/>
      <c r="C37" s="744"/>
      <c r="D37"/>
      <c r="E37"/>
      <c r="F37"/>
      <c r="G37"/>
      <c r="H37"/>
      <c r="J37"/>
      <c r="K37"/>
      <c r="L37"/>
      <c r="M37"/>
      <c r="N37"/>
    </row>
    <row r="38" spans="1:16" ht="23.25">
      <c r="A38" s="767" t="s">
        <v>467</v>
      </c>
      <c r="B38" s="787">
        <v>0.1</v>
      </c>
      <c r="D38"/>
      <c r="E38"/>
      <c r="F38"/>
      <c r="G38"/>
      <c r="H38"/>
      <c r="J38"/>
      <c r="K38"/>
      <c r="L38"/>
      <c r="M38"/>
      <c r="N38"/>
    </row>
    <row r="39" spans="1:16" ht="23.25">
      <c r="A39" s="768" t="s">
        <v>468</v>
      </c>
      <c r="B39" s="783">
        <f>B21*B38</f>
        <v>8981.9436800000003</v>
      </c>
      <c r="C39" s="745"/>
      <c r="D39"/>
      <c r="E39"/>
      <c r="F39"/>
      <c r="G39"/>
      <c r="H39"/>
      <c r="J39"/>
      <c r="K39"/>
      <c r="L39"/>
      <c r="M39"/>
      <c r="N39"/>
    </row>
    <row r="40" spans="1:16" ht="23.25">
      <c r="B40" s="734"/>
      <c r="D40"/>
      <c r="E40"/>
      <c r="F40"/>
      <c r="G40"/>
      <c r="H40"/>
      <c r="J40"/>
      <c r="K40"/>
      <c r="L40"/>
      <c r="M40"/>
      <c r="N40"/>
    </row>
    <row r="41" spans="1:16" ht="23.25">
      <c r="A41" s="770"/>
      <c r="D41"/>
      <c r="E41"/>
      <c r="F41"/>
      <c r="G41"/>
      <c r="H41"/>
      <c r="J41"/>
      <c r="K41"/>
      <c r="L41"/>
      <c r="M41"/>
      <c r="N41"/>
    </row>
    <row r="42" spans="1:16" ht="23.25">
      <c r="A42" s="769"/>
      <c r="B42" s="784"/>
      <c r="D42"/>
      <c r="E42"/>
      <c r="F42"/>
      <c r="G42"/>
      <c r="H42"/>
      <c r="J42"/>
      <c r="K42"/>
      <c r="L42"/>
      <c r="M42"/>
      <c r="N42"/>
    </row>
    <row r="43" spans="1:16" s="741" customFormat="1" ht="23.25">
      <c r="A43" s="769"/>
      <c r="B43" s="784"/>
      <c r="C43" s="734"/>
      <c r="D43"/>
      <c r="E43"/>
      <c r="F43"/>
      <c r="G43"/>
      <c r="H43"/>
      <c r="J43"/>
      <c r="K43"/>
      <c r="L43"/>
      <c r="M43"/>
      <c r="N43"/>
    </row>
    <row r="44" spans="1:16" ht="23.25">
      <c r="A44" s="769"/>
      <c r="C44" s="746"/>
      <c r="D44"/>
      <c r="E44"/>
      <c r="F44"/>
      <c r="G44"/>
      <c r="H44"/>
      <c r="J44"/>
      <c r="K44"/>
      <c r="L44"/>
      <c r="M44"/>
      <c r="N44"/>
    </row>
    <row r="45" spans="1:16" ht="23.25">
      <c r="A45" s="771"/>
      <c r="C45" s="746"/>
      <c r="D45"/>
      <c r="E45"/>
      <c r="F45"/>
      <c r="G45"/>
      <c r="H45"/>
      <c r="J45"/>
      <c r="K45"/>
      <c r="L45"/>
      <c r="M45"/>
      <c r="N45"/>
    </row>
    <row r="46" spans="1:16" ht="23.25">
      <c r="D46"/>
      <c r="E46"/>
      <c r="F46"/>
      <c r="G46"/>
      <c r="H46"/>
      <c r="J46"/>
      <c r="K46"/>
      <c r="L46"/>
      <c r="M46"/>
      <c r="N46"/>
    </row>
    <row r="47" spans="1:16" ht="23.25">
      <c r="C47" s="738"/>
      <c r="D47"/>
      <c r="E47"/>
      <c r="F47"/>
      <c r="G47"/>
      <c r="H47"/>
      <c r="J47"/>
      <c r="K47"/>
      <c r="L47"/>
      <c r="M47"/>
      <c r="N47"/>
    </row>
    <row r="48" spans="1:16" ht="23.25">
      <c r="C48" s="738"/>
      <c r="D48"/>
      <c r="E48"/>
      <c r="F48"/>
      <c r="G48"/>
      <c r="H48"/>
      <c r="J48"/>
      <c r="K48"/>
      <c r="L48"/>
      <c r="M48"/>
      <c r="N48"/>
    </row>
    <row r="49" spans="1:14" ht="23.25">
      <c r="C49" s="738"/>
      <c r="D49"/>
      <c r="E49"/>
      <c r="F49"/>
      <c r="G49"/>
      <c r="H49"/>
      <c r="J49"/>
      <c r="K49"/>
      <c r="L49"/>
      <c r="M49"/>
      <c r="N49"/>
    </row>
    <row r="50" spans="1:14" s="741" customFormat="1" ht="23.25">
      <c r="A50" s="769"/>
      <c r="B50" s="764"/>
      <c r="C50" s="738"/>
      <c r="D50"/>
      <c r="E50"/>
      <c r="F50"/>
      <c r="G50"/>
      <c r="H50"/>
      <c r="I50" s="734"/>
      <c r="J50"/>
      <c r="K50"/>
      <c r="L50"/>
      <c r="M50"/>
      <c r="N50"/>
    </row>
    <row r="51" spans="1:14" ht="23.25">
      <c r="A51" s="769"/>
      <c r="D51"/>
      <c r="E51"/>
      <c r="F51"/>
      <c r="G51"/>
      <c r="H51"/>
      <c r="J51"/>
      <c r="K51"/>
      <c r="L51"/>
      <c r="M51"/>
      <c r="N51"/>
    </row>
    <row r="52" spans="1:14" ht="23.25">
      <c r="A52" s="769"/>
      <c r="C52" s="738"/>
      <c r="D52"/>
      <c r="E52"/>
      <c r="F52"/>
      <c r="G52"/>
      <c r="H52"/>
      <c r="J52"/>
      <c r="K52"/>
      <c r="L52"/>
      <c r="M52"/>
      <c r="N52"/>
    </row>
    <row r="53" spans="1:14" ht="23.25">
      <c r="A53" s="769"/>
      <c r="C53" s="738"/>
      <c r="D53"/>
      <c r="E53"/>
      <c r="F53"/>
      <c r="G53"/>
      <c r="H53"/>
      <c r="J53"/>
      <c r="K53"/>
      <c r="L53"/>
      <c r="M53"/>
      <c r="N53"/>
    </row>
    <row r="54" spans="1:14" ht="23.25">
      <c r="A54" s="769"/>
      <c r="C54" s="738"/>
      <c r="D54"/>
      <c r="E54"/>
      <c r="F54"/>
      <c r="G54"/>
      <c r="H54"/>
      <c r="J54"/>
      <c r="K54"/>
      <c r="L54"/>
      <c r="M54"/>
      <c r="N54"/>
    </row>
    <row r="55" spans="1:14" ht="23.25">
      <c r="A55" s="769"/>
      <c r="C55" s="738"/>
      <c r="D55"/>
      <c r="E55"/>
      <c r="F55"/>
      <c r="G55"/>
      <c r="H55"/>
      <c r="J55"/>
      <c r="K55"/>
      <c r="L55"/>
      <c r="M55"/>
      <c r="N55"/>
    </row>
    <row r="56" spans="1:14" ht="23.25">
      <c r="A56" s="769"/>
      <c r="C56" s="738"/>
      <c r="D56"/>
      <c r="E56"/>
      <c r="F56"/>
      <c r="G56"/>
      <c r="H56"/>
      <c r="J56"/>
      <c r="K56"/>
      <c r="L56"/>
      <c r="M56"/>
      <c r="N56"/>
    </row>
    <row r="57" spans="1:14" ht="23.25">
      <c r="A57" s="770"/>
      <c r="C57" s="738"/>
      <c r="D57"/>
      <c r="E57"/>
      <c r="F57"/>
      <c r="G57"/>
      <c r="H57"/>
      <c r="J57"/>
      <c r="K57"/>
      <c r="L57"/>
      <c r="M57"/>
      <c r="N57"/>
    </row>
    <row r="58" spans="1:14" ht="23.25">
      <c r="A58" s="769"/>
      <c r="B58" s="784"/>
      <c r="C58" s="738"/>
      <c r="D58"/>
      <c r="E58"/>
      <c r="F58"/>
      <c r="G58"/>
      <c r="H58"/>
      <c r="J58"/>
      <c r="K58"/>
      <c r="L58"/>
      <c r="M58"/>
      <c r="N58"/>
    </row>
    <row r="59" spans="1:14" ht="23.25">
      <c r="A59" s="769"/>
      <c r="C59" s="738"/>
      <c r="D59"/>
      <c r="E59"/>
      <c r="F59"/>
      <c r="G59"/>
      <c r="H59"/>
      <c r="J59"/>
      <c r="K59"/>
      <c r="L59"/>
      <c r="M59"/>
      <c r="N59"/>
    </row>
    <row r="60" spans="1:14" ht="23.25">
      <c r="A60" s="769"/>
      <c r="C60" s="738"/>
      <c r="D60"/>
      <c r="E60"/>
      <c r="F60"/>
      <c r="G60"/>
      <c r="H60"/>
      <c r="J60"/>
      <c r="K60"/>
      <c r="L60"/>
      <c r="M60"/>
      <c r="N60"/>
    </row>
    <row r="61" spans="1:14" ht="23.25">
      <c r="A61" s="769"/>
      <c r="C61" s="738"/>
      <c r="D61"/>
      <c r="E61"/>
      <c r="F61"/>
      <c r="G61"/>
      <c r="H61"/>
      <c r="J61"/>
      <c r="K61"/>
      <c r="L61"/>
      <c r="M61"/>
      <c r="N61"/>
    </row>
    <row r="62" spans="1:14" ht="23.25">
      <c r="A62" s="771"/>
      <c r="C62" s="738"/>
      <c r="D62"/>
      <c r="E62"/>
      <c r="F62"/>
      <c r="G62"/>
      <c r="H62"/>
      <c r="J62"/>
      <c r="K62"/>
      <c r="L62"/>
      <c r="M62"/>
      <c r="N62"/>
    </row>
    <row r="63" spans="1:14" ht="23.25">
      <c r="A63" s="769"/>
      <c r="C63" s="738"/>
      <c r="D63"/>
      <c r="E63"/>
      <c r="F63"/>
      <c r="G63"/>
      <c r="H63"/>
      <c r="J63"/>
      <c r="K63"/>
      <c r="L63"/>
      <c r="M63"/>
      <c r="N63"/>
    </row>
    <row r="64" spans="1:14" ht="23.25">
      <c r="A64" s="769"/>
      <c r="C64" s="738"/>
      <c r="D64"/>
      <c r="E64"/>
      <c r="F64"/>
      <c r="G64"/>
      <c r="H64"/>
      <c r="J64"/>
      <c r="K64"/>
      <c r="L64"/>
      <c r="M64"/>
      <c r="N64"/>
    </row>
    <row r="65" spans="1:14" ht="23.25">
      <c r="A65" s="769"/>
      <c r="C65" s="738"/>
      <c r="D65"/>
      <c r="E65"/>
      <c r="F65"/>
      <c r="G65"/>
      <c r="H65"/>
      <c r="J65"/>
      <c r="K65"/>
      <c r="L65"/>
      <c r="M65"/>
      <c r="N65"/>
    </row>
    <row r="66" spans="1:14" ht="23.25">
      <c r="A66" s="769"/>
      <c r="C66" s="738"/>
      <c r="D66"/>
      <c r="E66"/>
      <c r="F66"/>
      <c r="G66"/>
      <c r="H66"/>
      <c r="J66"/>
      <c r="K66"/>
      <c r="L66"/>
      <c r="M66"/>
      <c r="N66"/>
    </row>
    <row r="67" spans="1:14" ht="23.25">
      <c r="A67" s="769"/>
      <c r="C67" s="738"/>
      <c r="D67"/>
      <c r="E67"/>
      <c r="F67"/>
      <c r="G67"/>
      <c r="H67"/>
      <c r="J67"/>
      <c r="K67"/>
      <c r="L67"/>
      <c r="M67"/>
      <c r="N67"/>
    </row>
    <row r="68" spans="1:14" ht="23.25">
      <c r="A68" s="769"/>
      <c r="C68" s="738"/>
      <c r="D68"/>
      <c r="E68"/>
      <c r="F68"/>
      <c r="G68"/>
      <c r="H68"/>
      <c r="J68"/>
      <c r="K68"/>
      <c r="L68"/>
      <c r="M68"/>
      <c r="N68"/>
    </row>
    <row r="69" spans="1:14" ht="23.25">
      <c r="A69" s="769"/>
      <c r="C69" s="738"/>
      <c r="D69"/>
      <c r="E69"/>
      <c r="F69"/>
      <c r="G69"/>
      <c r="H69"/>
      <c r="J69"/>
      <c r="K69"/>
      <c r="L69"/>
      <c r="M69"/>
      <c r="N69"/>
    </row>
    <row r="70" spans="1:14" ht="23.25">
      <c r="A70" s="769"/>
      <c r="C70" s="738"/>
      <c r="D70"/>
      <c r="E70"/>
      <c r="F70"/>
      <c r="G70"/>
      <c r="H70"/>
      <c r="J70"/>
      <c r="K70"/>
      <c r="L70"/>
      <c r="M70"/>
      <c r="N70"/>
    </row>
    <row r="71" spans="1:14" ht="23.25">
      <c r="A71" s="769"/>
      <c r="C71" s="738"/>
      <c r="D71"/>
      <c r="E71"/>
      <c r="F71"/>
      <c r="G71"/>
      <c r="H71"/>
      <c r="J71"/>
      <c r="K71"/>
      <c r="L71"/>
      <c r="M71"/>
      <c r="N71"/>
    </row>
    <row r="72" spans="1:14" ht="23.25">
      <c r="A72" s="769"/>
      <c r="C72" s="738"/>
      <c r="D72"/>
      <c r="E72"/>
      <c r="F72"/>
      <c r="G72"/>
      <c r="H72"/>
      <c r="J72"/>
      <c r="K72"/>
      <c r="L72"/>
      <c r="M72"/>
      <c r="N72"/>
    </row>
    <row r="73" spans="1:14" ht="23.25">
      <c r="A73" s="769"/>
      <c r="C73" s="738"/>
      <c r="D73"/>
      <c r="E73"/>
      <c r="F73"/>
      <c r="G73"/>
      <c r="H73"/>
      <c r="J73"/>
      <c r="K73"/>
      <c r="L73"/>
      <c r="M73"/>
      <c r="N73"/>
    </row>
    <row r="74" spans="1:14" ht="23.25">
      <c r="A74" s="772"/>
      <c r="C74" s="738"/>
      <c r="D74"/>
      <c r="E74"/>
      <c r="F74"/>
      <c r="G74"/>
      <c r="H74"/>
      <c r="J74"/>
      <c r="K74"/>
      <c r="L74"/>
      <c r="M74"/>
      <c r="N74"/>
    </row>
    <row r="75" spans="1:14" ht="23.25">
      <c r="A75" s="769"/>
      <c r="C75" s="738"/>
      <c r="D75"/>
      <c r="E75"/>
      <c r="F75"/>
      <c r="G75"/>
      <c r="H75"/>
      <c r="J75"/>
      <c r="K75"/>
      <c r="L75"/>
      <c r="M75"/>
      <c r="N75"/>
    </row>
    <row r="76" spans="1:14" ht="23.25">
      <c r="C76" s="738"/>
      <c r="D76"/>
      <c r="E76"/>
      <c r="F76"/>
      <c r="G76"/>
      <c r="H76"/>
      <c r="J76"/>
      <c r="K76"/>
      <c r="L76"/>
      <c r="M76"/>
      <c r="N76"/>
    </row>
    <row r="77" spans="1:14" ht="23.25">
      <c r="D77"/>
      <c r="E77"/>
      <c r="F77"/>
      <c r="G77"/>
      <c r="H77"/>
      <c r="J77"/>
      <c r="K77"/>
      <c r="L77"/>
      <c r="M77"/>
      <c r="N77"/>
    </row>
    <row r="78" spans="1:14" ht="23.25">
      <c r="D78"/>
      <c r="E78"/>
      <c r="F78"/>
      <c r="G78"/>
      <c r="H78"/>
      <c r="J78"/>
      <c r="K78"/>
      <c r="L78"/>
      <c r="M78"/>
      <c r="N78"/>
    </row>
    <row r="79" spans="1:14" ht="23.25">
      <c r="D79"/>
      <c r="E79"/>
      <c r="F79"/>
      <c r="G79"/>
      <c r="H79"/>
      <c r="J79"/>
      <c r="K79"/>
      <c r="L79"/>
      <c r="M79"/>
      <c r="N79"/>
    </row>
    <row r="80" spans="1:14" ht="23.25">
      <c r="D80"/>
      <c r="E80"/>
      <c r="F80"/>
      <c r="G80"/>
      <c r="H80"/>
      <c r="J80"/>
      <c r="K80"/>
      <c r="L80"/>
      <c r="M80"/>
      <c r="N80"/>
    </row>
    <row r="81" spans="1:14" ht="23.25">
      <c r="D81"/>
      <c r="E81"/>
      <c r="F81"/>
      <c r="G81"/>
      <c r="H81"/>
      <c r="J81"/>
      <c r="K81"/>
      <c r="L81"/>
      <c r="M81"/>
      <c r="N81"/>
    </row>
    <row r="82" spans="1:14" ht="23.25">
      <c r="D82"/>
      <c r="E82"/>
      <c r="F82"/>
      <c r="G82"/>
      <c r="H82"/>
      <c r="J82"/>
      <c r="K82"/>
      <c r="L82"/>
      <c r="M82"/>
      <c r="N82"/>
    </row>
    <row r="83" spans="1:14" ht="23.25">
      <c r="A83" s="771"/>
      <c r="D83"/>
      <c r="E83"/>
      <c r="F83"/>
      <c r="G83"/>
      <c r="H83"/>
      <c r="J83"/>
      <c r="K83"/>
      <c r="L83"/>
      <c r="M83"/>
      <c r="N83"/>
    </row>
    <row r="84" spans="1:14" ht="23.25">
      <c r="A84" s="771"/>
      <c r="D84"/>
      <c r="E84"/>
      <c r="F84"/>
      <c r="G84"/>
      <c r="H84"/>
      <c r="J84"/>
      <c r="K84"/>
      <c r="L84"/>
      <c r="M84"/>
      <c r="N84"/>
    </row>
    <row r="85" spans="1:14" ht="23.25">
      <c r="D85"/>
      <c r="E85"/>
      <c r="F85"/>
      <c r="G85"/>
      <c r="H85"/>
      <c r="J85"/>
      <c r="K85"/>
      <c r="L85"/>
      <c r="M85"/>
      <c r="N85"/>
    </row>
    <row r="86" spans="1:14" ht="23.25">
      <c r="A86" s="771"/>
      <c r="D86"/>
      <c r="E86"/>
      <c r="F86"/>
      <c r="G86"/>
      <c r="H86"/>
      <c r="J86"/>
      <c r="K86"/>
      <c r="L86"/>
      <c r="M86"/>
      <c r="N86"/>
    </row>
    <row r="87" spans="1:14" ht="23.25">
      <c r="D87"/>
      <c r="E87"/>
      <c r="F87"/>
      <c r="G87"/>
      <c r="H87"/>
      <c r="J87"/>
      <c r="K87"/>
      <c r="L87"/>
      <c r="M87"/>
      <c r="N87"/>
    </row>
    <row r="88" spans="1:14" ht="23.25">
      <c r="D88"/>
      <c r="E88"/>
      <c r="F88"/>
      <c r="G88"/>
      <c r="H88"/>
      <c r="J88"/>
      <c r="K88"/>
      <c r="L88"/>
      <c r="M88"/>
      <c r="N88"/>
    </row>
    <row r="89" spans="1:14" ht="23.25">
      <c r="D89"/>
      <c r="E89"/>
      <c r="F89"/>
      <c r="G89"/>
      <c r="H89"/>
      <c r="J89"/>
      <c r="K89"/>
      <c r="L89"/>
      <c r="M89"/>
      <c r="N89"/>
    </row>
    <row r="90" spans="1:14" ht="23.25">
      <c r="D90"/>
      <c r="E90"/>
      <c r="F90"/>
      <c r="G90"/>
      <c r="H90"/>
      <c r="J90"/>
      <c r="K90"/>
      <c r="L90"/>
      <c r="M90"/>
      <c r="N90"/>
    </row>
    <row r="91" spans="1:14" ht="23.25">
      <c r="D91"/>
      <c r="E91"/>
      <c r="F91"/>
      <c r="G91"/>
      <c r="H91"/>
      <c r="J91"/>
      <c r="K91"/>
      <c r="L91"/>
      <c r="M91"/>
      <c r="N91"/>
    </row>
    <row r="92" spans="1:14" ht="23.25">
      <c r="D92"/>
      <c r="E92"/>
      <c r="F92"/>
      <c r="G92"/>
      <c r="H92"/>
      <c r="J92"/>
      <c r="K92"/>
      <c r="L92"/>
      <c r="M92"/>
      <c r="N92"/>
    </row>
    <row r="93" spans="1:14" ht="23.25">
      <c r="D93"/>
      <c r="E93"/>
      <c r="F93"/>
      <c r="G93"/>
      <c r="H93"/>
      <c r="J93"/>
      <c r="K93"/>
      <c r="L93"/>
      <c r="M93"/>
      <c r="N93"/>
    </row>
    <row r="94" spans="1:14" ht="23.25">
      <c r="D94"/>
      <c r="E94"/>
      <c r="F94"/>
      <c r="G94"/>
      <c r="H94"/>
      <c r="J94"/>
      <c r="K94"/>
      <c r="L94"/>
      <c r="M94"/>
      <c r="N94"/>
    </row>
    <row r="95" spans="1:14" ht="23.25">
      <c r="A95" s="769"/>
      <c r="D95"/>
      <c r="E95"/>
      <c r="F95"/>
      <c r="G95"/>
      <c r="H95"/>
      <c r="J95"/>
      <c r="K95"/>
      <c r="L95"/>
      <c r="M95"/>
      <c r="N95"/>
    </row>
    <row r="96" spans="1:14" ht="23.25">
      <c r="A96" s="769"/>
      <c r="D96"/>
      <c r="E96"/>
      <c r="F96"/>
      <c r="G96"/>
      <c r="H96"/>
      <c r="J96"/>
      <c r="K96"/>
      <c r="L96"/>
      <c r="M96"/>
      <c r="N96"/>
    </row>
    <row r="97" spans="1:14" ht="23.25">
      <c r="A97" s="769"/>
      <c r="D97"/>
      <c r="E97"/>
      <c r="F97"/>
      <c r="G97"/>
      <c r="H97"/>
      <c r="J97"/>
      <c r="K97"/>
      <c r="L97"/>
      <c r="M97"/>
      <c r="N97"/>
    </row>
    <row r="98" spans="1:14" ht="23.25">
      <c r="A98" s="769"/>
      <c r="D98"/>
      <c r="E98"/>
      <c r="F98"/>
      <c r="G98"/>
      <c r="H98"/>
      <c r="J98"/>
      <c r="K98"/>
      <c r="L98"/>
      <c r="M98"/>
      <c r="N98"/>
    </row>
    <row r="99" spans="1:14" ht="23.25">
      <c r="D99"/>
      <c r="E99"/>
      <c r="F99"/>
      <c r="G99"/>
      <c r="H99"/>
      <c r="J99"/>
      <c r="K99"/>
      <c r="L99"/>
      <c r="M99"/>
      <c r="N99"/>
    </row>
    <row r="100" spans="1:14" ht="23.25">
      <c r="D100"/>
      <c r="E100"/>
      <c r="F100"/>
      <c r="G100"/>
      <c r="H100"/>
      <c r="J100"/>
      <c r="K100"/>
      <c r="L100"/>
      <c r="M100"/>
      <c r="N100"/>
    </row>
    <row r="101" spans="1:14" ht="23.25">
      <c r="D101"/>
      <c r="E101"/>
      <c r="F101"/>
      <c r="G101"/>
      <c r="H101"/>
      <c r="J101"/>
      <c r="K101"/>
      <c r="L101"/>
      <c r="M101"/>
      <c r="N101"/>
    </row>
    <row r="102" spans="1:14" ht="23.25">
      <c r="A102" s="769"/>
      <c r="D102"/>
      <c r="E102"/>
      <c r="F102"/>
      <c r="G102"/>
      <c r="H102"/>
      <c r="J102"/>
      <c r="K102"/>
      <c r="L102"/>
      <c r="M102"/>
      <c r="N102"/>
    </row>
    <row r="103" spans="1:14" ht="23.25">
      <c r="D103"/>
      <c r="E103"/>
      <c r="F103"/>
      <c r="G103"/>
      <c r="H103"/>
      <c r="J103"/>
      <c r="K103"/>
      <c r="L103"/>
      <c r="M103"/>
      <c r="N103"/>
    </row>
    <row r="104" spans="1:14" ht="23.25">
      <c r="A104" s="773"/>
      <c r="D104"/>
      <c r="E104"/>
      <c r="F104"/>
      <c r="G104"/>
      <c r="H104"/>
      <c r="J104"/>
      <c r="K104"/>
      <c r="L104"/>
      <c r="M104"/>
      <c r="N104"/>
    </row>
    <row r="105" spans="1:14" ht="23.25">
      <c r="D105"/>
      <c r="E105"/>
      <c r="F105"/>
      <c r="G105"/>
      <c r="H105"/>
      <c r="J105"/>
      <c r="K105"/>
      <c r="L105"/>
      <c r="M105"/>
      <c r="N105"/>
    </row>
    <row r="106" spans="1:14" ht="23.25">
      <c r="D106"/>
      <c r="E106"/>
      <c r="F106"/>
      <c r="G106"/>
      <c r="H106"/>
      <c r="J106"/>
      <c r="K106"/>
      <c r="L106"/>
      <c r="M106"/>
      <c r="N106"/>
    </row>
    <row r="107" spans="1:14" ht="23.25">
      <c r="D107"/>
      <c r="E107"/>
      <c r="F107"/>
      <c r="G107"/>
      <c r="H107"/>
      <c r="J107"/>
      <c r="K107"/>
      <c r="L107"/>
      <c r="M107"/>
      <c r="N107"/>
    </row>
    <row r="108" spans="1:14" ht="23.25">
      <c r="A108" s="771"/>
      <c r="D108"/>
      <c r="E108"/>
      <c r="F108"/>
      <c r="G108"/>
      <c r="H108"/>
      <c r="J108"/>
      <c r="K108"/>
      <c r="L108"/>
      <c r="M108"/>
      <c r="N108"/>
    </row>
    <row r="109" spans="1:14" ht="23.25">
      <c r="A109" s="774"/>
      <c r="B109" s="785"/>
      <c r="D109"/>
      <c r="E109"/>
      <c r="F109"/>
      <c r="G109"/>
      <c r="H109"/>
      <c r="J109"/>
      <c r="K109"/>
      <c r="L109"/>
      <c r="M109"/>
      <c r="N109"/>
    </row>
    <row r="110" spans="1:14" ht="23.25">
      <c r="A110" s="775"/>
      <c r="B110" s="785"/>
      <c r="D110"/>
      <c r="E110"/>
      <c r="F110"/>
      <c r="G110"/>
      <c r="H110"/>
      <c r="J110"/>
      <c r="K110"/>
      <c r="L110"/>
      <c r="M110"/>
      <c r="N110"/>
    </row>
    <row r="111" spans="1:14" ht="23.25">
      <c r="A111" s="774"/>
      <c r="B111" s="785"/>
      <c r="D111"/>
      <c r="E111"/>
      <c r="F111"/>
      <c r="G111"/>
      <c r="H111"/>
      <c r="J111"/>
      <c r="K111"/>
      <c r="L111"/>
      <c r="M111"/>
      <c r="N111"/>
    </row>
    <row r="112" spans="1:14" ht="23.25">
      <c r="A112" s="776"/>
      <c r="B112" s="786"/>
      <c r="D112"/>
      <c r="E112"/>
      <c r="F112"/>
      <c r="G112"/>
      <c r="H112"/>
      <c r="J112"/>
      <c r="K112"/>
      <c r="L112"/>
      <c r="M112"/>
      <c r="N112"/>
    </row>
    <row r="113" spans="1:14" ht="23.25">
      <c r="A113" s="777"/>
      <c r="B113" s="785"/>
      <c r="D113"/>
      <c r="E113"/>
      <c r="F113"/>
      <c r="G113"/>
      <c r="H113"/>
      <c r="J113"/>
      <c r="K113"/>
      <c r="L113"/>
      <c r="M113"/>
      <c r="N113"/>
    </row>
    <row r="114" spans="1:14" ht="23.25">
      <c r="A114" s="778"/>
      <c r="B114" s="785"/>
      <c r="C114" s="747"/>
      <c r="D114"/>
      <c r="E114"/>
      <c r="F114"/>
      <c r="G114"/>
      <c r="H114"/>
      <c r="J114"/>
      <c r="K114"/>
      <c r="L114"/>
      <c r="M114"/>
      <c r="N114"/>
    </row>
    <row r="115" spans="1:14" ht="23.25">
      <c r="A115" s="779"/>
      <c r="B115" s="785"/>
      <c r="D115"/>
      <c r="E115"/>
      <c r="F115"/>
      <c r="G115"/>
      <c r="H115"/>
      <c r="J115"/>
      <c r="K115"/>
      <c r="L115"/>
      <c r="M115"/>
      <c r="N115"/>
    </row>
    <row r="116" spans="1:14" ht="23.25">
      <c r="A116" s="778"/>
      <c r="B116" s="785"/>
      <c r="D116"/>
      <c r="E116"/>
      <c r="F116"/>
      <c r="G116"/>
      <c r="H116"/>
      <c r="J116"/>
      <c r="K116"/>
      <c r="L116"/>
      <c r="M116"/>
      <c r="N116"/>
    </row>
    <row r="117" spans="1:14" ht="23.25">
      <c r="A117" s="778"/>
      <c r="B117" s="785"/>
      <c r="D117"/>
      <c r="E117"/>
      <c r="F117"/>
      <c r="G117"/>
      <c r="H117"/>
      <c r="J117"/>
      <c r="K117"/>
      <c r="L117"/>
      <c r="M117"/>
      <c r="N117"/>
    </row>
    <row r="118" spans="1:14" ht="23.25">
      <c r="A118" s="771"/>
      <c r="D118"/>
      <c r="E118"/>
      <c r="F118"/>
      <c r="G118"/>
      <c r="H118"/>
      <c r="J118"/>
      <c r="K118"/>
      <c r="L118"/>
      <c r="M118"/>
      <c r="N118"/>
    </row>
    <row r="119" spans="1:14" ht="23.25">
      <c r="A119" s="771"/>
      <c r="D119"/>
      <c r="E119"/>
      <c r="F119"/>
      <c r="G119"/>
      <c r="H119"/>
      <c r="J119"/>
      <c r="K119"/>
      <c r="L119"/>
      <c r="M119"/>
      <c r="N119"/>
    </row>
    <row r="120" spans="1:14" ht="23.25">
      <c r="D120"/>
      <c r="E120"/>
      <c r="F120"/>
      <c r="G120"/>
      <c r="H120"/>
      <c r="J120"/>
      <c r="K120"/>
      <c r="L120"/>
      <c r="M120"/>
      <c r="N120"/>
    </row>
    <row r="121" spans="1:14" ht="23.25">
      <c r="D121"/>
      <c r="E121"/>
      <c r="F121"/>
      <c r="G121"/>
      <c r="H121"/>
      <c r="J121"/>
      <c r="K121"/>
      <c r="L121"/>
      <c r="M121"/>
      <c r="N121"/>
    </row>
    <row r="122" spans="1:14" ht="23.25">
      <c r="D122"/>
      <c r="E122"/>
      <c r="F122"/>
      <c r="G122"/>
      <c r="H122"/>
      <c r="J122"/>
      <c r="K122"/>
      <c r="L122"/>
      <c r="M122"/>
      <c r="N122"/>
    </row>
    <row r="123" spans="1:14" ht="23.25">
      <c r="D123"/>
      <c r="E123"/>
      <c r="F123"/>
      <c r="G123"/>
      <c r="H123"/>
      <c r="J123"/>
      <c r="K123"/>
      <c r="L123"/>
      <c r="M123"/>
      <c r="N123"/>
    </row>
    <row r="124" spans="1:14" ht="23.25">
      <c r="D124"/>
      <c r="E124"/>
      <c r="F124"/>
      <c r="G124"/>
      <c r="H124"/>
      <c r="J124"/>
      <c r="K124"/>
      <c r="L124"/>
      <c r="M124"/>
      <c r="N124"/>
    </row>
    <row r="125" spans="1:14" ht="23.25">
      <c r="D125"/>
      <c r="E125"/>
      <c r="F125"/>
      <c r="G125"/>
      <c r="H125"/>
      <c r="J125"/>
      <c r="K125"/>
      <c r="L125"/>
      <c r="M125"/>
      <c r="N125"/>
    </row>
    <row r="126" spans="1:14" ht="23.25">
      <c r="D126"/>
      <c r="E126"/>
      <c r="F126"/>
      <c r="G126"/>
      <c r="H126"/>
      <c r="J126"/>
      <c r="K126"/>
      <c r="L126"/>
      <c r="M126"/>
      <c r="N126"/>
    </row>
    <row r="127" spans="1:14" ht="23.25">
      <c r="D127"/>
      <c r="E127"/>
      <c r="F127"/>
      <c r="G127"/>
      <c r="H127"/>
      <c r="J127"/>
      <c r="K127"/>
      <c r="L127"/>
      <c r="M127"/>
      <c r="N127"/>
    </row>
    <row r="128" spans="1:14" ht="23.25">
      <c r="D128"/>
      <c r="E128"/>
      <c r="F128"/>
      <c r="G128"/>
      <c r="H128"/>
      <c r="J128"/>
      <c r="K128"/>
      <c r="L128"/>
      <c r="M128"/>
      <c r="N128"/>
    </row>
    <row r="129" spans="4:14" ht="23.25">
      <c r="D129"/>
      <c r="E129"/>
      <c r="F129"/>
      <c r="G129"/>
      <c r="H129"/>
      <c r="J129"/>
      <c r="K129"/>
      <c r="L129"/>
      <c r="M129"/>
      <c r="N129"/>
    </row>
    <row r="130" spans="4:14" ht="23.25">
      <c r="D130"/>
      <c r="E130"/>
      <c r="F130"/>
      <c r="G130"/>
      <c r="H130"/>
      <c r="J130"/>
      <c r="K130"/>
      <c r="L130"/>
      <c r="M130"/>
      <c r="N130"/>
    </row>
    <row r="131" spans="4:14" ht="23.25">
      <c r="D131"/>
      <c r="E131"/>
      <c r="F131"/>
      <c r="G131"/>
      <c r="H131"/>
      <c r="J131"/>
      <c r="K131"/>
      <c r="L131"/>
      <c r="M131"/>
      <c r="N131"/>
    </row>
    <row r="132" spans="4:14" ht="23.25">
      <c r="D132"/>
      <c r="E132"/>
      <c r="F132"/>
      <c r="G132"/>
      <c r="H132"/>
      <c r="J132"/>
      <c r="K132"/>
      <c r="L132"/>
      <c r="M132"/>
      <c r="N132"/>
    </row>
    <row r="133" spans="4:14" ht="23.25">
      <c r="D133"/>
      <c r="E133"/>
      <c r="F133"/>
      <c r="G133"/>
      <c r="H133"/>
      <c r="J133"/>
      <c r="K133"/>
      <c r="L133"/>
      <c r="M133"/>
      <c r="N133"/>
    </row>
    <row r="134" spans="4:14" ht="23.25">
      <c r="D134"/>
      <c r="E134"/>
      <c r="F134"/>
      <c r="G134"/>
      <c r="H134"/>
      <c r="J134"/>
      <c r="K134"/>
      <c r="L134"/>
      <c r="M134"/>
      <c r="N134"/>
    </row>
    <row r="135" spans="4:14" ht="23.25">
      <c r="D135"/>
      <c r="E135"/>
      <c r="F135"/>
      <c r="G135"/>
      <c r="H135"/>
      <c r="J135"/>
      <c r="K135"/>
      <c r="L135"/>
      <c r="M135"/>
      <c r="N135"/>
    </row>
    <row r="136" spans="4:14" ht="23.25">
      <c r="D136"/>
      <c r="E136"/>
      <c r="F136"/>
      <c r="G136"/>
      <c r="H136"/>
      <c r="J136"/>
      <c r="K136"/>
      <c r="L136"/>
      <c r="M136"/>
      <c r="N136"/>
    </row>
    <row r="137" spans="4:14" ht="23.25">
      <c r="D137"/>
      <c r="E137"/>
      <c r="F137"/>
      <c r="G137"/>
      <c r="H137"/>
      <c r="J137"/>
      <c r="K137"/>
      <c r="L137"/>
      <c r="M137"/>
      <c r="N137"/>
    </row>
    <row r="138" spans="4:14" ht="23.25">
      <c r="D138"/>
      <c r="E138"/>
      <c r="F138"/>
      <c r="G138"/>
      <c r="H138"/>
      <c r="J138"/>
      <c r="K138"/>
      <c r="L138"/>
      <c r="M138"/>
      <c r="N138"/>
    </row>
    <row r="139" spans="4:14" ht="23.25">
      <c r="D139"/>
      <c r="E139"/>
      <c r="F139"/>
      <c r="G139"/>
      <c r="H139"/>
      <c r="J139"/>
      <c r="K139"/>
      <c r="L139"/>
      <c r="M139"/>
      <c r="N139"/>
    </row>
    <row r="140" spans="4:14" ht="23.25">
      <c r="D140"/>
      <c r="E140"/>
      <c r="F140"/>
      <c r="G140"/>
      <c r="H140"/>
      <c r="J140"/>
      <c r="K140"/>
      <c r="L140"/>
      <c r="M140"/>
      <c r="N140"/>
    </row>
    <row r="141" spans="4:14" ht="23.25">
      <c r="D141"/>
      <c r="E141"/>
      <c r="F141"/>
      <c r="G141"/>
      <c r="H141"/>
      <c r="J141"/>
      <c r="K141"/>
      <c r="L141"/>
      <c r="M141"/>
      <c r="N141"/>
    </row>
    <row r="142" spans="4:14" ht="23.25">
      <c r="D142"/>
      <c r="E142"/>
      <c r="F142"/>
      <c r="G142"/>
      <c r="H142"/>
      <c r="J142"/>
      <c r="K142"/>
      <c r="L142"/>
      <c r="M142"/>
      <c r="N142"/>
    </row>
    <row r="143" spans="4:14" ht="23.25">
      <c r="D143"/>
      <c r="E143"/>
      <c r="F143"/>
      <c r="G143"/>
      <c r="H143"/>
      <c r="J143"/>
      <c r="K143"/>
      <c r="L143"/>
      <c r="M143"/>
      <c r="N143"/>
    </row>
    <row r="144" spans="4:14" ht="23.25">
      <c r="D144"/>
      <c r="E144"/>
      <c r="F144"/>
      <c r="G144"/>
      <c r="H144"/>
      <c r="J144"/>
      <c r="K144"/>
      <c r="L144"/>
      <c r="M144"/>
      <c r="N144"/>
    </row>
    <row r="145" spans="4:14" ht="23.25">
      <c r="D145"/>
      <c r="E145"/>
      <c r="F145"/>
      <c r="G145"/>
      <c r="H145"/>
      <c r="J145"/>
      <c r="K145"/>
      <c r="L145"/>
      <c r="M145"/>
      <c r="N145"/>
    </row>
    <row r="146" spans="4:14" ht="23.25">
      <c r="D146"/>
      <c r="E146"/>
      <c r="F146"/>
      <c r="G146"/>
      <c r="H146"/>
      <c r="J146"/>
      <c r="K146"/>
      <c r="L146"/>
      <c r="M146"/>
      <c r="N146"/>
    </row>
    <row r="147" spans="4:14" ht="23.25">
      <c r="D147"/>
      <c r="E147"/>
      <c r="F147"/>
      <c r="G147"/>
      <c r="H147"/>
      <c r="J147"/>
      <c r="K147"/>
      <c r="L147"/>
      <c r="M147"/>
      <c r="N147"/>
    </row>
    <row r="148" spans="4:14" ht="23.25">
      <c r="D148"/>
      <c r="E148"/>
      <c r="F148"/>
      <c r="G148"/>
      <c r="H148"/>
      <c r="J148"/>
      <c r="K148"/>
      <c r="L148"/>
      <c r="M148"/>
      <c r="N148"/>
    </row>
    <row r="149" spans="4:14" ht="23.25">
      <c r="D149"/>
      <c r="E149"/>
      <c r="F149"/>
      <c r="G149"/>
      <c r="H149"/>
      <c r="J149"/>
      <c r="K149"/>
      <c r="L149"/>
      <c r="M149"/>
      <c r="N149"/>
    </row>
    <row r="150" spans="4:14" ht="23.25">
      <c r="D150"/>
      <c r="E150"/>
      <c r="F150"/>
      <c r="G150"/>
      <c r="H150"/>
      <c r="J150"/>
      <c r="K150"/>
      <c r="L150"/>
      <c r="M150"/>
      <c r="N150"/>
    </row>
    <row r="151" spans="4:14" ht="23.25">
      <c r="D151"/>
      <c r="E151"/>
      <c r="F151"/>
      <c r="G151"/>
      <c r="H151"/>
      <c r="J151"/>
      <c r="K151"/>
      <c r="L151"/>
      <c r="M151"/>
      <c r="N151"/>
    </row>
    <row r="152" spans="4:14" ht="23.25">
      <c r="D152"/>
      <c r="E152"/>
      <c r="F152"/>
      <c r="G152"/>
      <c r="H152"/>
      <c r="J152"/>
      <c r="K152"/>
      <c r="L152"/>
      <c r="M152"/>
      <c r="N152"/>
    </row>
    <row r="153" spans="4:14" ht="23.25">
      <c r="D153"/>
      <c r="E153"/>
      <c r="F153"/>
      <c r="G153"/>
      <c r="H153"/>
      <c r="J153"/>
      <c r="K153"/>
      <c r="L153"/>
      <c r="M153"/>
      <c r="N153"/>
    </row>
    <row r="154" spans="4:14" ht="23.25">
      <c r="D154"/>
      <c r="E154"/>
      <c r="F154"/>
      <c r="G154"/>
      <c r="H154"/>
      <c r="J154"/>
      <c r="K154"/>
      <c r="L154"/>
      <c r="M154"/>
      <c r="N154"/>
    </row>
    <row r="155" spans="4:14" ht="23.25">
      <c r="D155"/>
      <c r="E155"/>
      <c r="F155"/>
      <c r="G155"/>
      <c r="H155"/>
      <c r="J155"/>
      <c r="K155"/>
      <c r="L155"/>
      <c r="M155"/>
      <c r="N155"/>
    </row>
    <row r="156" spans="4:14" ht="23.25">
      <c r="D156"/>
      <c r="E156"/>
      <c r="F156"/>
      <c r="G156"/>
      <c r="H156"/>
      <c r="J156"/>
      <c r="K156"/>
      <c r="L156"/>
      <c r="M156"/>
      <c r="N156"/>
    </row>
    <row r="157" spans="4:14" ht="23.25">
      <c r="D157"/>
      <c r="E157"/>
      <c r="F157"/>
      <c r="G157"/>
      <c r="H157"/>
      <c r="J157"/>
      <c r="K157"/>
      <c r="L157"/>
      <c r="M157"/>
      <c r="N157"/>
    </row>
    <row r="158" spans="4:14" ht="23.25">
      <c r="D158"/>
      <c r="E158"/>
      <c r="F158"/>
      <c r="G158"/>
      <c r="H158"/>
      <c r="J158"/>
      <c r="K158"/>
      <c r="L158"/>
      <c r="M158"/>
      <c r="N158"/>
    </row>
    <row r="159" spans="4:14" ht="23.25">
      <c r="D159"/>
      <c r="E159"/>
      <c r="F159"/>
      <c r="G159"/>
      <c r="H159"/>
      <c r="J159"/>
      <c r="K159"/>
      <c r="L159"/>
      <c r="M159"/>
      <c r="N159"/>
    </row>
    <row r="160" spans="4:14" ht="23.25">
      <c r="D160"/>
      <c r="E160"/>
      <c r="F160"/>
      <c r="G160"/>
      <c r="H160"/>
      <c r="J160"/>
      <c r="K160"/>
      <c r="L160"/>
      <c r="M160"/>
      <c r="N160"/>
    </row>
    <row r="161" spans="4:14" ht="23.25">
      <c r="D161"/>
      <c r="E161"/>
      <c r="F161"/>
      <c r="G161"/>
      <c r="H161"/>
      <c r="J161"/>
      <c r="K161"/>
      <c r="L161"/>
      <c r="M161"/>
      <c r="N161"/>
    </row>
    <row r="162" spans="4:14" ht="23.25">
      <c r="D162"/>
      <c r="E162"/>
      <c r="F162"/>
      <c r="G162"/>
      <c r="H162"/>
      <c r="J162"/>
      <c r="K162"/>
      <c r="L162"/>
      <c r="M162"/>
      <c r="N162"/>
    </row>
    <row r="163" spans="4:14" ht="23.25">
      <c r="D163"/>
      <c r="E163"/>
      <c r="F163"/>
      <c r="G163"/>
      <c r="H163"/>
      <c r="J163"/>
      <c r="K163"/>
      <c r="L163"/>
      <c r="M163"/>
      <c r="N163"/>
    </row>
    <row r="164" spans="4:14" ht="23.25">
      <c r="D164"/>
      <c r="E164"/>
      <c r="F164"/>
      <c r="G164"/>
      <c r="H164"/>
      <c r="J164"/>
      <c r="K164"/>
      <c r="L164"/>
      <c r="M164"/>
      <c r="N164"/>
    </row>
    <row r="165" spans="4:14" ht="23.25">
      <c r="D165"/>
      <c r="E165"/>
      <c r="F165"/>
      <c r="G165"/>
      <c r="H165"/>
      <c r="J165"/>
      <c r="K165"/>
      <c r="L165"/>
      <c r="M165"/>
      <c r="N165"/>
    </row>
    <row r="166" spans="4:14" ht="23.25">
      <c r="D166"/>
      <c r="E166"/>
      <c r="F166"/>
      <c r="G166"/>
      <c r="H166"/>
      <c r="J166"/>
      <c r="K166"/>
      <c r="L166"/>
      <c r="M166"/>
      <c r="N166"/>
    </row>
    <row r="167" spans="4:14" ht="23.25">
      <c r="D167"/>
      <c r="E167"/>
      <c r="F167"/>
      <c r="G167"/>
      <c r="H167"/>
      <c r="J167"/>
      <c r="K167"/>
      <c r="L167"/>
      <c r="M167"/>
      <c r="N167"/>
    </row>
    <row r="168" spans="4:14" ht="23.25">
      <c r="D168"/>
      <c r="E168"/>
      <c r="F168"/>
      <c r="G168"/>
      <c r="H168"/>
      <c r="J168"/>
      <c r="K168"/>
      <c r="L168"/>
      <c r="M168"/>
      <c r="N168"/>
    </row>
    <row r="169" spans="4:14" ht="23.25">
      <c r="D169"/>
      <c r="E169"/>
      <c r="F169"/>
      <c r="G169"/>
      <c r="H169"/>
      <c r="J169"/>
      <c r="K169"/>
      <c r="L169"/>
      <c r="M169"/>
      <c r="N169"/>
    </row>
    <row r="170" spans="4:14" ht="23.25">
      <c r="D170"/>
      <c r="E170"/>
      <c r="F170"/>
      <c r="G170"/>
      <c r="H170"/>
      <c r="J170"/>
      <c r="K170"/>
      <c r="L170"/>
      <c r="M170"/>
      <c r="N170"/>
    </row>
    <row r="171" spans="4:14" ht="23.25">
      <c r="D171"/>
      <c r="E171"/>
      <c r="F171"/>
      <c r="G171"/>
      <c r="H171"/>
      <c r="J171"/>
      <c r="K171"/>
      <c r="L171"/>
      <c r="M171"/>
      <c r="N171"/>
    </row>
    <row r="172" spans="4:14" ht="23.25">
      <c r="D172"/>
      <c r="E172"/>
      <c r="F172"/>
      <c r="G172"/>
      <c r="H172"/>
      <c r="J172"/>
      <c r="K172"/>
      <c r="L172"/>
      <c r="M172"/>
      <c r="N172"/>
    </row>
    <row r="173" spans="4:14" ht="23.25">
      <c r="D173"/>
      <c r="E173"/>
      <c r="F173"/>
      <c r="G173"/>
      <c r="H173"/>
      <c r="J173"/>
      <c r="K173"/>
      <c r="L173"/>
      <c r="M173"/>
      <c r="N173"/>
    </row>
    <row r="174" spans="4:14" ht="23.25">
      <c r="D174"/>
      <c r="E174"/>
      <c r="F174"/>
      <c r="G174"/>
      <c r="H174"/>
      <c r="J174"/>
      <c r="K174"/>
      <c r="L174"/>
      <c r="M174"/>
      <c r="N174"/>
    </row>
    <row r="175" spans="4:14" ht="23.25">
      <c r="D175"/>
      <c r="E175"/>
      <c r="F175"/>
      <c r="G175"/>
      <c r="H175"/>
      <c r="J175"/>
      <c r="K175"/>
      <c r="L175"/>
      <c r="M175"/>
      <c r="N175"/>
    </row>
    <row r="176" spans="4:14" ht="23.25">
      <c r="D176"/>
      <c r="E176"/>
      <c r="F176"/>
      <c r="G176"/>
      <c r="H176"/>
      <c r="J176"/>
      <c r="K176"/>
      <c r="L176"/>
      <c r="M176"/>
      <c r="N176"/>
    </row>
    <row r="177" spans="4:14" ht="23.25">
      <c r="D177"/>
      <c r="E177"/>
      <c r="F177"/>
      <c r="G177"/>
      <c r="H177"/>
      <c r="J177"/>
      <c r="K177"/>
      <c r="L177"/>
      <c r="M177"/>
      <c r="N177"/>
    </row>
    <row r="178" spans="4:14" ht="23.25">
      <c r="D178"/>
      <c r="E178"/>
      <c r="F178"/>
      <c r="G178"/>
      <c r="H178"/>
      <c r="J178"/>
      <c r="K178"/>
      <c r="L178"/>
      <c r="M178"/>
      <c r="N178"/>
    </row>
    <row r="179" spans="4:14" ht="23.25">
      <c r="D179"/>
      <c r="E179"/>
      <c r="F179"/>
      <c r="G179"/>
      <c r="H179"/>
      <c r="J179"/>
      <c r="K179"/>
      <c r="L179"/>
      <c r="M179"/>
      <c r="N179"/>
    </row>
    <row r="180" spans="4:14" ht="23.25">
      <c r="D180"/>
      <c r="E180"/>
      <c r="F180"/>
      <c r="G180"/>
      <c r="H180"/>
      <c r="J180"/>
      <c r="K180"/>
      <c r="L180"/>
      <c r="M180"/>
      <c r="N180"/>
    </row>
    <row r="181" spans="4:14" ht="23.25">
      <c r="D181"/>
      <c r="E181"/>
      <c r="F181"/>
      <c r="G181"/>
      <c r="H181"/>
      <c r="J181"/>
      <c r="K181"/>
      <c r="L181"/>
      <c r="M181"/>
      <c r="N181"/>
    </row>
    <row r="182" spans="4:14" ht="23.25">
      <c r="D182"/>
      <c r="E182"/>
      <c r="F182"/>
      <c r="G182"/>
      <c r="H182"/>
      <c r="J182"/>
      <c r="K182"/>
      <c r="L182"/>
      <c r="M182"/>
      <c r="N182"/>
    </row>
    <row r="183" spans="4:14" ht="23.25">
      <c r="D183"/>
      <c r="E183"/>
      <c r="F183"/>
      <c r="G183"/>
      <c r="H183"/>
      <c r="J183"/>
      <c r="K183"/>
      <c r="L183"/>
      <c r="M183"/>
      <c r="N183"/>
    </row>
    <row r="184" spans="4:14" ht="23.25">
      <c r="D184"/>
      <c r="E184"/>
      <c r="F184"/>
      <c r="G184"/>
      <c r="H184"/>
      <c r="J184"/>
      <c r="K184"/>
      <c r="L184"/>
      <c r="M184"/>
      <c r="N184"/>
    </row>
    <row r="185" spans="4:14" ht="23.25">
      <c r="D185"/>
      <c r="E185"/>
      <c r="F185"/>
      <c r="G185"/>
      <c r="H185"/>
      <c r="J185"/>
      <c r="K185"/>
      <c r="L185"/>
      <c r="M185"/>
      <c r="N185"/>
    </row>
    <row r="186" spans="4:14" ht="23.25">
      <c r="D186"/>
      <c r="E186"/>
      <c r="F186"/>
      <c r="G186"/>
      <c r="H186"/>
      <c r="J186"/>
      <c r="K186"/>
      <c r="L186"/>
      <c r="M186"/>
      <c r="N186"/>
    </row>
    <row r="187" spans="4:14" ht="23.25">
      <c r="D187"/>
      <c r="E187"/>
      <c r="F187"/>
      <c r="G187"/>
      <c r="H187"/>
      <c r="J187"/>
      <c r="K187"/>
      <c r="L187"/>
      <c r="M187"/>
      <c r="N187"/>
    </row>
    <row r="188" spans="4:14" ht="23.25">
      <c r="D188"/>
      <c r="E188"/>
      <c r="F188"/>
      <c r="G188"/>
      <c r="H188"/>
      <c r="J188"/>
      <c r="K188"/>
      <c r="L188"/>
      <c r="M188"/>
      <c r="N188"/>
    </row>
    <row r="189" spans="4:14" ht="23.25">
      <c r="D189"/>
      <c r="E189"/>
      <c r="F189"/>
      <c r="G189"/>
      <c r="H189"/>
      <c r="J189"/>
      <c r="K189"/>
      <c r="L189"/>
      <c r="M189"/>
      <c r="N189"/>
    </row>
    <row r="190" spans="4:14" ht="23.25">
      <c r="D190"/>
      <c r="E190"/>
      <c r="F190"/>
      <c r="G190"/>
      <c r="H190"/>
      <c r="J190"/>
      <c r="K190"/>
      <c r="L190"/>
      <c r="M190"/>
      <c r="N190"/>
    </row>
    <row r="191" spans="4:14" ht="23.25">
      <c r="D191"/>
      <c r="E191"/>
      <c r="F191"/>
      <c r="G191"/>
      <c r="H191"/>
      <c r="J191"/>
      <c r="K191"/>
      <c r="L191"/>
      <c r="M191"/>
      <c r="N191"/>
    </row>
    <row r="192" spans="4:14" ht="23.25">
      <c r="D192"/>
      <c r="E192"/>
      <c r="F192"/>
      <c r="G192"/>
      <c r="H192"/>
      <c r="J192"/>
      <c r="K192"/>
      <c r="L192"/>
      <c r="M192"/>
      <c r="N192"/>
    </row>
    <row r="193" spans="4:14" ht="23.25">
      <c r="D193"/>
      <c r="E193"/>
      <c r="F193"/>
      <c r="G193"/>
      <c r="H193"/>
      <c r="J193"/>
      <c r="K193"/>
      <c r="L193"/>
      <c r="M193"/>
      <c r="N193"/>
    </row>
    <row r="194" spans="4:14" ht="23.25">
      <c r="D194"/>
      <c r="E194"/>
      <c r="F194"/>
      <c r="G194"/>
      <c r="H194"/>
      <c r="J194"/>
      <c r="K194"/>
      <c r="L194"/>
      <c r="M194"/>
      <c r="N194"/>
    </row>
    <row r="195" spans="4:14" ht="23.25">
      <c r="D195"/>
      <c r="E195"/>
      <c r="F195"/>
      <c r="G195"/>
      <c r="H195"/>
      <c r="J195"/>
      <c r="K195"/>
      <c r="L195"/>
      <c r="M195"/>
      <c r="N195"/>
    </row>
    <row r="196" spans="4:14" ht="23.25">
      <c r="D196"/>
      <c r="E196"/>
      <c r="F196"/>
      <c r="G196"/>
      <c r="H196"/>
      <c r="J196"/>
      <c r="K196"/>
      <c r="L196"/>
      <c r="M196"/>
      <c r="N196"/>
    </row>
    <row r="197" spans="4:14" ht="23.25">
      <c r="D197"/>
      <c r="E197"/>
      <c r="F197"/>
      <c r="G197"/>
      <c r="H197"/>
      <c r="J197"/>
      <c r="K197"/>
      <c r="L197"/>
      <c r="M197"/>
      <c r="N197"/>
    </row>
    <row r="198" spans="4:14" ht="23.25">
      <c r="D198"/>
      <c r="E198"/>
      <c r="F198"/>
      <c r="G198"/>
      <c r="H198"/>
      <c r="J198"/>
      <c r="K198"/>
      <c r="L198"/>
      <c r="M198"/>
      <c r="N198"/>
    </row>
    <row r="199" spans="4:14" ht="23.25">
      <c r="D199"/>
      <c r="E199"/>
      <c r="F199"/>
      <c r="G199"/>
      <c r="H199"/>
      <c r="J199"/>
      <c r="K199"/>
      <c r="L199"/>
      <c r="M199"/>
      <c r="N199"/>
    </row>
    <row r="200" spans="4:14" ht="23.25">
      <c r="D200"/>
      <c r="E200"/>
      <c r="F200"/>
      <c r="G200"/>
      <c r="H200"/>
      <c r="J200"/>
      <c r="K200"/>
      <c r="L200"/>
      <c r="M200"/>
      <c r="N200"/>
    </row>
    <row r="201" spans="4:14" ht="23.25">
      <c r="D201"/>
      <c r="E201"/>
      <c r="F201"/>
      <c r="G201"/>
      <c r="H201"/>
      <c r="J201"/>
      <c r="K201"/>
      <c r="L201"/>
      <c r="M201"/>
      <c r="N201"/>
    </row>
    <row r="202" spans="4:14" ht="23.25">
      <c r="D202"/>
      <c r="E202"/>
      <c r="F202"/>
      <c r="G202"/>
      <c r="H202"/>
      <c r="J202"/>
      <c r="K202"/>
      <c r="L202"/>
      <c r="M202"/>
      <c r="N202"/>
    </row>
    <row r="203" spans="4:14" ht="23.25">
      <c r="D203"/>
      <c r="E203"/>
      <c r="F203"/>
      <c r="G203"/>
      <c r="H203"/>
      <c r="J203"/>
      <c r="K203"/>
      <c r="L203"/>
      <c r="M203"/>
      <c r="N203"/>
    </row>
    <row r="204" spans="4:14" ht="23.25">
      <c r="D204"/>
      <c r="E204"/>
      <c r="F204"/>
      <c r="G204"/>
      <c r="H204"/>
      <c r="J204"/>
      <c r="K204"/>
      <c r="L204"/>
      <c r="M204"/>
      <c r="N204"/>
    </row>
    <row r="205" spans="4:14" ht="23.25">
      <c r="D205"/>
      <c r="E205"/>
      <c r="F205"/>
      <c r="G205"/>
      <c r="H205"/>
      <c r="J205"/>
      <c r="K205"/>
      <c r="L205"/>
      <c r="M205"/>
      <c r="N205"/>
    </row>
    <row r="206" spans="4:14" ht="23.25">
      <c r="D206"/>
      <c r="E206"/>
      <c r="F206"/>
      <c r="G206"/>
      <c r="H206"/>
      <c r="J206"/>
      <c r="K206"/>
      <c r="L206"/>
      <c r="M206"/>
      <c r="N206"/>
    </row>
    <row r="207" spans="4:14" ht="23.25">
      <c r="D207"/>
      <c r="E207"/>
      <c r="F207"/>
      <c r="G207"/>
      <c r="H207"/>
      <c r="J207"/>
      <c r="K207"/>
      <c r="L207"/>
      <c r="M207"/>
      <c r="N207"/>
    </row>
    <row r="208" spans="4:14" ht="23.25">
      <c r="D208"/>
      <c r="E208"/>
      <c r="F208"/>
      <c r="G208"/>
      <c r="H208"/>
      <c r="J208"/>
      <c r="K208"/>
      <c r="L208"/>
      <c r="M208"/>
      <c r="N208"/>
    </row>
    <row r="209" spans="4:14" ht="23.25">
      <c r="D209"/>
      <c r="E209"/>
      <c r="F209"/>
      <c r="G209"/>
      <c r="H209"/>
      <c r="J209"/>
      <c r="K209"/>
      <c r="L209"/>
      <c r="M209"/>
      <c r="N209"/>
    </row>
    <row r="210" spans="4:14" ht="23.25">
      <c r="D210"/>
      <c r="E210"/>
      <c r="F210"/>
      <c r="G210"/>
      <c r="H210"/>
      <c r="J210"/>
      <c r="K210"/>
      <c r="L210"/>
      <c r="M210"/>
      <c r="N210"/>
    </row>
    <row r="211" spans="4:14" ht="23.25">
      <c r="D211"/>
      <c r="E211"/>
      <c r="F211"/>
      <c r="G211"/>
      <c r="H211"/>
      <c r="J211"/>
      <c r="K211"/>
      <c r="L211"/>
      <c r="M211"/>
      <c r="N211"/>
    </row>
    <row r="212" spans="4:14" ht="23.25">
      <c r="D212"/>
      <c r="E212"/>
      <c r="F212"/>
      <c r="G212"/>
      <c r="H212"/>
      <c r="J212"/>
      <c r="K212"/>
      <c r="L212"/>
      <c r="M212"/>
      <c r="N212"/>
    </row>
    <row r="213" spans="4:14" ht="23.25">
      <c r="D213"/>
      <c r="E213"/>
      <c r="F213"/>
      <c r="G213"/>
      <c r="H213"/>
      <c r="J213"/>
      <c r="K213"/>
      <c r="L213"/>
      <c r="M213"/>
      <c r="N213"/>
    </row>
    <row r="214" spans="4:14" ht="23.25">
      <c r="D214"/>
      <c r="E214"/>
      <c r="F214"/>
      <c r="G214"/>
      <c r="H214"/>
      <c r="J214"/>
      <c r="K214"/>
      <c r="L214"/>
      <c r="M214"/>
      <c r="N214"/>
    </row>
    <row r="215" spans="4:14" ht="23.25">
      <c r="D215"/>
      <c r="E215"/>
      <c r="F215"/>
      <c r="G215"/>
      <c r="H215"/>
      <c r="J215"/>
      <c r="K215"/>
      <c r="L215"/>
      <c r="M215"/>
      <c r="N215"/>
    </row>
    <row r="216" spans="4:14" ht="23.25">
      <c r="D216"/>
      <c r="E216"/>
      <c r="F216"/>
      <c r="G216"/>
      <c r="H216"/>
      <c r="J216"/>
      <c r="K216"/>
      <c r="L216"/>
      <c r="M216"/>
      <c r="N216"/>
    </row>
    <row r="217" spans="4:14" ht="23.25">
      <c r="D217"/>
      <c r="E217"/>
      <c r="F217"/>
      <c r="G217"/>
      <c r="H217"/>
      <c r="J217"/>
      <c r="K217"/>
      <c r="L217"/>
      <c r="M217"/>
      <c r="N217"/>
    </row>
    <row r="218" spans="4:14" ht="23.25">
      <c r="D218"/>
      <c r="E218"/>
      <c r="F218"/>
      <c r="G218"/>
      <c r="H218"/>
      <c r="J218"/>
      <c r="K218"/>
      <c r="L218"/>
      <c r="M218"/>
      <c r="N218"/>
    </row>
    <row r="219" spans="4:14" ht="23.25">
      <c r="D219"/>
      <c r="E219"/>
      <c r="F219"/>
      <c r="G219"/>
      <c r="H219"/>
      <c r="J219"/>
      <c r="K219"/>
      <c r="L219"/>
      <c r="M219"/>
      <c r="N219"/>
    </row>
    <row r="220" spans="4:14" ht="23.25">
      <c r="D220"/>
      <c r="E220"/>
      <c r="F220"/>
      <c r="G220"/>
      <c r="H220"/>
      <c r="J220"/>
      <c r="K220"/>
      <c r="L220"/>
      <c r="M220"/>
      <c r="N220"/>
    </row>
    <row r="221" spans="4:14" ht="23.25">
      <c r="D221"/>
      <c r="E221"/>
      <c r="F221"/>
      <c r="G221"/>
      <c r="H221"/>
      <c r="J221"/>
      <c r="K221"/>
      <c r="L221"/>
      <c r="M221"/>
      <c r="N221"/>
    </row>
    <row r="222" spans="4:14" ht="23.25">
      <c r="D222"/>
      <c r="E222"/>
      <c r="F222"/>
      <c r="G222"/>
      <c r="H222"/>
      <c r="J222"/>
      <c r="K222"/>
      <c r="L222"/>
      <c r="M222"/>
      <c r="N222"/>
    </row>
    <row r="223" spans="4:14" ht="23.25">
      <c r="D223"/>
      <c r="E223"/>
      <c r="F223"/>
      <c r="G223"/>
      <c r="H223"/>
      <c r="J223"/>
      <c r="K223"/>
      <c r="L223"/>
      <c r="M223"/>
      <c r="N223"/>
    </row>
    <row r="224" spans="4:14" ht="23.25">
      <c r="D224"/>
      <c r="E224"/>
      <c r="F224"/>
      <c r="G224"/>
      <c r="H224"/>
      <c r="J224"/>
      <c r="K224"/>
      <c r="L224"/>
      <c r="M224"/>
      <c r="N224"/>
    </row>
    <row r="225" spans="4:14" ht="23.25">
      <c r="D225"/>
      <c r="E225"/>
      <c r="F225"/>
      <c r="G225"/>
      <c r="H225"/>
      <c r="J225"/>
      <c r="K225"/>
      <c r="L225"/>
      <c r="M225"/>
      <c r="N225"/>
    </row>
    <row r="226" spans="4:14" ht="23.25">
      <c r="D226"/>
      <c r="E226"/>
      <c r="F226"/>
      <c r="G226"/>
      <c r="H226"/>
      <c r="J226"/>
      <c r="K226"/>
      <c r="L226"/>
      <c r="M226"/>
      <c r="N226"/>
    </row>
    <row r="227" spans="4:14" ht="23.25">
      <c r="D227"/>
      <c r="E227"/>
      <c r="F227"/>
      <c r="G227"/>
      <c r="H227"/>
      <c r="J227"/>
      <c r="K227"/>
      <c r="L227"/>
      <c r="M227"/>
      <c r="N227"/>
    </row>
    <row r="228" spans="4:14" ht="23.25">
      <c r="D228"/>
      <c r="E228"/>
      <c r="F228"/>
      <c r="G228"/>
      <c r="H228"/>
      <c r="J228"/>
      <c r="K228"/>
      <c r="L228"/>
      <c r="M228"/>
      <c r="N228"/>
    </row>
    <row r="229" spans="4:14" ht="23.25">
      <c r="D229"/>
      <c r="E229"/>
      <c r="F229"/>
      <c r="G229"/>
      <c r="H229"/>
      <c r="J229"/>
      <c r="K229"/>
      <c r="L229"/>
      <c r="M229"/>
      <c r="N229"/>
    </row>
    <row r="230" spans="4:14" ht="23.25">
      <c r="D230"/>
      <c r="E230"/>
      <c r="F230"/>
      <c r="G230"/>
      <c r="H230"/>
      <c r="J230"/>
      <c r="K230"/>
      <c r="L230"/>
      <c r="M230"/>
      <c r="N230"/>
    </row>
    <row r="231" spans="4:14" ht="23.25">
      <c r="D231"/>
      <c r="E231"/>
      <c r="F231"/>
      <c r="G231"/>
      <c r="H231"/>
      <c r="J231"/>
      <c r="K231"/>
      <c r="L231"/>
      <c r="M231"/>
      <c r="N231"/>
    </row>
    <row r="232" spans="4:14" ht="23.25">
      <c r="D232"/>
      <c r="E232"/>
      <c r="F232"/>
      <c r="G232"/>
      <c r="H232"/>
      <c r="J232"/>
      <c r="K232"/>
      <c r="L232"/>
      <c r="M232"/>
      <c r="N232"/>
    </row>
    <row r="233" spans="4:14" ht="23.25">
      <c r="D233"/>
      <c r="E233"/>
      <c r="F233"/>
      <c r="G233"/>
      <c r="H233"/>
      <c r="J233"/>
      <c r="K233"/>
      <c r="L233"/>
      <c r="M233"/>
      <c r="N233"/>
    </row>
    <row r="234" spans="4:14" ht="23.25">
      <c r="D234"/>
      <c r="E234"/>
      <c r="F234"/>
      <c r="G234"/>
      <c r="H234"/>
      <c r="J234"/>
      <c r="K234"/>
      <c r="L234"/>
      <c r="M234"/>
      <c r="N234"/>
    </row>
    <row r="235" spans="4:14" ht="23.25">
      <c r="D235"/>
      <c r="E235"/>
      <c r="F235"/>
      <c r="G235"/>
      <c r="H235"/>
      <c r="J235"/>
      <c r="K235"/>
      <c r="L235"/>
      <c r="M235"/>
      <c r="N235"/>
    </row>
    <row r="236" spans="4:14" ht="23.25">
      <c r="D236"/>
      <c r="E236"/>
      <c r="F236"/>
      <c r="G236"/>
      <c r="H236"/>
      <c r="J236"/>
      <c r="K236"/>
      <c r="L236"/>
      <c r="M236"/>
      <c r="N236"/>
    </row>
    <row r="237" spans="4:14" ht="23.25">
      <c r="D237"/>
      <c r="E237"/>
      <c r="F237"/>
      <c r="G237"/>
      <c r="H237"/>
      <c r="J237"/>
      <c r="K237"/>
      <c r="L237"/>
      <c r="M237"/>
      <c r="N237"/>
    </row>
    <row r="238" spans="4:14" ht="23.25">
      <c r="D238"/>
      <c r="E238"/>
      <c r="F238"/>
      <c r="G238"/>
      <c r="H238"/>
      <c r="J238"/>
      <c r="K238"/>
      <c r="L238"/>
      <c r="M238"/>
      <c r="N238"/>
    </row>
    <row r="239" spans="4:14" ht="23.25">
      <c r="D239"/>
      <c r="E239"/>
      <c r="F239"/>
      <c r="G239"/>
      <c r="H239"/>
      <c r="J239"/>
      <c r="K239"/>
      <c r="L239"/>
      <c r="M239"/>
      <c r="N239"/>
    </row>
    <row r="240" spans="4:14" ht="23.25">
      <c r="D240"/>
      <c r="E240"/>
      <c r="F240"/>
      <c r="G240"/>
      <c r="H240"/>
      <c r="J240"/>
      <c r="K240"/>
      <c r="L240"/>
      <c r="M240"/>
      <c r="N240"/>
    </row>
    <row r="241" spans="4:14" ht="23.25">
      <c r="D241"/>
      <c r="E241"/>
      <c r="F241"/>
      <c r="G241"/>
      <c r="H241"/>
      <c r="J241"/>
      <c r="K241"/>
      <c r="L241"/>
      <c r="M241"/>
      <c r="N241"/>
    </row>
    <row r="242" spans="4:14" ht="23.25">
      <c r="D242"/>
      <c r="E242"/>
      <c r="F242"/>
      <c r="G242"/>
      <c r="H242"/>
      <c r="J242"/>
      <c r="K242"/>
      <c r="L242"/>
      <c r="M242"/>
      <c r="N242"/>
    </row>
    <row r="243" spans="4:14" ht="23.25">
      <c r="D243"/>
      <c r="E243"/>
      <c r="F243"/>
      <c r="G243"/>
      <c r="H243"/>
      <c r="J243"/>
      <c r="K243"/>
      <c r="L243"/>
      <c r="M243"/>
      <c r="N243"/>
    </row>
    <row r="244" spans="4:14" ht="23.25">
      <c r="D244"/>
      <c r="E244"/>
      <c r="F244"/>
      <c r="G244"/>
      <c r="H244"/>
      <c r="J244"/>
      <c r="K244"/>
      <c r="L244"/>
      <c r="M244"/>
      <c r="N244"/>
    </row>
    <row r="245" spans="4:14" ht="23.25">
      <c r="D245"/>
      <c r="E245"/>
      <c r="F245"/>
      <c r="G245"/>
      <c r="H245"/>
      <c r="J245"/>
      <c r="K245"/>
      <c r="L245"/>
      <c r="M245"/>
      <c r="N245"/>
    </row>
    <row r="246" spans="4:14" ht="23.25">
      <c r="D246"/>
      <c r="E246"/>
      <c r="F246"/>
      <c r="G246"/>
      <c r="H246"/>
      <c r="J246"/>
      <c r="K246"/>
      <c r="L246"/>
      <c r="M246"/>
      <c r="N246"/>
    </row>
    <row r="247" spans="4:14" ht="23.25">
      <c r="D247"/>
      <c r="E247"/>
      <c r="F247"/>
      <c r="G247"/>
      <c r="H247"/>
      <c r="J247"/>
      <c r="K247"/>
      <c r="L247"/>
      <c r="M247"/>
      <c r="N247"/>
    </row>
    <row r="248" spans="4:14" ht="23.25">
      <c r="D248"/>
      <c r="E248"/>
      <c r="F248"/>
      <c r="G248"/>
      <c r="H248"/>
      <c r="J248"/>
      <c r="K248"/>
      <c r="L248"/>
      <c r="M248"/>
      <c r="N248"/>
    </row>
    <row r="249" spans="4:14" ht="23.25">
      <c r="D249"/>
      <c r="E249"/>
      <c r="F249"/>
      <c r="G249"/>
      <c r="H249"/>
      <c r="J249"/>
      <c r="K249"/>
      <c r="L249"/>
      <c r="M249"/>
      <c r="N249"/>
    </row>
    <row r="250" spans="4:14" ht="23.25">
      <c r="D250"/>
      <c r="E250"/>
      <c r="F250"/>
      <c r="G250"/>
      <c r="H250"/>
      <c r="J250"/>
      <c r="K250"/>
      <c r="L250"/>
      <c r="M250"/>
      <c r="N250"/>
    </row>
    <row r="251" spans="4:14" ht="23.25">
      <c r="D251"/>
      <c r="E251"/>
      <c r="F251"/>
      <c r="G251"/>
      <c r="H251"/>
      <c r="J251"/>
      <c r="K251"/>
      <c r="L251"/>
      <c r="M251"/>
      <c r="N251"/>
    </row>
    <row r="252" spans="4:14" ht="23.25">
      <c r="D252"/>
      <c r="E252"/>
      <c r="F252"/>
      <c r="G252"/>
      <c r="H252"/>
      <c r="J252"/>
      <c r="K252"/>
      <c r="L252"/>
      <c r="M252"/>
      <c r="N252"/>
    </row>
    <row r="253" spans="4:14" ht="23.25">
      <c r="D253"/>
      <c r="E253"/>
      <c r="F253"/>
      <c r="G253"/>
      <c r="H253"/>
      <c r="J253"/>
      <c r="K253"/>
      <c r="L253"/>
      <c r="M253"/>
      <c r="N253"/>
    </row>
    <row r="254" spans="4:14" ht="23.25">
      <c r="D254"/>
      <c r="E254"/>
      <c r="F254"/>
      <c r="G254"/>
      <c r="H254"/>
      <c r="J254"/>
      <c r="K254"/>
      <c r="L254"/>
      <c r="M254"/>
      <c r="N254"/>
    </row>
    <row r="255" spans="4:14" ht="23.25">
      <c r="D255"/>
      <c r="E255"/>
      <c r="F255"/>
      <c r="G255"/>
      <c r="H255"/>
      <c r="J255"/>
      <c r="K255"/>
      <c r="L255"/>
      <c r="M255"/>
      <c r="N255"/>
    </row>
    <row r="256" spans="4:14" ht="23.25">
      <c r="D256"/>
      <c r="E256"/>
      <c r="F256"/>
      <c r="G256"/>
      <c r="H256"/>
      <c r="J256"/>
      <c r="K256"/>
      <c r="L256"/>
      <c r="M256"/>
      <c r="N256"/>
    </row>
    <row r="257" spans="4:14" ht="23.25">
      <c r="D257"/>
      <c r="E257"/>
      <c r="F257"/>
      <c r="G257"/>
      <c r="H257"/>
      <c r="J257"/>
      <c r="K257"/>
      <c r="L257"/>
      <c r="M257"/>
      <c r="N257"/>
    </row>
    <row r="258" spans="4:14" ht="23.25">
      <c r="D258"/>
      <c r="E258"/>
      <c r="F258"/>
      <c r="G258"/>
      <c r="H258"/>
      <c r="J258"/>
      <c r="K258"/>
      <c r="L258"/>
      <c r="M258"/>
      <c r="N258"/>
    </row>
    <row r="259" spans="4:14" ht="23.25">
      <c r="D259"/>
      <c r="E259"/>
      <c r="F259"/>
      <c r="G259"/>
      <c r="H259"/>
      <c r="J259"/>
      <c r="K259"/>
      <c r="L259"/>
      <c r="M259"/>
      <c r="N259"/>
    </row>
    <row r="260" spans="4:14" ht="23.25">
      <c r="D260"/>
      <c r="E260"/>
      <c r="F260"/>
      <c r="G260"/>
      <c r="H260"/>
      <c r="J260"/>
      <c r="K260"/>
      <c r="L260"/>
      <c r="M260"/>
      <c r="N260"/>
    </row>
    <row r="261" spans="4:14" ht="23.25">
      <c r="D261"/>
      <c r="E261"/>
      <c r="F261"/>
      <c r="G261"/>
      <c r="H261"/>
      <c r="J261"/>
      <c r="K261"/>
      <c r="L261"/>
      <c r="M261"/>
      <c r="N261"/>
    </row>
    <row r="262" spans="4:14" ht="23.25">
      <c r="D262"/>
      <c r="E262"/>
      <c r="F262"/>
      <c r="G262"/>
      <c r="H262"/>
      <c r="J262"/>
      <c r="K262"/>
      <c r="L262"/>
      <c r="M262"/>
      <c r="N262"/>
    </row>
    <row r="263" spans="4:14" ht="23.25">
      <c r="D263"/>
      <c r="E263"/>
      <c r="F263"/>
      <c r="G263"/>
      <c r="H263"/>
      <c r="J263"/>
      <c r="K263"/>
      <c r="L263"/>
      <c r="M263"/>
      <c r="N263"/>
    </row>
    <row r="264" spans="4:14" ht="23.25">
      <c r="D264"/>
      <c r="E264"/>
      <c r="F264"/>
      <c r="G264"/>
      <c r="H264"/>
      <c r="J264"/>
      <c r="K264"/>
      <c r="L264"/>
      <c r="M264"/>
      <c r="N264"/>
    </row>
    <row r="265" spans="4:14" ht="23.25">
      <c r="D265"/>
      <c r="E265"/>
      <c r="F265"/>
      <c r="G265"/>
      <c r="H265"/>
      <c r="J265"/>
      <c r="K265"/>
      <c r="L265"/>
      <c r="M265"/>
      <c r="N265"/>
    </row>
    <row r="266" spans="4:14" ht="23.25">
      <c r="D266"/>
      <c r="E266"/>
      <c r="F266"/>
      <c r="G266"/>
      <c r="H266"/>
      <c r="J266"/>
      <c r="K266"/>
      <c r="L266"/>
      <c r="M266"/>
      <c r="N266"/>
    </row>
    <row r="267" spans="4:14" ht="23.25">
      <c r="D267"/>
      <c r="E267"/>
      <c r="F267"/>
      <c r="G267"/>
      <c r="H267"/>
      <c r="J267"/>
      <c r="K267"/>
      <c r="L267"/>
      <c r="M267"/>
      <c r="N267"/>
    </row>
    <row r="268" spans="4:14" ht="23.25">
      <c r="D268"/>
      <c r="E268"/>
      <c r="F268"/>
      <c r="G268"/>
      <c r="H268"/>
      <c r="J268"/>
      <c r="K268"/>
      <c r="L268"/>
      <c r="M268"/>
      <c r="N268"/>
    </row>
    <row r="269" spans="4:14" ht="23.25">
      <c r="D269"/>
      <c r="E269"/>
      <c r="F269"/>
      <c r="G269"/>
      <c r="H269"/>
      <c r="J269"/>
      <c r="K269"/>
      <c r="L269"/>
      <c r="M269"/>
      <c r="N269"/>
    </row>
    <row r="270" spans="4:14" ht="23.25">
      <c r="D270"/>
      <c r="E270"/>
      <c r="F270"/>
      <c r="G270"/>
      <c r="H270"/>
      <c r="J270"/>
      <c r="K270"/>
      <c r="L270"/>
      <c r="M270"/>
      <c r="N270"/>
    </row>
    <row r="271" spans="4:14" ht="23.25">
      <c r="D271"/>
      <c r="E271"/>
      <c r="F271"/>
      <c r="G271"/>
      <c r="H271"/>
      <c r="J271"/>
      <c r="K271"/>
      <c r="L271"/>
      <c r="M271"/>
      <c r="N271"/>
    </row>
    <row r="272" spans="4:14" ht="23.25">
      <c r="D272"/>
      <c r="E272"/>
      <c r="F272"/>
      <c r="G272"/>
      <c r="H272"/>
      <c r="J272"/>
      <c r="K272"/>
      <c r="L272"/>
      <c r="M272"/>
      <c r="N272"/>
    </row>
    <row r="273" spans="4:14" ht="23.25">
      <c r="D273"/>
      <c r="E273"/>
      <c r="F273"/>
      <c r="G273"/>
      <c r="H273"/>
      <c r="J273"/>
      <c r="K273"/>
      <c r="L273"/>
      <c r="M273"/>
      <c r="N273"/>
    </row>
    <row r="274" spans="4:14" ht="23.25">
      <c r="D274"/>
      <c r="E274"/>
      <c r="F274"/>
      <c r="G274"/>
      <c r="H274"/>
      <c r="J274"/>
      <c r="K274"/>
      <c r="L274"/>
      <c r="M274"/>
      <c r="N274"/>
    </row>
    <row r="275" spans="4:14" ht="23.25">
      <c r="D275"/>
      <c r="E275"/>
      <c r="F275"/>
      <c r="G275"/>
      <c r="H275"/>
      <c r="J275"/>
      <c r="K275"/>
      <c r="L275"/>
      <c r="M275"/>
      <c r="N275"/>
    </row>
    <row r="276" spans="4:14" ht="23.25">
      <c r="D276"/>
      <c r="E276"/>
      <c r="F276"/>
      <c r="G276"/>
      <c r="H276"/>
      <c r="J276"/>
      <c r="K276"/>
      <c r="L276"/>
      <c r="M276"/>
      <c r="N276"/>
    </row>
    <row r="277" spans="4:14" ht="23.25">
      <c r="D277"/>
      <c r="E277"/>
      <c r="F277"/>
      <c r="G277"/>
      <c r="H277"/>
      <c r="J277"/>
      <c r="K277"/>
      <c r="L277"/>
      <c r="M277"/>
      <c r="N277"/>
    </row>
    <row r="278" spans="4:14" ht="23.25">
      <c r="D278"/>
      <c r="E278"/>
      <c r="F278"/>
      <c r="G278"/>
      <c r="H278"/>
      <c r="J278"/>
      <c r="K278"/>
      <c r="L278"/>
      <c r="M278"/>
      <c r="N278"/>
    </row>
    <row r="279" spans="4:14" ht="23.25">
      <c r="D279"/>
      <c r="E279"/>
      <c r="F279"/>
      <c r="G279"/>
      <c r="H279"/>
      <c r="J279"/>
      <c r="K279"/>
      <c r="L279"/>
      <c r="M279"/>
      <c r="N279"/>
    </row>
    <row r="280" spans="4:14" ht="23.25">
      <c r="D280"/>
      <c r="E280"/>
      <c r="F280"/>
      <c r="G280"/>
      <c r="H280"/>
      <c r="J280"/>
      <c r="K280"/>
      <c r="L280"/>
      <c r="M280"/>
      <c r="N280"/>
    </row>
    <row r="281" spans="4:14" ht="23.25">
      <c r="D281"/>
      <c r="E281"/>
      <c r="F281"/>
      <c r="G281"/>
      <c r="H281"/>
      <c r="J281"/>
      <c r="K281"/>
      <c r="L281"/>
      <c r="M281"/>
      <c r="N281"/>
    </row>
    <row r="282" spans="4:14" ht="23.25">
      <c r="D282"/>
      <c r="E282"/>
      <c r="F282"/>
      <c r="G282"/>
      <c r="H282"/>
      <c r="J282"/>
      <c r="K282"/>
      <c r="L282"/>
      <c r="M282"/>
      <c r="N282"/>
    </row>
    <row r="283" spans="4:14" ht="23.25">
      <c r="D283"/>
      <c r="E283"/>
      <c r="F283"/>
      <c r="G283"/>
      <c r="H283"/>
      <c r="J283"/>
      <c r="K283"/>
      <c r="L283"/>
      <c r="M283"/>
      <c r="N283"/>
    </row>
    <row r="284" spans="4:14" ht="23.25">
      <c r="D284"/>
      <c r="E284"/>
      <c r="F284"/>
      <c r="G284"/>
      <c r="H284"/>
      <c r="J284"/>
      <c r="K284"/>
      <c r="L284"/>
      <c r="M284"/>
      <c r="N284"/>
    </row>
    <row r="285" spans="4:14" ht="23.25">
      <c r="D285"/>
      <c r="E285"/>
      <c r="F285"/>
      <c r="G285"/>
      <c r="H285"/>
      <c r="J285"/>
      <c r="K285"/>
      <c r="L285"/>
      <c r="M285"/>
      <c r="N285"/>
    </row>
    <row r="286" spans="4:14" ht="23.25">
      <c r="D286"/>
      <c r="E286"/>
      <c r="F286"/>
      <c r="G286"/>
      <c r="H286"/>
      <c r="J286"/>
      <c r="K286"/>
      <c r="L286"/>
      <c r="M286"/>
      <c r="N286"/>
    </row>
    <row r="287" spans="4:14" ht="23.25">
      <c r="D287"/>
      <c r="E287"/>
      <c r="F287"/>
      <c r="G287"/>
      <c r="H287"/>
      <c r="J287"/>
      <c r="K287"/>
      <c r="L287"/>
      <c r="M287"/>
      <c r="N287"/>
    </row>
    <row r="288" spans="4:14" ht="23.25">
      <c r="D288"/>
      <c r="E288"/>
      <c r="F288"/>
      <c r="G288"/>
      <c r="H288"/>
      <c r="J288"/>
      <c r="K288"/>
      <c r="L288"/>
      <c r="M288"/>
      <c r="N288"/>
    </row>
    <row r="289" spans="4:14" ht="23.25">
      <c r="D289"/>
      <c r="E289"/>
      <c r="F289"/>
      <c r="G289"/>
      <c r="H289"/>
      <c r="J289"/>
      <c r="K289"/>
      <c r="L289"/>
      <c r="M289"/>
      <c r="N289"/>
    </row>
    <row r="290" spans="4:14" ht="23.25">
      <c r="J290"/>
      <c r="K290"/>
      <c r="L290"/>
      <c r="M290"/>
      <c r="N290"/>
    </row>
    <row r="291" spans="4:14" ht="23.25">
      <c r="J291"/>
      <c r="K291"/>
      <c r="L291"/>
      <c r="M291"/>
      <c r="N291"/>
    </row>
    <row r="292" spans="4:14" ht="23.25">
      <c r="J292"/>
      <c r="K292"/>
      <c r="L292"/>
      <c r="M292"/>
      <c r="N292"/>
    </row>
    <row r="293" spans="4:14" ht="23.25">
      <c r="J293"/>
      <c r="K293"/>
      <c r="L293"/>
      <c r="M293"/>
      <c r="N293"/>
    </row>
    <row r="294" spans="4:14" ht="23.25">
      <c r="J294"/>
      <c r="K294"/>
      <c r="L294"/>
      <c r="M294"/>
      <c r="N294"/>
    </row>
    <row r="295" spans="4:14" ht="23.25">
      <c r="J295"/>
      <c r="K295"/>
      <c r="L295"/>
      <c r="M295"/>
      <c r="N295"/>
    </row>
    <row r="296" spans="4:14" ht="23.25">
      <c r="J296"/>
      <c r="K296"/>
      <c r="L296"/>
      <c r="M296"/>
      <c r="N296"/>
    </row>
    <row r="297" spans="4:14" ht="23.25">
      <c r="J297"/>
      <c r="K297"/>
      <c r="L297"/>
      <c r="M297"/>
      <c r="N297"/>
    </row>
    <row r="298" spans="4:14" ht="23.25">
      <c r="J298"/>
      <c r="K298"/>
      <c r="L298"/>
      <c r="M298"/>
      <c r="N298"/>
    </row>
    <row r="299" spans="4:14" ht="23.25">
      <c r="J299"/>
      <c r="K299"/>
      <c r="L299"/>
      <c r="M299"/>
      <c r="N299"/>
    </row>
    <row r="300" spans="4:14" ht="23.25">
      <c r="J300"/>
      <c r="K300"/>
      <c r="L300"/>
      <c r="M300"/>
      <c r="N300"/>
    </row>
    <row r="301" spans="4:14" ht="23.25">
      <c r="J301"/>
      <c r="K301"/>
      <c r="L301"/>
      <c r="M301"/>
      <c r="N301"/>
    </row>
    <row r="302" spans="4:14" ht="23.25">
      <c r="J302"/>
      <c r="K302"/>
      <c r="L302"/>
      <c r="M302"/>
      <c r="N302"/>
    </row>
    <row r="303" spans="4:14" ht="23.25">
      <c r="J303"/>
      <c r="K303"/>
      <c r="L303"/>
      <c r="M303"/>
      <c r="N303"/>
    </row>
    <row r="304" spans="4:14" ht="23.25">
      <c r="J304"/>
      <c r="K304"/>
      <c r="L304"/>
      <c r="M304"/>
      <c r="N304"/>
    </row>
    <row r="305" spans="10:14" ht="23.25">
      <c r="J305"/>
      <c r="K305"/>
      <c r="L305"/>
      <c r="M305"/>
      <c r="N305"/>
    </row>
    <row r="306" spans="10:14" ht="23.25">
      <c r="J306"/>
      <c r="K306"/>
      <c r="L306"/>
      <c r="M306"/>
      <c r="N306"/>
    </row>
    <row r="307" spans="10:14" ht="23.25">
      <c r="J307"/>
      <c r="K307"/>
      <c r="L307"/>
      <c r="M307"/>
      <c r="N307"/>
    </row>
    <row r="308" spans="10:14" ht="23.25">
      <c r="J308"/>
      <c r="K308"/>
      <c r="L308"/>
      <c r="M308"/>
      <c r="N308"/>
    </row>
    <row r="309" spans="10:14" ht="23.25">
      <c r="J309"/>
      <c r="K309"/>
      <c r="L309"/>
      <c r="M309"/>
      <c r="N309"/>
    </row>
    <row r="310" spans="10:14" ht="23.25">
      <c r="J310"/>
      <c r="K310"/>
      <c r="L310"/>
      <c r="M310"/>
      <c r="N310"/>
    </row>
    <row r="311" spans="10:14" ht="23.25">
      <c r="J311"/>
      <c r="K311"/>
      <c r="L311"/>
      <c r="M311"/>
      <c r="N311"/>
    </row>
    <row r="312" spans="10:14" ht="23.25">
      <c r="J312"/>
      <c r="K312"/>
      <c r="L312"/>
      <c r="M312"/>
      <c r="N312"/>
    </row>
    <row r="313" spans="10:14" ht="23.25">
      <c r="J313"/>
      <c r="K313"/>
      <c r="L313"/>
      <c r="M313"/>
      <c r="N313"/>
    </row>
    <row r="314" spans="10:14" ht="23.25">
      <c r="J314"/>
      <c r="K314"/>
      <c r="L314"/>
      <c r="M314"/>
      <c r="N314"/>
    </row>
    <row r="315" spans="10:14" ht="23.25">
      <c r="J315"/>
      <c r="K315"/>
      <c r="L315"/>
      <c r="M315"/>
      <c r="N315"/>
    </row>
    <row r="316" spans="10:14" ht="23.25">
      <c r="J316"/>
      <c r="K316"/>
      <c r="L316"/>
      <c r="M316"/>
      <c r="N316"/>
    </row>
    <row r="317" spans="10:14" ht="23.25">
      <c r="J317"/>
      <c r="K317"/>
      <c r="L317"/>
      <c r="M317"/>
      <c r="N317"/>
    </row>
    <row r="318" spans="10:14" ht="23.25">
      <c r="J318"/>
      <c r="K318"/>
      <c r="L318"/>
      <c r="M318"/>
      <c r="N318"/>
    </row>
    <row r="319" spans="10:14" ht="23.25">
      <c r="J319"/>
      <c r="K319"/>
      <c r="L319"/>
      <c r="M319"/>
      <c r="N319"/>
    </row>
    <row r="320" spans="10:14" ht="23.25">
      <c r="J320"/>
      <c r="K320"/>
      <c r="L320"/>
      <c r="M320"/>
      <c r="N320"/>
    </row>
    <row r="321" spans="10:14" ht="23.25">
      <c r="J321"/>
      <c r="K321"/>
      <c r="L321"/>
      <c r="M321"/>
      <c r="N321"/>
    </row>
    <row r="322" spans="10:14" ht="23.25">
      <c r="J322"/>
      <c r="K322"/>
      <c r="L322"/>
      <c r="M322"/>
      <c r="N322"/>
    </row>
    <row r="323" spans="10:14" ht="23.25">
      <c r="J323"/>
      <c r="K323"/>
      <c r="L323"/>
      <c r="M323"/>
      <c r="N323"/>
    </row>
    <row r="324" spans="10:14" ht="23.25">
      <c r="J324"/>
      <c r="K324"/>
      <c r="L324"/>
      <c r="M324"/>
      <c r="N324"/>
    </row>
    <row r="325" spans="10:14" ht="23.25">
      <c r="J325"/>
      <c r="K325"/>
      <c r="L325"/>
      <c r="M325"/>
      <c r="N325"/>
    </row>
    <row r="326" spans="10:14" ht="23.25">
      <c r="J326"/>
      <c r="K326"/>
      <c r="L326"/>
      <c r="M326"/>
      <c r="N326"/>
    </row>
    <row r="327" spans="10:14" ht="23.25">
      <c r="J327"/>
      <c r="K327"/>
      <c r="L327"/>
      <c r="M327"/>
      <c r="N327"/>
    </row>
    <row r="328" spans="10:14" ht="23.25">
      <c r="J328"/>
      <c r="K328"/>
      <c r="L328"/>
      <c r="M328"/>
      <c r="N328"/>
    </row>
    <row r="329" spans="10:14" ht="23.25">
      <c r="J329"/>
      <c r="K329"/>
      <c r="L329"/>
      <c r="M329"/>
      <c r="N329"/>
    </row>
    <row r="330" spans="10:14" ht="23.25">
      <c r="J330"/>
      <c r="K330"/>
      <c r="L330"/>
      <c r="M330"/>
      <c r="N330"/>
    </row>
    <row r="331" spans="10:14" ht="23.25">
      <c r="J331"/>
      <c r="K331"/>
      <c r="L331"/>
      <c r="M331"/>
      <c r="N331"/>
    </row>
    <row r="332" spans="10:14" ht="23.25">
      <c r="J332"/>
      <c r="K332"/>
      <c r="L332"/>
      <c r="M332"/>
      <c r="N332"/>
    </row>
    <row r="333" spans="10:14" ht="23.25">
      <c r="J333"/>
      <c r="K333"/>
      <c r="L333"/>
      <c r="M333"/>
      <c r="N333"/>
    </row>
    <row r="334" spans="10:14" ht="23.25">
      <c r="J334"/>
      <c r="K334"/>
      <c r="L334"/>
      <c r="M334"/>
      <c r="N334"/>
    </row>
    <row r="335" spans="10:14" ht="23.25">
      <c r="J335"/>
      <c r="K335"/>
      <c r="L335"/>
      <c r="M335"/>
      <c r="N335"/>
    </row>
    <row r="336" spans="10:14" ht="23.25">
      <c r="J336"/>
      <c r="K336"/>
      <c r="L336"/>
      <c r="M336"/>
      <c r="N336"/>
    </row>
  </sheetData>
  <mergeCells count="3">
    <mergeCell ref="A26:B26"/>
    <mergeCell ref="A1:B1"/>
    <mergeCell ref="A13:B13"/>
  </mergeCells>
  <printOptions horizontalCentered="1"/>
  <pageMargins left="0.25" right="0.25" top="0.75" bottom="0.75" header="0.3" footer="0.3"/>
  <pageSetup paperSize="9" scale="29" firstPageNumber="0" fitToHeight="0" orientation="landscape" r:id="rId3"/>
  <headerFooter alignWithMargins="0">
    <oddHeader>&amp;C&amp;"Times New Roman,Normal"&amp;12&amp;A</oddHeader>
    <oddFooter>&amp;C&amp;"Times New Roman,Normal"&amp;12Página &amp;P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1"/>
  <sheetViews>
    <sheetView workbookViewId="0">
      <selection activeCell="B11" sqref="B11"/>
    </sheetView>
  </sheetViews>
  <sheetFormatPr defaultRowHeight="12.75"/>
  <cols>
    <col min="1" max="1" width="4.28515625" customWidth="1"/>
    <col min="2" max="2" width="15.5703125" style="273" customWidth="1"/>
    <col min="3" max="3" width="111.5703125" bestFit="1" customWidth="1"/>
    <col min="4" max="4" width="20.85546875" style="273" customWidth="1"/>
  </cols>
  <sheetData>
    <row r="1" spans="2:5" s="679" customFormat="1" ht="15">
      <c r="B1" s="680" t="s">
        <v>50</v>
      </c>
      <c r="C1" s="680" t="s">
        <v>51</v>
      </c>
      <c r="D1" s="680" t="s">
        <v>52</v>
      </c>
    </row>
    <row r="2" spans="2:5">
      <c r="B2" s="416" t="s">
        <v>53</v>
      </c>
      <c r="C2" s="681" t="s">
        <v>54</v>
      </c>
      <c r="D2" s="682">
        <v>0.66</v>
      </c>
      <c r="E2" s="409"/>
    </row>
    <row r="3" spans="2:5">
      <c r="B3" s="416" t="s">
        <v>55</v>
      </c>
      <c r="C3" s="681" t="s">
        <v>56</v>
      </c>
      <c r="D3" s="683">
        <f>'ICMS PROGOIAS '!B15</f>
        <v>178689.57</v>
      </c>
    </row>
    <row r="4" spans="2:5">
      <c r="B4" s="416" t="s">
        <v>57</v>
      </c>
      <c r="C4" s="681" t="s">
        <v>58</v>
      </c>
      <c r="D4" s="683">
        <f>'ICMS PROGOIAS '!B14</f>
        <v>38346.699999999997</v>
      </c>
    </row>
    <row r="5" spans="2:5">
      <c r="B5" s="416" t="s">
        <v>59</v>
      </c>
      <c r="C5" s="681" t="s">
        <v>60</v>
      </c>
      <c r="D5" s="386">
        <f>'ICMS PROGOIAS '!B16</f>
        <v>0</v>
      </c>
    </row>
    <row r="6" spans="2:5">
      <c r="B6" s="416" t="s">
        <v>61</v>
      </c>
      <c r="C6" s="681" t="s">
        <v>62</v>
      </c>
      <c r="D6" s="683">
        <f>'ICMS PROGOIAS '!B18</f>
        <v>0</v>
      </c>
    </row>
    <row r="7" spans="2:5">
      <c r="B7" s="416" t="s">
        <v>63</v>
      </c>
      <c r="C7" s="681" t="s">
        <v>64</v>
      </c>
      <c r="D7" s="386">
        <v>0</v>
      </c>
    </row>
    <row r="8" spans="2:5">
      <c r="B8" s="416" t="s">
        <v>65</v>
      </c>
      <c r="C8" s="681" t="s">
        <v>66</v>
      </c>
      <c r="D8" s="386">
        <v>0</v>
      </c>
    </row>
    <row r="9" spans="2:5">
      <c r="B9" s="416" t="s">
        <v>67</v>
      </c>
      <c r="C9" s="681" t="s">
        <v>68</v>
      </c>
      <c r="D9" s="386">
        <f>'ICMS PROGOIAS '!B36</f>
        <v>140992.61319999999</v>
      </c>
    </row>
    <row r="10" spans="2:5">
      <c r="B10" s="416" t="s">
        <v>69</v>
      </c>
      <c r="C10" s="681" t="s">
        <v>70</v>
      </c>
      <c r="D10" s="386">
        <f>'ICMS PROGOIAS '!B21</f>
        <v>89819.436799999996</v>
      </c>
    </row>
    <row r="11" spans="2:5">
      <c r="B11" s="416" t="s">
        <v>69</v>
      </c>
      <c r="C11" s="681" t="s">
        <v>70</v>
      </c>
      <c r="D11" s="38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showGridLines="0" zoomScaleNormal="100" workbookViewId="0">
      <selection activeCell="K56" sqref="K56"/>
    </sheetView>
  </sheetViews>
  <sheetFormatPr defaultColWidth="11.28515625" defaultRowHeight="11.25"/>
  <cols>
    <col min="1" max="1" width="8.7109375" style="218" customWidth="1"/>
    <col min="2" max="2" width="15.7109375" style="218" customWidth="1"/>
    <col min="3" max="3" width="15.5703125" style="218" customWidth="1"/>
    <col min="4" max="6" width="15.7109375" style="218" customWidth="1"/>
    <col min="7" max="16384" width="11.28515625" style="218"/>
  </cols>
  <sheetData>
    <row r="1" spans="1:6">
      <c r="A1" s="214"/>
      <c r="B1" s="215"/>
      <c r="C1" s="214"/>
      <c r="D1" s="215"/>
      <c r="E1" s="215"/>
      <c r="F1" s="216"/>
    </row>
    <row r="2" spans="1:6" ht="12.6" customHeight="1">
      <c r="A2" s="850" t="s">
        <v>0</v>
      </c>
      <c r="B2" s="850"/>
      <c r="C2" s="850"/>
      <c r="D2" s="850"/>
      <c r="E2" s="850"/>
      <c r="F2" s="850"/>
    </row>
    <row r="3" spans="1:6" ht="13.7" customHeight="1">
      <c r="A3" s="850" t="s">
        <v>71</v>
      </c>
      <c r="B3" s="850"/>
      <c r="C3" s="850"/>
      <c r="D3" s="850"/>
      <c r="E3" s="850"/>
      <c r="F3" s="850"/>
    </row>
    <row r="4" spans="1:6" ht="12.75">
      <c r="A4" s="851" t="s">
        <v>72</v>
      </c>
      <c r="B4" s="851"/>
      <c r="C4" s="851"/>
      <c r="D4" s="851"/>
      <c r="E4" s="851"/>
      <c r="F4" s="851"/>
    </row>
    <row r="5" spans="1:6" ht="14.45" customHeight="1">
      <c r="A5" s="851" t="s">
        <v>73</v>
      </c>
      <c r="B5" s="851"/>
      <c r="C5" s="851"/>
      <c r="D5" s="851"/>
      <c r="E5" s="851"/>
      <c r="F5" s="851"/>
    </row>
    <row r="6" spans="1:6" ht="11.45" customHeight="1">
      <c r="A6" s="220"/>
      <c r="B6" s="220"/>
      <c r="C6" s="220"/>
      <c r="D6" s="220"/>
      <c r="E6" s="220"/>
      <c r="F6" s="220"/>
    </row>
    <row r="7" spans="1:6">
      <c r="A7" s="852" t="s">
        <v>1</v>
      </c>
      <c r="B7" s="852"/>
      <c r="C7" s="852"/>
      <c r="D7" s="852"/>
      <c r="E7" s="852"/>
      <c r="F7" s="852"/>
    </row>
    <row r="8" spans="1:6" ht="21.75">
      <c r="A8" s="526" t="s">
        <v>3</v>
      </c>
      <c r="B8" s="526" t="s">
        <v>4</v>
      </c>
      <c r="C8" s="526" t="s">
        <v>5</v>
      </c>
      <c r="D8" s="526" t="s">
        <v>6</v>
      </c>
      <c r="E8" s="527" t="s">
        <v>7</v>
      </c>
      <c r="F8" s="526" t="s">
        <v>8</v>
      </c>
    </row>
    <row r="9" spans="1:6">
      <c r="A9" s="336">
        <v>1102</v>
      </c>
      <c r="B9" s="224" t="e">
        <f>SUMIF(#REF!,A9,#REF!)</f>
        <v>#REF!</v>
      </c>
      <c r="C9" s="224" t="e">
        <f>SUMIF(#REF!,A9,#REF!)</f>
        <v>#REF!</v>
      </c>
      <c r="D9" s="224" t="e">
        <f>SUMIF(#REF!,A9,#REF!)</f>
        <v>#REF!</v>
      </c>
      <c r="E9" s="224" t="e">
        <f>SUMIF(#REF!,A9,#REF!)</f>
        <v>#REF!</v>
      </c>
      <c r="F9" s="224" t="e">
        <f>SUMIF(#REF!,A9,#REF!)</f>
        <v>#REF!</v>
      </c>
    </row>
    <row r="10" spans="1:6">
      <c r="A10" s="336">
        <v>1202</v>
      </c>
      <c r="B10" s="224" t="e">
        <f>SUMIF(#REF!,A10,#REF!)</f>
        <v>#REF!</v>
      </c>
      <c r="C10" s="224" t="e">
        <f>SUMIF(#REF!,A10,#REF!)</f>
        <v>#REF!</v>
      </c>
      <c r="D10" s="224" t="e">
        <f>SUMIF(#REF!,A10,#REF!)</f>
        <v>#REF!</v>
      </c>
      <c r="E10" s="224" t="e">
        <f>SUMIF(#REF!,A10,#REF!)</f>
        <v>#REF!</v>
      </c>
      <c r="F10" s="224" t="e">
        <f>SUMIF(#REF!,A10,#REF!)</f>
        <v>#REF!</v>
      </c>
    </row>
    <row r="11" spans="1:6">
      <c r="A11" s="643">
        <v>1353</v>
      </c>
      <c r="B11" s="642" t="e">
        <f>SUMIF(#REF!,A11,#REF!)</f>
        <v>#REF!</v>
      </c>
      <c r="C11" s="642" t="e">
        <f>SUMIF(#REF!,A11,#REF!)</f>
        <v>#REF!</v>
      </c>
      <c r="D11" s="642" t="e">
        <f>SUMIF(#REF!,A11,#REF!)</f>
        <v>#REF!</v>
      </c>
      <c r="E11" s="642" t="e">
        <f>SUMIF(#REF!,A11,#REF!)</f>
        <v>#REF!</v>
      </c>
      <c r="F11" s="642" t="e">
        <f>SUMIF(#REF!,A11,#REF!)</f>
        <v>#REF!</v>
      </c>
    </row>
    <row r="12" spans="1:6">
      <c r="A12" s="336">
        <v>2102</v>
      </c>
      <c r="B12" s="224" t="e">
        <f>SUMIF(#REF!,A12,#REF!)</f>
        <v>#REF!</v>
      </c>
      <c r="C12" s="224" t="e">
        <f>SUMIF(#REF!,A12,#REF!)</f>
        <v>#REF!</v>
      </c>
      <c r="D12" s="224" t="e">
        <f>SUMIF(#REF!,A12,#REF!)</f>
        <v>#REF!</v>
      </c>
      <c r="E12" s="224" t="e">
        <f>SUMIF(#REF!,A12,#REF!)</f>
        <v>#REF!</v>
      </c>
      <c r="F12" s="224" t="e">
        <f>SUMIF(#REF!,A12,#REF!)</f>
        <v>#REF!</v>
      </c>
    </row>
    <row r="13" spans="1:6">
      <c r="A13" s="336">
        <v>1916</v>
      </c>
      <c r="B13" s="224" t="e">
        <f>SUMIF(#REF!,A13,#REF!)</f>
        <v>#REF!</v>
      </c>
      <c r="C13" s="224" t="e">
        <f>SUMIF(#REF!,A13,#REF!)</f>
        <v>#REF!</v>
      </c>
      <c r="D13" s="224" t="e">
        <f>SUMIF(#REF!,A13,#REF!)</f>
        <v>#REF!</v>
      </c>
      <c r="E13" s="224" t="e">
        <f>SUMIF(#REF!,A13,#REF!)</f>
        <v>#REF!</v>
      </c>
      <c r="F13" s="224" t="e">
        <f>SUMIF(#REF!,A13,#REF!)</f>
        <v>#REF!</v>
      </c>
    </row>
    <row r="14" spans="1:6">
      <c r="A14" s="336">
        <v>2202</v>
      </c>
      <c r="B14" s="224" t="e">
        <f>SUMIF(#REF!,A14,#REF!)</f>
        <v>#REF!</v>
      </c>
      <c r="C14" s="224" t="e">
        <f>SUMIF(#REF!,A14,#REF!)</f>
        <v>#REF!</v>
      </c>
      <c r="D14" s="224" t="e">
        <f>SUMIF(#REF!,A14,#REF!)</f>
        <v>#REF!</v>
      </c>
      <c r="E14" s="224" t="e">
        <f>SUMIF(#REF!,A14,#REF!)</f>
        <v>#REF!</v>
      </c>
      <c r="F14" s="224" t="e">
        <f>SUMIF(#REF!,A14,#REF!)</f>
        <v>#REF!</v>
      </c>
    </row>
    <row r="15" spans="1:6">
      <c r="A15" s="336">
        <v>2353</v>
      </c>
      <c r="B15" s="224" t="e">
        <f>SUMIF(#REF!,A15,#REF!)</f>
        <v>#REF!</v>
      </c>
      <c r="C15" s="224" t="e">
        <f>SUMIF(#REF!,A15,#REF!)</f>
        <v>#REF!</v>
      </c>
      <c r="D15" s="224" t="e">
        <f>SUMIF(#REF!,A15,#REF!)</f>
        <v>#REF!</v>
      </c>
      <c r="E15" s="224" t="e">
        <f>SUMIF(#REF!,A15,#REF!)</f>
        <v>#REF!</v>
      </c>
      <c r="F15" s="224" t="e">
        <f>SUMIF(#REF!,A15,#REF!)</f>
        <v>#REF!</v>
      </c>
    </row>
    <row r="16" spans="1:6">
      <c r="A16" s="336">
        <v>2949</v>
      </c>
      <c r="B16" s="224" t="e">
        <f>SUMIF(#REF!,A16,#REF!)</f>
        <v>#REF!</v>
      </c>
      <c r="C16" s="224" t="e">
        <f>SUMIF(#REF!,A16,#REF!)</f>
        <v>#REF!</v>
      </c>
      <c r="D16" s="224" t="e">
        <f>SUMIF(#REF!,A16,#REF!)</f>
        <v>#REF!</v>
      </c>
      <c r="E16" s="224" t="e">
        <f>SUMIF(#REF!,A16,#REF!)</f>
        <v>#REF!</v>
      </c>
      <c r="F16" s="224" t="e">
        <f>SUMIF(#REF!,A16,#REF!)</f>
        <v>#REF!</v>
      </c>
    </row>
    <row r="17" spans="1:6">
      <c r="A17" s="336">
        <v>2911</v>
      </c>
      <c r="B17" s="224" t="e">
        <f>SUMIF(#REF!,A17,#REF!)</f>
        <v>#REF!</v>
      </c>
      <c r="C17" s="224" t="e">
        <f>SUMIF(#REF!,A17,#REF!)</f>
        <v>#REF!</v>
      </c>
      <c r="D17" s="224" t="e">
        <f>SUMIF(#REF!,A17,#REF!)</f>
        <v>#REF!</v>
      </c>
      <c r="E17" s="224" t="e">
        <f>SUMIF(#REF!,A17,#REF!)</f>
        <v>#REF!</v>
      </c>
      <c r="F17" s="224" t="e">
        <f>SUMIF(#REF!,A17,#REF!)</f>
        <v>#REF!</v>
      </c>
    </row>
    <row r="18" spans="1:6">
      <c r="A18" s="336">
        <v>3102</v>
      </c>
      <c r="B18" s="224" t="e">
        <f>SUMIF(#REF!,A18,#REF!)</f>
        <v>#REF!</v>
      </c>
      <c r="C18" s="224" t="e">
        <f>SUMIF(#REF!,A18,#REF!)</f>
        <v>#REF!</v>
      </c>
      <c r="D18" s="224" t="e">
        <f>SUMIF(#REF!,A18,#REF!)</f>
        <v>#REF!</v>
      </c>
      <c r="E18" s="224" t="e">
        <f>SUMIF(#REF!,A18,#REF!)</f>
        <v>#REF!</v>
      </c>
      <c r="F18" s="224" t="e">
        <f>SUMIF(#REF!,A18,#REF!)</f>
        <v>#REF!</v>
      </c>
    </row>
    <row r="19" spans="1:6">
      <c r="A19" s="528" t="s">
        <v>22</v>
      </c>
      <c r="B19" s="529" t="e">
        <f>SUM(B9:B18)</f>
        <v>#REF!</v>
      </c>
      <c r="C19" s="529" t="e">
        <f>SUM(C9:C18)</f>
        <v>#REF!</v>
      </c>
      <c r="D19" s="529" t="e">
        <f>SUM(D9:D18)</f>
        <v>#REF!</v>
      </c>
      <c r="E19" s="529" t="e">
        <f>SUM(E9:E18)</f>
        <v>#REF!</v>
      </c>
      <c r="F19" s="529" t="e">
        <f>SUM(F9:F18)</f>
        <v>#REF!</v>
      </c>
    </row>
    <row r="20" spans="1:6">
      <c r="A20" s="222"/>
      <c r="B20" s="223"/>
      <c r="C20" s="223"/>
      <c r="D20" s="223"/>
      <c r="E20" s="223"/>
      <c r="F20" s="223"/>
    </row>
    <row r="21" spans="1:6">
      <c r="A21" s="849" t="s">
        <v>23</v>
      </c>
      <c r="B21" s="849"/>
      <c r="C21" s="849"/>
      <c r="D21" s="849"/>
      <c r="E21" s="849"/>
      <c r="F21" s="849"/>
    </row>
    <row r="22" spans="1:6" ht="21.75">
      <c r="A22" s="526" t="s">
        <v>3</v>
      </c>
      <c r="B22" s="526" t="s">
        <v>4</v>
      </c>
      <c r="C22" s="526" t="s">
        <v>5</v>
      </c>
      <c r="D22" s="526" t="s">
        <v>24</v>
      </c>
      <c r="E22" s="527" t="s">
        <v>7</v>
      </c>
      <c r="F22" s="526" t="s">
        <v>8</v>
      </c>
    </row>
    <row r="23" spans="1:6">
      <c r="A23" s="337">
        <v>5102</v>
      </c>
      <c r="B23" s="224" t="e">
        <f>SUMIF(#REF!,A23,#REF!)</f>
        <v>#REF!</v>
      </c>
      <c r="C23" s="224" t="e">
        <f>SUMIF(#REF!,A23,#REF!)</f>
        <v>#REF!</v>
      </c>
      <c r="D23" s="224" t="e">
        <f>SUMIF(#REF!,A23,#REF!)</f>
        <v>#REF!</v>
      </c>
      <c r="E23" s="224" t="e">
        <f>SUMIF(#REF!,A23,#REF!)</f>
        <v>#REF!</v>
      </c>
      <c r="F23" s="224" t="e">
        <f>SUMIF(#REF!,A23,#REF!)</f>
        <v>#REF!</v>
      </c>
    </row>
    <row r="24" spans="1:6">
      <c r="A24" s="641">
        <v>5202</v>
      </c>
      <c r="B24" s="642" t="e">
        <f>SUMIF(#REF!,A24,#REF!)</f>
        <v>#REF!</v>
      </c>
      <c r="C24" s="642" t="e">
        <f>SUMIF(#REF!,A24,#REF!)</f>
        <v>#REF!</v>
      </c>
      <c r="D24" s="642" t="e">
        <f>SUMIF(#REF!,A24,#REF!)</f>
        <v>#REF!</v>
      </c>
      <c r="E24" s="642" t="e">
        <f>SUMIF(#REF!,A24,#REF!)</f>
        <v>#REF!</v>
      </c>
      <c r="F24" s="642" t="e">
        <f>SUMIF(#REF!,A24,#REF!)</f>
        <v>#REF!</v>
      </c>
    </row>
    <row r="25" spans="1:6">
      <c r="A25" s="337">
        <v>5405</v>
      </c>
      <c r="B25" s="224" t="e">
        <f>SUMIF(#REF!,A25,#REF!)</f>
        <v>#REF!</v>
      </c>
      <c r="C25" s="224" t="e">
        <f>SUMIF(#REF!,A25,#REF!)</f>
        <v>#REF!</v>
      </c>
      <c r="D25" s="224" t="e">
        <f>SUMIF(#REF!,A25,#REF!)</f>
        <v>#REF!</v>
      </c>
      <c r="E25" s="224" t="e">
        <f>SUMIF(#REF!,A25,#REF!)</f>
        <v>#REF!</v>
      </c>
      <c r="F25" s="224" t="e">
        <f>SUMIF(#REF!,A25,#REF!)</f>
        <v>#REF!</v>
      </c>
    </row>
    <row r="26" spans="1:6">
      <c r="A26" s="337">
        <v>6102</v>
      </c>
      <c r="B26" s="224" t="e">
        <f>SUMIF(#REF!,A26,#REF!)</f>
        <v>#REF!</v>
      </c>
      <c r="C26" s="224" t="e">
        <f>SUMIF(#REF!,A26,#REF!)</f>
        <v>#REF!</v>
      </c>
      <c r="D26" s="224" t="e">
        <f>SUMIF(#REF!,A26,#REF!)</f>
        <v>#REF!</v>
      </c>
      <c r="E26" s="224" t="e">
        <f>SUMIF(#REF!,A26,#REF!)</f>
        <v>#REF!</v>
      </c>
      <c r="F26" s="224" t="e">
        <f>SUMIF(#REF!,A26,#REF!)</f>
        <v>#REF!</v>
      </c>
    </row>
    <row r="27" spans="1:6">
      <c r="A27" s="337">
        <v>6213</v>
      </c>
      <c r="B27" s="224" t="e">
        <f>SUMIF(#REF!,A27,#REF!)</f>
        <v>#REF!</v>
      </c>
      <c r="C27" s="224" t="e">
        <f>SUMIF(#REF!,A27,#REF!)</f>
        <v>#REF!</v>
      </c>
      <c r="D27" s="224" t="e">
        <f>SUMIF(#REF!,A27,#REF!)</f>
        <v>#REF!</v>
      </c>
      <c r="E27" s="224" t="e">
        <f>SUMIF(#REF!,A27,#REF!)</f>
        <v>#REF!</v>
      </c>
      <c r="F27" s="224" t="e">
        <f>SUMIF(#REF!,A27,#REF!)</f>
        <v>#REF!</v>
      </c>
    </row>
    <row r="28" spans="1:6">
      <c r="A28" s="641">
        <v>6152</v>
      </c>
      <c r="B28" s="642" t="e">
        <f>SUMIF(#REF!,A28,#REF!)</f>
        <v>#REF!</v>
      </c>
      <c r="C28" s="642" t="e">
        <f>SUMIF(#REF!,A28,#REF!)</f>
        <v>#REF!</v>
      </c>
      <c r="D28" s="642" t="e">
        <f>SUMIF(#REF!,A28,#REF!)</f>
        <v>#REF!</v>
      </c>
      <c r="E28" s="642" t="e">
        <f>SUMIF(#REF!,A28,#REF!)</f>
        <v>#REF!</v>
      </c>
      <c r="F28" s="642" t="e">
        <f>SUMIF(#REF!,A28,#REF!)</f>
        <v>#REF!</v>
      </c>
    </row>
    <row r="29" spans="1:6">
      <c r="A29" s="337">
        <v>6949</v>
      </c>
      <c r="B29" s="224" t="e">
        <f>SUMIF(#REF!,A29,#REF!)</f>
        <v>#REF!</v>
      </c>
      <c r="C29" s="224" t="e">
        <f>SUMIF(#REF!,A29,#REF!)</f>
        <v>#REF!</v>
      </c>
      <c r="D29" s="224" t="e">
        <f>SUMIF(#REF!,A29,#REF!)</f>
        <v>#REF!</v>
      </c>
      <c r="E29" s="224" t="e">
        <f>SUMIF(#REF!,A29,#REF!)</f>
        <v>#REF!</v>
      </c>
      <c r="F29" s="224" t="e">
        <f>SUMIF(#REF!,A29,#REF!)</f>
        <v>#REF!</v>
      </c>
    </row>
    <row r="30" spans="1:6">
      <c r="A30" s="521" t="s">
        <v>22</v>
      </c>
      <c r="B30" s="523" t="e">
        <f>SUM(B23:B29)</f>
        <v>#REF!</v>
      </c>
      <c r="C30" s="523" t="e">
        <f>SUM(C23:C29)</f>
        <v>#REF!</v>
      </c>
      <c r="D30" s="523" t="e">
        <f>SUM(D23:D29)</f>
        <v>#REF!</v>
      </c>
      <c r="E30" s="522" t="e">
        <f>SUM(E23:E29)</f>
        <v>#REF!</v>
      </c>
      <c r="F30" s="522" t="e">
        <f>SUM(F23:F29)</f>
        <v>#REF!</v>
      </c>
    </row>
    <row r="31" spans="1:6">
      <c r="A31" s="225"/>
      <c r="B31" s="215"/>
      <c r="C31" s="215"/>
      <c r="D31" s="215"/>
      <c r="E31" s="215"/>
      <c r="F31" s="215"/>
    </row>
    <row r="32" spans="1:6" ht="11.25" customHeight="1">
      <c r="A32" s="855" t="s">
        <v>25</v>
      </c>
      <c r="B32" s="697" t="s">
        <v>26</v>
      </c>
      <c r="C32" s="530"/>
      <c r="D32" s="531"/>
      <c r="E32" s="698" t="s">
        <v>27</v>
      </c>
      <c r="F32" s="698"/>
    </row>
    <row r="33" spans="1:6">
      <c r="A33" s="856"/>
      <c r="B33" s="244"/>
      <c r="C33" s="244"/>
      <c r="D33" s="244"/>
      <c r="E33" s="524" t="s">
        <v>28</v>
      </c>
      <c r="F33" s="525" t="s">
        <v>29</v>
      </c>
    </row>
    <row r="34" spans="1:6">
      <c r="A34" s="856"/>
      <c r="B34" s="226" t="s">
        <v>30</v>
      </c>
      <c r="C34" s="244"/>
      <c r="D34" s="244"/>
      <c r="E34" s="227"/>
      <c r="F34" s="228" t="e">
        <f>'ICMS PROGOIAS '!#REF!</f>
        <v>#REF!</v>
      </c>
    </row>
    <row r="35" spans="1:6">
      <c r="A35" s="856"/>
      <c r="B35" s="226"/>
      <c r="C35" s="244"/>
      <c r="D35" s="244"/>
      <c r="E35" s="229"/>
      <c r="F35" s="230"/>
    </row>
    <row r="36" spans="1:6">
      <c r="A36" s="856"/>
      <c r="B36" s="244"/>
      <c r="C36" s="244"/>
      <c r="D36" s="244"/>
      <c r="E36" s="229"/>
      <c r="F36" s="231">
        <f>E37</f>
        <v>777.8</v>
      </c>
    </row>
    <row r="37" spans="1:6">
      <c r="A37" s="856"/>
      <c r="B37" s="244"/>
      <c r="C37" s="244"/>
      <c r="D37" s="244"/>
      <c r="E37" s="232">
        <v>777.8</v>
      </c>
      <c r="F37" s="233"/>
    </row>
    <row r="38" spans="1:6">
      <c r="A38" s="856"/>
      <c r="B38" s="244"/>
      <c r="C38" s="244"/>
      <c r="D38" s="244"/>
      <c r="E38" s="229"/>
      <c r="F38" s="233"/>
    </row>
    <row r="39" spans="1:6">
      <c r="A39" s="856"/>
      <c r="B39" s="244" t="s">
        <v>32</v>
      </c>
      <c r="C39" s="244"/>
      <c r="D39" s="244"/>
      <c r="E39" s="229"/>
      <c r="F39" s="231">
        <f>E40</f>
        <v>0</v>
      </c>
    </row>
    <row r="40" spans="1:6">
      <c r="A40" s="856"/>
      <c r="B40" s="244"/>
      <c r="C40" s="244"/>
      <c r="D40" s="244"/>
      <c r="E40" s="232">
        <v>0</v>
      </c>
      <c r="F40" s="234"/>
    </row>
    <row r="41" spans="1:6">
      <c r="A41" s="856"/>
      <c r="B41" s="244"/>
      <c r="C41" s="244"/>
      <c r="D41" s="235"/>
      <c r="E41" s="236"/>
      <c r="F41" s="233"/>
    </row>
    <row r="42" spans="1:6" ht="10.9" customHeight="1">
      <c r="A42" s="856"/>
      <c r="B42" s="657" t="s">
        <v>33</v>
      </c>
      <c r="C42" s="658"/>
      <c r="D42" s="663"/>
      <c r="E42" s="659"/>
      <c r="F42" s="664" t="e">
        <f>F34+F36+F39</f>
        <v>#REF!</v>
      </c>
    </row>
    <row r="43" spans="1:6" ht="16.5" customHeight="1">
      <c r="A43" s="532"/>
      <c r="B43" s="239" t="s">
        <v>74</v>
      </c>
      <c r="C43" s="240"/>
      <c r="D43" s="240"/>
      <c r="E43" s="661"/>
      <c r="F43" s="662" t="e">
        <f>F42</f>
        <v>#REF!</v>
      </c>
    </row>
    <row r="44" spans="1:6">
      <c r="A44" s="243"/>
      <c r="B44" s="244"/>
      <c r="C44" s="244"/>
      <c r="D44" s="244"/>
      <c r="E44" s="245"/>
      <c r="F44" s="246"/>
    </row>
    <row r="45" spans="1:6">
      <c r="A45" s="857" t="s">
        <v>34</v>
      </c>
      <c r="B45" s="858" t="s">
        <v>35</v>
      </c>
      <c r="C45" s="858"/>
      <c r="D45" s="858"/>
      <c r="E45" s="533"/>
      <c r="F45" s="533"/>
    </row>
    <row r="46" spans="1:6">
      <c r="A46" s="857"/>
      <c r="B46" s="244" t="s">
        <v>36</v>
      </c>
      <c r="C46" s="244"/>
      <c r="D46" s="244"/>
      <c r="E46" s="229"/>
      <c r="F46" s="247" t="e">
        <f>'ICMS PROGOIAS '!#REF!</f>
        <v>#REF!</v>
      </c>
    </row>
    <row r="47" spans="1:6">
      <c r="A47" s="857"/>
      <c r="B47" s="244"/>
      <c r="C47" s="244"/>
      <c r="D47" s="244"/>
      <c r="E47" s="229"/>
      <c r="F47" s="248"/>
    </row>
    <row r="48" spans="1:6">
      <c r="A48" s="857"/>
      <c r="B48" s="244"/>
      <c r="C48" s="244"/>
      <c r="D48" s="244"/>
      <c r="E48" s="229"/>
      <c r="F48" s="368">
        <f>E49</f>
        <v>0</v>
      </c>
    </row>
    <row r="49" spans="1:6">
      <c r="A49" s="857"/>
      <c r="B49" s="250"/>
      <c r="D49" s="251"/>
      <c r="E49" s="252">
        <v>0</v>
      </c>
      <c r="F49" s="253"/>
    </row>
    <row r="50" spans="1:6">
      <c r="A50" s="857"/>
      <c r="B50" s="244"/>
      <c r="C50" s="244"/>
      <c r="D50" s="244"/>
      <c r="E50" s="254"/>
      <c r="F50" s="255"/>
    </row>
    <row r="51" spans="1:6">
      <c r="A51" s="857"/>
      <c r="B51" s="244" t="s">
        <v>39</v>
      </c>
      <c r="C51" s="244"/>
      <c r="D51" s="244"/>
      <c r="E51" s="254"/>
      <c r="F51" s="256">
        <v>0</v>
      </c>
    </row>
    <row r="52" spans="1:6">
      <c r="A52" s="857"/>
      <c r="B52" s="244"/>
      <c r="C52" s="244"/>
      <c r="D52" s="244"/>
      <c r="E52" s="257">
        <v>0</v>
      </c>
      <c r="F52" s="258"/>
    </row>
    <row r="53" spans="1:6">
      <c r="A53" s="857"/>
      <c r="B53" s="244"/>
      <c r="C53" s="244"/>
      <c r="D53" s="244"/>
      <c r="E53" s="229"/>
      <c r="F53" s="259"/>
    </row>
    <row r="54" spans="1:6">
      <c r="A54" s="857"/>
      <c r="B54" s="657" t="s">
        <v>40</v>
      </c>
      <c r="C54" s="658"/>
      <c r="D54" s="658"/>
      <c r="E54" s="659"/>
      <c r="F54" s="660" t="e">
        <f>F46+F48+F51</f>
        <v>#REF!</v>
      </c>
    </row>
    <row r="55" spans="1:6">
      <c r="A55" s="857"/>
      <c r="B55" s="665" t="s">
        <v>75</v>
      </c>
      <c r="C55" s="649"/>
      <c r="D55" s="649"/>
      <c r="E55" s="666"/>
      <c r="F55" s="249">
        <v>0</v>
      </c>
    </row>
    <row r="56" spans="1:6">
      <c r="A56" s="857"/>
      <c r="B56" s="260" t="s">
        <v>41</v>
      </c>
      <c r="C56" s="261"/>
      <c r="D56" s="261"/>
      <c r="E56" s="269"/>
      <c r="F56" s="667" t="e">
        <f>F54+F55</f>
        <v>#REF!</v>
      </c>
    </row>
    <row r="57" spans="1:6">
      <c r="A57" s="264"/>
      <c r="B57" s="265"/>
      <c r="C57" s="265"/>
      <c r="D57" s="265"/>
      <c r="E57" s="266"/>
      <c r="F57" s="267"/>
    </row>
    <row r="58" spans="1:6">
      <c r="A58" s="857" t="s">
        <v>42</v>
      </c>
      <c r="B58" s="860" t="s">
        <v>43</v>
      </c>
      <c r="C58" s="860"/>
      <c r="D58" s="860"/>
      <c r="E58" s="534"/>
      <c r="F58" s="534"/>
    </row>
    <row r="59" spans="1:6">
      <c r="A59" s="859"/>
      <c r="B59" s="647" t="s">
        <v>76</v>
      </c>
      <c r="C59" s="644"/>
      <c r="D59" s="644"/>
      <c r="E59" s="645"/>
      <c r="F59" s="646" t="e">
        <f>F43-F56</f>
        <v>#REF!</v>
      </c>
    </row>
    <row r="60" spans="1:6">
      <c r="A60" s="859"/>
      <c r="B60" s="648" t="s">
        <v>77</v>
      </c>
      <c r="C60" s="649"/>
      <c r="D60" s="649"/>
      <c r="E60" s="650"/>
      <c r="F60" s="651" t="e">
        <f>'ICMS PROGOIAS '!#REF!</f>
        <v>#REF!</v>
      </c>
    </row>
    <row r="61" spans="1:6">
      <c r="A61" s="859"/>
      <c r="B61" s="652" t="s">
        <v>46</v>
      </c>
      <c r="C61" s="653"/>
      <c r="D61" s="653"/>
      <c r="E61" s="654"/>
      <c r="F61" s="655" t="e">
        <f>F59-F60</f>
        <v>#REF!</v>
      </c>
    </row>
    <row r="62" spans="1:6">
      <c r="A62" s="859"/>
      <c r="B62" s="648" t="s">
        <v>47</v>
      </c>
      <c r="C62" s="649"/>
      <c r="D62" s="649"/>
      <c r="E62" s="650"/>
      <c r="F62" s="656"/>
    </row>
    <row r="63" spans="1:6">
      <c r="A63" s="859"/>
      <c r="B63" s="346" t="s">
        <v>48</v>
      </c>
      <c r="C63" s="240"/>
      <c r="D63" s="240"/>
      <c r="E63" s="347"/>
      <c r="F63" s="348"/>
    </row>
    <row r="65" spans="1:6" ht="12" thickBot="1"/>
    <row r="66" spans="1:6" ht="12" thickBot="1">
      <c r="A66" s="272"/>
      <c r="B66" s="270"/>
      <c r="C66" s="270" t="s">
        <v>78</v>
      </c>
      <c r="D66" s="270" t="s">
        <v>79</v>
      </c>
      <c r="E66" s="270" t="s">
        <v>80</v>
      </c>
      <c r="F66" s="271"/>
    </row>
    <row r="67" spans="1:6" ht="12" thickBot="1">
      <c r="A67" s="853" t="s">
        <v>81</v>
      </c>
      <c r="B67" s="854"/>
      <c r="C67" s="501" t="e">
        <f>B30+'ICMS PROGOIAS '!#REF!</f>
        <v>#REF!</v>
      </c>
      <c r="D67" s="501" t="e">
        <f>C30+'ICMS PROGOIAS '!#REF!</f>
        <v>#REF!</v>
      </c>
      <c r="E67" s="501" t="e">
        <f>D30+'ICMS PROGOIAS '!#REF!</f>
        <v>#REF!</v>
      </c>
      <c r="F67" s="501" t="e">
        <f>E30+'ICMS PROGOIAS '!#REF!</f>
        <v>#REF!</v>
      </c>
    </row>
    <row r="68" spans="1:6" ht="12" thickBot="1">
      <c r="A68" s="853" t="s">
        <v>82</v>
      </c>
      <c r="B68" s="854"/>
      <c r="C68" s="502" t="e">
        <f>B19+'ICMS PROGOIAS '!#REF!</f>
        <v>#REF!</v>
      </c>
      <c r="D68" s="503" t="e">
        <f>C19+'ICMS PROGOIAS '!#REF!</f>
        <v>#REF!</v>
      </c>
      <c r="E68" s="640" t="e">
        <f>D19+'ICMS PROGOIAS '!#REF!</f>
        <v>#REF!</v>
      </c>
      <c r="F68" s="503">
        <v>0</v>
      </c>
    </row>
    <row r="70" spans="1:6">
      <c r="E70" s="373"/>
    </row>
    <row r="71" spans="1:6">
      <c r="D71" s="369"/>
      <c r="E71" s="369"/>
    </row>
    <row r="72" spans="1:6">
      <c r="C72" s="373"/>
      <c r="D72" s="369"/>
      <c r="E72" s="369"/>
    </row>
    <row r="73" spans="1:6">
      <c r="C73" s="373"/>
      <c r="D73" s="369"/>
    </row>
    <row r="74" spans="1:6">
      <c r="C74" s="373"/>
      <c r="D74" s="275"/>
    </row>
  </sheetData>
  <mergeCells count="13">
    <mergeCell ref="A68:B68"/>
    <mergeCell ref="A32:A42"/>
    <mergeCell ref="A45:A56"/>
    <mergeCell ref="B45:D45"/>
    <mergeCell ref="A58:A63"/>
    <mergeCell ref="B58:D58"/>
    <mergeCell ref="A67:B67"/>
    <mergeCell ref="A21:F21"/>
    <mergeCell ref="A2:F2"/>
    <mergeCell ref="A3:F3"/>
    <mergeCell ref="A4:F4"/>
    <mergeCell ref="A5:F5"/>
    <mergeCell ref="A7:F7"/>
  </mergeCells>
  <printOptions horizontalCentered="1" verticalCentered="1"/>
  <pageMargins left="0.19685039370078741" right="0.19685039370078741" top="0.42" bottom="0.51181102362204722" header="0.23622047244094491" footer="0.23622047244094491"/>
  <pageSetup paperSize="9" scale="98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  <rowBreaks count="1" manualBreakCount="1">
    <brk id="6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2145"/>
  <sheetViews>
    <sheetView showGridLines="0" workbookViewId="0"/>
  </sheetViews>
  <sheetFormatPr defaultRowHeight="12.75"/>
  <cols>
    <col min="1" max="1" width="1" customWidth="1"/>
    <col min="2" max="2" width="7.28515625" customWidth="1"/>
    <col min="3" max="3" width="6.7109375" style="203" customWidth="1"/>
    <col min="4" max="4" width="20.5703125" customWidth="1"/>
    <col min="5" max="5" width="3.7109375" customWidth="1"/>
    <col min="6" max="6" width="6.140625" customWidth="1"/>
    <col min="7" max="7" width="7.28515625" customWidth="1"/>
    <col min="8" max="8" width="9.85546875" customWidth="1"/>
    <col min="9" max="9" width="7.5703125" customWidth="1"/>
    <col min="10" max="10" width="8.5703125" customWidth="1"/>
    <col min="11" max="11" width="7.5703125" customWidth="1"/>
    <col min="12" max="12" width="9.7109375" customWidth="1"/>
    <col min="13" max="13" width="8.42578125" customWidth="1"/>
    <col min="14" max="14" width="5.28515625" customWidth="1"/>
    <col min="15" max="15" width="5.42578125" customWidth="1"/>
    <col min="16" max="16" width="8.140625" customWidth="1"/>
    <col min="17" max="17" width="10.5703125" customWidth="1"/>
    <col min="18" max="18" width="10.140625" customWidth="1"/>
    <col min="19" max="19" width="1.42578125" customWidth="1"/>
    <col min="20" max="81" width="9.140625" style="2"/>
  </cols>
  <sheetData>
    <row r="1" spans="1:19">
      <c r="A1" s="110"/>
      <c r="B1" s="111"/>
      <c r="C1" s="112"/>
      <c r="D1" s="111"/>
      <c r="E1" s="113"/>
      <c r="F1" s="114"/>
      <c r="G1" s="111"/>
      <c r="H1" s="115"/>
      <c r="I1" s="115"/>
      <c r="J1" s="113"/>
      <c r="K1" s="113"/>
      <c r="L1" s="113"/>
      <c r="M1" s="111"/>
      <c r="N1" s="111"/>
      <c r="O1" s="111"/>
      <c r="P1" s="111"/>
      <c r="Q1" s="111"/>
      <c r="R1" s="115"/>
      <c r="S1" s="116"/>
    </row>
    <row r="2" spans="1:19" ht="29.25" customHeight="1">
      <c r="A2" s="117"/>
      <c r="B2" s="898" t="s">
        <v>83</v>
      </c>
      <c r="C2" s="899"/>
      <c r="D2" s="899"/>
      <c r="E2" s="899"/>
      <c r="F2" s="899"/>
      <c r="G2" s="899"/>
      <c r="H2" s="899"/>
      <c r="I2" s="899"/>
      <c r="J2" s="899"/>
      <c r="K2" s="899"/>
      <c r="L2" s="899"/>
      <c r="M2" s="899"/>
      <c r="N2" s="899"/>
      <c r="O2" s="899"/>
      <c r="P2" s="899"/>
      <c r="Q2" s="899"/>
      <c r="R2" s="900"/>
      <c r="S2" s="117"/>
    </row>
    <row r="3" spans="1:19" ht="6.75" customHeight="1">
      <c r="A3" s="118"/>
      <c r="B3" s="119"/>
      <c r="C3" s="120"/>
      <c r="D3" s="119"/>
      <c r="E3" s="119"/>
      <c r="F3" s="119"/>
      <c r="G3" s="119"/>
      <c r="H3" s="119"/>
      <c r="I3" s="119"/>
      <c r="J3" s="119"/>
      <c r="K3" s="119"/>
      <c r="L3" s="121"/>
      <c r="M3" s="121"/>
      <c r="N3" s="121"/>
      <c r="O3" s="121"/>
      <c r="P3" s="121"/>
      <c r="Q3" s="121"/>
      <c r="R3" s="121"/>
      <c r="S3" s="122"/>
    </row>
    <row r="4" spans="1:19" ht="15.75">
      <c r="A4" s="123"/>
      <c r="B4" s="901" t="s">
        <v>84</v>
      </c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3"/>
      <c r="S4" s="122"/>
    </row>
    <row r="5" spans="1:19" ht="11.25" customHeight="1">
      <c r="A5" s="123"/>
      <c r="B5" s="904">
        <v>1</v>
      </c>
      <c r="C5" s="905"/>
      <c r="D5" s="905"/>
      <c r="E5" s="906"/>
      <c r="F5" s="904">
        <v>2</v>
      </c>
      <c r="G5" s="905"/>
      <c r="H5" s="906"/>
      <c r="I5" s="904">
        <v>3</v>
      </c>
      <c r="J5" s="905"/>
      <c r="K5" s="906"/>
      <c r="L5" s="904">
        <v>4</v>
      </c>
      <c r="M5" s="905"/>
      <c r="N5" s="906"/>
      <c r="O5" s="904">
        <v>5</v>
      </c>
      <c r="P5" s="905"/>
      <c r="Q5" s="904">
        <v>6</v>
      </c>
      <c r="R5" s="906"/>
      <c r="S5" s="122"/>
    </row>
    <row r="6" spans="1:19" ht="56.25" customHeight="1">
      <c r="A6" s="117"/>
      <c r="B6" s="907" t="s">
        <v>85</v>
      </c>
      <c r="C6" s="907"/>
      <c r="D6" s="907"/>
      <c r="E6" s="907"/>
      <c r="F6" s="908" t="s">
        <v>86</v>
      </c>
      <c r="G6" s="909"/>
      <c r="H6" s="910"/>
      <c r="I6" s="894" t="s">
        <v>87</v>
      </c>
      <c r="J6" s="911"/>
      <c r="K6" s="895"/>
      <c r="L6" s="907" t="s">
        <v>88</v>
      </c>
      <c r="M6" s="907"/>
      <c r="N6" s="907"/>
      <c r="O6" s="894" t="s">
        <v>89</v>
      </c>
      <c r="P6" s="895"/>
      <c r="Q6" s="894" t="s">
        <v>90</v>
      </c>
      <c r="R6" s="895"/>
      <c r="S6" s="117"/>
    </row>
    <row r="7" spans="1:19" ht="17.25" customHeight="1">
      <c r="A7" s="117"/>
      <c r="B7" s="871">
        <v>0</v>
      </c>
      <c r="C7" s="872"/>
      <c r="D7" s="872"/>
      <c r="E7" s="873"/>
      <c r="F7" s="877">
        <v>0</v>
      </c>
      <c r="G7" s="872"/>
      <c r="H7" s="873"/>
      <c r="I7" s="879">
        <f>IF((B7&gt;0),((F7/B7)*100),0)</f>
        <v>0</v>
      </c>
      <c r="J7" s="880"/>
      <c r="K7" s="881"/>
      <c r="L7" s="885">
        <f>IF((I7-30)&gt;0,(I7-30)/100,0)</f>
        <v>0</v>
      </c>
      <c r="M7" s="886"/>
      <c r="N7" s="887"/>
      <c r="O7" s="885">
        <f>IF((F7&gt;0),((B7*L7)/F7),0)</f>
        <v>0</v>
      </c>
      <c r="P7" s="887"/>
      <c r="Q7" s="879">
        <f>((F7*O7))</f>
        <v>0</v>
      </c>
      <c r="R7" s="896">
        <f>((H7*P7)/100)</f>
        <v>0</v>
      </c>
      <c r="S7" s="117"/>
    </row>
    <row r="8" spans="1:19" ht="12.75" customHeight="1">
      <c r="A8" s="117"/>
      <c r="B8" s="874"/>
      <c r="C8" s="875"/>
      <c r="D8" s="875"/>
      <c r="E8" s="876"/>
      <c r="F8" s="878"/>
      <c r="G8" s="875"/>
      <c r="H8" s="876"/>
      <c r="I8" s="882"/>
      <c r="J8" s="883"/>
      <c r="K8" s="884"/>
      <c r="L8" s="888"/>
      <c r="M8" s="889"/>
      <c r="N8" s="890"/>
      <c r="O8" s="888"/>
      <c r="P8" s="890"/>
      <c r="Q8" s="882"/>
      <c r="R8" s="897"/>
      <c r="S8" s="117"/>
    </row>
    <row r="9" spans="1:19" ht="7.5" customHeight="1">
      <c r="A9" s="118"/>
      <c r="B9" s="124"/>
      <c r="C9" s="125"/>
      <c r="D9" s="124"/>
      <c r="E9" s="124"/>
      <c r="F9" s="124"/>
      <c r="G9" s="124"/>
      <c r="H9" s="124"/>
      <c r="I9" s="126"/>
      <c r="J9" s="126"/>
      <c r="K9" s="127"/>
      <c r="L9" s="127"/>
      <c r="M9" s="127"/>
      <c r="N9" s="127"/>
      <c r="O9" s="127"/>
      <c r="P9" s="127"/>
      <c r="Q9" s="127"/>
      <c r="R9" s="127"/>
      <c r="S9" s="117"/>
    </row>
    <row r="10" spans="1:19">
      <c r="A10" s="128"/>
      <c r="B10" s="891" t="s">
        <v>91</v>
      </c>
      <c r="C10" s="892"/>
      <c r="D10" s="892"/>
      <c r="E10" s="892"/>
      <c r="F10" s="892"/>
      <c r="G10" s="892"/>
      <c r="H10" s="892"/>
      <c r="I10" s="892"/>
      <c r="J10" s="892"/>
      <c r="K10" s="892"/>
      <c r="L10" s="892"/>
      <c r="M10" s="892"/>
      <c r="N10" s="892"/>
      <c r="O10" s="892"/>
      <c r="P10" s="892"/>
      <c r="Q10" s="892"/>
      <c r="R10" s="893"/>
      <c r="S10" s="117"/>
    </row>
    <row r="11" spans="1:19">
      <c r="A11" s="129"/>
      <c r="B11" s="891" t="s">
        <v>92</v>
      </c>
      <c r="C11" s="892"/>
      <c r="D11" s="892"/>
      <c r="E11" s="892"/>
      <c r="F11" s="892"/>
      <c r="G11" s="892"/>
      <c r="H11" s="892"/>
      <c r="I11" s="892"/>
      <c r="J11" s="891" t="s">
        <v>93</v>
      </c>
      <c r="K11" s="892"/>
      <c r="L11" s="892"/>
      <c r="M11" s="892"/>
      <c r="N11" s="892"/>
      <c r="O11" s="892"/>
      <c r="P11" s="892"/>
      <c r="Q11" s="892"/>
      <c r="R11" s="893"/>
      <c r="S11" s="117"/>
    </row>
    <row r="12" spans="1:19" ht="11.25" customHeight="1">
      <c r="A12" s="129"/>
      <c r="B12" s="130">
        <v>7</v>
      </c>
      <c r="C12" s="130">
        <v>8</v>
      </c>
      <c r="D12" s="130">
        <v>9</v>
      </c>
      <c r="E12" s="131">
        <v>10</v>
      </c>
      <c r="F12" s="131">
        <v>11</v>
      </c>
      <c r="G12" s="131">
        <v>12</v>
      </c>
      <c r="H12" s="131">
        <v>13</v>
      </c>
      <c r="I12" s="132">
        <v>14</v>
      </c>
      <c r="J12" s="133">
        <v>15</v>
      </c>
      <c r="K12" s="133">
        <v>16</v>
      </c>
      <c r="L12" s="133">
        <v>17</v>
      </c>
      <c r="M12" s="133">
        <v>18</v>
      </c>
      <c r="N12" s="869">
        <v>19</v>
      </c>
      <c r="O12" s="870"/>
      <c r="P12" s="131">
        <v>20</v>
      </c>
      <c r="Q12" s="134">
        <v>21</v>
      </c>
      <c r="R12" s="135">
        <v>22</v>
      </c>
      <c r="S12" s="122"/>
    </row>
    <row r="13" spans="1:19" ht="33.75">
      <c r="A13" s="118"/>
      <c r="B13" s="136" t="s">
        <v>94</v>
      </c>
      <c r="C13" s="137" t="s">
        <v>95</v>
      </c>
      <c r="D13" s="138" t="s">
        <v>96</v>
      </c>
      <c r="E13" s="138" t="s">
        <v>97</v>
      </c>
      <c r="F13" s="139" t="s">
        <v>98</v>
      </c>
      <c r="G13" s="138" t="s">
        <v>99</v>
      </c>
      <c r="H13" s="140" t="s">
        <v>100</v>
      </c>
      <c r="I13" s="141" t="s">
        <v>101</v>
      </c>
      <c r="J13" s="140" t="s">
        <v>102</v>
      </c>
      <c r="K13" s="140" t="s">
        <v>103</v>
      </c>
      <c r="L13" s="140" t="s">
        <v>104</v>
      </c>
      <c r="M13" s="142" t="s">
        <v>105</v>
      </c>
      <c r="N13" s="894" t="s">
        <v>5</v>
      </c>
      <c r="O13" s="895"/>
      <c r="P13" s="142" t="s">
        <v>106</v>
      </c>
      <c r="Q13" s="143" t="s">
        <v>107</v>
      </c>
      <c r="R13" s="144" t="s">
        <v>108</v>
      </c>
      <c r="S13" s="122"/>
    </row>
    <row r="14" spans="1:19" ht="8.25" customHeight="1">
      <c r="A14" s="118"/>
      <c r="B14" s="130"/>
      <c r="C14" s="130"/>
      <c r="D14" s="130"/>
      <c r="E14" s="131"/>
      <c r="F14" s="131"/>
      <c r="G14" s="131"/>
      <c r="H14" s="131"/>
      <c r="I14" s="132"/>
      <c r="J14" s="133" t="s">
        <v>109</v>
      </c>
      <c r="K14" s="133" t="s">
        <v>110</v>
      </c>
      <c r="L14" s="133" t="s">
        <v>111</v>
      </c>
      <c r="M14" s="133"/>
      <c r="N14" s="869"/>
      <c r="O14" s="870"/>
      <c r="P14" s="131"/>
      <c r="Q14" s="134" t="s">
        <v>112</v>
      </c>
      <c r="R14" s="135" t="s">
        <v>113</v>
      </c>
      <c r="S14" s="145"/>
    </row>
    <row r="15" spans="1:19">
      <c r="A15" s="118"/>
      <c r="B15" s="146"/>
      <c r="C15" s="147"/>
      <c r="D15" s="148"/>
      <c r="E15" s="148"/>
      <c r="F15" s="149"/>
      <c r="G15" s="150"/>
      <c r="H15" s="150"/>
      <c r="I15" s="151"/>
      <c r="J15" s="152">
        <f>F15*$O$7</f>
        <v>0</v>
      </c>
      <c r="K15" s="153">
        <f>I15*$O$7</f>
        <v>0</v>
      </c>
      <c r="L15" s="153">
        <f>J15*G15</f>
        <v>0</v>
      </c>
      <c r="M15" s="150">
        <v>0</v>
      </c>
      <c r="N15" s="868">
        <f>M15*J15</f>
        <v>0</v>
      </c>
      <c r="O15" s="868"/>
      <c r="P15" s="154">
        <v>0</v>
      </c>
      <c r="Q15" s="155">
        <f>N15*P15-K15</f>
        <v>0</v>
      </c>
      <c r="R15" s="156">
        <f>Q15*'[1]Apuração Mensal versão 3.3'!$G$33/100</f>
        <v>0</v>
      </c>
      <c r="S15" s="157"/>
    </row>
    <row r="16" spans="1:19">
      <c r="A16" s="118"/>
      <c r="B16" s="158"/>
      <c r="C16" s="159"/>
      <c r="D16" s="160"/>
      <c r="E16" s="160"/>
      <c r="F16" s="161"/>
      <c r="G16" s="162"/>
      <c r="H16" s="162"/>
      <c r="I16" s="163"/>
      <c r="J16" s="164">
        <f t="shared" ref="J16:J33" si="0">F16*$O$7</f>
        <v>0</v>
      </c>
      <c r="K16" s="165">
        <f t="shared" ref="K16:K33" si="1">I16*$O$7</f>
        <v>0</v>
      </c>
      <c r="L16" s="165">
        <f t="shared" ref="L16:L33" si="2">J16*G16</f>
        <v>0</v>
      </c>
      <c r="M16" s="166"/>
      <c r="N16" s="867"/>
      <c r="O16" s="867"/>
      <c r="P16" s="167">
        <v>0</v>
      </c>
      <c r="Q16" s="168">
        <f t="shared" ref="Q16:Q33" si="3">N16*P16-K16</f>
        <v>0</v>
      </c>
      <c r="R16" s="169">
        <f>Q16*'[1]Apuração Mensal versão 3.3'!$G$33/100</f>
        <v>0</v>
      </c>
      <c r="S16" s="157"/>
    </row>
    <row r="17" spans="1:19">
      <c r="A17" s="118"/>
      <c r="B17" s="158"/>
      <c r="C17" s="159"/>
      <c r="D17" s="160"/>
      <c r="E17" s="160"/>
      <c r="F17" s="161"/>
      <c r="G17" s="162"/>
      <c r="H17" s="162"/>
      <c r="I17" s="163"/>
      <c r="J17" s="164">
        <f t="shared" si="0"/>
        <v>0</v>
      </c>
      <c r="K17" s="165">
        <f t="shared" si="1"/>
        <v>0</v>
      </c>
      <c r="L17" s="165">
        <f t="shared" si="2"/>
        <v>0</v>
      </c>
      <c r="M17" s="166"/>
      <c r="N17" s="867"/>
      <c r="O17" s="867"/>
      <c r="P17" s="167">
        <v>0</v>
      </c>
      <c r="Q17" s="168">
        <f t="shared" si="3"/>
        <v>0</v>
      </c>
      <c r="R17" s="169">
        <f>Q17*'[1]Apuração Mensal versão 3.3'!$G$33/100</f>
        <v>0</v>
      </c>
      <c r="S17" s="157"/>
    </row>
    <row r="18" spans="1:19">
      <c r="A18" s="118"/>
      <c r="B18" s="158"/>
      <c r="C18" s="159"/>
      <c r="D18" s="160"/>
      <c r="E18" s="160"/>
      <c r="F18" s="161"/>
      <c r="G18" s="162"/>
      <c r="H18" s="162"/>
      <c r="I18" s="163"/>
      <c r="J18" s="164">
        <f t="shared" si="0"/>
        <v>0</v>
      </c>
      <c r="K18" s="165">
        <f t="shared" si="1"/>
        <v>0</v>
      </c>
      <c r="L18" s="165">
        <f t="shared" si="2"/>
        <v>0</v>
      </c>
      <c r="M18" s="166"/>
      <c r="N18" s="867"/>
      <c r="O18" s="867"/>
      <c r="P18" s="167">
        <v>0</v>
      </c>
      <c r="Q18" s="168">
        <f t="shared" si="3"/>
        <v>0</v>
      </c>
      <c r="R18" s="169">
        <f>Q18*'[1]Apuração Mensal versão 3.3'!$G$33/100</f>
        <v>0</v>
      </c>
      <c r="S18" s="157"/>
    </row>
    <row r="19" spans="1:19">
      <c r="A19" s="118"/>
      <c r="B19" s="158"/>
      <c r="C19" s="159"/>
      <c r="D19" s="160"/>
      <c r="E19" s="160"/>
      <c r="F19" s="161"/>
      <c r="G19" s="162"/>
      <c r="H19" s="162"/>
      <c r="I19" s="163"/>
      <c r="J19" s="164">
        <f t="shared" si="0"/>
        <v>0</v>
      </c>
      <c r="K19" s="165">
        <f t="shared" si="1"/>
        <v>0</v>
      </c>
      <c r="L19" s="165">
        <f t="shared" si="2"/>
        <v>0</v>
      </c>
      <c r="M19" s="166"/>
      <c r="N19" s="867"/>
      <c r="O19" s="867"/>
      <c r="P19" s="167">
        <v>0</v>
      </c>
      <c r="Q19" s="168">
        <f t="shared" si="3"/>
        <v>0</v>
      </c>
      <c r="R19" s="169">
        <f>Q19*'[1]Apuração Mensal versão 3.3'!$G$33/100</f>
        <v>0</v>
      </c>
      <c r="S19" s="157"/>
    </row>
    <row r="20" spans="1:19">
      <c r="A20" s="118"/>
      <c r="B20" s="158"/>
      <c r="C20" s="159"/>
      <c r="D20" s="160"/>
      <c r="E20" s="160"/>
      <c r="F20" s="161"/>
      <c r="G20" s="162"/>
      <c r="H20" s="162"/>
      <c r="I20" s="163"/>
      <c r="J20" s="164">
        <f t="shared" si="0"/>
        <v>0</v>
      </c>
      <c r="K20" s="165">
        <f t="shared" si="1"/>
        <v>0</v>
      </c>
      <c r="L20" s="165">
        <f t="shared" si="2"/>
        <v>0</v>
      </c>
      <c r="M20" s="166"/>
      <c r="N20" s="867"/>
      <c r="O20" s="867"/>
      <c r="P20" s="167">
        <v>0</v>
      </c>
      <c r="Q20" s="168">
        <f t="shared" si="3"/>
        <v>0</v>
      </c>
      <c r="R20" s="169">
        <f>Q20*'[1]Apuração Mensal versão 3.3'!$G$33/100</f>
        <v>0</v>
      </c>
      <c r="S20" s="157"/>
    </row>
    <row r="21" spans="1:19">
      <c r="A21" s="118"/>
      <c r="B21" s="158"/>
      <c r="C21" s="159"/>
      <c r="D21" s="160"/>
      <c r="E21" s="160"/>
      <c r="F21" s="161"/>
      <c r="G21" s="162"/>
      <c r="H21" s="162"/>
      <c r="I21" s="163"/>
      <c r="J21" s="164">
        <f t="shared" si="0"/>
        <v>0</v>
      </c>
      <c r="K21" s="165">
        <f t="shared" si="1"/>
        <v>0</v>
      </c>
      <c r="L21" s="165">
        <f t="shared" si="2"/>
        <v>0</v>
      </c>
      <c r="M21" s="166"/>
      <c r="N21" s="867"/>
      <c r="O21" s="867"/>
      <c r="P21" s="167">
        <v>0</v>
      </c>
      <c r="Q21" s="168">
        <f t="shared" si="3"/>
        <v>0</v>
      </c>
      <c r="R21" s="169">
        <f>Q21*'[1]Apuração Mensal versão 3.3'!$G$33/100</f>
        <v>0</v>
      </c>
      <c r="S21" s="157"/>
    </row>
    <row r="22" spans="1:19">
      <c r="A22" s="118"/>
      <c r="B22" s="158"/>
      <c r="C22" s="159"/>
      <c r="D22" s="160"/>
      <c r="E22" s="160"/>
      <c r="F22" s="161"/>
      <c r="G22" s="162"/>
      <c r="H22" s="162"/>
      <c r="I22" s="163"/>
      <c r="J22" s="164">
        <f t="shared" si="0"/>
        <v>0</v>
      </c>
      <c r="K22" s="165">
        <f t="shared" si="1"/>
        <v>0</v>
      </c>
      <c r="L22" s="165">
        <f t="shared" si="2"/>
        <v>0</v>
      </c>
      <c r="M22" s="166"/>
      <c r="N22" s="867"/>
      <c r="O22" s="867"/>
      <c r="P22" s="167">
        <v>0</v>
      </c>
      <c r="Q22" s="168">
        <f t="shared" si="3"/>
        <v>0</v>
      </c>
      <c r="R22" s="169">
        <f>Q22*'[1]Apuração Mensal versão 3.3'!$G$33/100</f>
        <v>0</v>
      </c>
      <c r="S22" s="157"/>
    </row>
    <row r="23" spans="1:19">
      <c r="A23" s="118"/>
      <c r="B23" s="158"/>
      <c r="C23" s="159"/>
      <c r="D23" s="160"/>
      <c r="E23" s="160"/>
      <c r="F23" s="161"/>
      <c r="G23" s="162"/>
      <c r="H23" s="162"/>
      <c r="I23" s="163"/>
      <c r="J23" s="164">
        <f t="shared" si="0"/>
        <v>0</v>
      </c>
      <c r="K23" s="165">
        <f t="shared" si="1"/>
        <v>0</v>
      </c>
      <c r="L23" s="165">
        <f t="shared" si="2"/>
        <v>0</v>
      </c>
      <c r="M23" s="166"/>
      <c r="N23" s="867"/>
      <c r="O23" s="867"/>
      <c r="P23" s="167">
        <v>0</v>
      </c>
      <c r="Q23" s="168">
        <f t="shared" si="3"/>
        <v>0</v>
      </c>
      <c r="R23" s="169">
        <f>Q23*'[1]Apuração Mensal versão 3.3'!$G$33/100</f>
        <v>0</v>
      </c>
      <c r="S23" s="157"/>
    </row>
    <row r="24" spans="1:19">
      <c r="A24" s="118"/>
      <c r="B24" s="170"/>
      <c r="C24" s="171"/>
      <c r="D24" s="172"/>
      <c r="E24" s="172"/>
      <c r="F24" s="173"/>
      <c r="G24" s="166"/>
      <c r="H24" s="166"/>
      <c r="I24" s="174"/>
      <c r="J24" s="164">
        <f t="shared" si="0"/>
        <v>0</v>
      </c>
      <c r="K24" s="165">
        <f t="shared" si="1"/>
        <v>0</v>
      </c>
      <c r="L24" s="165">
        <f t="shared" si="2"/>
        <v>0</v>
      </c>
      <c r="M24" s="166"/>
      <c r="N24" s="867"/>
      <c r="O24" s="867"/>
      <c r="P24" s="167">
        <v>0</v>
      </c>
      <c r="Q24" s="168">
        <f t="shared" si="3"/>
        <v>0</v>
      </c>
      <c r="R24" s="169">
        <f>Q24*'[1]Apuração Mensal versão 3.3'!$G$33/100</f>
        <v>0</v>
      </c>
      <c r="S24" s="175"/>
    </row>
    <row r="25" spans="1:19" ht="11.25" customHeight="1">
      <c r="A25" s="118"/>
      <c r="B25" s="170"/>
      <c r="C25" s="171"/>
      <c r="D25" s="172"/>
      <c r="E25" s="172"/>
      <c r="F25" s="173"/>
      <c r="G25" s="166"/>
      <c r="H25" s="166"/>
      <c r="I25" s="174"/>
      <c r="J25" s="164">
        <f t="shared" si="0"/>
        <v>0</v>
      </c>
      <c r="K25" s="165">
        <f t="shared" si="1"/>
        <v>0</v>
      </c>
      <c r="L25" s="165">
        <f t="shared" si="2"/>
        <v>0</v>
      </c>
      <c r="M25" s="166"/>
      <c r="N25" s="867"/>
      <c r="O25" s="867"/>
      <c r="P25" s="167">
        <v>0</v>
      </c>
      <c r="Q25" s="168">
        <f t="shared" si="3"/>
        <v>0</v>
      </c>
      <c r="R25" s="169">
        <f>Q25*'[1]Apuração Mensal versão 3.3'!$G$33/100</f>
        <v>0</v>
      </c>
      <c r="S25" s="175"/>
    </row>
    <row r="26" spans="1:19">
      <c r="A26" s="118"/>
      <c r="B26" s="170"/>
      <c r="C26" s="171"/>
      <c r="D26" s="172"/>
      <c r="E26" s="172"/>
      <c r="F26" s="173"/>
      <c r="G26" s="166"/>
      <c r="H26" s="166"/>
      <c r="I26" s="174"/>
      <c r="J26" s="164">
        <f t="shared" si="0"/>
        <v>0</v>
      </c>
      <c r="K26" s="165">
        <f t="shared" si="1"/>
        <v>0</v>
      </c>
      <c r="L26" s="165">
        <f t="shared" si="2"/>
        <v>0</v>
      </c>
      <c r="M26" s="166"/>
      <c r="N26" s="867"/>
      <c r="O26" s="867"/>
      <c r="P26" s="167">
        <v>0</v>
      </c>
      <c r="Q26" s="168">
        <f t="shared" si="3"/>
        <v>0</v>
      </c>
      <c r="R26" s="169">
        <f>Q26*'[1]Apuração Mensal versão 3.3'!$G$33/100</f>
        <v>0</v>
      </c>
      <c r="S26" s="175"/>
    </row>
    <row r="27" spans="1:19">
      <c r="A27" s="118"/>
      <c r="B27" s="170"/>
      <c r="C27" s="171"/>
      <c r="D27" s="172"/>
      <c r="E27" s="172"/>
      <c r="F27" s="173"/>
      <c r="G27" s="166"/>
      <c r="H27" s="166"/>
      <c r="I27" s="174"/>
      <c r="J27" s="164">
        <f t="shared" si="0"/>
        <v>0</v>
      </c>
      <c r="K27" s="165">
        <f t="shared" si="1"/>
        <v>0</v>
      </c>
      <c r="L27" s="165">
        <f t="shared" si="2"/>
        <v>0</v>
      </c>
      <c r="M27" s="166"/>
      <c r="N27" s="867"/>
      <c r="O27" s="867"/>
      <c r="P27" s="167">
        <v>0</v>
      </c>
      <c r="Q27" s="168">
        <f t="shared" si="3"/>
        <v>0</v>
      </c>
      <c r="R27" s="169">
        <f>Q27*'[1]Apuração Mensal versão 3.3'!$G$33/100</f>
        <v>0</v>
      </c>
      <c r="S27" s="175"/>
    </row>
    <row r="28" spans="1:19">
      <c r="A28" s="118"/>
      <c r="B28" s="170"/>
      <c r="C28" s="171"/>
      <c r="D28" s="172"/>
      <c r="E28" s="172"/>
      <c r="F28" s="173"/>
      <c r="G28" s="166"/>
      <c r="H28" s="166"/>
      <c r="I28" s="174"/>
      <c r="J28" s="164">
        <f t="shared" si="0"/>
        <v>0</v>
      </c>
      <c r="K28" s="165">
        <f t="shared" si="1"/>
        <v>0</v>
      </c>
      <c r="L28" s="165">
        <f t="shared" si="2"/>
        <v>0</v>
      </c>
      <c r="M28" s="166"/>
      <c r="N28" s="867"/>
      <c r="O28" s="867"/>
      <c r="P28" s="167">
        <v>0</v>
      </c>
      <c r="Q28" s="168">
        <f t="shared" si="3"/>
        <v>0</v>
      </c>
      <c r="R28" s="169">
        <f>Q28*'[1]Apuração Mensal versão 3.3'!$G$33/100</f>
        <v>0</v>
      </c>
      <c r="S28" s="175"/>
    </row>
    <row r="29" spans="1:19">
      <c r="A29" s="118"/>
      <c r="B29" s="170"/>
      <c r="C29" s="171"/>
      <c r="D29" s="172"/>
      <c r="E29" s="172"/>
      <c r="F29" s="173"/>
      <c r="G29" s="166"/>
      <c r="H29" s="166"/>
      <c r="I29" s="174"/>
      <c r="J29" s="164">
        <f t="shared" si="0"/>
        <v>0</v>
      </c>
      <c r="K29" s="165">
        <f t="shared" si="1"/>
        <v>0</v>
      </c>
      <c r="L29" s="165">
        <f t="shared" si="2"/>
        <v>0</v>
      </c>
      <c r="M29" s="166"/>
      <c r="N29" s="867"/>
      <c r="O29" s="867"/>
      <c r="P29" s="167">
        <v>0</v>
      </c>
      <c r="Q29" s="168">
        <f t="shared" si="3"/>
        <v>0</v>
      </c>
      <c r="R29" s="169">
        <f>Q29*'[1]Apuração Mensal versão 3.3'!$G$33/100</f>
        <v>0</v>
      </c>
      <c r="S29" s="175"/>
    </row>
    <row r="30" spans="1:19">
      <c r="A30" s="118"/>
      <c r="B30" s="170"/>
      <c r="C30" s="171"/>
      <c r="D30" s="172"/>
      <c r="E30" s="172"/>
      <c r="F30" s="173"/>
      <c r="G30" s="166"/>
      <c r="H30" s="166"/>
      <c r="I30" s="174"/>
      <c r="J30" s="164">
        <f t="shared" si="0"/>
        <v>0</v>
      </c>
      <c r="K30" s="165">
        <f t="shared" si="1"/>
        <v>0</v>
      </c>
      <c r="L30" s="165">
        <f t="shared" si="2"/>
        <v>0</v>
      </c>
      <c r="M30" s="166"/>
      <c r="N30" s="867"/>
      <c r="O30" s="867"/>
      <c r="P30" s="167">
        <v>0</v>
      </c>
      <c r="Q30" s="168">
        <f t="shared" si="3"/>
        <v>0</v>
      </c>
      <c r="R30" s="169">
        <f>Q30*'[1]Apuração Mensal versão 3.3'!$G$33/100</f>
        <v>0</v>
      </c>
      <c r="S30" s="122"/>
    </row>
    <row r="31" spans="1:19">
      <c r="A31" s="118"/>
      <c r="B31" s="170"/>
      <c r="C31" s="171"/>
      <c r="D31" s="172"/>
      <c r="E31" s="172"/>
      <c r="F31" s="173"/>
      <c r="G31" s="166"/>
      <c r="H31" s="166"/>
      <c r="I31" s="174"/>
      <c r="J31" s="164">
        <f t="shared" si="0"/>
        <v>0</v>
      </c>
      <c r="K31" s="165">
        <f t="shared" si="1"/>
        <v>0</v>
      </c>
      <c r="L31" s="165">
        <f t="shared" si="2"/>
        <v>0</v>
      </c>
      <c r="M31" s="166"/>
      <c r="N31" s="867"/>
      <c r="O31" s="867"/>
      <c r="P31" s="167">
        <v>0</v>
      </c>
      <c r="Q31" s="168">
        <f t="shared" si="3"/>
        <v>0</v>
      </c>
      <c r="R31" s="169">
        <f>Q31*'[1]Apuração Mensal versão 3.3'!$G$33/100</f>
        <v>0</v>
      </c>
      <c r="S31" s="175"/>
    </row>
    <row r="32" spans="1:19">
      <c r="A32" s="118"/>
      <c r="B32" s="170"/>
      <c r="C32" s="171"/>
      <c r="D32" s="172"/>
      <c r="E32" s="172"/>
      <c r="F32" s="173"/>
      <c r="G32" s="166"/>
      <c r="H32" s="166"/>
      <c r="I32" s="174"/>
      <c r="J32" s="164">
        <f t="shared" si="0"/>
        <v>0</v>
      </c>
      <c r="K32" s="165">
        <f t="shared" si="1"/>
        <v>0</v>
      </c>
      <c r="L32" s="165">
        <f t="shared" si="2"/>
        <v>0</v>
      </c>
      <c r="M32" s="166"/>
      <c r="N32" s="867"/>
      <c r="O32" s="867"/>
      <c r="P32" s="167">
        <v>0</v>
      </c>
      <c r="Q32" s="168">
        <f t="shared" si="3"/>
        <v>0</v>
      </c>
      <c r="R32" s="169">
        <f>Q32*'[1]Apuração Mensal versão 3.3'!$G$33/100</f>
        <v>0</v>
      </c>
      <c r="S32" s="175"/>
    </row>
    <row r="33" spans="1:19">
      <c r="A33" s="118"/>
      <c r="B33" s="176"/>
      <c r="C33" s="177"/>
      <c r="D33" s="178"/>
      <c r="E33" s="178"/>
      <c r="F33" s="179"/>
      <c r="G33" s="180"/>
      <c r="H33" s="180"/>
      <c r="I33" s="181"/>
      <c r="J33" s="182">
        <f t="shared" si="0"/>
        <v>0</v>
      </c>
      <c r="K33" s="183">
        <f t="shared" si="1"/>
        <v>0</v>
      </c>
      <c r="L33" s="183">
        <f t="shared" si="2"/>
        <v>0</v>
      </c>
      <c r="M33" s="180"/>
      <c r="N33" s="861"/>
      <c r="O33" s="861"/>
      <c r="P33" s="184">
        <v>0</v>
      </c>
      <c r="Q33" s="185">
        <f t="shared" si="3"/>
        <v>0</v>
      </c>
      <c r="R33" s="186">
        <f>Q33*'[1]Apuração Mensal versão 3.3'!$G$33/100</f>
        <v>0</v>
      </c>
      <c r="S33" s="175"/>
    </row>
    <row r="34" spans="1:19">
      <c r="A34" s="118"/>
      <c r="B34" s="862" t="s">
        <v>49</v>
      </c>
      <c r="C34" s="863"/>
      <c r="D34" s="864"/>
      <c r="E34" s="187"/>
      <c r="F34" s="187"/>
      <c r="G34" s="187"/>
      <c r="H34" s="188">
        <f>SUM(H15:H33)</f>
        <v>0</v>
      </c>
      <c r="I34" s="188">
        <f>SUM(I15:I33)</f>
        <v>0</v>
      </c>
      <c r="J34" s="187"/>
      <c r="K34" s="189">
        <f>SUM(K15:K33)</f>
        <v>0</v>
      </c>
      <c r="L34" s="189">
        <f>SUM(L15:L33)</f>
        <v>0</v>
      </c>
      <c r="M34" s="190"/>
      <c r="N34" s="865">
        <f>SUM(N15:O33)</f>
        <v>0</v>
      </c>
      <c r="O34" s="866"/>
      <c r="P34" s="191"/>
      <c r="Q34" s="192">
        <f>SUM(Q15:Q33)</f>
        <v>0</v>
      </c>
      <c r="R34" s="193">
        <f>SUM(R15:R33)</f>
        <v>0</v>
      </c>
      <c r="S34" s="175"/>
    </row>
    <row r="35" spans="1:19">
      <c r="A35" s="194"/>
      <c r="B35" s="195" t="s">
        <v>114</v>
      </c>
      <c r="C35" s="196"/>
      <c r="D35" s="195"/>
      <c r="E35" s="195"/>
      <c r="F35" s="195"/>
      <c r="G35" s="195"/>
      <c r="H35" s="197"/>
      <c r="I35" s="197"/>
      <c r="J35" s="198"/>
      <c r="K35" s="198"/>
      <c r="L35" s="198"/>
      <c r="M35" s="199"/>
      <c r="N35" s="200"/>
      <c r="O35" s="200"/>
      <c r="P35" s="200"/>
      <c r="Q35" s="200"/>
      <c r="R35" s="198"/>
      <c r="S35" s="201"/>
    </row>
    <row r="36" spans="1:19">
      <c r="A36" s="2"/>
      <c r="B36" s="2"/>
      <c r="C36" s="20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0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0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0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0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0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"/>
      <c r="B42" s="2"/>
      <c r="C42" s="20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>
      <c r="A43" s="2"/>
      <c r="B43" s="2"/>
      <c r="C43" s="20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>
      <c r="A44" s="2"/>
      <c r="B44" s="2"/>
      <c r="C44" s="20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2"/>
      <c r="B45" s="2"/>
      <c r="C45" s="20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/>
      <c r="B46" s="2"/>
      <c r="C46" s="20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"/>
      <c r="B47" s="2"/>
      <c r="C47" s="20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2"/>
      <c r="B48" s="2"/>
      <c r="C48" s="20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3" s="2" customFormat="1">
      <c r="C49" s="202"/>
    </row>
    <row r="50" spans="3:3" s="2" customFormat="1">
      <c r="C50" s="202"/>
    </row>
    <row r="51" spans="3:3" s="2" customFormat="1">
      <c r="C51" s="202"/>
    </row>
    <row r="52" spans="3:3" s="2" customFormat="1">
      <c r="C52" s="202"/>
    </row>
    <row r="53" spans="3:3" s="2" customFormat="1">
      <c r="C53" s="202"/>
    </row>
    <row r="54" spans="3:3" s="2" customFormat="1">
      <c r="C54" s="202"/>
    </row>
    <row r="55" spans="3:3" s="2" customFormat="1">
      <c r="C55" s="202"/>
    </row>
    <row r="56" spans="3:3" s="2" customFormat="1">
      <c r="C56" s="202"/>
    </row>
    <row r="57" spans="3:3" s="2" customFormat="1">
      <c r="C57" s="202"/>
    </row>
    <row r="58" spans="3:3" s="2" customFormat="1">
      <c r="C58" s="202"/>
    </row>
    <row r="59" spans="3:3" s="2" customFormat="1">
      <c r="C59" s="202"/>
    </row>
    <row r="60" spans="3:3" s="2" customFormat="1">
      <c r="C60" s="202"/>
    </row>
    <row r="61" spans="3:3" s="2" customFormat="1">
      <c r="C61" s="202"/>
    </row>
    <row r="62" spans="3:3" s="2" customFormat="1">
      <c r="C62" s="202"/>
    </row>
    <row r="63" spans="3:3" s="2" customFormat="1">
      <c r="C63" s="202"/>
    </row>
    <row r="64" spans="3:3" s="2" customFormat="1">
      <c r="C64" s="202"/>
    </row>
    <row r="65" spans="3:3" s="2" customFormat="1">
      <c r="C65" s="202"/>
    </row>
    <row r="66" spans="3:3" s="2" customFormat="1">
      <c r="C66" s="202"/>
    </row>
    <row r="67" spans="3:3" s="2" customFormat="1">
      <c r="C67" s="202"/>
    </row>
    <row r="68" spans="3:3" s="2" customFormat="1">
      <c r="C68" s="202"/>
    </row>
    <row r="69" spans="3:3" s="2" customFormat="1">
      <c r="C69" s="202"/>
    </row>
    <row r="70" spans="3:3" s="2" customFormat="1">
      <c r="C70" s="202"/>
    </row>
    <row r="71" spans="3:3" s="2" customFormat="1">
      <c r="C71" s="202"/>
    </row>
    <row r="72" spans="3:3" s="2" customFormat="1">
      <c r="C72" s="202"/>
    </row>
    <row r="73" spans="3:3" s="2" customFormat="1">
      <c r="C73" s="202"/>
    </row>
    <row r="74" spans="3:3" s="2" customFormat="1">
      <c r="C74" s="202"/>
    </row>
    <row r="75" spans="3:3" s="2" customFormat="1">
      <c r="C75" s="202"/>
    </row>
    <row r="76" spans="3:3" s="2" customFormat="1">
      <c r="C76" s="202"/>
    </row>
    <row r="77" spans="3:3" s="2" customFormat="1">
      <c r="C77" s="202"/>
    </row>
    <row r="78" spans="3:3" s="2" customFormat="1">
      <c r="C78" s="202"/>
    </row>
    <row r="79" spans="3:3" s="2" customFormat="1">
      <c r="C79" s="202"/>
    </row>
    <row r="80" spans="3:3" s="2" customFormat="1">
      <c r="C80" s="202"/>
    </row>
    <row r="81" spans="3:3" s="2" customFormat="1">
      <c r="C81" s="202"/>
    </row>
    <row r="82" spans="3:3" s="2" customFormat="1">
      <c r="C82" s="202"/>
    </row>
    <row r="83" spans="3:3" s="2" customFormat="1">
      <c r="C83" s="202"/>
    </row>
    <row r="84" spans="3:3" s="2" customFormat="1">
      <c r="C84" s="202"/>
    </row>
    <row r="85" spans="3:3" s="2" customFormat="1">
      <c r="C85" s="202"/>
    </row>
    <row r="86" spans="3:3" s="2" customFormat="1">
      <c r="C86" s="202"/>
    </row>
    <row r="87" spans="3:3" s="2" customFormat="1">
      <c r="C87" s="202"/>
    </row>
    <row r="88" spans="3:3" s="2" customFormat="1">
      <c r="C88" s="202"/>
    </row>
    <row r="89" spans="3:3" s="2" customFormat="1">
      <c r="C89" s="202"/>
    </row>
    <row r="90" spans="3:3" s="2" customFormat="1">
      <c r="C90" s="202"/>
    </row>
    <row r="91" spans="3:3" s="2" customFormat="1">
      <c r="C91" s="202"/>
    </row>
    <row r="92" spans="3:3" s="2" customFormat="1">
      <c r="C92" s="202"/>
    </row>
    <row r="93" spans="3:3" s="2" customFormat="1">
      <c r="C93" s="202"/>
    </row>
    <row r="94" spans="3:3" s="2" customFormat="1">
      <c r="C94" s="202"/>
    </row>
    <row r="95" spans="3:3" s="2" customFormat="1">
      <c r="C95" s="202"/>
    </row>
    <row r="96" spans="3:3" s="2" customFormat="1">
      <c r="C96" s="202"/>
    </row>
    <row r="97" spans="3:3" s="2" customFormat="1">
      <c r="C97" s="202"/>
    </row>
    <row r="98" spans="3:3" s="2" customFormat="1">
      <c r="C98" s="202"/>
    </row>
    <row r="99" spans="3:3" s="2" customFormat="1">
      <c r="C99" s="202"/>
    </row>
    <row r="100" spans="3:3" s="2" customFormat="1">
      <c r="C100" s="202"/>
    </row>
    <row r="101" spans="3:3" s="2" customFormat="1">
      <c r="C101" s="202"/>
    </row>
    <row r="102" spans="3:3" s="2" customFormat="1">
      <c r="C102" s="202"/>
    </row>
    <row r="103" spans="3:3" s="2" customFormat="1">
      <c r="C103" s="202"/>
    </row>
    <row r="104" spans="3:3" s="2" customFormat="1">
      <c r="C104" s="202"/>
    </row>
    <row r="105" spans="3:3" s="2" customFormat="1">
      <c r="C105" s="202"/>
    </row>
    <row r="106" spans="3:3" s="2" customFormat="1">
      <c r="C106" s="202"/>
    </row>
    <row r="107" spans="3:3" s="2" customFormat="1">
      <c r="C107" s="202"/>
    </row>
    <row r="108" spans="3:3" s="2" customFormat="1">
      <c r="C108" s="202"/>
    </row>
    <row r="109" spans="3:3" s="2" customFormat="1">
      <c r="C109" s="202"/>
    </row>
    <row r="110" spans="3:3" s="2" customFormat="1">
      <c r="C110" s="202"/>
    </row>
    <row r="111" spans="3:3" s="2" customFormat="1">
      <c r="C111" s="202"/>
    </row>
    <row r="112" spans="3:3" s="2" customFormat="1">
      <c r="C112" s="202"/>
    </row>
    <row r="113" spans="3:3" s="2" customFormat="1">
      <c r="C113" s="202"/>
    </row>
    <row r="114" spans="3:3" s="2" customFormat="1">
      <c r="C114" s="202"/>
    </row>
    <row r="115" spans="3:3" s="2" customFormat="1">
      <c r="C115" s="202"/>
    </row>
    <row r="116" spans="3:3" s="2" customFormat="1">
      <c r="C116" s="202"/>
    </row>
    <row r="117" spans="3:3" s="2" customFormat="1">
      <c r="C117" s="202"/>
    </row>
    <row r="118" spans="3:3" s="2" customFormat="1">
      <c r="C118" s="202"/>
    </row>
    <row r="119" spans="3:3" s="2" customFormat="1">
      <c r="C119" s="202"/>
    </row>
    <row r="120" spans="3:3" s="2" customFormat="1">
      <c r="C120" s="202"/>
    </row>
    <row r="121" spans="3:3" s="2" customFormat="1">
      <c r="C121" s="202"/>
    </row>
    <row r="122" spans="3:3" s="2" customFormat="1">
      <c r="C122" s="202"/>
    </row>
    <row r="123" spans="3:3" s="2" customFormat="1">
      <c r="C123" s="202"/>
    </row>
    <row r="124" spans="3:3" s="2" customFormat="1">
      <c r="C124" s="202"/>
    </row>
    <row r="125" spans="3:3" s="2" customFormat="1">
      <c r="C125" s="202"/>
    </row>
    <row r="126" spans="3:3" s="2" customFormat="1">
      <c r="C126" s="202"/>
    </row>
    <row r="127" spans="3:3" s="2" customFormat="1">
      <c r="C127" s="202"/>
    </row>
    <row r="128" spans="3:3" s="2" customFormat="1">
      <c r="C128" s="202"/>
    </row>
    <row r="129" spans="3:3" s="2" customFormat="1">
      <c r="C129" s="202"/>
    </row>
    <row r="130" spans="3:3" s="2" customFormat="1">
      <c r="C130" s="202"/>
    </row>
    <row r="131" spans="3:3" s="2" customFormat="1">
      <c r="C131" s="202"/>
    </row>
    <row r="132" spans="3:3" s="2" customFormat="1">
      <c r="C132" s="202"/>
    </row>
    <row r="133" spans="3:3" s="2" customFormat="1">
      <c r="C133" s="202"/>
    </row>
    <row r="134" spans="3:3" s="2" customFormat="1">
      <c r="C134" s="202"/>
    </row>
    <row r="135" spans="3:3" s="2" customFormat="1">
      <c r="C135" s="202"/>
    </row>
    <row r="136" spans="3:3" s="2" customFormat="1">
      <c r="C136" s="202"/>
    </row>
    <row r="137" spans="3:3" s="2" customFormat="1">
      <c r="C137" s="202"/>
    </row>
    <row r="138" spans="3:3" s="2" customFormat="1">
      <c r="C138" s="202"/>
    </row>
    <row r="139" spans="3:3" s="2" customFormat="1">
      <c r="C139" s="202"/>
    </row>
    <row r="140" spans="3:3" s="2" customFormat="1">
      <c r="C140" s="202"/>
    </row>
    <row r="141" spans="3:3" s="2" customFormat="1">
      <c r="C141" s="202"/>
    </row>
    <row r="142" spans="3:3" s="2" customFormat="1">
      <c r="C142" s="202"/>
    </row>
    <row r="143" spans="3:3" s="2" customFormat="1">
      <c r="C143" s="202"/>
    </row>
    <row r="144" spans="3:3" s="2" customFormat="1">
      <c r="C144" s="202"/>
    </row>
    <row r="145" spans="3:3" s="2" customFormat="1">
      <c r="C145" s="202"/>
    </row>
    <row r="146" spans="3:3" s="2" customFormat="1">
      <c r="C146" s="202"/>
    </row>
    <row r="147" spans="3:3" s="2" customFormat="1">
      <c r="C147" s="202"/>
    </row>
    <row r="148" spans="3:3" s="2" customFormat="1">
      <c r="C148" s="202"/>
    </row>
    <row r="149" spans="3:3" s="2" customFormat="1">
      <c r="C149" s="202"/>
    </row>
    <row r="150" spans="3:3" s="2" customFormat="1">
      <c r="C150" s="202"/>
    </row>
    <row r="151" spans="3:3" s="2" customFormat="1">
      <c r="C151" s="202"/>
    </row>
    <row r="152" spans="3:3" s="2" customFormat="1">
      <c r="C152" s="202"/>
    </row>
    <row r="153" spans="3:3" s="2" customFormat="1">
      <c r="C153" s="202"/>
    </row>
    <row r="154" spans="3:3" s="2" customFormat="1">
      <c r="C154" s="202"/>
    </row>
    <row r="155" spans="3:3" s="2" customFormat="1">
      <c r="C155" s="202"/>
    </row>
    <row r="156" spans="3:3" s="2" customFormat="1">
      <c r="C156" s="202"/>
    </row>
    <row r="157" spans="3:3" s="2" customFormat="1">
      <c r="C157" s="202"/>
    </row>
    <row r="158" spans="3:3" s="2" customFormat="1">
      <c r="C158" s="202"/>
    </row>
    <row r="159" spans="3:3" s="2" customFormat="1">
      <c r="C159" s="202"/>
    </row>
    <row r="160" spans="3:3" s="2" customFormat="1">
      <c r="C160" s="202"/>
    </row>
    <row r="161" spans="3:3" s="2" customFormat="1">
      <c r="C161" s="202"/>
    </row>
    <row r="162" spans="3:3" s="2" customFormat="1">
      <c r="C162" s="202"/>
    </row>
    <row r="163" spans="3:3" s="2" customFormat="1">
      <c r="C163" s="202"/>
    </row>
    <row r="164" spans="3:3" s="2" customFormat="1">
      <c r="C164" s="202"/>
    </row>
    <row r="165" spans="3:3" s="2" customFormat="1">
      <c r="C165" s="202"/>
    </row>
    <row r="166" spans="3:3" s="2" customFormat="1">
      <c r="C166" s="202"/>
    </row>
    <row r="167" spans="3:3" s="2" customFormat="1">
      <c r="C167" s="202"/>
    </row>
    <row r="168" spans="3:3" s="2" customFormat="1">
      <c r="C168" s="202"/>
    </row>
    <row r="169" spans="3:3" s="2" customFormat="1">
      <c r="C169" s="202"/>
    </row>
    <row r="170" spans="3:3" s="2" customFormat="1">
      <c r="C170" s="202"/>
    </row>
    <row r="171" spans="3:3" s="2" customFormat="1">
      <c r="C171" s="202"/>
    </row>
    <row r="172" spans="3:3" s="2" customFormat="1">
      <c r="C172" s="202"/>
    </row>
    <row r="173" spans="3:3" s="2" customFormat="1">
      <c r="C173" s="202"/>
    </row>
    <row r="174" spans="3:3" s="2" customFormat="1">
      <c r="C174" s="202"/>
    </row>
    <row r="175" spans="3:3" s="2" customFormat="1">
      <c r="C175" s="202"/>
    </row>
    <row r="176" spans="3:3" s="2" customFormat="1">
      <c r="C176" s="202"/>
    </row>
    <row r="177" spans="3:3" s="2" customFormat="1">
      <c r="C177" s="202"/>
    </row>
    <row r="178" spans="3:3" s="2" customFormat="1">
      <c r="C178" s="202"/>
    </row>
    <row r="179" spans="3:3" s="2" customFormat="1">
      <c r="C179" s="202"/>
    </row>
    <row r="180" spans="3:3" s="2" customFormat="1">
      <c r="C180" s="202"/>
    </row>
    <row r="181" spans="3:3" s="2" customFormat="1">
      <c r="C181" s="202"/>
    </row>
    <row r="182" spans="3:3" s="2" customFormat="1">
      <c r="C182" s="202"/>
    </row>
    <row r="183" spans="3:3" s="2" customFormat="1">
      <c r="C183" s="202"/>
    </row>
    <row r="184" spans="3:3" s="2" customFormat="1">
      <c r="C184" s="202"/>
    </row>
    <row r="185" spans="3:3" s="2" customFormat="1">
      <c r="C185" s="202"/>
    </row>
    <row r="186" spans="3:3" s="2" customFormat="1">
      <c r="C186" s="202"/>
    </row>
    <row r="187" spans="3:3" s="2" customFormat="1">
      <c r="C187" s="202"/>
    </row>
    <row r="188" spans="3:3" s="2" customFormat="1">
      <c r="C188" s="202"/>
    </row>
    <row r="189" spans="3:3" s="2" customFormat="1">
      <c r="C189" s="202"/>
    </row>
    <row r="190" spans="3:3" s="2" customFormat="1">
      <c r="C190" s="202"/>
    </row>
    <row r="191" spans="3:3" s="2" customFormat="1">
      <c r="C191" s="202"/>
    </row>
    <row r="192" spans="3:3" s="2" customFormat="1">
      <c r="C192" s="202"/>
    </row>
    <row r="193" spans="3:3" s="2" customFormat="1">
      <c r="C193" s="202"/>
    </row>
    <row r="194" spans="3:3" s="2" customFormat="1">
      <c r="C194" s="202"/>
    </row>
    <row r="195" spans="3:3" s="2" customFormat="1">
      <c r="C195" s="202"/>
    </row>
    <row r="196" spans="3:3" s="2" customFormat="1">
      <c r="C196" s="202"/>
    </row>
    <row r="197" spans="3:3" s="2" customFormat="1">
      <c r="C197" s="202"/>
    </row>
    <row r="198" spans="3:3" s="2" customFormat="1">
      <c r="C198" s="202"/>
    </row>
    <row r="199" spans="3:3" s="2" customFormat="1">
      <c r="C199" s="202"/>
    </row>
    <row r="200" spans="3:3" s="2" customFormat="1">
      <c r="C200" s="202"/>
    </row>
    <row r="201" spans="3:3" s="2" customFormat="1">
      <c r="C201" s="202"/>
    </row>
    <row r="202" spans="3:3" s="2" customFormat="1">
      <c r="C202" s="202"/>
    </row>
    <row r="203" spans="3:3" s="2" customFormat="1">
      <c r="C203" s="202"/>
    </row>
    <row r="204" spans="3:3" s="2" customFormat="1">
      <c r="C204" s="202"/>
    </row>
    <row r="205" spans="3:3" s="2" customFormat="1">
      <c r="C205" s="202"/>
    </row>
    <row r="206" spans="3:3" s="2" customFormat="1">
      <c r="C206" s="202"/>
    </row>
    <row r="207" spans="3:3" s="2" customFormat="1">
      <c r="C207" s="202"/>
    </row>
    <row r="208" spans="3:3" s="2" customFormat="1">
      <c r="C208" s="202"/>
    </row>
    <row r="209" spans="3:3" s="2" customFormat="1">
      <c r="C209" s="202"/>
    </row>
    <row r="210" spans="3:3" s="2" customFormat="1">
      <c r="C210" s="202"/>
    </row>
    <row r="211" spans="3:3" s="2" customFormat="1">
      <c r="C211" s="202"/>
    </row>
    <row r="212" spans="3:3" s="2" customFormat="1">
      <c r="C212" s="202"/>
    </row>
    <row r="213" spans="3:3" s="2" customFormat="1">
      <c r="C213" s="202"/>
    </row>
    <row r="214" spans="3:3" s="2" customFormat="1">
      <c r="C214" s="202"/>
    </row>
    <row r="215" spans="3:3" s="2" customFormat="1">
      <c r="C215" s="202"/>
    </row>
    <row r="216" spans="3:3" s="2" customFormat="1">
      <c r="C216" s="202"/>
    </row>
    <row r="217" spans="3:3" s="2" customFormat="1">
      <c r="C217" s="202"/>
    </row>
    <row r="218" spans="3:3" s="2" customFormat="1">
      <c r="C218" s="202"/>
    </row>
    <row r="219" spans="3:3" s="2" customFormat="1">
      <c r="C219" s="202"/>
    </row>
    <row r="220" spans="3:3" s="2" customFormat="1">
      <c r="C220" s="202"/>
    </row>
    <row r="221" spans="3:3" s="2" customFormat="1">
      <c r="C221" s="202"/>
    </row>
    <row r="222" spans="3:3" s="2" customFormat="1">
      <c r="C222" s="202"/>
    </row>
    <row r="223" spans="3:3" s="2" customFormat="1">
      <c r="C223" s="202"/>
    </row>
    <row r="224" spans="3:3" s="2" customFormat="1">
      <c r="C224" s="202"/>
    </row>
    <row r="225" spans="3:3" s="2" customFormat="1">
      <c r="C225" s="202"/>
    </row>
    <row r="226" spans="3:3" s="2" customFormat="1">
      <c r="C226" s="202"/>
    </row>
    <row r="227" spans="3:3" s="2" customFormat="1">
      <c r="C227" s="202"/>
    </row>
    <row r="228" spans="3:3" s="2" customFormat="1">
      <c r="C228" s="202"/>
    </row>
    <row r="229" spans="3:3" s="2" customFormat="1">
      <c r="C229" s="202"/>
    </row>
    <row r="230" spans="3:3" s="2" customFormat="1">
      <c r="C230" s="202"/>
    </row>
    <row r="231" spans="3:3" s="2" customFormat="1">
      <c r="C231" s="202"/>
    </row>
    <row r="232" spans="3:3" s="2" customFormat="1">
      <c r="C232" s="202"/>
    </row>
    <row r="233" spans="3:3" s="2" customFormat="1">
      <c r="C233" s="202"/>
    </row>
    <row r="234" spans="3:3" s="2" customFormat="1">
      <c r="C234" s="202"/>
    </row>
    <row r="235" spans="3:3" s="2" customFormat="1">
      <c r="C235" s="202"/>
    </row>
    <row r="236" spans="3:3" s="2" customFormat="1">
      <c r="C236" s="202"/>
    </row>
    <row r="237" spans="3:3" s="2" customFormat="1">
      <c r="C237" s="202"/>
    </row>
    <row r="238" spans="3:3" s="2" customFormat="1">
      <c r="C238" s="202"/>
    </row>
    <row r="239" spans="3:3" s="2" customFormat="1">
      <c r="C239" s="202"/>
    </row>
    <row r="240" spans="3:3" s="2" customFormat="1">
      <c r="C240" s="202"/>
    </row>
    <row r="241" spans="3:3" s="2" customFormat="1">
      <c r="C241" s="202"/>
    </row>
    <row r="242" spans="3:3" s="2" customFormat="1">
      <c r="C242" s="202"/>
    </row>
    <row r="243" spans="3:3" s="2" customFormat="1">
      <c r="C243" s="202"/>
    </row>
    <row r="244" spans="3:3" s="2" customFormat="1">
      <c r="C244" s="202"/>
    </row>
    <row r="245" spans="3:3" s="2" customFormat="1">
      <c r="C245" s="202"/>
    </row>
    <row r="246" spans="3:3" s="2" customFormat="1">
      <c r="C246" s="202"/>
    </row>
    <row r="247" spans="3:3" s="2" customFormat="1">
      <c r="C247" s="202"/>
    </row>
    <row r="248" spans="3:3" s="2" customFormat="1">
      <c r="C248" s="202"/>
    </row>
    <row r="249" spans="3:3" s="2" customFormat="1">
      <c r="C249" s="202"/>
    </row>
    <row r="250" spans="3:3" s="2" customFormat="1">
      <c r="C250" s="202"/>
    </row>
    <row r="251" spans="3:3" s="2" customFormat="1">
      <c r="C251" s="202"/>
    </row>
    <row r="252" spans="3:3" s="2" customFormat="1">
      <c r="C252" s="202"/>
    </row>
    <row r="253" spans="3:3" s="2" customFormat="1">
      <c r="C253" s="202"/>
    </row>
    <row r="254" spans="3:3" s="2" customFormat="1">
      <c r="C254" s="202"/>
    </row>
    <row r="255" spans="3:3" s="2" customFormat="1">
      <c r="C255" s="202"/>
    </row>
    <row r="256" spans="3:3" s="2" customFormat="1">
      <c r="C256" s="202"/>
    </row>
    <row r="257" spans="3:3" s="2" customFormat="1">
      <c r="C257" s="202"/>
    </row>
    <row r="258" spans="3:3" s="2" customFormat="1">
      <c r="C258" s="202"/>
    </row>
    <row r="259" spans="3:3" s="2" customFormat="1">
      <c r="C259" s="202"/>
    </row>
    <row r="260" spans="3:3" s="2" customFormat="1">
      <c r="C260" s="202"/>
    </row>
    <row r="261" spans="3:3" s="2" customFormat="1">
      <c r="C261" s="202"/>
    </row>
    <row r="262" spans="3:3" s="2" customFormat="1">
      <c r="C262" s="202"/>
    </row>
    <row r="263" spans="3:3" s="2" customFormat="1">
      <c r="C263" s="202"/>
    </row>
    <row r="264" spans="3:3" s="2" customFormat="1">
      <c r="C264" s="202"/>
    </row>
    <row r="265" spans="3:3" s="2" customFormat="1">
      <c r="C265" s="202"/>
    </row>
    <row r="266" spans="3:3" s="2" customFormat="1">
      <c r="C266" s="202"/>
    </row>
    <row r="267" spans="3:3" s="2" customFormat="1">
      <c r="C267" s="202"/>
    </row>
    <row r="268" spans="3:3" s="2" customFormat="1">
      <c r="C268" s="202"/>
    </row>
    <row r="269" spans="3:3" s="2" customFormat="1">
      <c r="C269" s="202"/>
    </row>
    <row r="270" spans="3:3" s="2" customFormat="1">
      <c r="C270" s="202"/>
    </row>
    <row r="271" spans="3:3" s="2" customFormat="1">
      <c r="C271" s="202"/>
    </row>
    <row r="272" spans="3:3" s="2" customFormat="1">
      <c r="C272" s="202"/>
    </row>
    <row r="273" spans="3:3" s="2" customFormat="1">
      <c r="C273" s="202"/>
    </row>
    <row r="274" spans="3:3" s="2" customFormat="1">
      <c r="C274" s="202"/>
    </row>
    <row r="275" spans="3:3" s="2" customFormat="1">
      <c r="C275" s="202"/>
    </row>
    <row r="276" spans="3:3" s="2" customFormat="1">
      <c r="C276" s="202"/>
    </row>
    <row r="277" spans="3:3" s="2" customFormat="1">
      <c r="C277" s="202"/>
    </row>
    <row r="278" spans="3:3" s="2" customFormat="1">
      <c r="C278" s="202"/>
    </row>
    <row r="279" spans="3:3" s="2" customFormat="1">
      <c r="C279" s="202"/>
    </row>
    <row r="280" spans="3:3" s="2" customFormat="1">
      <c r="C280" s="202"/>
    </row>
    <row r="281" spans="3:3" s="2" customFormat="1">
      <c r="C281" s="202"/>
    </row>
    <row r="282" spans="3:3" s="2" customFormat="1">
      <c r="C282" s="202"/>
    </row>
    <row r="283" spans="3:3" s="2" customFormat="1">
      <c r="C283" s="202"/>
    </row>
    <row r="284" spans="3:3" s="2" customFormat="1">
      <c r="C284" s="202"/>
    </row>
    <row r="285" spans="3:3" s="2" customFormat="1">
      <c r="C285" s="202"/>
    </row>
    <row r="286" spans="3:3" s="2" customFormat="1">
      <c r="C286" s="202"/>
    </row>
    <row r="287" spans="3:3" s="2" customFormat="1">
      <c r="C287" s="202"/>
    </row>
    <row r="288" spans="3:3" s="2" customFormat="1">
      <c r="C288" s="202"/>
    </row>
    <row r="289" spans="3:3" s="2" customFormat="1">
      <c r="C289" s="202"/>
    </row>
    <row r="290" spans="3:3" s="2" customFormat="1">
      <c r="C290" s="202"/>
    </row>
    <row r="291" spans="3:3" s="2" customFormat="1">
      <c r="C291" s="202"/>
    </row>
    <row r="292" spans="3:3" s="2" customFormat="1">
      <c r="C292" s="202"/>
    </row>
    <row r="293" spans="3:3" s="2" customFormat="1">
      <c r="C293" s="202"/>
    </row>
    <row r="294" spans="3:3" s="2" customFormat="1">
      <c r="C294" s="202"/>
    </row>
    <row r="295" spans="3:3" s="2" customFormat="1">
      <c r="C295" s="202"/>
    </row>
    <row r="296" spans="3:3" s="2" customFormat="1">
      <c r="C296" s="202"/>
    </row>
    <row r="297" spans="3:3" s="2" customFormat="1">
      <c r="C297" s="202"/>
    </row>
    <row r="298" spans="3:3" s="2" customFormat="1">
      <c r="C298" s="202"/>
    </row>
    <row r="299" spans="3:3" s="2" customFormat="1">
      <c r="C299" s="202"/>
    </row>
    <row r="300" spans="3:3" s="2" customFormat="1">
      <c r="C300" s="202"/>
    </row>
    <row r="301" spans="3:3" s="2" customFormat="1">
      <c r="C301" s="202"/>
    </row>
    <row r="302" spans="3:3" s="2" customFormat="1">
      <c r="C302" s="202"/>
    </row>
    <row r="303" spans="3:3" s="2" customFormat="1">
      <c r="C303" s="202"/>
    </row>
    <row r="304" spans="3:3" s="2" customFormat="1">
      <c r="C304" s="202"/>
    </row>
    <row r="305" spans="3:3" s="2" customFormat="1">
      <c r="C305" s="202"/>
    </row>
    <row r="306" spans="3:3" s="2" customFormat="1">
      <c r="C306" s="202"/>
    </row>
    <row r="307" spans="3:3" s="2" customFormat="1">
      <c r="C307" s="202"/>
    </row>
    <row r="308" spans="3:3" s="2" customFormat="1">
      <c r="C308" s="202"/>
    </row>
    <row r="309" spans="3:3" s="2" customFormat="1">
      <c r="C309" s="202"/>
    </row>
    <row r="310" spans="3:3" s="2" customFormat="1">
      <c r="C310" s="202"/>
    </row>
    <row r="311" spans="3:3" s="2" customFormat="1">
      <c r="C311" s="202"/>
    </row>
    <row r="312" spans="3:3" s="2" customFormat="1">
      <c r="C312" s="202"/>
    </row>
    <row r="313" spans="3:3" s="2" customFormat="1">
      <c r="C313" s="202"/>
    </row>
    <row r="314" spans="3:3" s="2" customFormat="1">
      <c r="C314" s="202"/>
    </row>
    <row r="315" spans="3:3" s="2" customFormat="1">
      <c r="C315" s="202"/>
    </row>
    <row r="316" spans="3:3" s="2" customFormat="1">
      <c r="C316" s="202"/>
    </row>
    <row r="317" spans="3:3" s="2" customFormat="1">
      <c r="C317" s="202"/>
    </row>
    <row r="318" spans="3:3" s="2" customFormat="1">
      <c r="C318" s="202"/>
    </row>
    <row r="319" spans="3:3" s="2" customFormat="1">
      <c r="C319" s="202"/>
    </row>
    <row r="320" spans="3:3" s="2" customFormat="1">
      <c r="C320" s="202"/>
    </row>
    <row r="321" spans="3:3" s="2" customFormat="1">
      <c r="C321" s="202"/>
    </row>
    <row r="322" spans="3:3" s="2" customFormat="1">
      <c r="C322" s="202"/>
    </row>
    <row r="323" spans="3:3" s="2" customFormat="1">
      <c r="C323" s="202"/>
    </row>
    <row r="324" spans="3:3" s="2" customFormat="1">
      <c r="C324" s="202"/>
    </row>
    <row r="325" spans="3:3" s="2" customFormat="1">
      <c r="C325" s="202"/>
    </row>
    <row r="326" spans="3:3" s="2" customFormat="1">
      <c r="C326" s="202"/>
    </row>
    <row r="327" spans="3:3" s="2" customFormat="1">
      <c r="C327" s="202"/>
    </row>
    <row r="328" spans="3:3" s="2" customFormat="1">
      <c r="C328" s="202"/>
    </row>
    <row r="329" spans="3:3" s="2" customFormat="1">
      <c r="C329" s="202"/>
    </row>
    <row r="330" spans="3:3" s="2" customFormat="1">
      <c r="C330" s="202"/>
    </row>
    <row r="331" spans="3:3" s="2" customFormat="1">
      <c r="C331" s="202"/>
    </row>
    <row r="332" spans="3:3" s="2" customFormat="1">
      <c r="C332" s="202"/>
    </row>
    <row r="333" spans="3:3" s="2" customFormat="1">
      <c r="C333" s="202"/>
    </row>
    <row r="334" spans="3:3" s="2" customFormat="1">
      <c r="C334" s="202"/>
    </row>
    <row r="335" spans="3:3" s="2" customFormat="1">
      <c r="C335" s="202"/>
    </row>
    <row r="336" spans="3:3" s="2" customFormat="1">
      <c r="C336" s="202"/>
    </row>
    <row r="337" spans="3:3" s="2" customFormat="1">
      <c r="C337" s="202"/>
    </row>
    <row r="338" spans="3:3" s="2" customFormat="1">
      <c r="C338" s="202"/>
    </row>
    <row r="339" spans="3:3" s="2" customFormat="1">
      <c r="C339" s="202"/>
    </row>
    <row r="340" spans="3:3" s="2" customFormat="1">
      <c r="C340" s="202"/>
    </row>
    <row r="341" spans="3:3" s="2" customFormat="1">
      <c r="C341" s="202"/>
    </row>
    <row r="342" spans="3:3" s="2" customFormat="1">
      <c r="C342" s="202"/>
    </row>
    <row r="343" spans="3:3" s="2" customFormat="1">
      <c r="C343" s="202"/>
    </row>
    <row r="344" spans="3:3" s="2" customFormat="1">
      <c r="C344" s="202"/>
    </row>
    <row r="345" spans="3:3" s="2" customFormat="1">
      <c r="C345" s="202"/>
    </row>
    <row r="346" spans="3:3" s="2" customFormat="1">
      <c r="C346" s="202"/>
    </row>
    <row r="347" spans="3:3" s="2" customFormat="1">
      <c r="C347" s="202"/>
    </row>
    <row r="348" spans="3:3" s="2" customFormat="1">
      <c r="C348" s="202"/>
    </row>
    <row r="349" spans="3:3" s="2" customFormat="1">
      <c r="C349" s="202"/>
    </row>
    <row r="350" spans="3:3" s="2" customFormat="1">
      <c r="C350" s="202"/>
    </row>
    <row r="351" spans="3:3" s="2" customFormat="1">
      <c r="C351" s="202"/>
    </row>
    <row r="352" spans="3:3" s="2" customFormat="1">
      <c r="C352" s="202"/>
    </row>
    <row r="353" spans="3:3" s="2" customFormat="1">
      <c r="C353" s="202"/>
    </row>
    <row r="354" spans="3:3" s="2" customFormat="1">
      <c r="C354" s="202"/>
    </row>
    <row r="355" spans="3:3" s="2" customFormat="1">
      <c r="C355" s="202"/>
    </row>
    <row r="356" spans="3:3" s="2" customFormat="1">
      <c r="C356" s="202"/>
    </row>
    <row r="357" spans="3:3" s="2" customFormat="1">
      <c r="C357" s="202"/>
    </row>
    <row r="358" spans="3:3" s="2" customFormat="1">
      <c r="C358" s="202"/>
    </row>
    <row r="359" spans="3:3" s="2" customFormat="1">
      <c r="C359" s="202"/>
    </row>
    <row r="360" spans="3:3" s="2" customFormat="1">
      <c r="C360" s="202"/>
    </row>
    <row r="361" spans="3:3" s="2" customFormat="1">
      <c r="C361" s="202"/>
    </row>
    <row r="362" spans="3:3" s="2" customFormat="1">
      <c r="C362" s="202"/>
    </row>
    <row r="363" spans="3:3" s="2" customFormat="1">
      <c r="C363" s="202"/>
    </row>
    <row r="364" spans="3:3" s="2" customFormat="1">
      <c r="C364" s="202"/>
    </row>
    <row r="365" spans="3:3" s="2" customFormat="1">
      <c r="C365" s="202"/>
    </row>
    <row r="366" spans="3:3" s="2" customFormat="1">
      <c r="C366" s="202"/>
    </row>
    <row r="367" spans="3:3" s="2" customFormat="1">
      <c r="C367" s="202"/>
    </row>
    <row r="368" spans="3:3" s="2" customFormat="1">
      <c r="C368" s="202"/>
    </row>
    <row r="369" spans="3:3" s="2" customFormat="1">
      <c r="C369" s="202"/>
    </row>
    <row r="370" spans="3:3" s="2" customFormat="1">
      <c r="C370" s="202"/>
    </row>
    <row r="371" spans="3:3" s="2" customFormat="1">
      <c r="C371" s="202"/>
    </row>
    <row r="372" spans="3:3" s="2" customFormat="1">
      <c r="C372" s="202"/>
    </row>
    <row r="373" spans="3:3" s="2" customFormat="1">
      <c r="C373" s="202"/>
    </row>
    <row r="374" spans="3:3" s="2" customFormat="1">
      <c r="C374" s="202"/>
    </row>
    <row r="375" spans="3:3" s="2" customFormat="1">
      <c r="C375" s="202"/>
    </row>
    <row r="376" spans="3:3" s="2" customFormat="1">
      <c r="C376" s="202"/>
    </row>
    <row r="377" spans="3:3" s="2" customFormat="1">
      <c r="C377" s="202"/>
    </row>
    <row r="378" spans="3:3" s="2" customFormat="1">
      <c r="C378" s="202"/>
    </row>
    <row r="379" spans="3:3" s="2" customFormat="1">
      <c r="C379" s="202"/>
    </row>
    <row r="380" spans="3:3" s="2" customFormat="1">
      <c r="C380" s="202"/>
    </row>
    <row r="381" spans="3:3" s="2" customFormat="1">
      <c r="C381" s="202"/>
    </row>
    <row r="382" spans="3:3" s="2" customFormat="1">
      <c r="C382" s="202"/>
    </row>
    <row r="383" spans="3:3" s="2" customFormat="1">
      <c r="C383" s="202"/>
    </row>
    <row r="384" spans="3:3" s="2" customFormat="1">
      <c r="C384" s="202"/>
    </row>
    <row r="385" spans="3:3" s="2" customFormat="1">
      <c r="C385" s="202"/>
    </row>
    <row r="386" spans="3:3" s="2" customFormat="1">
      <c r="C386" s="202"/>
    </row>
    <row r="387" spans="3:3" s="2" customFormat="1">
      <c r="C387" s="202"/>
    </row>
    <row r="388" spans="3:3" s="2" customFormat="1">
      <c r="C388" s="202"/>
    </row>
    <row r="389" spans="3:3" s="2" customFormat="1">
      <c r="C389" s="202"/>
    </row>
    <row r="390" spans="3:3" s="2" customFormat="1">
      <c r="C390" s="202"/>
    </row>
    <row r="391" spans="3:3" s="2" customFormat="1">
      <c r="C391" s="202"/>
    </row>
    <row r="392" spans="3:3" s="2" customFormat="1">
      <c r="C392" s="202"/>
    </row>
    <row r="393" spans="3:3" s="2" customFormat="1">
      <c r="C393" s="202"/>
    </row>
    <row r="394" spans="3:3" s="2" customFormat="1">
      <c r="C394" s="202"/>
    </row>
    <row r="395" spans="3:3" s="2" customFormat="1">
      <c r="C395" s="202"/>
    </row>
    <row r="396" spans="3:3" s="2" customFormat="1">
      <c r="C396" s="202"/>
    </row>
    <row r="397" spans="3:3" s="2" customFormat="1">
      <c r="C397" s="202"/>
    </row>
    <row r="398" spans="3:3" s="2" customFormat="1">
      <c r="C398" s="202"/>
    </row>
    <row r="399" spans="3:3" s="2" customFormat="1">
      <c r="C399" s="202"/>
    </row>
    <row r="400" spans="3:3" s="2" customFormat="1">
      <c r="C400" s="202"/>
    </row>
    <row r="401" spans="3:3" s="2" customFormat="1">
      <c r="C401" s="202"/>
    </row>
    <row r="402" spans="3:3" s="2" customFormat="1">
      <c r="C402" s="202"/>
    </row>
    <row r="403" spans="3:3" s="2" customFormat="1">
      <c r="C403" s="202"/>
    </row>
    <row r="404" spans="3:3" s="2" customFormat="1">
      <c r="C404" s="202"/>
    </row>
    <row r="405" spans="3:3" s="2" customFormat="1">
      <c r="C405" s="202"/>
    </row>
    <row r="406" spans="3:3" s="2" customFormat="1">
      <c r="C406" s="202"/>
    </row>
    <row r="407" spans="3:3" s="2" customFormat="1">
      <c r="C407" s="202"/>
    </row>
    <row r="408" spans="3:3" s="2" customFormat="1">
      <c r="C408" s="202"/>
    </row>
    <row r="409" spans="3:3" s="2" customFormat="1">
      <c r="C409" s="202"/>
    </row>
    <row r="410" spans="3:3" s="2" customFormat="1">
      <c r="C410" s="202"/>
    </row>
    <row r="411" spans="3:3" s="2" customFormat="1">
      <c r="C411" s="202"/>
    </row>
    <row r="412" spans="3:3" s="2" customFormat="1">
      <c r="C412" s="202"/>
    </row>
    <row r="413" spans="3:3" s="2" customFormat="1">
      <c r="C413" s="202"/>
    </row>
    <row r="414" spans="3:3" s="2" customFormat="1">
      <c r="C414" s="202"/>
    </row>
    <row r="415" spans="3:3" s="2" customFormat="1">
      <c r="C415" s="202"/>
    </row>
    <row r="416" spans="3:3" s="2" customFormat="1">
      <c r="C416" s="202"/>
    </row>
    <row r="417" spans="3:3" s="2" customFormat="1">
      <c r="C417" s="202"/>
    </row>
    <row r="418" spans="3:3" s="2" customFormat="1">
      <c r="C418" s="202"/>
    </row>
    <row r="419" spans="3:3" s="2" customFormat="1">
      <c r="C419" s="202"/>
    </row>
    <row r="420" spans="3:3" s="2" customFormat="1">
      <c r="C420" s="202"/>
    </row>
    <row r="421" spans="3:3" s="2" customFormat="1">
      <c r="C421" s="202"/>
    </row>
    <row r="422" spans="3:3" s="2" customFormat="1">
      <c r="C422" s="202"/>
    </row>
    <row r="423" spans="3:3" s="2" customFormat="1">
      <c r="C423" s="202"/>
    </row>
    <row r="424" spans="3:3" s="2" customFormat="1">
      <c r="C424" s="202"/>
    </row>
    <row r="425" spans="3:3" s="2" customFormat="1">
      <c r="C425" s="202"/>
    </row>
    <row r="426" spans="3:3" s="2" customFormat="1">
      <c r="C426" s="202"/>
    </row>
    <row r="427" spans="3:3" s="2" customFormat="1">
      <c r="C427" s="202"/>
    </row>
    <row r="428" spans="3:3" s="2" customFormat="1">
      <c r="C428" s="202"/>
    </row>
    <row r="429" spans="3:3" s="2" customFormat="1">
      <c r="C429" s="202"/>
    </row>
    <row r="430" spans="3:3" s="2" customFormat="1">
      <c r="C430" s="202"/>
    </row>
    <row r="431" spans="3:3" s="2" customFormat="1">
      <c r="C431" s="202"/>
    </row>
    <row r="432" spans="3:3" s="2" customFormat="1">
      <c r="C432" s="202"/>
    </row>
    <row r="433" spans="3:3" s="2" customFormat="1">
      <c r="C433" s="202"/>
    </row>
    <row r="434" spans="3:3" s="2" customFormat="1">
      <c r="C434" s="202"/>
    </row>
    <row r="435" spans="3:3" s="2" customFormat="1">
      <c r="C435" s="202"/>
    </row>
    <row r="436" spans="3:3" s="2" customFormat="1">
      <c r="C436" s="202"/>
    </row>
    <row r="437" spans="3:3" s="2" customFormat="1">
      <c r="C437" s="202"/>
    </row>
    <row r="438" spans="3:3" s="2" customFormat="1">
      <c r="C438" s="202"/>
    </row>
    <row r="439" spans="3:3" s="2" customFormat="1">
      <c r="C439" s="202"/>
    </row>
    <row r="440" spans="3:3" s="2" customFormat="1">
      <c r="C440" s="202"/>
    </row>
    <row r="441" spans="3:3" s="2" customFormat="1">
      <c r="C441" s="202"/>
    </row>
    <row r="442" spans="3:3" s="2" customFormat="1">
      <c r="C442" s="202"/>
    </row>
    <row r="443" spans="3:3" s="2" customFormat="1">
      <c r="C443" s="202"/>
    </row>
    <row r="444" spans="3:3" s="2" customFormat="1">
      <c r="C444" s="202"/>
    </row>
    <row r="445" spans="3:3" s="2" customFormat="1">
      <c r="C445" s="202"/>
    </row>
    <row r="446" spans="3:3" s="2" customFormat="1">
      <c r="C446" s="202"/>
    </row>
    <row r="447" spans="3:3" s="2" customFormat="1">
      <c r="C447" s="202"/>
    </row>
    <row r="448" spans="3:3" s="2" customFormat="1">
      <c r="C448" s="202"/>
    </row>
    <row r="449" spans="3:3" s="2" customFormat="1">
      <c r="C449" s="202"/>
    </row>
    <row r="450" spans="3:3" s="2" customFormat="1">
      <c r="C450" s="202"/>
    </row>
    <row r="451" spans="3:3" s="2" customFormat="1">
      <c r="C451" s="202"/>
    </row>
    <row r="452" spans="3:3" s="2" customFormat="1">
      <c r="C452" s="202"/>
    </row>
    <row r="453" spans="3:3" s="2" customFormat="1">
      <c r="C453" s="202"/>
    </row>
    <row r="454" spans="3:3" s="2" customFormat="1">
      <c r="C454" s="202"/>
    </row>
    <row r="455" spans="3:3" s="2" customFormat="1">
      <c r="C455" s="202"/>
    </row>
    <row r="456" spans="3:3" s="2" customFormat="1">
      <c r="C456" s="202"/>
    </row>
    <row r="457" spans="3:3" s="2" customFormat="1">
      <c r="C457" s="202"/>
    </row>
    <row r="458" spans="3:3" s="2" customFormat="1">
      <c r="C458" s="202"/>
    </row>
    <row r="459" spans="3:3" s="2" customFormat="1">
      <c r="C459" s="202"/>
    </row>
    <row r="460" spans="3:3" s="2" customFormat="1">
      <c r="C460" s="202"/>
    </row>
    <row r="461" spans="3:3" s="2" customFormat="1">
      <c r="C461" s="202"/>
    </row>
    <row r="462" spans="3:3" s="2" customFormat="1">
      <c r="C462" s="202"/>
    </row>
    <row r="463" spans="3:3" s="2" customFormat="1">
      <c r="C463" s="202"/>
    </row>
    <row r="464" spans="3:3" s="2" customFormat="1">
      <c r="C464" s="202"/>
    </row>
    <row r="465" spans="3:3" s="2" customFormat="1">
      <c r="C465" s="202"/>
    </row>
    <row r="466" spans="3:3" s="2" customFormat="1">
      <c r="C466" s="202"/>
    </row>
    <row r="467" spans="3:3" s="2" customFormat="1">
      <c r="C467" s="202"/>
    </row>
    <row r="468" spans="3:3" s="2" customFormat="1">
      <c r="C468" s="202"/>
    </row>
    <row r="469" spans="3:3" s="2" customFormat="1">
      <c r="C469" s="202"/>
    </row>
    <row r="470" spans="3:3" s="2" customFormat="1">
      <c r="C470" s="202"/>
    </row>
    <row r="471" spans="3:3" s="2" customFormat="1">
      <c r="C471" s="202"/>
    </row>
    <row r="472" spans="3:3" s="2" customFormat="1">
      <c r="C472" s="202"/>
    </row>
    <row r="473" spans="3:3" s="2" customFormat="1">
      <c r="C473" s="202"/>
    </row>
    <row r="474" spans="3:3" s="2" customFormat="1">
      <c r="C474" s="202"/>
    </row>
    <row r="475" spans="3:3" s="2" customFormat="1">
      <c r="C475" s="202"/>
    </row>
    <row r="476" spans="3:3" s="2" customFormat="1">
      <c r="C476" s="202"/>
    </row>
    <row r="477" spans="3:3" s="2" customFormat="1">
      <c r="C477" s="202"/>
    </row>
    <row r="478" spans="3:3" s="2" customFormat="1">
      <c r="C478" s="202"/>
    </row>
    <row r="479" spans="3:3" s="2" customFormat="1">
      <c r="C479" s="202"/>
    </row>
    <row r="480" spans="3:3" s="2" customFormat="1">
      <c r="C480" s="202"/>
    </row>
    <row r="481" spans="3:3" s="2" customFormat="1">
      <c r="C481" s="202"/>
    </row>
    <row r="482" spans="3:3" s="2" customFormat="1">
      <c r="C482" s="202"/>
    </row>
    <row r="483" spans="3:3" s="2" customFormat="1">
      <c r="C483" s="202"/>
    </row>
    <row r="484" spans="3:3" s="2" customFormat="1">
      <c r="C484" s="202"/>
    </row>
    <row r="485" spans="3:3" s="2" customFormat="1">
      <c r="C485" s="202"/>
    </row>
    <row r="486" spans="3:3" s="2" customFormat="1">
      <c r="C486" s="202"/>
    </row>
    <row r="487" spans="3:3" s="2" customFormat="1">
      <c r="C487" s="202"/>
    </row>
    <row r="488" spans="3:3" s="2" customFormat="1">
      <c r="C488" s="202"/>
    </row>
    <row r="489" spans="3:3" s="2" customFormat="1">
      <c r="C489" s="202"/>
    </row>
    <row r="490" spans="3:3" s="2" customFormat="1">
      <c r="C490" s="202"/>
    </row>
    <row r="491" spans="3:3" s="2" customFormat="1">
      <c r="C491" s="202"/>
    </row>
    <row r="492" spans="3:3" s="2" customFormat="1">
      <c r="C492" s="202"/>
    </row>
    <row r="493" spans="3:3" s="2" customFormat="1">
      <c r="C493" s="202"/>
    </row>
    <row r="494" spans="3:3" s="2" customFormat="1">
      <c r="C494" s="202"/>
    </row>
    <row r="495" spans="3:3" s="2" customFormat="1">
      <c r="C495" s="202"/>
    </row>
    <row r="496" spans="3:3" s="2" customFormat="1">
      <c r="C496" s="202"/>
    </row>
    <row r="497" spans="3:3" s="2" customFormat="1">
      <c r="C497" s="202"/>
    </row>
    <row r="498" spans="3:3" s="2" customFormat="1">
      <c r="C498" s="202"/>
    </row>
    <row r="499" spans="3:3" s="2" customFormat="1">
      <c r="C499" s="202"/>
    </row>
    <row r="500" spans="3:3" s="2" customFormat="1">
      <c r="C500" s="202"/>
    </row>
    <row r="501" spans="3:3" s="2" customFormat="1">
      <c r="C501" s="202"/>
    </row>
    <row r="502" spans="3:3" s="2" customFormat="1">
      <c r="C502" s="202"/>
    </row>
    <row r="503" spans="3:3" s="2" customFormat="1">
      <c r="C503" s="202"/>
    </row>
    <row r="504" spans="3:3" s="2" customFormat="1">
      <c r="C504" s="202"/>
    </row>
    <row r="505" spans="3:3" s="2" customFormat="1">
      <c r="C505" s="202"/>
    </row>
    <row r="506" spans="3:3" s="2" customFormat="1">
      <c r="C506" s="202"/>
    </row>
    <row r="507" spans="3:3" s="2" customFormat="1">
      <c r="C507" s="202"/>
    </row>
    <row r="508" spans="3:3" s="2" customFormat="1">
      <c r="C508" s="202"/>
    </row>
    <row r="509" spans="3:3" s="2" customFormat="1">
      <c r="C509" s="202"/>
    </row>
    <row r="510" spans="3:3" s="2" customFormat="1">
      <c r="C510" s="202"/>
    </row>
    <row r="511" spans="3:3" s="2" customFormat="1">
      <c r="C511" s="202"/>
    </row>
    <row r="512" spans="3:3" s="2" customFormat="1">
      <c r="C512" s="202"/>
    </row>
    <row r="513" spans="3:3" s="2" customFormat="1">
      <c r="C513" s="202"/>
    </row>
    <row r="514" spans="3:3" s="2" customFormat="1">
      <c r="C514" s="202"/>
    </row>
    <row r="515" spans="3:3" s="2" customFormat="1">
      <c r="C515" s="202"/>
    </row>
    <row r="516" spans="3:3" s="2" customFormat="1">
      <c r="C516" s="202"/>
    </row>
    <row r="517" spans="3:3" s="2" customFormat="1">
      <c r="C517" s="202"/>
    </row>
    <row r="518" spans="3:3" s="2" customFormat="1">
      <c r="C518" s="202"/>
    </row>
    <row r="519" spans="3:3" s="2" customFormat="1">
      <c r="C519" s="202"/>
    </row>
    <row r="520" spans="3:3" s="2" customFormat="1">
      <c r="C520" s="202"/>
    </row>
    <row r="521" spans="3:3" s="2" customFormat="1">
      <c r="C521" s="202"/>
    </row>
    <row r="522" spans="3:3" s="2" customFormat="1">
      <c r="C522" s="202"/>
    </row>
    <row r="523" spans="3:3" s="2" customFormat="1">
      <c r="C523" s="202"/>
    </row>
    <row r="524" spans="3:3" s="2" customFormat="1">
      <c r="C524" s="202"/>
    </row>
    <row r="525" spans="3:3" s="2" customFormat="1">
      <c r="C525" s="202"/>
    </row>
    <row r="526" spans="3:3" s="2" customFormat="1">
      <c r="C526" s="202"/>
    </row>
    <row r="527" spans="3:3" s="2" customFormat="1">
      <c r="C527" s="202"/>
    </row>
    <row r="528" spans="3:3" s="2" customFormat="1">
      <c r="C528" s="202"/>
    </row>
    <row r="529" spans="3:3" s="2" customFormat="1">
      <c r="C529" s="202"/>
    </row>
    <row r="530" spans="3:3" s="2" customFormat="1">
      <c r="C530" s="202"/>
    </row>
    <row r="531" spans="3:3" s="2" customFormat="1">
      <c r="C531" s="202"/>
    </row>
    <row r="532" spans="3:3" s="2" customFormat="1">
      <c r="C532" s="202"/>
    </row>
    <row r="533" spans="3:3" s="2" customFormat="1">
      <c r="C533" s="202"/>
    </row>
    <row r="534" spans="3:3" s="2" customFormat="1">
      <c r="C534" s="202"/>
    </row>
    <row r="535" spans="3:3" s="2" customFormat="1">
      <c r="C535" s="202"/>
    </row>
    <row r="536" spans="3:3" s="2" customFormat="1">
      <c r="C536" s="202"/>
    </row>
    <row r="537" spans="3:3" s="2" customFormat="1">
      <c r="C537" s="202"/>
    </row>
    <row r="538" spans="3:3" s="2" customFormat="1">
      <c r="C538" s="202"/>
    </row>
    <row r="539" spans="3:3" s="2" customFormat="1">
      <c r="C539" s="202"/>
    </row>
    <row r="540" spans="3:3" s="2" customFormat="1">
      <c r="C540" s="202"/>
    </row>
    <row r="541" spans="3:3" s="2" customFormat="1">
      <c r="C541" s="202"/>
    </row>
    <row r="542" spans="3:3" s="2" customFormat="1">
      <c r="C542" s="202"/>
    </row>
    <row r="543" spans="3:3" s="2" customFormat="1">
      <c r="C543" s="202"/>
    </row>
    <row r="544" spans="3:3" s="2" customFormat="1">
      <c r="C544" s="202"/>
    </row>
    <row r="545" spans="3:3" s="2" customFormat="1">
      <c r="C545" s="202"/>
    </row>
    <row r="546" spans="3:3" s="2" customFormat="1">
      <c r="C546" s="202"/>
    </row>
    <row r="547" spans="3:3" s="2" customFormat="1">
      <c r="C547" s="202"/>
    </row>
    <row r="548" spans="3:3" s="2" customFormat="1">
      <c r="C548" s="202"/>
    </row>
    <row r="549" spans="3:3" s="2" customFormat="1">
      <c r="C549" s="202"/>
    </row>
    <row r="550" spans="3:3" s="2" customFormat="1">
      <c r="C550" s="202"/>
    </row>
    <row r="551" spans="3:3" s="2" customFormat="1">
      <c r="C551" s="202"/>
    </row>
    <row r="552" spans="3:3" s="2" customFormat="1">
      <c r="C552" s="202"/>
    </row>
    <row r="553" spans="3:3" s="2" customFormat="1">
      <c r="C553" s="202"/>
    </row>
    <row r="554" spans="3:3" s="2" customFormat="1">
      <c r="C554" s="202"/>
    </row>
    <row r="555" spans="3:3" s="2" customFormat="1">
      <c r="C555" s="202"/>
    </row>
    <row r="556" spans="3:3" s="2" customFormat="1">
      <c r="C556" s="202"/>
    </row>
    <row r="557" spans="3:3" s="2" customFormat="1">
      <c r="C557" s="202"/>
    </row>
    <row r="558" spans="3:3" s="2" customFormat="1">
      <c r="C558" s="202"/>
    </row>
    <row r="559" spans="3:3" s="2" customFormat="1">
      <c r="C559" s="202"/>
    </row>
    <row r="560" spans="3:3" s="2" customFormat="1">
      <c r="C560" s="202"/>
    </row>
    <row r="561" spans="3:3" s="2" customFormat="1">
      <c r="C561" s="202"/>
    </row>
    <row r="562" spans="3:3" s="2" customFormat="1">
      <c r="C562" s="202"/>
    </row>
    <row r="563" spans="3:3" s="2" customFormat="1">
      <c r="C563" s="202"/>
    </row>
    <row r="564" spans="3:3" s="2" customFormat="1">
      <c r="C564" s="202"/>
    </row>
    <row r="565" spans="3:3" s="2" customFormat="1">
      <c r="C565" s="202"/>
    </row>
    <row r="566" spans="3:3" s="2" customFormat="1">
      <c r="C566" s="202"/>
    </row>
    <row r="567" spans="3:3" s="2" customFormat="1">
      <c r="C567" s="202"/>
    </row>
    <row r="568" spans="3:3" s="2" customFormat="1">
      <c r="C568" s="202"/>
    </row>
    <row r="569" spans="3:3" s="2" customFormat="1">
      <c r="C569" s="202"/>
    </row>
    <row r="570" spans="3:3" s="2" customFormat="1">
      <c r="C570" s="202"/>
    </row>
    <row r="571" spans="3:3" s="2" customFormat="1">
      <c r="C571" s="202"/>
    </row>
    <row r="572" spans="3:3" s="2" customFormat="1">
      <c r="C572" s="202"/>
    </row>
    <row r="573" spans="3:3" s="2" customFormat="1">
      <c r="C573" s="202"/>
    </row>
    <row r="574" spans="3:3" s="2" customFormat="1">
      <c r="C574" s="202"/>
    </row>
    <row r="575" spans="3:3" s="2" customFormat="1">
      <c r="C575" s="202"/>
    </row>
    <row r="576" spans="3:3" s="2" customFormat="1">
      <c r="C576" s="202"/>
    </row>
    <row r="577" spans="3:3" s="2" customFormat="1">
      <c r="C577" s="202"/>
    </row>
    <row r="578" spans="3:3" s="2" customFormat="1">
      <c r="C578" s="202"/>
    </row>
    <row r="579" spans="3:3" s="2" customFormat="1">
      <c r="C579" s="202"/>
    </row>
    <row r="580" spans="3:3" s="2" customFormat="1">
      <c r="C580" s="202"/>
    </row>
    <row r="581" spans="3:3" s="2" customFormat="1">
      <c r="C581" s="202"/>
    </row>
    <row r="582" spans="3:3" s="2" customFormat="1">
      <c r="C582" s="202"/>
    </row>
    <row r="583" spans="3:3" s="2" customFormat="1">
      <c r="C583" s="202"/>
    </row>
    <row r="584" spans="3:3" s="2" customFormat="1">
      <c r="C584" s="202"/>
    </row>
    <row r="585" spans="3:3" s="2" customFormat="1">
      <c r="C585" s="202"/>
    </row>
    <row r="586" spans="3:3" s="2" customFormat="1">
      <c r="C586" s="202"/>
    </row>
    <row r="587" spans="3:3" s="2" customFormat="1">
      <c r="C587" s="202"/>
    </row>
    <row r="588" spans="3:3" s="2" customFormat="1">
      <c r="C588" s="202"/>
    </row>
    <row r="589" spans="3:3" s="2" customFormat="1">
      <c r="C589" s="202"/>
    </row>
    <row r="590" spans="3:3" s="2" customFormat="1">
      <c r="C590" s="202"/>
    </row>
    <row r="591" spans="3:3" s="2" customFormat="1">
      <c r="C591" s="202"/>
    </row>
    <row r="592" spans="3:3" s="2" customFormat="1">
      <c r="C592" s="202"/>
    </row>
    <row r="593" spans="3:3" s="2" customFormat="1">
      <c r="C593" s="202"/>
    </row>
    <row r="594" spans="3:3" s="2" customFormat="1">
      <c r="C594" s="202"/>
    </row>
    <row r="595" spans="3:3" s="2" customFormat="1">
      <c r="C595" s="202"/>
    </row>
    <row r="596" spans="3:3" s="2" customFormat="1">
      <c r="C596" s="202"/>
    </row>
    <row r="597" spans="3:3" s="2" customFormat="1">
      <c r="C597" s="202"/>
    </row>
    <row r="598" spans="3:3" s="2" customFormat="1">
      <c r="C598" s="202"/>
    </row>
    <row r="599" spans="3:3" s="2" customFormat="1">
      <c r="C599" s="202"/>
    </row>
    <row r="600" spans="3:3" s="2" customFormat="1">
      <c r="C600" s="202"/>
    </row>
    <row r="601" spans="3:3" s="2" customFormat="1">
      <c r="C601" s="202"/>
    </row>
    <row r="602" spans="3:3" s="2" customFormat="1">
      <c r="C602" s="202"/>
    </row>
    <row r="603" spans="3:3" s="2" customFormat="1">
      <c r="C603" s="202"/>
    </row>
    <row r="604" spans="3:3" s="2" customFormat="1">
      <c r="C604" s="202"/>
    </row>
    <row r="605" spans="3:3" s="2" customFormat="1">
      <c r="C605" s="202"/>
    </row>
    <row r="606" spans="3:3" s="2" customFormat="1">
      <c r="C606" s="202"/>
    </row>
    <row r="607" spans="3:3" s="2" customFormat="1">
      <c r="C607" s="202"/>
    </row>
    <row r="608" spans="3:3" s="2" customFormat="1">
      <c r="C608" s="202"/>
    </row>
    <row r="609" spans="3:3" s="2" customFormat="1">
      <c r="C609" s="202"/>
    </row>
    <row r="610" spans="3:3" s="2" customFormat="1">
      <c r="C610" s="202"/>
    </row>
    <row r="611" spans="3:3" s="2" customFormat="1">
      <c r="C611" s="202"/>
    </row>
    <row r="612" spans="3:3" s="2" customFormat="1">
      <c r="C612" s="202"/>
    </row>
    <row r="613" spans="3:3" s="2" customFormat="1">
      <c r="C613" s="202"/>
    </row>
    <row r="614" spans="3:3" s="2" customFormat="1">
      <c r="C614" s="202"/>
    </row>
    <row r="615" spans="3:3" s="2" customFormat="1">
      <c r="C615" s="202"/>
    </row>
    <row r="616" spans="3:3" s="2" customFormat="1">
      <c r="C616" s="202"/>
    </row>
    <row r="617" spans="3:3" s="2" customFormat="1">
      <c r="C617" s="202"/>
    </row>
    <row r="618" spans="3:3" s="2" customFormat="1">
      <c r="C618" s="202"/>
    </row>
    <row r="619" spans="3:3" s="2" customFormat="1">
      <c r="C619" s="202"/>
    </row>
    <row r="620" spans="3:3" s="2" customFormat="1">
      <c r="C620" s="202"/>
    </row>
    <row r="621" spans="3:3" s="2" customFormat="1">
      <c r="C621" s="202"/>
    </row>
    <row r="622" spans="3:3" s="2" customFormat="1">
      <c r="C622" s="202"/>
    </row>
    <row r="623" spans="3:3" s="2" customFormat="1">
      <c r="C623" s="202"/>
    </row>
    <row r="624" spans="3:3" s="2" customFormat="1">
      <c r="C624" s="202"/>
    </row>
    <row r="625" spans="3:3" s="2" customFormat="1">
      <c r="C625" s="202"/>
    </row>
    <row r="626" spans="3:3" s="2" customFormat="1">
      <c r="C626" s="202"/>
    </row>
    <row r="627" spans="3:3" s="2" customFormat="1">
      <c r="C627" s="202"/>
    </row>
    <row r="628" spans="3:3" s="2" customFormat="1">
      <c r="C628" s="202"/>
    </row>
    <row r="629" spans="3:3" s="2" customFormat="1">
      <c r="C629" s="202"/>
    </row>
    <row r="630" spans="3:3" s="2" customFormat="1">
      <c r="C630" s="202"/>
    </row>
    <row r="631" spans="3:3" s="2" customFormat="1">
      <c r="C631" s="202"/>
    </row>
    <row r="632" spans="3:3" s="2" customFormat="1">
      <c r="C632" s="202"/>
    </row>
    <row r="633" spans="3:3" s="2" customFormat="1">
      <c r="C633" s="202"/>
    </row>
    <row r="634" spans="3:3" s="2" customFormat="1">
      <c r="C634" s="202"/>
    </row>
    <row r="635" spans="3:3" s="2" customFormat="1">
      <c r="C635" s="202"/>
    </row>
    <row r="636" spans="3:3" s="2" customFormat="1">
      <c r="C636" s="202"/>
    </row>
    <row r="637" spans="3:3" s="2" customFormat="1">
      <c r="C637" s="202"/>
    </row>
    <row r="638" spans="3:3" s="2" customFormat="1">
      <c r="C638" s="202"/>
    </row>
    <row r="639" spans="3:3" s="2" customFormat="1">
      <c r="C639" s="202"/>
    </row>
    <row r="640" spans="3:3" s="2" customFormat="1">
      <c r="C640" s="202"/>
    </row>
    <row r="641" spans="3:3" s="2" customFormat="1">
      <c r="C641" s="202"/>
    </row>
    <row r="642" spans="3:3" s="2" customFormat="1">
      <c r="C642" s="202"/>
    </row>
    <row r="643" spans="3:3" s="2" customFormat="1">
      <c r="C643" s="202"/>
    </row>
    <row r="644" spans="3:3" s="2" customFormat="1">
      <c r="C644" s="202"/>
    </row>
    <row r="645" spans="3:3" s="2" customFormat="1">
      <c r="C645" s="202"/>
    </row>
    <row r="646" spans="3:3" s="2" customFormat="1">
      <c r="C646" s="202"/>
    </row>
    <row r="647" spans="3:3" s="2" customFormat="1">
      <c r="C647" s="202"/>
    </row>
    <row r="648" spans="3:3" s="2" customFormat="1">
      <c r="C648" s="202"/>
    </row>
    <row r="649" spans="3:3" s="2" customFormat="1">
      <c r="C649" s="202"/>
    </row>
    <row r="650" spans="3:3" s="2" customFormat="1">
      <c r="C650" s="202"/>
    </row>
    <row r="651" spans="3:3" s="2" customFormat="1">
      <c r="C651" s="202"/>
    </row>
    <row r="652" spans="3:3" s="2" customFormat="1">
      <c r="C652" s="202"/>
    </row>
    <row r="653" spans="3:3" s="2" customFormat="1">
      <c r="C653" s="202"/>
    </row>
    <row r="654" spans="3:3" s="2" customFormat="1">
      <c r="C654" s="202"/>
    </row>
    <row r="655" spans="3:3" s="2" customFormat="1">
      <c r="C655" s="202"/>
    </row>
    <row r="656" spans="3:3" s="2" customFormat="1">
      <c r="C656" s="202"/>
    </row>
    <row r="657" spans="3:3" s="2" customFormat="1">
      <c r="C657" s="202"/>
    </row>
    <row r="658" spans="3:3" s="2" customFormat="1">
      <c r="C658" s="202"/>
    </row>
    <row r="659" spans="3:3" s="2" customFormat="1">
      <c r="C659" s="202"/>
    </row>
    <row r="660" spans="3:3" s="2" customFormat="1">
      <c r="C660" s="202"/>
    </row>
    <row r="661" spans="3:3" s="2" customFormat="1">
      <c r="C661" s="202"/>
    </row>
    <row r="662" spans="3:3" s="2" customFormat="1">
      <c r="C662" s="202"/>
    </row>
    <row r="663" spans="3:3" s="2" customFormat="1">
      <c r="C663" s="202"/>
    </row>
    <row r="664" spans="3:3" s="2" customFormat="1">
      <c r="C664" s="202"/>
    </row>
    <row r="665" spans="3:3" s="2" customFormat="1">
      <c r="C665" s="202"/>
    </row>
    <row r="666" spans="3:3" s="2" customFormat="1">
      <c r="C666" s="202"/>
    </row>
    <row r="667" spans="3:3" s="2" customFormat="1">
      <c r="C667" s="202"/>
    </row>
    <row r="668" spans="3:3" s="2" customFormat="1">
      <c r="C668" s="202"/>
    </row>
    <row r="669" spans="3:3" s="2" customFormat="1">
      <c r="C669" s="202"/>
    </row>
    <row r="670" spans="3:3" s="2" customFormat="1">
      <c r="C670" s="202"/>
    </row>
    <row r="671" spans="3:3" s="2" customFormat="1">
      <c r="C671" s="202"/>
    </row>
    <row r="672" spans="3:3" s="2" customFormat="1">
      <c r="C672" s="202"/>
    </row>
    <row r="673" spans="3:3" s="2" customFormat="1">
      <c r="C673" s="202"/>
    </row>
    <row r="674" spans="3:3" s="2" customFormat="1">
      <c r="C674" s="202"/>
    </row>
    <row r="675" spans="3:3" s="2" customFormat="1">
      <c r="C675" s="202"/>
    </row>
    <row r="676" spans="3:3" s="2" customFormat="1">
      <c r="C676" s="202"/>
    </row>
    <row r="677" spans="3:3" s="2" customFormat="1">
      <c r="C677" s="202"/>
    </row>
    <row r="678" spans="3:3" s="2" customFormat="1">
      <c r="C678" s="202"/>
    </row>
    <row r="679" spans="3:3" s="2" customFormat="1">
      <c r="C679" s="202"/>
    </row>
    <row r="680" spans="3:3" s="2" customFormat="1">
      <c r="C680" s="202"/>
    </row>
    <row r="681" spans="3:3" s="2" customFormat="1">
      <c r="C681" s="202"/>
    </row>
    <row r="682" spans="3:3" s="2" customFormat="1">
      <c r="C682" s="202"/>
    </row>
    <row r="683" spans="3:3" s="2" customFormat="1">
      <c r="C683" s="202"/>
    </row>
    <row r="684" spans="3:3" s="2" customFormat="1">
      <c r="C684" s="202"/>
    </row>
    <row r="685" spans="3:3" s="2" customFormat="1">
      <c r="C685" s="202"/>
    </row>
    <row r="686" spans="3:3" s="2" customFormat="1">
      <c r="C686" s="202"/>
    </row>
    <row r="687" spans="3:3" s="2" customFormat="1">
      <c r="C687" s="202"/>
    </row>
    <row r="688" spans="3:3" s="2" customFormat="1">
      <c r="C688" s="202"/>
    </row>
    <row r="689" spans="3:3" s="2" customFormat="1">
      <c r="C689" s="202"/>
    </row>
    <row r="690" spans="3:3" s="2" customFormat="1">
      <c r="C690" s="202"/>
    </row>
    <row r="691" spans="3:3" s="2" customFormat="1">
      <c r="C691" s="202"/>
    </row>
    <row r="692" spans="3:3" s="2" customFormat="1">
      <c r="C692" s="202"/>
    </row>
    <row r="693" spans="3:3" s="2" customFormat="1">
      <c r="C693" s="202"/>
    </row>
    <row r="694" spans="3:3" s="2" customFormat="1">
      <c r="C694" s="202"/>
    </row>
    <row r="695" spans="3:3" s="2" customFormat="1">
      <c r="C695" s="202"/>
    </row>
    <row r="696" spans="3:3" s="2" customFormat="1">
      <c r="C696" s="202"/>
    </row>
    <row r="697" spans="3:3" s="2" customFormat="1">
      <c r="C697" s="202"/>
    </row>
    <row r="698" spans="3:3" s="2" customFormat="1">
      <c r="C698" s="202"/>
    </row>
    <row r="699" spans="3:3" s="2" customFormat="1">
      <c r="C699" s="202"/>
    </row>
    <row r="700" spans="3:3" s="2" customFormat="1">
      <c r="C700" s="202"/>
    </row>
    <row r="701" spans="3:3" s="2" customFormat="1">
      <c r="C701" s="202"/>
    </row>
    <row r="702" spans="3:3" s="2" customFormat="1">
      <c r="C702" s="202"/>
    </row>
    <row r="703" spans="3:3" s="2" customFormat="1">
      <c r="C703" s="202"/>
    </row>
    <row r="704" spans="3:3" s="2" customFormat="1">
      <c r="C704" s="202"/>
    </row>
    <row r="705" spans="3:3" s="2" customFormat="1">
      <c r="C705" s="202"/>
    </row>
    <row r="706" spans="3:3" s="2" customFormat="1">
      <c r="C706" s="202"/>
    </row>
    <row r="707" spans="3:3" s="2" customFormat="1">
      <c r="C707" s="202"/>
    </row>
    <row r="708" spans="3:3" s="2" customFormat="1">
      <c r="C708" s="202"/>
    </row>
    <row r="709" spans="3:3" s="2" customFormat="1">
      <c r="C709" s="202"/>
    </row>
    <row r="710" spans="3:3" s="2" customFormat="1">
      <c r="C710" s="202"/>
    </row>
    <row r="711" spans="3:3" s="2" customFormat="1">
      <c r="C711" s="202"/>
    </row>
    <row r="712" spans="3:3" s="2" customFormat="1">
      <c r="C712" s="202"/>
    </row>
    <row r="713" spans="3:3" s="2" customFormat="1">
      <c r="C713" s="202"/>
    </row>
    <row r="714" spans="3:3" s="2" customFormat="1">
      <c r="C714" s="202"/>
    </row>
    <row r="715" spans="3:3" s="2" customFormat="1">
      <c r="C715" s="202"/>
    </row>
    <row r="716" spans="3:3" s="2" customFormat="1">
      <c r="C716" s="202"/>
    </row>
    <row r="717" spans="3:3" s="2" customFormat="1">
      <c r="C717" s="202"/>
    </row>
    <row r="718" spans="3:3" s="2" customFormat="1">
      <c r="C718" s="202"/>
    </row>
    <row r="719" spans="3:3" s="2" customFormat="1">
      <c r="C719" s="202"/>
    </row>
    <row r="720" spans="3:3" s="2" customFormat="1">
      <c r="C720" s="202"/>
    </row>
    <row r="721" spans="3:3" s="2" customFormat="1">
      <c r="C721" s="202"/>
    </row>
    <row r="722" spans="3:3" s="2" customFormat="1">
      <c r="C722" s="202"/>
    </row>
    <row r="723" spans="3:3" s="2" customFormat="1">
      <c r="C723" s="202"/>
    </row>
    <row r="724" spans="3:3" s="2" customFormat="1">
      <c r="C724" s="202"/>
    </row>
    <row r="725" spans="3:3" s="2" customFormat="1">
      <c r="C725" s="202"/>
    </row>
    <row r="726" spans="3:3" s="2" customFormat="1">
      <c r="C726" s="202"/>
    </row>
    <row r="727" spans="3:3" s="2" customFormat="1">
      <c r="C727" s="202"/>
    </row>
    <row r="728" spans="3:3" s="2" customFormat="1">
      <c r="C728" s="202"/>
    </row>
    <row r="729" spans="3:3" s="2" customFormat="1">
      <c r="C729" s="202"/>
    </row>
    <row r="730" spans="3:3" s="2" customFormat="1">
      <c r="C730" s="202"/>
    </row>
    <row r="731" spans="3:3" s="2" customFormat="1">
      <c r="C731" s="202"/>
    </row>
    <row r="732" spans="3:3" s="2" customFormat="1">
      <c r="C732" s="202"/>
    </row>
    <row r="733" spans="3:3" s="2" customFormat="1">
      <c r="C733" s="202"/>
    </row>
    <row r="734" spans="3:3" s="2" customFormat="1">
      <c r="C734" s="202"/>
    </row>
    <row r="735" spans="3:3" s="2" customFormat="1">
      <c r="C735" s="202"/>
    </row>
    <row r="736" spans="3:3" s="2" customFormat="1">
      <c r="C736" s="202"/>
    </row>
    <row r="737" spans="3:3" s="2" customFormat="1">
      <c r="C737" s="202"/>
    </row>
    <row r="738" spans="3:3" s="2" customFormat="1">
      <c r="C738" s="202"/>
    </row>
    <row r="739" spans="3:3" s="2" customFormat="1">
      <c r="C739" s="202"/>
    </row>
    <row r="740" spans="3:3" s="2" customFormat="1">
      <c r="C740" s="202"/>
    </row>
    <row r="741" spans="3:3" s="2" customFormat="1">
      <c r="C741" s="202"/>
    </row>
    <row r="742" spans="3:3" s="2" customFormat="1">
      <c r="C742" s="202"/>
    </row>
    <row r="743" spans="3:3" s="2" customFormat="1">
      <c r="C743" s="202"/>
    </row>
    <row r="744" spans="3:3" s="2" customFormat="1">
      <c r="C744" s="202"/>
    </row>
    <row r="745" spans="3:3" s="2" customFormat="1">
      <c r="C745" s="202"/>
    </row>
    <row r="746" spans="3:3" s="2" customFormat="1">
      <c r="C746" s="202"/>
    </row>
    <row r="747" spans="3:3" s="2" customFormat="1">
      <c r="C747" s="202"/>
    </row>
    <row r="748" spans="3:3" s="2" customFormat="1">
      <c r="C748" s="202"/>
    </row>
    <row r="749" spans="3:3" s="2" customFormat="1">
      <c r="C749" s="202"/>
    </row>
    <row r="750" spans="3:3" s="2" customFormat="1">
      <c r="C750" s="202"/>
    </row>
    <row r="751" spans="3:3" s="2" customFormat="1">
      <c r="C751" s="202"/>
    </row>
    <row r="752" spans="3:3" s="2" customFormat="1">
      <c r="C752" s="202"/>
    </row>
    <row r="753" spans="3:3" s="2" customFormat="1">
      <c r="C753" s="202"/>
    </row>
    <row r="754" spans="3:3" s="2" customFormat="1">
      <c r="C754" s="202"/>
    </row>
    <row r="755" spans="3:3" s="2" customFormat="1">
      <c r="C755" s="202"/>
    </row>
    <row r="756" spans="3:3" s="2" customFormat="1">
      <c r="C756" s="202"/>
    </row>
    <row r="757" spans="3:3" s="2" customFormat="1">
      <c r="C757" s="202"/>
    </row>
    <row r="758" spans="3:3" s="2" customFormat="1">
      <c r="C758" s="202"/>
    </row>
    <row r="759" spans="3:3" s="2" customFormat="1">
      <c r="C759" s="202"/>
    </row>
    <row r="760" spans="3:3" s="2" customFormat="1">
      <c r="C760" s="202"/>
    </row>
    <row r="761" spans="3:3" s="2" customFormat="1">
      <c r="C761" s="202"/>
    </row>
    <row r="762" spans="3:3" s="2" customFormat="1">
      <c r="C762" s="202"/>
    </row>
    <row r="763" spans="3:3" s="2" customFormat="1">
      <c r="C763" s="202"/>
    </row>
    <row r="764" spans="3:3" s="2" customFormat="1">
      <c r="C764" s="202"/>
    </row>
    <row r="765" spans="3:3" s="2" customFormat="1">
      <c r="C765" s="202"/>
    </row>
    <row r="766" spans="3:3" s="2" customFormat="1">
      <c r="C766" s="202"/>
    </row>
    <row r="767" spans="3:3" s="2" customFormat="1">
      <c r="C767" s="202"/>
    </row>
    <row r="768" spans="3:3" s="2" customFormat="1">
      <c r="C768" s="202"/>
    </row>
    <row r="769" spans="3:3" s="2" customFormat="1">
      <c r="C769" s="202"/>
    </row>
    <row r="770" spans="3:3" s="2" customFormat="1">
      <c r="C770" s="202"/>
    </row>
    <row r="771" spans="3:3" s="2" customFormat="1">
      <c r="C771" s="202"/>
    </row>
    <row r="772" spans="3:3" s="2" customFormat="1">
      <c r="C772" s="202"/>
    </row>
    <row r="773" spans="3:3" s="2" customFormat="1">
      <c r="C773" s="202"/>
    </row>
    <row r="774" spans="3:3" s="2" customFormat="1">
      <c r="C774" s="202"/>
    </row>
    <row r="775" spans="3:3" s="2" customFormat="1">
      <c r="C775" s="202"/>
    </row>
    <row r="776" spans="3:3" s="2" customFormat="1">
      <c r="C776" s="202"/>
    </row>
    <row r="777" spans="3:3" s="2" customFormat="1">
      <c r="C777" s="202"/>
    </row>
    <row r="778" spans="3:3" s="2" customFormat="1">
      <c r="C778" s="202"/>
    </row>
    <row r="779" spans="3:3" s="2" customFormat="1">
      <c r="C779" s="202"/>
    </row>
    <row r="780" spans="3:3" s="2" customFormat="1">
      <c r="C780" s="202"/>
    </row>
    <row r="781" spans="3:3" s="2" customFormat="1">
      <c r="C781" s="202"/>
    </row>
    <row r="782" spans="3:3" s="2" customFormat="1">
      <c r="C782" s="202"/>
    </row>
    <row r="783" spans="3:3" s="2" customFormat="1">
      <c r="C783" s="202"/>
    </row>
    <row r="784" spans="3:3" s="2" customFormat="1">
      <c r="C784" s="202"/>
    </row>
    <row r="785" spans="3:3" s="2" customFormat="1">
      <c r="C785" s="202"/>
    </row>
    <row r="786" spans="3:3" s="2" customFormat="1">
      <c r="C786" s="202"/>
    </row>
    <row r="787" spans="3:3" s="2" customFormat="1">
      <c r="C787" s="202"/>
    </row>
    <row r="788" spans="3:3" s="2" customFormat="1">
      <c r="C788" s="202"/>
    </row>
    <row r="789" spans="3:3" s="2" customFormat="1">
      <c r="C789" s="202"/>
    </row>
    <row r="790" spans="3:3" s="2" customFormat="1">
      <c r="C790" s="202"/>
    </row>
    <row r="791" spans="3:3" s="2" customFormat="1">
      <c r="C791" s="202"/>
    </row>
    <row r="792" spans="3:3" s="2" customFormat="1">
      <c r="C792" s="202"/>
    </row>
    <row r="793" spans="3:3" s="2" customFormat="1">
      <c r="C793" s="202"/>
    </row>
    <row r="794" spans="3:3" s="2" customFormat="1">
      <c r="C794" s="202"/>
    </row>
    <row r="795" spans="3:3" s="2" customFormat="1">
      <c r="C795" s="202"/>
    </row>
    <row r="796" spans="3:3" s="2" customFormat="1">
      <c r="C796" s="202"/>
    </row>
    <row r="797" spans="3:3" s="2" customFormat="1">
      <c r="C797" s="202"/>
    </row>
    <row r="798" spans="3:3" s="2" customFormat="1">
      <c r="C798" s="202"/>
    </row>
    <row r="799" spans="3:3" s="2" customFormat="1">
      <c r="C799" s="202"/>
    </row>
    <row r="800" spans="3:3" s="2" customFormat="1">
      <c r="C800" s="202"/>
    </row>
    <row r="801" spans="3:3" s="2" customFormat="1">
      <c r="C801" s="202"/>
    </row>
    <row r="802" spans="3:3" s="2" customFormat="1">
      <c r="C802" s="202"/>
    </row>
    <row r="803" spans="3:3" s="2" customFormat="1">
      <c r="C803" s="202"/>
    </row>
    <row r="804" spans="3:3" s="2" customFormat="1">
      <c r="C804" s="202"/>
    </row>
    <row r="805" spans="3:3" s="2" customFormat="1">
      <c r="C805" s="202"/>
    </row>
    <row r="806" spans="3:3" s="2" customFormat="1">
      <c r="C806" s="202"/>
    </row>
    <row r="807" spans="3:3" s="2" customFormat="1">
      <c r="C807" s="202"/>
    </row>
    <row r="808" spans="3:3" s="2" customFormat="1">
      <c r="C808" s="202"/>
    </row>
    <row r="809" spans="3:3" s="2" customFormat="1">
      <c r="C809" s="202"/>
    </row>
    <row r="810" spans="3:3" s="2" customFormat="1">
      <c r="C810" s="202"/>
    </row>
    <row r="811" spans="3:3" s="2" customFormat="1">
      <c r="C811" s="202"/>
    </row>
    <row r="812" spans="3:3" s="2" customFormat="1">
      <c r="C812" s="202"/>
    </row>
    <row r="813" spans="3:3" s="2" customFormat="1">
      <c r="C813" s="202"/>
    </row>
    <row r="814" spans="3:3" s="2" customFormat="1">
      <c r="C814" s="202"/>
    </row>
    <row r="815" spans="3:3" s="2" customFormat="1">
      <c r="C815" s="202"/>
    </row>
    <row r="816" spans="3:3" s="2" customFormat="1">
      <c r="C816" s="202"/>
    </row>
    <row r="817" spans="3:3" s="2" customFormat="1">
      <c r="C817" s="202"/>
    </row>
    <row r="818" spans="3:3" s="2" customFormat="1">
      <c r="C818" s="202"/>
    </row>
    <row r="819" spans="3:3" s="2" customFormat="1">
      <c r="C819" s="202"/>
    </row>
    <row r="820" spans="3:3" s="2" customFormat="1">
      <c r="C820" s="202"/>
    </row>
    <row r="821" spans="3:3" s="2" customFormat="1">
      <c r="C821" s="202"/>
    </row>
    <row r="822" spans="3:3" s="2" customFormat="1">
      <c r="C822" s="202"/>
    </row>
    <row r="823" spans="3:3" s="2" customFormat="1">
      <c r="C823" s="202"/>
    </row>
    <row r="824" spans="3:3" s="2" customFormat="1">
      <c r="C824" s="202"/>
    </row>
    <row r="825" spans="3:3" s="2" customFormat="1">
      <c r="C825" s="202"/>
    </row>
    <row r="826" spans="3:3" s="2" customFormat="1">
      <c r="C826" s="202"/>
    </row>
    <row r="827" spans="3:3" s="2" customFormat="1">
      <c r="C827" s="202"/>
    </row>
    <row r="828" spans="3:3" s="2" customFormat="1">
      <c r="C828" s="202"/>
    </row>
    <row r="829" spans="3:3" s="2" customFormat="1">
      <c r="C829" s="202"/>
    </row>
    <row r="830" spans="3:3" s="2" customFormat="1">
      <c r="C830" s="202"/>
    </row>
    <row r="831" spans="3:3" s="2" customFormat="1">
      <c r="C831" s="202"/>
    </row>
    <row r="832" spans="3:3" s="2" customFormat="1">
      <c r="C832" s="202"/>
    </row>
    <row r="833" spans="3:3" s="2" customFormat="1">
      <c r="C833" s="202"/>
    </row>
    <row r="834" spans="3:3" s="2" customFormat="1">
      <c r="C834" s="202"/>
    </row>
    <row r="835" spans="3:3" s="2" customFormat="1">
      <c r="C835" s="202"/>
    </row>
    <row r="836" spans="3:3" s="2" customFormat="1">
      <c r="C836" s="202"/>
    </row>
    <row r="837" spans="3:3" s="2" customFormat="1">
      <c r="C837" s="202"/>
    </row>
    <row r="838" spans="3:3" s="2" customFormat="1">
      <c r="C838" s="202"/>
    </row>
    <row r="839" spans="3:3" s="2" customFormat="1">
      <c r="C839" s="202"/>
    </row>
    <row r="840" spans="3:3" s="2" customFormat="1">
      <c r="C840" s="202"/>
    </row>
    <row r="841" spans="3:3" s="2" customFormat="1">
      <c r="C841" s="202"/>
    </row>
    <row r="842" spans="3:3" s="2" customFormat="1">
      <c r="C842" s="202"/>
    </row>
    <row r="843" spans="3:3" s="2" customFormat="1">
      <c r="C843" s="202"/>
    </row>
    <row r="844" spans="3:3" s="2" customFormat="1">
      <c r="C844" s="202"/>
    </row>
    <row r="845" spans="3:3" s="2" customFormat="1">
      <c r="C845" s="202"/>
    </row>
    <row r="846" spans="3:3" s="2" customFormat="1">
      <c r="C846" s="202"/>
    </row>
    <row r="847" spans="3:3" s="2" customFormat="1">
      <c r="C847" s="202"/>
    </row>
    <row r="848" spans="3:3" s="2" customFormat="1">
      <c r="C848" s="202"/>
    </row>
    <row r="849" spans="3:3" s="2" customFormat="1">
      <c r="C849" s="202"/>
    </row>
    <row r="850" spans="3:3" s="2" customFormat="1">
      <c r="C850" s="202"/>
    </row>
    <row r="851" spans="3:3" s="2" customFormat="1">
      <c r="C851" s="202"/>
    </row>
    <row r="852" spans="3:3" s="2" customFormat="1">
      <c r="C852" s="202"/>
    </row>
    <row r="853" spans="3:3" s="2" customFormat="1">
      <c r="C853" s="202"/>
    </row>
    <row r="854" spans="3:3" s="2" customFormat="1">
      <c r="C854" s="202"/>
    </row>
    <row r="855" spans="3:3" s="2" customFormat="1">
      <c r="C855" s="202"/>
    </row>
    <row r="856" spans="3:3" s="2" customFormat="1">
      <c r="C856" s="202"/>
    </row>
    <row r="857" spans="3:3" s="2" customFormat="1">
      <c r="C857" s="202"/>
    </row>
    <row r="858" spans="3:3" s="2" customFormat="1">
      <c r="C858" s="202"/>
    </row>
    <row r="859" spans="3:3" s="2" customFormat="1">
      <c r="C859" s="202"/>
    </row>
    <row r="860" spans="3:3" s="2" customFormat="1">
      <c r="C860" s="202"/>
    </row>
    <row r="861" spans="3:3" s="2" customFormat="1">
      <c r="C861" s="202"/>
    </row>
    <row r="862" spans="3:3" s="2" customFormat="1">
      <c r="C862" s="202"/>
    </row>
    <row r="863" spans="3:3" s="2" customFormat="1">
      <c r="C863" s="202"/>
    </row>
    <row r="864" spans="3:3" s="2" customFormat="1">
      <c r="C864" s="202"/>
    </row>
    <row r="865" spans="3:3" s="2" customFormat="1">
      <c r="C865" s="202"/>
    </row>
    <row r="866" spans="3:3" s="2" customFormat="1">
      <c r="C866" s="202"/>
    </row>
    <row r="867" spans="3:3" s="2" customFormat="1">
      <c r="C867" s="202"/>
    </row>
    <row r="868" spans="3:3" s="2" customFormat="1">
      <c r="C868" s="202"/>
    </row>
    <row r="869" spans="3:3" s="2" customFormat="1">
      <c r="C869" s="202"/>
    </row>
    <row r="870" spans="3:3" s="2" customFormat="1">
      <c r="C870" s="202"/>
    </row>
    <row r="871" spans="3:3" s="2" customFormat="1">
      <c r="C871" s="202"/>
    </row>
    <row r="872" spans="3:3" s="2" customFormat="1">
      <c r="C872" s="202"/>
    </row>
    <row r="873" spans="3:3" s="2" customFormat="1">
      <c r="C873" s="202"/>
    </row>
    <row r="874" spans="3:3" s="2" customFormat="1">
      <c r="C874" s="202"/>
    </row>
    <row r="875" spans="3:3" s="2" customFormat="1">
      <c r="C875" s="202"/>
    </row>
    <row r="876" spans="3:3" s="2" customFormat="1">
      <c r="C876" s="202"/>
    </row>
    <row r="877" spans="3:3" s="2" customFormat="1">
      <c r="C877" s="202"/>
    </row>
    <row r="878" spans="3:3" s="2" customFormat="1">
      <c r="C878" s="202"/>
    </row>
    <row r="879" spans="3:3" s="2" customFormat="1">
      <c r="C879" s="202"/>
    </row>
    <row r="880" spans="3:3" s="2" customFormat="1">
      <c r="C880" s="202"/>
    </row>
    <row r="881" spans="3:3" s="2" customFormat="1">
      <c r="C881" s="202"/>
    </row>
    <row r="882" spans="3:3" s="2" customFormat="1">
      <c r="C882" s="202"/>
    </row>
    <row r="883" spans="3:3" s="2" customFormat="1">
      <c r="C883" s="202"/>
    </row>
    <row r="884" spans="3:3" s="2" customFormat="1">
      <c r="C884" s="202"/>
    </row>
    <row r="885" spans="3:3" s="2" customFormat="1">
      <c r="C885" s="202"/>
    </row>
    <row r="886" spans="3:3" s="2" customFormat="1">
      <c r="C886" s="202"/>
    </row>
    <row r="887" spans="3:3" s="2" customFormat="1">
      <c r="C887" s="202"/>
    </row>
    <row r="888" spans="3:3" s="2" customFormat="1">
      <c r="C888" s="202"/>
    </row>
    <row r="889" spans="3:3" s="2" customFormat="1">
      <c r="C889" s="202"/>
    </row>
    <row r="890" spans="3:3" s="2" customFormat="1">
      <c r="C890" s="202"/>
    </row>
    <row r="891" spans="3:3" s="2" customFormat="1">
      <c r="C891" s="202"/>
    </row>
    <row r="892" spans="3:3" s="2" customFormat="1">
      <c r="C892" s="202"/>
    </row>
    <row r="893" spans="3:3" s="2" customFormat="1">
      <c r="C893" s="202"/>
    </row>
    <row r="894" spans="3:3" s="2" customFormat="1">
      <c r="C894" s="202"/>
    </row>
    <row r="895" spans="3:3" s="2" customFormat="1">
      <c r="C895" s="202"/>
    </row>
    <row r="896" spans="3:3" s="2" customFormat="1">
      <c r="C896" s="202"/>
    </row>
    <row r="897" spans="3:3" s="2" customFormat="1">
      <c r="C897" s="202"/>
    </row>
    <row r="898" spans="3:3" s="2" customFormat="1">
      <c r="C898" s="202"/>
    </row>
    <row r="899" spans="3:3" s="2" customFormat="1">
      <c r="C899" s="202"/>
    </row>
    <row r="900" spans="3:3" s="2" customFormat="1">
      <c r="C900" s="202"/>
    </row>
    <row r="901" spans="3:3" s="2" customFormat="1">
      <c r="C901" s="202"/>
    </row>
    <row r="902" spans="3:3" s="2" customFormat="1">
      <c r="C902" s="202"/>
    </row>
    <row r="903" spans="3:3" s="2" customFormat="1">
      <c r="C903" s="202"/>
    </row>
    <row r="904" spans="3:3" s="2" customFormat="1">
      <c r="C904" s="202"/>
    </row>
    <row r="905" spans="3:3" s="2" customFormat="1">
      <c r="C905" s="202"/>
    </row>
    <row r="906" spans="3:3" s="2" customFormat="1">
      <c r="C906" s="202"/>
    </row>
    <row r="907" spans="3:3" s="2" customFormat="1">
      <c r="C907" s="202"/>
    </row>
    <row r="908" spans="3:3" s="2" customFormat="1">
      <c r="C908" s="202"/>
    </row>
    <row r="909" spans="3:3" s="2" customFormat="1">
      <c r="C909" s="202"/>
    </row>
    <row r="910" spans="3:3" s="2" customFormat="1">
      <c r="C910" s="202"/>
    </row>
    <row r="911" spans="3:3" s="2" customFormat="1">
      <c r="C911" s="202"/>
    </row>
    <row r="912" spans="3:3" s="2" customFormat="1">
      <c r="C912" s="202"/>
    </row>
    <row r="913" spans="3:3" s="2" customFormat="1">
      <c r="C913" s="202"/>
    </row>
    <row r="914" spans="3:3" s="2" customFormat="1">
      <c r="C914" s="202"/>
    </row>
    <row r="915" spans="3:3" s="2" customFormat="1">
      <c r="C915" s="202"/>
    </row>
    <row r="916" spans="3:3" s="2" customFormat="1">
      <c r="C916" s="202"/>
    </row>
    <row r="917" spans="3:3" s="2" customFormat="1">
      <c r="C917" s="202"/>
    </row>
    <row r="918" spans="3:3" s="2" customFormat="1">
      <c r="C918" s="202"/>
    </row>
    <row r="919" spans="3:3" s="2" customFormat="1">
      <c r="C919" s="202"/>
    </row>
    <row r="920" spans="3:3" s="2" customFormat="1">
      <c r="C920" s="202"/>
    </row>
    <row r="921" spans="3:3" s="2" customFormat="1">
      <c r="C921" s="202"/>
    </row>
    <row r="922" spans="3:3" s="2" customFormat="1">
      <c r="C922" s="202"/>
    </row>
    <row r="923" spans="3:3" s="2" customFormat="1">
      <c r="C923" s="202"/>
    </row>
    <row r="924" spans="3:3" s="2" customFormat="1">
      <c r="C924" s="202"/>
    </row>
    <row r="925" spans="3:3" s="2" customFormat="1">
      <c r="C925" s="202"/>
    </row>
    <row r="926" spans="3:3" s="2" customFormat="1">
      <c r="C926" s="202"/>
    </row>
    <row r="927" spans="3:3" s="2" customFormat="1">
      <c r="C927" s="202"/>
    </row>
    <row r="928" spans="3:3" s="2" customFormat="1">
      <c r="C928" s="202"/>
    </row>
    <row r="929" spans="3:3" s="2" customFormat="1">
      <c r="C929" s="202"/>
    </row>
    <row r="930" spans="3:3" s="2" customFormat="1">
      <c r="C930" s="202"/>
    </row>
    <row r="931" spans="3:3" s="2" customFormat="1">
      <c r="C931" s="202"/>
    </row>
    <row r="932" spans="3:3" s="2" customFormat="1">
      <c r="C932" s="202"/>
    </row>
    <row r="933" spans="3:3" s="2" customFormat="1">
      <c r="C933" s="202"/>
    </row>
    <row r="934" spans="3:3" s="2" customFormat="1">
      <c r="C934" s="202"/>
    </row>
    <row r="935" spans="3:3" s="2" customFormat="1">
      <c r="C935" s="202"/>
    </row>
    <row r="936" spans="3:3" s="2" customFormat="1">
      <c r="C936" s="202"/>
    </row>
    <row r="937" spans="3:3" s="2" customFormat="1">
      <c r="C937" s="202"/>
    </row>
    <row r="938" spans="3:3" s="2" customFormat="1">
      <c r="C938" s="202"/>
    </row>
    <row r="939" spans="3:3" s="2" customFormat="1">
      <c r="C939" s="202"/>
    </row>
    <row r="940" spans="3:3" s="2" customFormat="1">
      <c r="C940" s="202"/>
    </row>
    <row r="941" spans="3:3" s="2" customFormat="1">
      <c r="C941" s="202"/>
    </row>
    <row r="942" spans="3:3" s="2" customFormat="1">
      <c r="C942" s="202"/>
    </row>
    <row r="943" spans="3:3" s="2" customFormat="1">
      <c r="C943" s="202"/>
    </row>
    <row r="944" spans="3:3" s="2" customFormat="1">
      <c r="C944" s="202"/>
    </row>
    <row r="945" spans="3:3" s="2" customFormat="1">
      <c r="C945" s="202"/>
    </row>
    <row r="946" spans="3:3" s="2" customFormat="1">
      <c r="C946" s="202"/>
    </row>
    <row r="947" spans="3:3" s="2" customFormat="1">
      <c r="C947" s="202"/>
    </row>
    <row r="948" spans="3:3" s="2" customFormat="1">
      <c r="C948" s="202"/>
    </row>
    <row r="949" spans="3:3" s="2" customFormat="1">
      <c r="C949" s="202"/>
    </row>
    <row r="950" spans="3:3" s="2" customFormat="1">
      <c r="C950" s="202"/>
    </row>
    <row r="951" spans="3:3" s="2" customFormat="1">
      <c r="C951" s="202"/>
    </row>
    <row r="952" spans="3:3" s="2" customFormat="1">
      <c r="C952" s="202"/>
    </row>
    <row r="953" spans="3:3" s="2" customFormat="1">
      <c r="C953" s="202"/>
    </row>
    <row r="954" spans="3:3" s="2" customFormat="1">
      <c r="C954" s="202"/>
    </row>
    <row r="955" spans="3:3" s="2" customFormat="1">
      <c r="C955" s="202"/>
    </row>
    <row r="956" spans="3:3" s="2" customFormat="1">
      <c r="C956" s="202"/>
    </row>
    <row r="957" spans="3:3" s="2" customFormat="1">
      <c r="C957" s="202"/>
    </row>
    <row r="958" spans="3:3" s="2" customFormat="1">
      <c r="C958" s="202"/>
    </row>
    <row r="959" spans="3:3" s="2" customFormat="1">
      <c r="C959" s="202"/>
    </row>
    <row r="960" spans="3:3" s="2" customFormat="1">
      <c r="C960" s="202"/>
    </row>
    <row r="961" spans="3:3" s="2" customFormat="1">
      <c r="C961" s="202"/>
    </row>
    <row r="962" spans="3:3" s="2" customFormat="1">
      <c r="C962" s="202"/>
    </row>
    <row r="963" spans="3:3" s="2" customFormat="1">
      <c r="C963" s="202"/>
    </row>
    <row r="964" spans="3:3" s="2" customFormat="1">
      <c r="C964" s="202"/>
    </row>
    <row r="965" spans="3:3" s="2" customFormat="1">
      <c r="C965" s="202"/>
    </row>
    <row r="966" spans="3:3" s="2" customFormat="1">
      <c r="C966" s="202"/>
    </row>
    <row r="967" spans="3:3" s="2" customFormat="1">
      <c r="C967" s="202"/>
    </row>
    <row r="968" spans="3:3" s="2" customFormat="1">
      <c r="C968" s="202"/>
    </row>
    <row r="969" spans="3:3" s="2" customFormat="1">
      <c r="C969" s="202"/>
    </row>
    <row r="970" spans="3:3" s="2" customFormat="1">
      <c r="C970" s="202"/>
    </row>
    <row r="971" spans="3:3" s="2" customFormat="1">
      <c r="C971" s="202"/>
    </row>
    <row r="972" spans="3:3" s="2" customFormat="1">
      <c r="C972" s="202"/>
    </row>
    <row r="973" spans="3:3" s="2" customFormat="1">
      <c r="C973" s="202"/>
    </row>
    <row r="974" spans="3:3" s="2" customFormat="1">
      <c r="C974" s="202"/>
    </row>
    <row r="975" spans="3:3" s="2" customFormat="1">
      <c r="C975" s="202"/>
    </row>
    <row r="976" spans="3:3" s="2" customFormat="1">
      <c r="C976" s="202"/>
    </row>
    <row r="977" spans="3:3" s="2" customFormat="1">
      <c r="C977" s="202"/>
    </row>
    <row r="978" spans="3:3" s="2" customFormat="1">
      <c r="C978" s="202"/>
    </row>
    <row r="979" spans="3:3" s="2" customFormat="1">
      <c r="C979" s="202"/>
    </row>
    <row r="980" spans="3:3" s="2" customFormat="1">
      <c r="C980" s="202"/>
    </row>
    <row r="981" spans="3:3" s="2" customFormat="1">
      <c r="C981" s="202"/>
    </row>
    <row r="982" spans="3:3" s="2" customFormat="1">
      <c r="C982" s="202"/>
    </row>
    <row r="983" spans="3:3" s="2" customFormat="1">
      <c r="C983" s="202"/>
    </row>
    <row r="984" spans="3:3" s="2" customFormat="1">
      <c r="C984" s="202"/>
    </row>
    <row r="985" spans="3:3" s="2" customFormat="1">
      <c r="C985" s="202"/>
    </row>
    <row r="986" spans="3:3" s="2" customFormat="1">
      <c r="C986" s="202"/>
    </row>
    <row r="987" spans="3:3" s="2" customFormat="1">
      <c r="C987" s="202"/>
    </row>
    <row r="988" spans="3:3" s="2" customFormat="1">
      <c r="C988" s="202"/>
    </row>
    <row r="989" spans="3:3" s="2" customFormat="1">
      <c r="C989" s="202"/>
    </row>
    <row r="990" spans="3:3" s="2" customFormat="1">
      <c r="C990" s="202"/>
    </row>
    <row r="991" spans="3:3" s="2" customFormat="1">
      <c r="C991" s="202"/>
    </row>
    <row r="992" spans="3:3" s="2" customFormat="1">
      <c r="C992" s="202"/>
    </row>
    <row r="993" spans="3:3" s="2" customFormat="1">
      <c r="C993" s="202"/>
    </row>
    <row r="994" spans="3:3" s="2" customFormat="1">
      <c r="C994" s="202"/>
    </row>
    <row r="995" spans="3:3" s="2" customFormat="1">
      <c r="C995" s="202"/>
    </row>
    <row r="996" spans="3:3" s="2" customFormat="1">
      <c r="C996" s="202"/>
    </row>
    <row r="997" spans="3:3" s="2" customFormat="1">
      <c r="C997" s="202"/>
    </row>
    <row r="998" spans="3:3" s="2" customFormat="1">
      <c r="C998" s="202"/>
    </row>
    <row r="999" spans="3:3" s="2" customFormat="1">
      <c r="C999" s="202"/>
    </row>
    <row r="1000" spans="3:3" s="2" customFormat="1">
      <c r="C1000" s="202"/>
    </row>
    <row r="1001" spans="3:3" s="2" customFormat="1">
      <c r="C1001" s="202"/>
    </row>
    <row r="1002" spans="3:3" s="2" customFormat="1">
      <c r="C1002" s="202"/>
    </row>
    <row r="1003" spans="3:3" s="2" customFormat="1">
      <c r="C1003" s="202"/>
    </row>
    <row r="1004" spans="3:3" s="2" customFormat="1">
      <c r="C1004" s="202"/>
    </row>
    <row r="1005" spans="3:3" s="2" customFormat="1">
      <c r="C1005" s="202"/>
    </row>
    <row r="1006" spans="3:3" s="2" customFormat="1">
      <c r="C1006" s="202"/>
    </row>
    <row r="1007" spans="3:3" s="2" customFormat="1">
      <c r="C1007" s="202"/>
    </row>
    <row r="1008" spans="3:3" s="2" customFormat="1">
      <c r="C1008" s="202"/>
    </row>
    <row r="1009" spans="3:3" s="2" customFormat="1">
      <c r="C1009" s="202"/>
    </row>
    <row r="1010" spans="3:3" s="2" customFormat="1">
      <c r="C1010" s="202"/>
    </row>
    <row r="1011" spans="3:3" s="2" customFormat="1">
      <c r="C1011" s="202"/>
    </row>
    <row r="1012" spans="3:3" s="2" customFormat="1">
      <c r="C1012" s="202"/>
    </row>
    <row r="1013" spans="3:3" s="2" customFormat="1">
      <c r="C1013" s="202"/>
    </row>
    <row r="1014" spans="3:3" s="2" customFormat="1">
      <c r="C1014" s="202"/>
    </row>
    <row r="1015" spans="3:3" s="2" customFormat="1">
      <c r="C1015" s="202"/>
    </row>
    <row r="1016" spans="3:3" s="2" customFormat="1">
      <c r="C1016" s="202"/>
    </row>
    <row r="1017" spans="3:3" s="2" customFormat="1">
      <c r="C1017" s="202"/>
    </row>
    <row r="1018" spans="3:3" s="2" customFormat="1">
      <c r="C1018" s="202"/>
    </row>
    <row r="1019" spans="3:3" s="2" customFormat="1">
      <c r="C1019" s="202"/>
    </row>
    <row r="1020" spans="3:3" s="2" customFormat="1">
      <c r="C1020" s="202"/>
    </row>
    <row r="1021" spans="3:3" s="2" customFormat="1">
      <c r="C1021" s="202"/>
    </row>
    <row r="1022" spans="3:3" s="2" customFormat="1">
      <c r="C1022" s="202"/>
    </row>
    <row r="1023" spans="3:3" s="2" customFormat="1">
      <c r="C1023" s="202"/>
    </row>
    <row r="1024" spans="3:3" s="2" customFormat="1">
      <c r="C1024" s="202"/>
    </row>
    <row r="1025" spans="3:3" s="2" customFormat="1">
      <c r="C1025" s="202"/>
    </row>
    <row r="1026" spans="3:3" s="2" customFormat="1">
      <c r="C1026" s="202"/>
    </row>
    <row r="1027" spans="3:3" s="2" customFormat="1">
      <c r="C1027" s="202"/>
    </row>
    <row r="1028" spans="3:3" s="2" customFormat="1">
      <c r="C1028" s="202"/>
    </row>
    <row r="1029" spans="3:3" s="2" customFormat="1">
      <c r="C1029" s="202"/>
    </row>
    <row r="1030" spans="3:3" s="2" customFormat="1">
      <c r="C1030" s="202"/>
    </row>
    <row r="1031" spans="3:3" s="2" customFormat="1">
      <c r="C1031" s="202"/>
    </row>
    <row r="1032" spans="3:3" s="2" customFormat="1">
      <c r="C1032" s="202"/>
    </row>
    <row r="1033" spans="3:3" s="2" customFormat="1">
      <c r="C1033" s="202"/>
    </row>
    <row r="1034" spans="3:3" s="2" customFormat="1">
      <c r="C1034" s="202"/>
    </row>
    <row r="1035" spans="3:3" s="2" customFormat="1">
      <c r="C1035" s="202"/>
    </row>
    <row r="1036" spans="3:3" s="2" customFormat="1">
      <c r="C1036" s="202"/>
    </row>
    <row r="1037" spans="3:3" s="2" customFormat="1">
      <c r="C1037" s="202"/>
    </row>
    <row r="1038" spans="3:3" s="2" customFormat="1">
      <c r="C1038" s="202"/>
    </row>
    <row r="1039" spans="3:3" s="2" customFormat="1">
      <c r="C1039" s="202"/>
    </row>
    <row r="1040" spans="3:3" s="2" customFormat="1">
      <c r="C1040" s="202"/>
    </row>
    <row r="1041" spans="3:3" s="2" customFormat="1">
      <c r="C1041" s="202"/>
    </row>
    <row r="1042" spans="3:3" s="2" customFormat="1">
      <c r="C1042" s="202"/>
    </row>
    <row r="1043" spans="3:3" s="2" customFormat="1">
      <c r="C1043" s="202"/>
    </row>
    <row r="1044" spans="3:3" s="2" customFormat="1">
      <c r="C1044" s="202"/>
    </row>
    <row r="1045" spans="3:3" s="2" customFormat="1">
      <c r="C1045" s="202"/>
    </row>
    <row r="1046" spans="3:3" s="2" customFormat="1">
      <c r="C1046" s="202"/>
    </row>
    <row r="1047" spans="3:3" s="2" customFormat="1">
      <c r="C1047" s="202"/>
    </row>
    <row r="1048" spans="3:3" s="2" customFormat="1">
      <c r="C1048" s="202"/>
    </row>
    <row r="1049" spans="3:3" s="2" customFormat="1">
      <c r="C1049" s="202"/>
    </row>
    <row r="1050" spans="3:3" s="2" customFormat="1">
      <c r="C1050" s="202"/>
    </row>
    <row r="1051" spans="3:3" s="2" customFormat="1">
      <c r="C1051" s="202"/>
    </row>
    <row r="1052" spans="3:3" s="2" customFormat="1">
      <c r="C1052" s="202"/>
    </row>
    <row r="1053" spans="3:3" s="2" customFormat="1">
      <c r="C1053" s="202"/>
    </row>
    <row r="1054" spans="3:3" s="2" customFormat="1">
      <c r="C1054" s="202"/>
    </row>
    <row r="1055" spans="3:3" s="2" customFormat="1">
      <c r="C1055" s="202"/>
    </row>
    <row r="1056" spans="3:3" s="2" customFormat="1">
      <c r="C1056" s="202"/>
    </row>
    <row r="1057" spans="3:3" s="2" customFormat="1">
      <c r="C1057" s="202"/>
    </row>
    <row r="1058" spans="3:3" s="2" customFormat="1">
      <c r="C1058" s="202"/>
    </row>
    <row r="1059" spans="3:3" s="2" customFormat="1">
      <c r="C1059" s="202"/>
    </row>
    <row r="1060" spans="3:3" s="2" customFormat="1">
      <c r="C1060" s="202"/>
    </row>
    <row r="1061" spans="3:3" s="2" customFormat="1">
      <c r="C1061" s="202"/>
    </row>
    <row r="1062" spans="3:3" s="2" customFormat="1">
      <c r="C1062" s="202"/>
    </row>
    <row r="1063" spans="3:3" s="2" customFormat="1">
      <c r="C1063" s="202"/>
    </row>
    <row r="1064" spans="3:3" s="2" customFormat="1">
      <c r="C1064" s="202"/>
    </row>
    <row r="1065" spans="3:3" s="2" customFormat="1">
      <c r="C1065" s="202"/>
    </row>
    <row r="1066" spans="3:3" s="2" customFormat="1">
      <c r="C1066" s="202"/>
    </row>
    <row r="1067" spans="3:3" s="2" customFormat="1">
      <c r="C1067" s="202"/>
    </row>
    <row r="1068" spans="3:3" s="2" customFormat="1">
      <c r="C1068" s="202"/>
    </row>
    <row r="1069" spans="3:3" s="2" customFormat="1">
      <c r="C1069" s="202"/>
    </row>
    <row r="1070" spans="3:3" s="2" customFormat="1">
      <c r="C1070" s="202"/>
    </row>
    <row r="1071" spans="3:3" s="2" customFormat="1">
      <c r="C1071" s="202"/>
    </row>
    <row r="1072" spans="3:3" s="2" customFormat="1">
      <c r="C1072" s="202"/>
    </row>
    <row r="1073" spans="3:3" s="2" customFormat="1">
      <c r="C1073" s="202"/>
    </row>
    <row r="1074" spans="3:3" s="2" customFormat="1">
      <c r="C1074" s="202"/>
    </row>
    <row r="1075" spans="3:3" s="2" customFormat="1">
      <c r="C1075" s="202"/>
    </row>
    <row r="1076" spans="3:3" s="2" customFormat="1">
      <c r="C1076" s="202"/>
    </row>
    <row r="1077" spans="3:3" s="2" customFormat="1">
      <c r="C1077" s="202"/>
    </row>
    <row r="1078" spans="3:3" s="2" customFormat="1">
      <c r="C1078" s="202"/>
    </row>
    <row r="1079" spans="3:3" s="2" customFormat="1">
      <c r="C1079" s="202"/>
    </row>
    <row r="1080" spans="3:3" s="2" customFormat="1">
      <c r="C1080" s="202"/>
    </row>
    <row r="1081" spans="3:3" s="2" customFormat="1">
      <c r="C1081" s="202"/>
    </row>
    <row r="1082" spans="3:3" s="2" customFormat="1">
      <c r="C1082" s="202"/>
    </row>
    <row r="1083" spans="3:3" s="2" customFormat="1">
      <c r="C1083" s="202"/>
    </row>
    <row r="1084" spans="3:3" s="2" customFormat="1">
      <c r="C1084" s="202"/>
    </row>
    <row r="1085" spans="3:3" s="2" customFormat="1">
      <c r="C1085" s="202"/>
    </row>
    <row r="1086" spans="3:3" s="2" customFormat="1">
      <c r="C1086" s="202"/>
    </row>
    <row r="1087" spans="3:3" s="2" customFormat="1">
      <c r="C1087" s="202"/>
    </row>
    <row r="1088" spans="3:3" s="2" customFormat="1">
      <c r="C1088" s="202"/>
    </row>
    <row r="1089" spans="3:3" s="2" customFormat="1">
      <c r="C1089" s="202"/>
    </row>
    <row r="1090" spans="3:3" s="2" customFormat="1">
      <c r="C1090" s="202"/>
    </row>
    <row r="1091" spans="3:3" s="2" customFormat="1">
      <c r="C1091" s="202"/>
    </row>
    <row r="1092" spans="3:3" s="2" customFormat="1">
      <c r="C1092" s="202"/>
    </row>
    <row r="1093" spans="3:3" s="2" customFormat="1">
      <c r="C1093" s="202"/>
    </row>
    <row r="1094" spans="3:3" s="2" customFormat="1">
      <c r="C1094" s="202"/>
    </row>
    <row r="1095" spans="3:3" s="2" customFormat="1">
      <c r="C1095" s="202"/>
    </row>
    <row r="1096" spans="3:3" s="2" customFormat="1">
      <c r="C1096" s="202"/>
    </row>
    <row r="1097" spans="3:3" s="2" customFormat="1">
      <c r="C1097" s="202"/>
    </row>
    <row r="1098" spans="3:3" s="2" customFormat="1">
      <c r="C1098" s="202"/>
    </row>
    <row r="1099" spans="3:3" s="2" customFormat="1">
      <c r="C1099" s="202"/>
    </row>
    <row r="1100" spans="3:3" s="2" customFormat="1">
      <c r="C1100" s="202"/>
    </row>
    <row r="1101" spans="3:3" s="2" customFormat="1">
      <c r="C1101" s="202"/>
    </row>
    <row r="1102" spans="3:3" s="2" customFormat="1">
      <c r="C1102" s="202"/>
    </row>
    <row r="1103" spans="3:3" s="2" customFormat="1">
      <c r="C1103" s="202"/>
    </row>
    <row r="1104" spans="3:3" s="2" customFormat="1">
      <c r="C1104" s="202"/>
    </row>
    <row r="1105" spans="3:3" s="2" customFormat="1">
      <c r="C1105" s="202"/>
    </row>
    <row r="1106" spans="3:3" s="2" customFormat="1">
      <c r="C1106" s="202"/>
    </row>
    <row r="1107" spans="3:3" s="2" customFormat="1">
      <c r="C1107" s="202"/>
    </row>
    <row r="1108" spans="3:3" s="2" customFormat="1">
      <c r="C1108" s="202"/>
    </row>
    <row r="1109" spans="3:3" s="2" customFormat="1">
      <c r="C1109" s="202"/>
    </row>
    <row r="1110" spans="3:3" s="2" customFormat="1">
      <c r="C1110" s="202"/>
    </row>
    <row r="1111" spans="3:3" s="2" customFormat="1">
      <c r="C1111" s="202"/>
    </row>
    <row r="1112" spans="3:3" s="2" customFormat="1">
      <c r="C1112" s="202"/>
    </row>
    <row r="1113" spans="3:3" s="2" customFormat="1">
      <c r="C1113" s="202"/>
    </row>
    <row r="1114" spans="3:3" s="2" customFormat="1">
      <c r="C1114" s="202"/>
    </row>
    <row r="1115" spans="3:3" s="2" customFormat="1">
      <c r="C1115" s="202"/>
    </row>
    <row r="1116" spans="3:3" s="2" customFormat="1">
      <c r="C1116" s="202"/>
    </row>
    <row r="1117" spans="3:3" s="2" customFormat="1">
      <c r="C1117" s="202"/>
    </row>
    <row r="1118" spans="3:3" s="2" customFormat="1">
      <c r="C1118" s="202"/>
    </row>
    <row r="1119" spans="3:3" s="2" customFormat="1">
      <c r="C1119" s="202"/>
    </row>
    <row r="1120" spans="3:3" s="2" customFormat="1">
      <c r="C1120" s="202"/>
    </row>
    <row r="1121" spans="3:3" s="2" customFormat="1">
      <c r="C1121" s="202"/>
    </row>
    <row r="1122" spans="3:3" s="2" customFormat="1">
      <c r="C1122" s="202"/>
    </row>
    <row r="1123" spans="3:3" s="2" customFormat="1">
      <c r="C1123" s="202"/>
    </row>
    <row r="1124" spans="3:3" s="2" customFormat="1">
      <c r="C1124" s="202"/>
    </row>
    <row r="1125" spans="3:3" s="2" customFormat="1">
      <c r="C1125" s="202"/>
    </row>
    <row r="1126" spans="3:3" s="2" customFormat="1">
      <c r="C1126" s="202"/>
    </row>
    <row r="1127" spans="3:3" s="2" customFormat="1">
      <c r="C1127" s="202"/>
    </row>
    <row r="1128" spans="3:3" s="2" customFormat="1">
      <c r="C1128" s="202"/>
    </row>
    <row r="1129" spans="3:3" s="2" customFormat="1">
      <c r="C1129" s="202"/>
    </row>
    <row r="1130" spans="3:3" s="2" customFormat="1">
      <c r="C1130" s="202"/>
    </row>
    <row r="1131" spans="3:3" s="2" customFormat="1">
      <c r="C1131" s="202"/>
    </row>
    <row r="1132" spans="3:3" s="2" customFormat="1">
      <c r="C1132" s="202"/>
    </row>
    <row r="1133" spans="3:3" s="2" customFormat="1">
      <c r="C1133" s="202"/>
    </row>
    <row r="1134" spans="3:3" s="2" customFormat="1">
      <c r="C1134" s="202"/>
    </row>
    <row r="1135" spans="3:3" s="2" customFormat="1">
      <c r="C1135" s="202"/>
    </row>
    <row r="1136" spans="3:3" s="2" customFormat="1">
      <c r="C1136" s="202"/>
    </row>
    <row r="1137" spans="3:3" s="2" customFormat="1">
      <c r="C1137" s="202"/>
    </row>
    <row r="1138" spans="3:3" s="2" customFormat="1">
      <c r="C1138" s="202"/>
    </row>
    <row r="1139" spans="3:3" s="2" customFormat="1">
      <c r="C1139" s="202"/>
    </row>
    <row r="1140" spans="3:3" s="2" customFormat="1">
      <c r="C1140" s="202"/>
    </row>
    <row r="1141" spans="3:3" s="2" customFormat="1">
      <c r="C1141" s="202"/>
    </row>
    <row r="1142" spans="3:3" s="2" customFormat="1">
      <c r="C1142" s="202"/>
    </row>
    <row r="1143" spans="3:3" s="2" customFormat="1">
      <c r="C1143" s="202"/>
    </row>
    <row r="1144" spans="3:3" s="2" customFormat="1">
      <c r="C1144" s="202"/>
    </row>
    <row r="1145" spans="3:3" s="2" customFormat="1">
      <c r="C1145" s="202"/>
    </row>
    <row r="1146" spans="3:3" s="2" customFormat="1">
      <c r="C1146" s="202"/>
    </row>
    <row r="1147" spans="3:3" s="2" customFormat="1">
      <c r="C1147" s="202"/>
    </row>
    <row r="1148" spans="3:3" s="2" customFormat="1">
      <c r="C1148" s="202"/>
    </row>
    <row r="1149" spans="3:3" s="2" customFormat="1">
      <c r="C1149" s="202"/>
    </row>
    <row r="1150" spans="3:3" s="2" customFormat="1">
      <c r="C1150" s="202"/>
    </row>
    <row r="1151" spans="3:3" s="2" customFormat="1">
      <c r="C1151" s="202"/>
    </row>
    <row r="1152" spans="3:3" s="2" customFormat="1">
      <c r="C1152" s="202"/>
    </row>
    <row r="1153" spans="3:3" s="2" customFormat="1">
      <c r="C1153" s="202"/>
    </row>
    <row r="1154" spans="3:3" s="2" customFormat="1">
      <c r="C1154" s="202"/>
    </row>
    <row r="1155" spans="3:3" s="2" customFormat="1">
      <c r="C1155" s="202"/>
    </row>
    <row r="1156" spans="3:3" s="2" customFormat="1">
      <c r="C1156" s="202"/>
    </row>
    <row r="1157" spans="3:3" s="2" customFormat="1">
      <c r="C1157" s="202"/>
    </row>
    <row r="1158" spans="3:3" s="2" customFormat="1">
      <c r="C1158" s="202"/>
    </row>
    <row r="1159" spans="3:3" s="2" customFormat="1">
      <c r="C1159" s="202"/>
    </row>
    <row r="1160" spans="3:3" s="2" customFormat="1">
      <c r="C1160" s="202"/>
    </row>
    <row r="1161" spans="3:3" s="2" customFormat="1">
      <c r="C1161" s="202"/>
    </row>
    <row r="1162" spans="3:3" s="2" customFormat="1">
      <c r="C1162" s="202"/>
    </row>
    <row r="1163" spans="3:3" s="2" customFormat="1">
      <c r="C1163" s="202"/>
    </row>
    <row r="1164" spans="3:3" s="2" customFormat="1">
      <c r="C1164" s="202"/>
    </row>
    <row r="1165" spans="3:3" s="2" customFormat="1">
      <c r="C1165" s="202"/>
    </row>
    <row r="1166" spans="3:3" s="2" customFormat="1">
      <c r="C1166" s="202"/>
    </row>
    <row r="1167" spans="3:3" s="2" customFormat="1">
      <c r="C1167" s="202"/>
    </row>
    <row r="1168" spans="3:3" s="2" customFormat="1">
      <c r="C1168" s="202"/>
    </row>
    <row r="1169" spans="3:3" s="2" customFormat="1">
      <c r="C1169" s="202"/>
    </row>
    <row r="1170" spans="3:3" s="2" customFormat="1">
      <c r="C1170" s="202"/>
    </row>
    <row r="1171" spans="3:3" s="2" customFormat="1">
      <c r="C1171" s="202"/>
    </row>
    <row r="1172" spans="3:3" s="2" customFormat="1">
      <c r="C1172" s="202"/>
    </row>
    <row r="1173" spans="3:3" s="2" customFormat="1">
      <c r="C1173" s="202"/>
    </row>
    <row r="1174" spans="3:3" s="2" customFormat="1">
      <c r="C1174" s="202"/>
    </row>
    <row r="1175" spans="3:3" s="2" customFormat="1">
      <c r="C1175" s="202"/>
    </row>
    <row r="1176" spans="3:3" s="2" customFormat="1">
      <c r="C1176" s="202"/>
    </row>
    <row r="1177" spans="3:3" s="2" customFormat="1">
      <c r="C1177" s="202"/>
    </row>
    <row r="1178" spans="3:3" s="2" customFormat="1">
      <c r="C1178" s="202"/>
    </row>
    <row r="1179" spans="3:3" s="2" customFormat="1">
      <c r="C1179" s="202"/>
    </row>
    <row r="1180" spans="3:3" s="2" customFormat="1">
      <c r="C1180" s="202"/>
    </row>
    <row r="1181" spans="3:3" s="2" customFormat="1">
      <c r="C1181" s="202"/>
    </row>
    <row r="1182" spans="3:3" s="2" customFormat="1">
      <c r="C1182" s="202"/>
    </row>
    <row r="1183" spans="3:3" s="2" customFormat="1">
      <c r="C1183" s="202"/>
    </row>
    <row r="1184" spans="3:3" s="2" customFormat="1">
      <c r="C1184" s="202"/>
    </row>
    <row r="1185" spans="3:3" s="2" customFormat="1">
      <c r="C1185" s="202"/>
    </row>
    <row r="1186" spans="3:3" s="2" customFormat="1">
      <c r="C1186" s="202"/>
    </row>
    <row r="1187" spans="3:3" s="2" customFormat="1">
      <c r="C1187" s="202"/>
    </row>
    <row r="1188" spans="3:3" s="2" customFormat="1">
      <c r="C1188" s="202"/>
    </row>
    <row r="1189" spans="3:3" s="2" customFormat="1">
      <c r="C1189" s="202"/>
    </row>
    <row r="1190" spans="3:3" s="2" customFormat="1">
      <c r="C1190" s="202"/>
    </row>
    <row r="1191" spans="3:3" s="2" customFormat="1">
      <c r="C1191" s="202"/>
    </row>
    <row r="1192" spans="3:3" s="2" customFormat="1">
      <c r="C1192" s="202"/>
    </row>
    <row r="1193" spans="3:3" s="2" customFormat="1">
      <c r="C1193" s="202"/>
    </row>
    <row r="1194" spans="3:3" s="2" customFormat="1">
      <c r="C1194" s="202"/>
    </row>
    <row r="1195" spans="3:3" s="2" customFormat="1">
      <c r="C1195" s="202"/>
    </row>
    <row r="1196" spans="3:3" s="2" customFormat="1">
      <c r="C1196" s="202"/>
    </row>
    <row r="1197" spans="3:3" s="2" customFormat="1">
      <c r="C1197" s="202"/>
    </row>
    <row r="1198" spans="3:3" s="2" customFormat="1">
      <c r="C1198" s="202"/>
    </row>
    <row r="1199" spans="3:3" s="2" customFormat="1">
      <c r="C1199" s="202"/>
    </row>
    <row r="1200" spans="3:3" s="2" customFormat="1">
      <c r="C1200" s="202"/>
    </row>
    <row r="1201" spans="3:3" s="2" customFormat="1">
      <c r="C1201" s="202"/>
    </row>
    <row r="1202" spans="3:3" s="2" customFormat="1">
      <c r="C1202" s="202"/>
    </row>
    <row r="1203" spans="3:3" s="2" customFormat="1">
      <c r="C1203" s="202"/>
    </row>
    <row r="1204" spans="3:3" s="2" customFormat="1">
      <c r="C1204" s="202"/>
    </row>
    <row r="1205" spans="3:3" s="2" customFormat="1">
      <c r="C1205" s="202"/>
    </row>
    <row r="1206" spans="3:3" s="2" customFormat="1">
      <c r="C1206" s="202"/>
    </row>
    <row r="1207" spans="3:3" s="2" customFormat="1">
      <c r="C1207" s="202"/>
    </row>
    <row r="1208" spans="3:3" s="2" customFormat="1">
      <c r="C1208" s="202"/>
    </row>
    <row r="1209" spans="3:3" s="2" customFormat="1">
      <c r="C1209" s="202"/>
    </row>
    <row r="1210" spans="3:3" s="2" customFormat="1">
      <c r="C1210" s="202"/>
    </row>
    <row r="1211" spans="3:3" s="2" customFormat="1">
      <c r="C1211" s="202"/>
    </row>
    <row r="1212" spans="3:3" s="2" customFormat="1">
      <c r="C1212" s="202"/>
    </row>
    <row r="1213" spans="3:3" s="2" customFormat="1">
      <c r="C1213" s="202"/>
    </row>
    <row r="1214" spans="3:3" s="2" customFormat="1">
      <c r="C1214" s="202"/>
    </row>
    <row r="1215" spans="3:3" s="2" customFormat="1">
      <c r="C1215" s="202"/>
    </row>
    <row r="1216" spans="3:3" s="2" customFormat="1">
      <c r="C1216" s="202"/>
    </row>
    <row r="1217" spans="3:3" s="2" customFormat="1">
      <c r="C1217" s="202"/>
    </row>
    <row r="1218" spans="3:3" s="2" customFormat="1">
      <c r="C1218" s="202"/>
    </row>
    <row r="1219" spans="3:3" s="2" customFormat="1">
      <c r="C1219" s="202"/>
    </row>
    <row r="1220" spans="3:3" s="2" customFormat="1">
      <c r="C1220" s="202"/>
    </row>
    <row r="1221" spans="3:3" s="2" customFormat="1">
      <c r="C1221" s="202"/>
    </row>
    <row r="1222" spans="3:3" s="2" customFormat="1">
      <c r="C1222" s="202"/>
    </row>
    <row r="1223" spans="3:3" s="2" customFormat="1">
      <c r="C1223" s="202"/>
    </row>
    <row r="1224" spans="3:3" s="2" customFormat="1">
      <c r="C1224" s="202"/>
    </row>
    <row r="1225" spans="3:3" s="2" customFormat="1">
      <c r="C1225" s="202"/>
    </row>
    <row r="1226" spans="3:3" s="2" customFormat="1">
      <c r="C1226" s="202"/>
    </row>
    <row r="1227" spans="3:3" s="2" customFormat="1">
      <c r="C1227" s="202"/>
    </row>
    <row r="1228" spans="3:3" s="2" customFormat="1">
      <c r="C1228" s="202"/>
    </row>
    <row r="1229" spans="3:3" s="2" customFormat="1">
      <c r="C1229" s="202"/>
    </row>
    <row r="1230" spans="3:3" s="2" customFormat="1">
      <c r="C1230" s="202"/>
    </row>
    <row r="1231" spans="3:3" s="2" customFormat="1">
      <c r="C1231" s="202"/>
    </row>
    <row r="1232" spans="3:3" s="2" customFormat="1">
      <c r="C1232" s="202"/>
    </row>
    <row r="1233" spans="3:3" s="2" customFormat="1">
      <c r="C1233" s="202"/>
    </row>
    <row r="1234" spans="3:3" s="2" customFormat="1">
      <c r="C1234" s="202"/>
    </row>
    <row r="1235" spans="3:3" s="2" customFormat="1">
      <c r="C1235" s="202"/>
    </row>
    <row r="1236" spans="3:3" s="2" customFormat="1">
      <c r="C1236" s="202"/>
    </row>
    <row r="1237" spans="3:3" s="2" customFormat="1">
      <c r="C1237" s="202"/>
    </row>
    <row r="1238" spans="3:3" s="2" customFormat="1">
      <c r="C1238" s="202"/>
    </row>
    <row r="1239" spans="3:3" s="2" customFormat="1">
      <c r="C1239" s="202"/>
    </row>
    <row r="1240" spans="3:3" s="2" customFormat="1">
      <c r="C1240" s="202"/>
    </row>
    <row r="1241" spans="3:3" s="2" customFormat="1">
      <c r="C1241" s="202"/>
    </row>
    <row r="1242" spans="3:3" s="2" customFormat="1">
      <c r="C1242" s="202"/>
    </row>
    <row r="1243" spans="3:3" s="2" customFormat="1">
      <c r="C1243" s="202"/>
    </row>
    <row r="1244" spans="3:3" s="2" customFormat="1">
      <c r="C1244" s="202"/>
    </row>
    <row r="1245" spans="3:3" s="2" customFormat="1">
      <c r="C1245" s="202"/>
    </row>
    <row r="1246" spans="3:3" s="2" customFormat="1">
      <c r="C1246" s="202"/>
    </row>
    <row r="1247" spans="3:3" s="2" customFormat="1">
      <c r="C1247" s="202"/>
    </row>
    <row r="1248" spans="3:3" s="2" customFormat="1">
      <c r="C1248" s="202"/>
    </row>
    <row r="1249" spans="3:3" s="2" customFormat="1">
      <c r="C1249" s="202"/>
    </row>
    <row r="1250" spans="3:3" s="2" customFormat="1">
      <c r="C1250" s="202"/>
    </row>
    <row r="1251" spans="3:3" s="2" customFormat="1">
      <c r="C1251" s="202"/>
    </row>
    <row r="1252" spans="3:3" s="2" customFormat="1">
      <c r="C1252" s="202"/>
    </row>
    <row r="1253" spans="3:3" s="2" customFormat="1">
      <c r="C1253" s="202"/>
    </row>
    <row r="1254" spans="3:3" s="2" customFormat="1">
      <c r="C1254" s="202"/>
    </row>
    <row r="1255" spans="3:3" s="2" customFormat="1">
      <c r="C1255" s="202"/>
    </row>
    <row r="1256" spans="3:3" s="2" customFormat="1">
      <c r="C1256" s="202"/>
    </row>
    <row r="1257" spans="3:3" s="2" customFormat="1">
      <c r="C1257" s="202"/>
    </row>
    <row r="1258" spans="3:3" s="2" customFormat="1">
      <c r="C1258" s="202"/>
    </row>
    <row r="1259" spans="3:3" s="2" customFormat="1">
      <c r="C1259" s="202"/>
    </row>
    <row r="1260" spans="3:3" s="2" customFormat="1">
      <c r="C1260" s="202"/>
    </row>
    <row r="1261" spans="3:3" s="2" customFormat="1">
      <c r="C1261" s="202"/>
    </row>
    <row r="1262" spans="3:3" s="2" customFormat="1">
      <c r="C1262" s="202"/>
    </row>
    <row r="1263" spans="3:3" s="2" customFormat="1">
      <c r="C1263" s="202"/>
    </row>
    <row r="1264" spans="3:3" s="2" customFormat="1">
      <c r="C1264" s="202"/>
    </row>
    <row r="1265" spans="3:3" s="2" customFormat="1">
      <c r="C1265" s="202"/>
    </row>
    <row r="1266" spans="3:3" s="2" customFormat="1">
      <c r="C1266" s="202"/>
    </row>
    <row r="1267" spans="3:3" s="2" customFormat="1">
      <c r="C1267" s="202"/>
    </row>
    <row r="1268" spans="3:3" s="2" customFormat="1">
      <c r="C1268" s="202"/>
    </row>
    <row r="1269" spans="3:3" s="2" customFormat="1">
      <c r="C1269" s="202"/>
    </row>
    <row r="1270" spans="3:3" s="2" customFormat="1">
      <c r="C1270" s="202"/>
    </row>
    <row r="1271" spans="3:3" s="2" customFormat="1">
      <c r="C1271" s="202"/>
    </row>
    <row r="1272" spans="3:3" s="2" customFormat="1">
      <c r="C1272" s="202"/>
    </row>
    <row r="1273" spans="3:3" s="2" customFormat="1">
      <c r="C1273" s="202"/>
    </row>
    <row r="1274" spans="3:3" s="2" customFormat="1">
      <c r="C1274" s="202"/>
    </row>
    <row r="1275" spans="3:3" s="2" customFormat="1">
      <c r="C1275" s="202"/>
    </row>
    <row r="1276" spans="3:3" s="2" customFormat="1">
      <c r="C1276" s="202"/>
    </row>
    <row r="1277" spans="3:3" s="2" customFormat="1">
      <c r="C1277" s="202"/>
    </row>
    <row r="1278" spans="3:3" s="2" customFormat="1">
      <c r="C1278" s="202"/>
    </row>
    <row r="1279" spans="3:3" s="2" customFormat="1">
      <c r="C1279" s="202"/>
    </row>
    <row r="1280" spans="3:3" s="2" customFormat="1">
      <c r="C1280" s="202"/>
    </row>
    <row r="1281" spans="3:3" s="2" customFormat="1">
      <c r="C1281" s="202"/>
    </row>
    <row r="1282" spans="3:3" s="2" customFormat="1">
      <c r="C1282" s="202"/>
    </row>
    <row r="1283" spans="3:3" s="2" customFormat="1">
      <c r="C1283" s="202"/>
    </row>
    <row r="1284" spans="3:3" s="2" customFormat="1">
      <c r="C1284" s="202"/>
    </row>
    <row r="1285" spans="3:3" s="2" customFormat="1">
      <c r="C1285" s="202"/>
    </row>
    <row r="1286" spans="3:3" s="2" customFormat="1">
      <c r="C1286" s="202"/>
    </row>
    <row r="1287" spans="3:3" s="2" customFormat="1">
      <c r="C1287" s="202"/>
    </row>
    <row r="1288" spans="3:3" s="2" customFormat="1">
      <c r="C1288" s="202"/>
    </row>
    <row r="1289" spans="3:3" s="2" customFormat="1">
      <c r="C1289" s="202"/>
    </row>
    <row r="1290" spans="3:3" s="2" customFormat="1">
      <c r="C1290" s="202"/>
    </row>
    <row r="1291" spans="3:3" s="2" customFormat="1">
      <c r="C1291" s="202"/>
    </row>
    <row r="1292" spans="3:3" s="2" customFormat="1">
      <c r="C1292" s="202"/>
    </row>
    <row r="1293" spans="3:3" s="2" customFormat="1">
      <c r="C1293" s="202"/>
    </row>
    <row r="1294" spans="3:3" s="2" customFormat="1">
      <c r="C1294" s="202"/>
    </row>
    <row r="1295" spans="3:3" s="2" customFormat="1">
      <c r="C1295" s="202"/>
    </row>
    <row r="1296" spans="3:3" s="2" customFormat="1">
      <c r="C1296" s="202"/>
    </row>
    <row r="1297" spans="3:3" s="2" customFormat="1">
      <c r="C1297" s="202"/>
    </row>
    <row r="1298" spans="3:3" s="2" customFormat="1">
      <c r="C1298" s="202"/>
    </row>
    <row r="1299" spans="3:3" s="2" customFormat="1">
      <c r="C1299" s="202"/>
    </row>
    <row r="1300" spans="3:3" s="2" customFormat="1">
      <c r="C1300" s="202"/>
    </row>
    <row r="1301" spans="3:3" s="2" customFormat="1">
      <c r="C1301" s="202"/>
    </row>
    <row r="1302" spans="3:3" s="2" customFormat="1">
      <c r="C1302" s="202"/>
    </row>
    <row r="1303" spans="3:3" s="2" customFormat="1">
      <c r="C1303" s="202"/>
    </row>
    <row r="1304" spans="3:3" s="2" customFormat="1">
      <c r="C1304" s="202"/>
    </row>
    <row r="1305" spans="3:3" s="2" customFormat="1">
      <c r="C1305" s="202"/>
    </row>
    <row r="1306" spans="3:3" s="2" customFormat="1">
      <c r="C1306" s="202"/>
    </row>
    <row r="1307" spans="3:3" s="2" customFormat="1">
      <c r="C1307" s="202"/>
    </row>
    <row r="1308" spans="3:3" s="2" customFormat="1">
      <c r="C1308" s="202"/>
    </row>
    <row r="1309" spans="3:3" s="2" customFormat="1">
      <c r="C1309" s="202"/>
    </row>
    <row r="1310" spans="3:3" s="2" customFormat="1">
      <c r="C1310" s="202"/>
    </row>
    <row r="1311" spans="3:3" s="2" customFormat="1">
      <c r="C1311" s="202"/>
    </row>
    <row r="1312" spans="3:3" s="2" customFormat="1">
      <c r="C1312" s="202"/>
    </row>
    <row r="1313" spans="3:3" s="2" customFormat="1">
      <c r="C1313" s="202"/>
    </row>
    <row r="1314" spans="3:3" s="2" customFormat="1">
      <c r="C1314" s="202"/>
    </row>
    <row r="1315" spans="3:3" s="2" customFormat="1">
      <c r="C1315" s="202"/>
    </row>
    <row r="1316" spans="3:3" s="2" customFormat="1">
      <c r="C1316" s="202"/>
    </row>
    <row r="1317" spans="3:3" s="2" customFormat="1">
      <c r="C1317" s="202"/>
    </row>
    <row r="1318" spans="3:3" s="2" customFormat="1">
      <c r="C1318" s="202"/>
    </row>
    <row r="1319" spans="3:3" s="2" customFormat="1">
      <c r="C1319" s="202"/>
    </row>
    <row r="1320" spans="3:3" s="2" customFormat="1">
      <c r="C1320" s="202"/>
    </row>
    <row r="1321" spans="3:3" s="2" customFormat="1">
      <c r="C1321" s="202"/>
    </row>
    <row r="1322" spans="3:3" s="2" customFormat="1">
      <c r="C1322" s="202"/>
    </row>
    <row r="1323" spans="3:3" s="2" customFormat="1">
      <c r="C1323" s="202"/>
    </row>
    <row r="1324" spans="3:3" s="2" customFormat="1">
      <c r="C1324" s="202"/>
    </row>
    <row r="1325" spans="3:3" s="2" customFormat="1">
      <c r="C1325" s="202"/>
    </row>
    <row r="1326" spans="3:3" s="2" customFormat="1">
      <c r="C1326" s="202"/>
    </row>
    <row r="1327" spans="3:3" s="2" customFormat="1">
      <c r="C1327" s="202"/>
    </row>
    <row r="1328" spans="3:3" s="2" customFormat="1">
      <c r="C1328" s="202"/>
    </row>
    <row r="1329" spans="3:3" s="2" customFormat="1">
      <c r="C1329" s="202"/>
    </row>
    <row r="1330" spans="3:3" s="2" customFormat="1">
      <c r="C1330" s="202"/>
    </row>
    <row r="1331" spans="3:3" s="2" customFormat="1">
      <c r="C1331" s="202"/>
    </row>
    <row r="1332" spans="3:3" s="2" customFormat="1">
      <c r="C1332" s="202"/>
    </row>
    <row r="1333" spans="3:3" s="2" customFormat="1">
      <c r="C1333" s="202"/>
    </row>
    <row r="1334" spans="3:3" s="2" customFormat="1">
      <c r="C1334" s="202"/>
    </row>
    <row r="1335" spans="3:3" s="2" customFormat="1">
      <c r="C1335" s="202"/>
    </row>
    <row r="1336" spans="3:3" s="2" customFormat="1">
      <c r="C1336" s="202"/>
    </row>
    <row r="1337" spans="3:3" s="2" customFormat="1">
      <c r="C1337" s="202"/>
    </row>
    <row r="1338" spans="3:3" s="2" customFormat="1">
      <c r="C1338" s="202"/>
    </row>
    <row r="1339" spans="3:3" s="2" customFormat="1">
      <c r="C1339" s="202"/>
    </row>
    <row r="1340" spans="3:3" s="2" customFormat="1">
      <c r="C1340" s="202"/>
    </row>
    <row r="1341" spans="3:3" s="2" customFormat="1">
      <c r="C1341" s="202"/>
    </row>
    <row r="1342" spans="3:3" s="2" customFormat="1">
      <c r="C1342" s="202"/>
    </row>
    <row r="1343" spans="3:3" s="2" customFormat="1">
      <c r="C1343" s="202"/>
    </row>
    <row r="1344" spans="3:3" s="2" customFormat="1">
      <c r="C1344" s="202"/>
    </row>
    <row r="1345" spans="3:3" s="2" customFormat="1">
      <c r="C1345" s="202"/>
    </row>
    <row r="1346" spans="3:3" s="2" customFormat="1">
      <c r="C1346" s="202"/>
    </row>
    <row r="1347" spans="3:3" s="2" customFormat="1">
      <c r="C1347" s="202"/>
    </row>
    <row r="1348" spans="3:3" s="2" customFormat="1">
      <c r="C1348" s="202"/>
    </row>
    <row r="1349" spans="3:3" s="2" customFormat="1">
      <c r="C1349" s="202"/>
    </row>
    <row r="1350" spans="3:3" s="2" customFormat="1">
      <c r="C1350" s="202"/>
    </row>
    <row r="1351" spans="3:3" s="2" customFormat="1">
      <c r="C1351" s="202"/>
    </row>
    <row r="1352" spans="3:3" s="2" customFormat="1">
      <c r="C1352" s="202"/>
    </row>
    <row r="1353" spans="3:3" s="2" customFormat="1">
      <c r="C1353" s="202"/>
    </row>
    <row r="1354" spans="3:3" s="2" customFormat="1">
      <c r="C1354" s="202"/>
    </row>
    <row r="1355" spans="3:3" s="2" customFormat="1">
      <c r="C1355" s="202"/>
    </row>
    <row r="1356" spans="3:3" s="2" customFormat="1">
      <c r="C1356" s="202"/>
    </row>
    <row r="1357" spans="3:3" s="2" customFormat="1">
      <c r="C1357" s="202"/>
    </row>
    <row r="1358" spans="3:3" s="2" customFormat="1">
      <c r="C1358" s="202"/>
    </row>
    <row r="1359" spans="3:3" s="2" customFormat="1">
      <c r="C1359" s="202"/>
    </row>
    <row r="1360" spans="3:3" s="2" customFormat="1">
      <c r="C1360" s="202"/>
    </row>
    <row r="1361" spans="3:3" s="2" customFormat="1">
      <c r="C1361" s="202"/>
    </row>
    <row r="1362" spans="3:3" s="2" customFormat="1">
      <c r="C1362" s="202"/>
    </row>
    <row r="1363" spans="3:3" s="2" customFormat="1">
      <c r="C1363" s="202"/>
    </row>
    <row r="1364" spans="3:3" s="2" customFormat="1">
      <c r="C1364" s="202"/>
    </row>
    <row r="1365" spans="3:3" s="2" customFormat="1">
      <c r="C1365" s="202"/>
    </row>
    <row r="1366" spans="3:3" s="2" customFormat="1">
      <c r="C1366" s="202"/>
    </row>
    <row r="1367" spans="3:3" s="2" customFormat="1">
      <c r="C1367" s="202"/>
    </row>
    <row r="1368" spans="3:3" s="2" customFormat="1">
      <c r="C1368" s="202"/>
    </row>
    <row r="1369" spans="3:3" s="2" customFormat="1">
      <c r="C1369" s="202"/>
    </row>
    <row r="1370" spans="3:3" s="2" customFormat="1">
      <c r="C1370" s="202"/>
    </row>
    <row r="1371" spans="3:3" s="2" customFormat="1">
      <c r="C1371" s="202"/>
    </row>
    <row r="1372" spans="3:3" s="2" customFormat="1">
      <c r="C1372" s="202"/>
    </row>
    <row r="1373" spans="3:3" s="2" customFormat="1">
      <c r="C1373" s="202"/>
    </row>
    <row r="1374" spans="3:3" s="2" customFormat="1">
      <c r="C1374" s="202"/>
    </row>
    <row r="1375" spans="3:3" s="2" customFormat="1">
      <c r="C1375" s="202"/>
    </row>
    <row r="1376" spans="3:3" s="2" customFormat="1">
      <c r="C1376" s="202"/>
    </row>
    <row r="1377" spans="3:3" s="2" customFormat="1">
      <c r="C1377" s="202"/>
    </row>
    <row r="1378" spans="3:3" s="2" customFormat="1">
      <c r="C1378" s="202"/>
    </row>
    <row r="1379" spans="3:3" s="2" customFormat="1">
      <c r="C1379" s="202"/>
    </row>
    <row r="1380" spans="3:3" s="2" customFormat="1">
      <c r="C1380" s="202"/>
    </row>
    <row r="1381" spans="3:3" s="2" customFormat="1">
      <c r="C1381" s="202"/>
    </row>
    <row r="1382" spans="3:3" s="2" customFormat="1">
      <c r="C1382" s="202"/>
    </row>
    <row r="1383" spans="3:3" s="2" customFormat="1">
      <c r="C1383" s="202"/>
    </row>
    <row r="1384" spans="3:3" s="2" customFormat="1">
      <c r="C1384" s="202"/>
    </row>
    <row r="1385" spans="3:3" s="2" customFormat="1">
      <c r="C1385" s="202"/>
    </row>
    <row r="1386" spans="3:3" s="2" customFormat="1">
      <c r="C1386" s="202"/>
    </row>
    <row r="1387" spans="3:3" s="2" customFormat="1">
      <c r="C1387" s="202"/>
    </row>
    <row r="1388" spans="3:3" s="2" customFormat="1">
      <c r="C1388" s="202"/>
    </row>
    <row r="1389" spans="3:3" s="2" customFormat="1">
      <c r="C1389" s="202"/>
    </row>
    <row r="1390" spans="3:3" s="2" customFormat="1">
      <c r="C1390" s="202"/>
    </row>
    <row r="1391" spans="3:3" s="2" customFormat="1">
      <c r="C1391" s="202"/>
    </row>
    <row r="1392" spans="3:3" s="2" customFormat="1">
      <c r="C1392" s="202"/>
    </row>
    <row r="1393" spans="3:3" s="2" customFormat="1">
      <c r="C1393" s="202"/>
    </row>
    <row r="1394" spans="3:3" s="2" customFormat="1">
      <c r="C1394" s="202"/>
    </row>
    <row r="1395" spans="3:3" s="2" customFormat="1">
      <c r="C1395" s="202"/>
    </row>
    <row r="1396" spans="3:3" s="2" customFormat="1">
      <c r="C1396" s="202"/>
    </row>
    <row r="1397" spans="3:3" s="2" customFormat="1">
      <c r="C1397" s="202"/>
    </row>
    <row r="1398" spans="3:3" s="2" customFormat="1">
      <c r="C1398" s="202"/>
    </row>
    <row r="1399" spans="3:3" s="2" customFormat="1">
      <c r="C1399" s="202"/>
    </row>
    <row r="1400" spans="3:3" s="2" customFormat="1">
      <c r="C1400" s="202"/>
    </row>
    <row r="1401" spans="3:3" s="2" customFormat="1">
      <c r="C1401" s="202"/>
    </row>
    <row r="1402" spans="3:3" s="2" customFormat="1">
      <c r="C1402" s="202"/>
    </row>
    <row r="1403" spans="3:3" s="2" customFormat="1">
      <c r="C1403" s="202"/>
    </row>
    <row r="1404" spans="3:3" s="2" customFormat="1">
      <c r="C1404" s="202"/>
    </row>
    <row r="1405" spans="3:3" s="2" customFormat="1">
      <c r="C1405" s="202"/>
    </row>
    <row r="1406" spans="3:3" s="2" customFormat="1">
      <c r="C1406" s="202"/>
    </row>
    <row r="1407" spans="3:3" s="2" customFormat="1">
      <c r="C1407" s="202"/>
    </row>
    <row r="1408" spans="3:3" s="2" customFormat="1">
      <c r="C1408" s="202"/>
    </row>
    <row r="1409" spans="3:3" s="2" customFormat="1">
      <c r="C1409" s="202"/>
    </row>
    <row r="1410" spans="3:3" s="2" customFormat="1">
      <c r="C1410" s="202"/>
    </row>
    <row r="1411" spans="3:3" s="2" customFormat="1">
      <c r="C1411" s="202"/>
    </row>
    <row r="1412" spans="3:3" s="2" customFormat="1">
      <c r="C1412" s="202"/>
    </row>
    <row r="1413" spans="3:3" s="2" customFormat="1">
      <c r="C1413" s="202"/>
    </row>
    <row r="1414" spans="3:3" s="2" customFormat="1">
      <c r="C1414" s="202"/>
    </row>
    <row r="1415" spans="3:3" s="2" customFormat="1">
      <c r="C1415" s="202"/>
    </row>
    <row r="1416" spans="3:3" s="2" customFormat="1">
      <c r="C1416" s="202"/>
    </row>
    <row r="1417" spans="3:3" s="2" customFormat="1">
      <c r="C1417" s="202"/>
    </row>
    <row r="1418" spans="3:3" s="2" customFormat="1">
      <c r="C1418" s="202"/>
    </row>
    <row r="1419" spans="3:3" s="2" customFormat="1">
      <c r="C1419" s="202"/>
    </row>
    <row r="1420" spans="3:3" s="2" customFormat="1">
      <c r="C1420" s="202"/>
    </row>
    <row r="1421" spans="3:3" s="2" customFormat="1">
      <c r="C1421" s="202"/>
    </row>
    <row r="1422" spans="3:3" s="2" customFormat="1">
      <c r="C1422" s="202"/>
    </row>
    <row r="1423" spans="3:3" s="2" customFormat="1">
      <c r="C1423" s="202"/>
    </row>
    <row r="1424" spans="3:3" s="2" customFormat="1">
      <c r="C1424" s="202"/>
    </row>
    <row r="1425" spans="3:3" s="2" customFormat="1">
      <c r="C1425" s="202"/>
    </row>
    <row r="1426" spans="3:3" s="2" customFormat="1">
      <c r="C1426" s="202"/>
    </row>
    <row r="1427" spans="3:3" s="2" customFormat="1">
      <c r="C1427" s="202"/>
    </row>
    <row r="1428" spans="3:3" s="2" customFormat="1">
      <c r="C1428" s="202"/>
    </row>
    <row r="1429" spans="3:3" s="2" customFormat="1">
      <c r="C1429" s="202"/>
    </row>
    <row r="1430" spans="3:3" s="2" customFormat="1">
      <c r="C1430" s="202"/>
    </row>
    <row r="1431" spans="3:3" s="2" customFormat="1">
      <c r="C1431" s="202"/>
    </row>
    <row r="1432" spans="3:3" s="2" customFormat="1">
      <c r="C1432" s="202"/>
    </row>
    <row r="1433" spans="3:3" s="2" customFormat="1">
      <c r="C1433" s="202"/>
    </row>
    <row r="1434" spans="3:3" s="2" customFormat="1">
      <c r="C1434" s="202"/>
    </row>
    <row r="1435" spans="3:3" s="2" customFormat="1">
      <c r="C1435" s="202"/>
    </row>
    <row r="1436" spans="3:3" s="2" customFormat="1">
      <c r="C1436" s="202"/>
    </row>
    <row r="1437" spans="3:3" s="2" customFormat="1">
      <c r="C1437" s="202"/>
    </row>
    <row r="1438" spans="3:3" s="2" customFormat="1">
      <c r="C1438" s="202"/>
    </row>
    <row r="1439" spans="3:3" s="2" customFormat="1">
      <c r="C1439" s="202"/>
    </row>
    <row r="1440" spans="3:3" s="2" customFormat="1">
      <c r="C1440" s="202"/>
    </row>
    <row r="1441" spans="3:3" s="2" customFormat="1">
      <c r="C1441" s="202"/>
    </row>
    <row r="1442" spans="3:3" s="2" customFormat="1">
      <c r="C1442" s="202"/>
    </row>
    <row r="1443" spans="3:3" s="2" customFormat="1">
      <c r="C1443" s="202"/>
    </row>
    <row r="1444" spans="3:3" s="2" customFormat="1">
      <c r="C1444" s="202"/>
    </row>
    <row r="1445" spans="3:3" s="2" customFormat="1">
      <c r="C1445" s="202"/>
    </row>
    <row r="1446" spans="3:3" s="2" customFormat="1">
      <c r="C1446" s="202"/>
    </row>
    <row r="1447" spans="3:3" s="2" customFormat="1">
      <c r="C1447" s="202"/>
    </row>
    <row r="1448" spans="3:3" s="2" customFormat="1">
      <c r="C1448" s="202"/>
    </row>
    <row r="1449" spans="3:3" s="2" customFormat="1">
      <c r="C1449" s="202"/>
    </row>
    <row r="1450" spans="3:3" s="2" customFormat="1">
      <c r="C1450" s="202"/>
    </row>
    <row r="1451" spans="3:3" s="2" customFormat="1">
      <c r="C1451" s="202"/>
    </row>
    <row r="1452" spans="3:3" s="2" customFormat="1">
      <c r="C1452" s="202"/>
    </row>
    <row r="1453" spans="3:3" s="2" customFormat="1">
      <c r="C1453" s="202"/>
    </row>
    <row r="1454" spans="3:3" s="2" customFormat="1">
      <c r="C1454" s="202"/>
    </row>
    <row r="1455" spans="3:3" s="2" customFormat="1">
      <c r="C1455" s="202"/>
    </row>
    <row r="1456" spans="3:3" s="2" customFormat="1">
      <c r="C1456" s="202"/>
    </row>
    <row r="1457" spans="3:3" s="2" customFormat="1">
      <c r="C1457" s="202"/>
    </row>
    <row r="1458" spans="3:3" s="2" customFormat="1">
      <c r="C1458" s="202"/>
    </row>
    <row r="1459" spans="3:3" s="2" customFormat="1">
      <c r="C1459" s="202"/>
    </row>
    <row r="1460" spans="3:3" s="2" customFormat="1">
      <c r="C1460" s="202"/>
    </row>
    <row r="1461" spans="3:3" s="2" customFormat="1">
      <c r="C1461" s="202"/>
    </row>
    <row r="1462" spans="3:3" s="2" customFormat="1">
      <c r="C1462" s="202"/>
    </row>
    <row r="1463" spans="3:3" s="2" customFormat="1">
      <c r="C1463" s="202"/>
    </row>
    <row r="1464" spans="3:3" s="2" customFormat="1">
      <c r="C1464" s="202"/>
    </row>
    <row r="1465" spans="3:3" s="2" customFormat="1">
      <c r="C1465" s="202"/>
    </row>
    <row r="1466" spans="3:3" s="2" customFormat="1">
      <c r="C1466" s="202"/>
    </row>
    <row r="1467" spans="3:3" s="2" customFormat="1">
      <c r="C1467" s="202"/>
    </row>
    <row r="1468" spans="3:3" s="2" customFormat="1">
      <c r="C1468" s="202"/>
    </row>
    <row r="1469" spans="3:3" s="2" customFormat="1">
      <c r="C1469" s="202"/>
    </row>
    <row r="1470" spans="3:3" s="2" customFormat="1">
      <c r="C1470" s="202"/>
    </row>
    <row r="1471" spans="3:3" s="2" customFormat="1">
      <c r="C1471" s="202"/>
    </row>
    <row r="1472" spans="3:3" s="2" customFormat="1">
      <c r="C1472" s="202"/>
    </row>
    <row r="1473" spans="3:3" s="2" customFormat="1">
      <c r="C1473" s="202"/>
    </row>
    <row r="1474" spans="3:3" s="2" customFormat="1">
      <c r="C1474" s="202"/>
    </row>
    <row r="1475" spans="3:3" s="2" customFormat="1">
      <c r="C1475" s="202"/>
    </row>
    <row r="1476" spans="3:3" s="2" customFormat="1">
      <c r="C1476" s="202"/>
    </row>
    <row r="1477" spans="3:3" s="2" customFormat="1">
      <c r="C1477" s="202"/>
    </row>
    <row r="1478" spans="3:3" s="2" customFormat="1">
      <c r="C1478" s="202"/>
    </row>
    <row r="1479" spans="3:3" s="2" customFormat="1">
      <c r="C1479" s="202"/>
    </row>
    <row r="1480" spans="3:3" s="2" customFormat="1">
      <c r="C1480" s="202"/>
    </row>
    <row r="1481" spans="3:3" s="2" customFormat="1">
      <c r="C1481" s="202"/>
    </row>
    <row r="1482" spans="3:3" s="2" customFormat="1">
      <c r="C1482" s="202"/>
    </row>
    <row r="1483" spans="3:3" s="2" customFormat="1">
      <c r="C1483" s="202"/>
    </row>
    <row r="1484" spans="3:3" s="2" customFormat="1">
      <c r="C1484" s="202"/>
    </row>
    <row r="1485" spans="3:3" s="2" customFormat="1">
      <c r="C1485" s="202"/>
    </row>
    <row r="1486" spans="3:3" s="2" customFormat="1">
      <c r="C1486" s="202"/>
    </row>
    <row r="1487" spans="3:3" s="2" customFormat="1">
      <c r="C1487" s="202"/>
    </row>
    <row r="1488" spans="3:3" s="2" customFormat="1">
      <c r="C1488" s="202"/>
    </row>
    <row r="1489" spans="3:3" s="2" customFormat="1">
      <c r="C1489" s="202"/>
    </row>
    <row r="1490" spans="3:3" s="2" customFormat="1">
      <c r="C1490" s="202"/>
    </row>
    <row r="1491" spans="3:3" s="2" customFormat="1">
      <c r="C1491" s="202"/>
    </row>
    <row r="1492" spans="3:3" s="2" customFormat="1">
      <c r="C1492" s="202"/>
    </row>
    <row r="1493" spans="3:3" s="2" customFormat="1">
      <c r="C1493" s="202"/>
    </row>
    <row r="1494" spans="3:3" s="2" customFormat="1">
      <c r="C1494" s="202"/>
    </row>
    <row r="1495" spans="3:3" s="2" customFormat="1">
      <c r="C1495" s="202"/>
    </row>
    <row r="1496" spans="3:3" s="2" customFormat="1">
      <c r="C1496" s="202"/>
    </row>
    <row r="1497" spans="3:3" s="2" customFormat="1">
      <c r="C1497" s="202"/>
    </row>
    <row r="1498" spans="3:3" s="2" customFormat="1">
      <c r="C1498" s="202"/>
    </row>
    <row r="1499" spans="3:3" s="2" customFormat="1">
      <c r="C1499" s="202"/>
    </row>
    <row r="1500" spans="3:3" s="2" customFormat="1">
      <c r="C1500" s="202"/>
    </row>
    <row r="1501" spans="3:3" s="2" customFormat="1">
      <c r="C1501" s="202"/>
    </row>
    <row r="1502" spans="3:3" s="2" customFormat="1">
      <c r="C1502" s="202"/>
    </row>
    <row r="1503" spans="3:3" s="2" customFormat="1">
      <c r="C1503" s="202"/>
    </row>
    <row r="1504" spans="3:3" s="2" customFormat="1">
      <c r="C1504" s="202"/>
    </row>
    <row r="1505" spans="3:3" s="2" customFormat="1">
      <c r="C1505" s="202"/>
    </row>
    <row r="1506" spans="3:3" s="2" customFormat="1">
      <c r="C1506" s="202"/>
    </row>
    <row r="1507" spans="3:3" s="2" customFormat="1">
      <c r="C1507" s="202"/>
    </row>
    <row r="1508" spans="3:3" s="2" customFormat="1">
      <c r="C1508" s="202"/>
    </row>
    <row r="1509" spans="3:3" s="2" customFormat="1">
      <c r="C1509" s="202"/>
    </row>
    <row r="1510" spans="3:3" s="2" customFormat="1">
      <c r="C1510" s="202"/>
    </row>
    <row r="1511" spans="3:3" s="2" customFormat="1">
      <c r="C1511" s="202"/>
    </row>
    <row r="1512" spans="3:3" s="2" customFormat="1">
      <c r="C1512" s="202"/>
    </row>
    <row r="1513" spans="3:3" s="2" customFormat="1">
      <c r="C1513" s="202"/>
    </row>
    <row r="1514" spans="3:3" s="2" customFormat="1">
      <c r="C1514" s="202"/>
    </row>
    <row r="1515" spans="3:3" s="2" customFormat="1">
      <c r="C1515" s="202"/>
    </row>
    <row r="1516" spans="3:3" s="2" customFormat="1">
      <c r="C1516" s="202"/>
    </row>
    <row r="1517" spans="3:3" s="2" customFormat="1">
      <c r="C1517" s="202"/>
    </row>
    <row r="1518" spans="3:3" s="2" customFormat="1">
      <c r="C1518" s="202"/>
    </row>
    <row r="1519" spans="3:3" s="2" customFormat="1">
      <c r="C1519" s="202"/>
    </row>
    <row r="1520" spans="3:3" s="2" customFormat="1">
      <c r="C1520" s="202"/>
    </row>
    <row r="1521" spans="3:3" s="2" customFormat="1">
      <c r="C1521" s="202"/>
    </row>
    <row r="1522" spans="3:3" s="2" customFormat="1">
      <c r="C1522" s="202"/>
    </row>
    <row r="1523" spans="3:3" s="2" customFormat="1">
      <c r="C1523" s="202"/>
    </row>
    <row r="1524" spans="3:3" s="2" customFormat="1">
      <c r="C1524" s="202"/>
    </row>
    <row r="1525" spans="3:3" s="2" customFormat="1">
      <c r="C1525" s="202"/>
    </row>
    <row r="1526" spans="3:3" s="2" customFormat="1">
      <c r="C1526" s="202"/>
    </row>
    <row r="1527" spans="3:3" s="2" customFormat="1">
      <c r="C1527" s="202"/>
    </row>
    <row r="1528" spans="3:3" s="2" customFormat="1">
      <c r="C1528" s="202"/>
    </row>
    <row r="1529" spans="3:3" s="2" customFormat="1">
      <c r="C1529" s="202"/>
    </row>
    <row r="1530" spans="3:3" s="2" customFormat="1">
      <c r="C1530" s="202"/>
    </row>
    <row r="1531" spans="3:3" s="2" customFormat="1">
      <c r="C1531" s="202"/>
    </row>
    <row r="1532" spans="3:3" s="2" customFormat="1">
      <c r="C1532" s="202"/>
    </row>
    <row r="1533" spans="3:3" s="2" customFormat="1">
      <c r="C1533" s="202"/>
    </row>
    <row r="1534" spans="3:3" s="2" customFormat="1">
      <c r="C1534" s="202"/>
    </row>
    <row r="1535" spans="3:3" s="2" customFormat="1">
      <c r="C1535" s="202"/>
    </row>
    <row r="1536" spans="3:3" s="2" customFormat="1">
      <c r="C1536" s="202"/>
    </row>
    <row r="1537" spans="3:3" s="2" customFormat="1">
      <c r="C1537" s="202"/>
    </row>
    <row r="1538" spans="3:3" s="2" customFormat="1">
      <c r="C1538" s="202"/>
    </row>
    <row r="1539" spans="3:3" s="2" customFormat="1">
      <c r="C1539" s="202"/>
    </row>
    <row r="1540" spans="3:3" s="2" customFormat="1">
      <c r="C1540" s="202"/>
    </row>
    <row r="1541" spans="3:3" s="2" customFormat="1">
      <c r="C1541" s="202"/>
    </row>
    <row r="1542" spans="3:3" s="2" customFormat="1">
      <c r="C1542" s="202"/>
    </row>
    <row r="1543" spans="3:3" s="2" customFormat="1">
      <c r="C1543" s="202"/>
    </row>
    <row r="1544" spans="3:3" s="2" customFormat="1">
      <c r="C1544" s="202"/>
    </row>
    <row r="1545" spans="3:3" s="2" customFormat="1">
      <c r="C1545" s="202"/>
    </row>
    <row r="1546" spans="3:3" s="2" customFormat="1">
      <c r="C1546" s="202"/>
    </row>
    <row r="1547" spans="3:3" s="2" customFormat="1">
      <c r="C1547" s="202"/>
    </row>
    <row r="1548" spans="3:3" s="2" customFormat="1">
      <c r="C1548" s="202"/>
    </row>
    <row r="1549" spans="3:3" s="2" customFormat="1">
      <c r="C1549" s="202"/>
    </row>
    <row r="1550" spans="3:3" s="2" customFormat="1">
      <c r="C1550" s="202"/>
    </row>
    <row r="1551" spans="3:3" s="2" customFormat="1">
      <c r="C1551" s="202"/>
    </row>
    <row r="1552" spans="3:3" s="2" customFormat="1">
      <c r="C1552" s="202"/>
    </row>
    <row r="1553" spans="3:3" s="2" customFormat="1">
      <c r="C1553" s="202"/>
    </row>
    <row r="1554" spans="3:3" s="2" customFormat="1">
      <c r="C1554" s="202"/>
    </row>
    <row r="1555" spans="3:3" s="2" customFormat="1">
      <c r="C1555" s="202"/>
    </row>
    <row r="1556" spans="3:3" s="2" customFormat="1">
      <c r="C1556" s="202"/>
    </row>
    <row r="1557" spans="3:3" s="2" customFormat="1">
      <c r="C1557" s="202"/>
    </row>
    <row r="1558" spans="3:3" s="2" customFormat="1">
      <c r="C1558" s="202"/>
    </row>
    <row r="1559" spans="3:3" s="2" customFormat="1">
      <c r="C1559" s="202"/>
    </row>
    <row r="1560" spans="3:3" s="2" customFormat="1">
      <c r="C1560" s="202"/>
    </row>
    <row r="1561" spans="3:3" s="2" customFormat="1">
      <c r="C1561" s="202"/>
    </row>
    <row r="1562" spans="3:3" s="2" customFormat="1">
      <c r="C1562" s="202"/>
    </row>
    <row r="1563" spans="3:3" s="2" customFormat="1">
      <c r="C1563" s="202"/>
    </row>
    <row r="1564" spans="3:3" s="2" customFormat="1">
      <c r="C1564" s="202"/>
    </row>
    <row r="1565" spans="3:3" s="2" customFormat="1">
      <c r="C1565" s="202"/>
    </row>
    <row r="1566" spans="3:3" s="2" customFormat="1">
      <c r="C1566" s="202"/>
    </row>
    <row r="1567" spans="3:3" s="2" customFormat="1">
      <c r="C1567" s="202"/>
    </row>
    <row r="1568" spans="3:3" s="2" customFormat="1">
      <c r="C1568" s="202"/>
    </row>
    <row r="1569" spans="3:3" s="2" customFormat="1">
      <c r="C1569" s="202"/>
    </row>
    <row r="1570" spans="3:3" s="2" customFormat="1">
      <c r="C1570" s="202"/>
    </row>
    <row r="1571" spans="3:3" s="2" customFormat="1">
      <c r="C1571" s="202"/>
    </row>
    <row r="1572" spans="3:3" s="2" customFormat="1">
      <c r="C1572" s="202"/>
    </row>
    <row r="1573" spans="3:3" s="2" customFormat="1">
      <c r="C1573" s="202"/>
    </row>
    <row r="1574" spans="3:3" s="2" customFormat="1">
      <c r="C1574" s="202"/>
    </row>
    <row r="1575" spans="3:3" s="2" customFormat="1">
      <c r="C1575" s="202"/>
    </row>
    <row r="1576" spans="3:3" s="2" customFormat="1">
      <c r="C1576" s="202"/>
    </row>
    <row r="1577" spans="3:3" s="2" customFormat="1">
      <c r="C1577" s="202"/>
    </row>
    <row r="1578" spans="3:3" s="2" customFormat="1">
      <c r="C1578" s="202"/>
    </row>
    <row r="1579" spans="3:3" s="2" customFormat="1">
      <c r="C1579" s="202"/>
    </row>
    <row r="1580" spans="3:3" s="2" customFormat="1">
      <c r="C1580" s="202"/>
    </row>
    <row r="1581" spans="3:3" s="2" customFormat="1">
      <c r="C1581" s="202"/>
    </row>
    <row r="1582" spans="3:3" s="2" customFormat="1">
      <c r="C1582" s="202"/>
    </row>
    <row r="1583" spans="3:3" s="2" customFormat="1">
      <c r="C1583" s="202"/>
    </row>
    <row r="1584" spans="3:3" s="2" customFormat="1">
      <c r="C1584" s="202"/>
    </row>
    <row r="1585" spans="3:3" s="2" customFormat="1">
      <c r="C1585" s="202"/>
    </row>
    <row r="1586" spans="3:3" s="2" customFormat="1">
      <c r="C1586" s="202"/>
    </row>
    <row r="1587" spans="3:3" s="2" customFormat="1">
      <c r="C1587" s="202"/>
    </row>
    <row r="1588" spans="3:3" s="2" customFormat="1">
      <c r="C1588" s="202"/>
    </row>
    <row r="1589" spans="3:3" s="2" customFormat="1">
      <c r="C1589" s="202"/>
    </row>
    <row r="1590" spans="3:3" s="2" customFormat="1">
      <c r="C1590" s="202"/>
    </row>
    <row r="1591" spans="3:3" s="2" customFormat="1">
      <c r="C1591" s="202"/>
    </row>
    <row r="1592" spans="3:3" s="2" customFormat="1">
      <c r="C1592" s="202"/>
    </row>
    <row r="1593" spans="3:3" s="2" customFormat="1">
      <c r="C1593" s="202"/>
    </row>
    <row r="1594" spans="3:3" s="2" customFormat="1">
      <c r="C1594" s="202"/>
    </row>
    <row r="1595" spans="3:3" s="2" customFormat="1">
      <c r="C1595" s="202"/>
    </row>
    <row r="1596" spans="3:3" s="2" customFormat="1">
      <c r="C1596" s="202"/>
    </row>
    <row r="1597" spans="3:3" s="2" customFormat="1">
      <c r="C1597" s="202"/>
    </row>
    <row r="1598" spans="3:3" s="2" customFormat="1">
      <c r="C1598" s="202"/>
    </row>
    <row r="1599" spans="3:3" s="2" customFormat="1">
      <c r="C1599" s="202"/>
    </row>
    <row r="1600" spans="3:3" s="2" customFormat="1">
      <c r="C1600" s="202"/>
    </row>
    <row r="1601" spans="3:3" s="2" customFormat="1">
      <c r="C1601" s="202"/>
    </row>
    <row r="1602" spans="3:3" s="2" customFormat="1">
      <c r="C1602" s="202"/>
    </row>
    <row r="1603" spans="3:3" s="2" customFormat="1">
      <c r="C1603" s="202"/>
    </row>
    <row r="1604" spans="3:3" s="2" customFormat="1">
      <c r="C1604" s="202"/>
    </row>
    <row r="1605" spans="3:3" s="2" customFormat="1">
      <c r="C1605" s="202"/>
    </row>
    <row r="1606" spans="3:3" s="2" customFormat="1">
      <c r="C1606" s="202"/>
    </row>
    <row r="1607" spans="3:3" s="2" customFormat="1">
      <c r="C1607" s="202"/>
    </row>
    <row r="1608" spans="3:3" s="2" customFormat="1">
      <c r="C1608" s="202"/>
    </row>
    <row r="1609" spans="3:3" s="2" customFormat="1">
      <c r="C1609" s="202"/>
    </row>
    <row r="1610" spans="3:3" s="2" customFormat="1">
      <c r="C1610" s="202"/>
    </row>
    <row r="1611" spans="3:3" s="2" customFormat="1">
      <c r="C1611" s="202"/>
    </row>
    <row r="1612" spans="3:3" s="2" customFormat="1">
      <c r="C1612" s="202"/>
    </row>
    <row r="1613" spans="3:3" s="2" customFormat="1">
      <c r="C1613" s="202"/>
    </row>
    <row r="1614" spans="3:3" s="2" customFormat="1">
      <c r="C1614" s="202"/>
    </row>
    <row r="1615" spans="3:3" s="2" customFormat="1">
      <c r="C1615" s="202"/>
    </row>
    <row r="1616" spans="3:3" s="2" customFormat="1">
      <c r="C1616" s="202"/>
    </row>
    <row r="1617" spans="3:3" s="2" customFormat="1">
      <c r="C1617" s="202"/>
    </row>
    <row r="1618" spans="3:3" s="2" customFormat="1">
      <c r="C1618" s="202"/>
    </row>
    <row r="1619" spans="3:3" s="2" customFormat="1">
      <c r="C1619" s="202"/>
    </row>
    <row r="1620" spans="3:3" s="2" customFormat="1">
      <c r="C1620" s="202"/>
    </row>
    <row r="1621" spans="3:3" s="2" customFormat="1">
      <c r="C1621" s="202"/>
    </row>
    <row r="1622" spans="3:3" s="2" customFormat="1">
      <c r="C1622" s="202"/>
    </row>
    <row r="1623" spans="3:3" s="2" customFormat="1">
      <c r="C1623" s="202"/>
    </row>
    <row r="1624" spans="3:3" s="2" customFormat="1">
      <c r="C1624" s="202"/>
    </row>
    <row r="1625" spans="3:3" s="2" customFormat="1">
      <c r="C1625" s="202"/>
    </row>
    <row r="1626" spans="3:3" s="2" customFormat="1">
      <c r="C1626" s="202"/>
    </row>
    <row r="1627" spans="3:3" s="2" customFormat="1">
      <c r="C1627" s="202"/>
    </row>
    <row r="1628" spans="3:3" s="2" customFormat="1">
      <c r="C1628" s="202"/>
    </row>
    <row r="1629" spans="3:3" s="2" customFormat="1">
      <c r="C1629" s="202"/>
    </row>
    <row r="1630" spans="3:3" s="2" customFormat="1">
      <c r="C1630" s="202"/>
    </row>
    <row r="1631" spans="3:3" s="2" customFormat="1">
      <c r="C1631" s="202"/>
    </row>
    <row r="1632" spans="3:3" s="2" customFormat="1">
      <c r="C1632" s="202"/>
    </row>
    <row r="1633" spans="3:3" s="2" customFormat="1">
      <c r="C1633" s="202"/>
    </row>
    <row r="1634" spans="3:3" s="2" customFormat="1">
      <c r="C1634" s="202"/>
    </row>
    <row r="1635" spans="3:3" s="2" customFormat="1">
      <c r="C1635" s="202"/>
    </row>
    <row r="1636" spans="3:3" s="2" customFormat="1">
      <c r="C1636" s="202"/>
    </row>
    <row r="1637" spans="3:3" s="2" customFormat="1">
      <c r="C1637" s="202"/>
    </row>
    <row r="1638" spans="3:3" s="2" customFormat="1">
      <c r="C1638" s="202"/>
    </row>
    <row r="1639" spans="3:3" s="2" customFormat="1">
      <c r="C1639" s="202"/>
    </row>
    <row r="1640" spans="3:3" s="2" customFormat="1">
      <c r="C1640" s="202"/>
    </row>
    <row r="1641" spans="3:3" s="2" customFormat="1">
      <c r="C1641" s="202"/>
    </row>
    <row r="1642" spans="3:3" s="2" customFormat="1">
      <c r="C1642" s="202"/>
    </row>
    <row r="1643" spans="3:3" s="2" customFormat="1">
      <c r="C1643" s="202"/>
    </row>
    <row r="1644" spans="3:3" s="2" customFormat="1">
      <c r="C1644" s="202"/>
    </row>
    <row r="1645" spans="3:3" s="2" customFormat="1">
      <c r="C1645" s="202"/>
    </row>
    <row r="1646" spans="3:3" s="2" customFormat="1">
      <c r="C1646" s="202"/>
    </row>
    <row r="1647" spans="3:3" s="2" customFormat="1">
      <c r="C1647" s="202"/>
    </row>
    <row r="1648" spans="3:3" s="2" customFormat="1">
      <c r="C1648" s="202"/>
    </row>
    <row r="1649" spans="3:3" s="2" customFormat="1">
      <c r="C1649" s="202"/>
    </row>
    <row r="1650" spans="3:3" s="2" customFormat="1">
      <c r="C1650" s="202"/>
    </row>
    <row r="1651" spans="3:3" s="2" customFormat="1">
      <c r="C1651" s="202"/>
    </row>
    <row r="1652" spans="3:3" s="2" customFormat="1">
      <c r="C1652" s="202"/>
    </row>
    <row r="1653" spans="3:3" s="2" customFormat="1">
      <c r="C1653" s="202"/>
    </row>
    <row r="1654" spans="3:3" s="2" customFormat="1">
      <c r="C1654" s="202"/>
    </row>
    <row r="1655" spans="3:3" s="2" customFormat="1">
      <c r="C1655" s="202"/>
    </row>
    <row r="1656" spans="3:3" s="2" customFormat="1">
      <c r="C1656" s="202"/>
    </row>
    <row r="1657" spans="3:3" s="2" customFormat="1">
      <c r="C1657" s="202"/>
    </row>
    <row r="1658" spans="3:3" s="2" customFormat="1">
      <c r="C1658" s="202"/>
    </row>
    <row r="1659" spans="3:3" s="2" customFormat="1">
      <c r="C1659" s="202"/>
    </row>
    <row r="1660" spans="3:3" s="2" customFormat="1">
      <c r="C1660" s="202"/>
    </row>
    <row r="1661" spans="3:3" s="2" customFormat="1">
      <c r="C1661" s="202"/>
    </row>
    <row r="1662" spans="3:3" s="2" customFormat="1">
      <c r="C1662" s="202"/>
    </row>
    <row r="1663" spans="3:3" s="2" customFormat="1">
      <c r="C1663" s="202"/>
    </row>
    <row r="1664" spans="3:3" s="2" customFormat="1">
      <c r="C1664" s="202"/>
    </row>
    <row r="1665" spans="3:3" s="2" customFormat="1">
      <c r="C1665" s="202"/>
    </row>
    <row r="1666" spans="3:3" s="2" customFormat="1">
      <c r="C1666" s="202"/>
    </row>
    <row r="1667" spans="3:3" s="2" customFormat="1">
      <c r="C1667" s="202"/>
    </row>
    <row r="1668" spans="3:3" s="2" customFormat="1">
      <c r="C1668" s="202"/>
    </row>
    <row r="1669" spans="3:3" s="2" customFormat="1">
      <c r="C1669" s="202"/>
    </row>
    <row r="1670" spans="3:3" s="2" customFormat="1">
      <c r="C1670" s="202"/>
    </row>
    <row r="1671" spans="3:3" s="2" customFormat="1">
      <c r="C1671" s="202"/>
    </row>
    <row r="1672" spans="3:3" s="2" customFormat="1">
      <c r="C1672" s="202"/>
    </row>
    <row r="1673" spans="3:3" s="2" customFormat="1">
      <c r="C1673" s="202"/>
    </row>
    <row r="1674" spans="3:3" s="2" customFormat="1">
      <c r="C1674" s="202"/>
    </row>
    <row r="1675" spans="3:3" s="2" customFormat="1">
      <c r="C1675" s="202"/>
    </row>
    <row r="1676" spans="3:3" s="2" customFormat="1">
      <c r="C1676" s="202"/>
    </row>
    <row r="1677" spans="3:3" s="2" customFormat="1">
      <c r="C1677" s="202"/>
    </row>
    <row r="1678" spans="3:3" s="2" customFormat="1">
      <c r="C1678" s="202"/>
    </row>
    <row r="1679" spans="3:3" s="2" customFormat="1">
      <c r="C1679" s="202"/>
    </row>
    <row r="1680" spans="3:3" s="2" customFormat="1">
      <c r="C1680" s="202"/>
    </row>
    <row r="1681" spans="3:3" s="2" customFormat="1">
      <c r="C1681" s="202"/>
    </row>
    <row r="1682" spans="3:3" s="2" customFormat="1">
      <c r="C1682" s="202"/>
    </row>
    <row r="1683" spans="3:3" s="2" customFormat="1">
      <c r="C1683" s="202"/>
    </row>
    <row r="1684" spans="3:3" s="2" customFormat="1">
      <c r="C1684" s="202"/>
    </row>
    <row r="1685" spans="3:3" s="2" customFormat="1">
      <c r="C1685" s="202"/>
    </row>
    <row r="1686" spans="3:3" s="2" customFormat="1">
      <c r="C1686" s="202"/>
    </row>
    <row r="1687" spans="3:3" s="2" customFormat="1">
      <c r="C1687" s="202"/>
    </row>
    <row r="1688" spans="3:3" s="2" customFormat="1">
      <c r="C1688" s="202"/>
    </row>
    <row r="1689" spans="3:3" s="2" customFormat="1">
      <c r="C1689" s="202"/>
    </row>
    <row r="1690" spans="3:3" s="2" customFormat="1">
      <c r="C1690" s="202"/>
    </row>
    <row r="1691" spans="3:3" s="2" customFormat="1">
      <c r="C1691" s="202"/>
    </row>
    <row r="1692" spans="3:3" s="2" customFormat="1">
      <c r="C1692" s="202"/>
    </row>
    <row r="1693" spans="3:3" s="2" customFormat="1">
      <c r="C1693" s="202"/>
    </row>
    <row r="1694" spans="3:3" s="2" customFormat="1">
      <c r="C1694" s="202"/>
    </row>
    <row r="1695" spans="3:3" s="2" customFormat="1">
      <c r="C1695" s="202"/>
    </row>
    <row r="1696" spans="3:3" s="2" customFormat="1">
      <c r="C1696" s="202"/>
    </row>
    <row r="1697" spans="3:3" s="2" customFormat="1">
      <c r="C1697" s="202"/>
    </row>
    <row r="1698" spans="3:3" s="2" customFormat="1">
      <c r="C1698" s="202"/>
    </row>
    <row r="1699" spans="3:3" s="2" customFormat="1">
      <c r="C1699" s="202"/>
    </row>
    <row r="1700" spans="3:3" s="2" customFormat="1">
      <c r="C1700" s="202"/>
    </row>
    <row r="1701" spans="3:3" s="2" customFormat="1">
      <c r="C1701" s="202"/>
    </row>
    <row r="1702" spans="3:3" s="2" customFormat="1">
      <c r="C1702" s="202"/>
    </row>
    <row r="1703" spans="3:3" s="2" customFormat="1">
      <c r="C1703" s="202"/>
    </row>
    <row r="1704" spans="3:3" s="2" customFormat="1">
      <c r="C1704" s="202"/>
    </row>
    <row r="1705" spans="3:3" s="2" customFormat="1">
      <c r="C1705" s="202"/>
    </row>
    <row r="1706" spans="3:3" s="2" customFormat="1">
      <c r="C1706" s="202"/>
    </row>
    <row r="1707" spans="3:3" s="2" customFormat="1">
      <c r="C1707" s="202"/>
    </row>
    <row r="1708" spans="3:3" s="2" customFormat="1">
      <c r="C1708" s="202"/>
    </row>
    <row r="1709" spans="3:3" s="2" customFormat="1">
      <c r="C1709" s="202"/>
    </row>
    <row r="1710" spans="3:3" s="2" customFormat="1">
      <c r="C1710" s="202"/>
    </row>
    <row r="1711" spans="3:3" s="2" customFormat="1">
      <c r="C1711" s="202"/>
    </row>
    <row r="1712" spans="3:3" s="2" customFormat="1">
      <c r="C1712" s="202"/>
    </row>
    <row r="1713" spans="3:3" s="2" customFormat="1">
      <c r="C1713" s="202"/>
    </row>
    <row r="1714" spans="3:3" s="2" customFormat="1">
      <c r="C1714" s="202"/>
    </row>
    <row r="1715" spans="3:3" s="2" customFormat="1">
      <c r="C1715" s="202"/>
    </row>
    <row r="1716" spans="3:3" s="2" customFormat="1">
      <c r="C1716" s="202"/>
    </row>
    <row r="1717" spans="3:3" s="2" customFormat="1">
      <c r="C1717" s="202"/>
    </row>
    <row r="1718" spans="3:3" s="2" customFormat="1">
      <c r="C1718" s="202"/>
    </row>
    <row r="1719" spans="3:3" s="2" customFormat="1">
      <c r="C1719" s="202"/>
    </row>
    <row r="1720" spans="3:3" s="2" customFormat="1">
      <c r="C1720" s="202"/>
    </row>
    <row r="1721" spans="3:3" s="2" customFormat="1">
      <c r="C1721" s="202"/>
    </row>
    <row r="1722" spans="3:3" s="2" customFormat="1">
      <c r="C1722" s="202"/>
    </row>
    <row r="1723" spans="3:3" s="2" customFormat="1">
      <c r="C1723" s="202"/>
    </row>
    <row r="1724" spans="3:3" s="2" customFormat="1">
      <c r="C1724" s="202"/>
    </row>
    <row r="1725" spans="3:3" s="2" customFormat="1">
      <c r="C1725" s="202"/>
    </row>
    <row r="1726" spans="3:3" s="2" customFormat="1">
      <c r="C1726" s="202"/>
    </row>
    <row r="1727" spans="3:3" s="2" customFormat="1">
      <c r="C1727" s="202"/>
    </row>
    <row r="1728" spans="3:3" s="2" customFormat="1">
      <c r="C1728" s="202"/>
    </row>
    <row r="1729" spans="3:3" s="2" customFormat="1">
      <c r="C1729" s="202"/>
    </row>
    <row r="1730" spans="3:3" s="2" customFormat="1">
      <c r="C1730" s="202"/>
    </row>
    <row r="1731" spans="3:3" s="2" customFormat="1">
      <c r="C1731" s="202"/>
    </row>
    <row r="1732" spans="3:3" s="2" customFormat="1">
      <c r="C1732" s="202"/>
    </row>
    <row r="1733" spans="3:3" s="2" customFormat="1">
      <c r="C1733" s="202"/>
    </row>
    <row r="1734" spans="3:3" s="2" customFormat="1">
      <c r="C1734" s="202"/>
    </row>
    <row r="1735" spans="3:3" s="2" customFormat="1">
      <c r="C1735" s="202"/>
    </row>
    <row r="1736" spans="3:3" s="2" customFormat="1">
      <c r="C1736" s="202"/>
    </row>
    <row r="1737" spans="3:3" s="2" customFormat="1">
      <c r="C1737" s="202"/>
    </row>
    <row r="1738" spans="3:3" s="2" customFormat="1">
      <c r="C1738" s="202"/>
    </row>
    <row r="1739" spans="3:3" s="2" customFormat="1">
      <c r="C1739" s="202"/>
    </row>
    <row r="1740" spans="3:3" s="2" customFormat="1">
      <c r="C1740" s="202"/>
    </row>
    <row r="1741" spans="3:3" s="2" customFormat="1">
      <c r="C1741" s="202"/>
    </row>
    <row r="1742" spans="3:3" s="2" customFormat="1">
      <c r="C1742" s="202"/>
    </row>
    <row r="1743" spans="3:3" s="2" customFormat="1">
      <c r="C1743" s="202"/>
    </row>
    <row r="1744" spans="3:3" s="2" customFormat="1">
      <c r="C1744" s="202"/>
    </row>
    <row r="1745" spans="3:3" s="2" customFormat="1">
      <c r="C1745" s="202"/>
    </row>
    <row r="1746" spans="3:3" s="2" customFormat="1">
      <c r="C1746" s="202"/>
    </row>
    <row r="1747" spans="3:3" s="2" customFormat="1">
      <c r="C1747" s="202"/>
    </row>
    <row r="1748" spans="3:3" s="2" customFormat="1">
      <c r="C1748" s="202"/>
    </row>
    <row r="1749" spans="3:3" s="2" customFormat="1">
      <c r="C1749" s="202"/>
    </row>
    <row r="1750" spans="3:3" s="2" customFormat="1">
      <c r="C1750" s="202"/>
    </row>
    <row r="1751" spans="3:3" s="2" customFormat="1">
      <c r="C1751" s="202"/>
    </row>
    <row r="1752" spans="3:3" s="2" customFormat="1">
      <c r="C1752" s="202"/>
    </row>
    <row r="1753" spans="3:3" s="2" customFormat="1">
      <c r="C1753" s="202"/>
    </row>
    <row r="1754" spans="3:3" s="2" customFormat="1">
      <c r="C1754" s="202"/>
    </row>
    <row r="1755" spans="3:3" s="2" customFormat="1">
      <c r="C1755" s="202"/>
    </row>
    <row r="1756" spans="3:3" s="2" customFormat="1">
      <c r="C1756" s="202"/>
    </row>
    <row r="1757" spans="3:3" s="2" customFormat="1">
      <c r="C1757" s="202"/>
    </row>
    <row r="1758" spans="3:3" s="2" customFormat="1">
      <c r="C1758" s="202"/>
    </row>
    <row r="1759" spans="3:3" s="2" customFormat="1">
      <c r="C1759" s="202"/>
    </row>
    <row r="1760" spans="3:3" s="2" customFormat="1">
      <c r="C1760" s="202"/>
    </row>
    <row r="1761" spans="3:3" s="2" customFormat="1">
      <c r="C1761" s="202"/>
    </row>
    <row r="1762" spans="3:3" s="2" customFormat="1">
      <c r="C1762" s="202"/>
    </row>
    <row r="1763" spans="3:3" s="2" customFormat="1">
      <c r="C1763" s="202"/>
    </row>
    <row r="1764" spans="3:3" s="2" customFormat="1">
      <c r="C1764" s="202"/>
    </row>
    <row r="1765" spans="3:3" s="2" customFormat="1">
      <c r="C1765" s="202"/>
    </row>
    <row r="1766" spans="3:3" s="2" customFormat="1">
      <c r="C1766" s="202"/>
    </row>
    <row r="1767" spans="3:3" s="2" customFormat="1">
      <c r="C1767" s="202"/>
    </row>
    <row r="1768" spans="3:3" s="2" customFormat="1">
      <c r="C1768" s="202"/>
    </row>
    <row r="1769" spans="3:3" s="2" customFormat="1">
      <c r="C1769" s="202"/>
    </row>
    <row r="1770" spans="3:3" s="2" customFormat="1">
      <c r="C1770" s="202"/>
    </row>
    <row r="1771" spans="3:3" s="2" customFormat="1">
      <c r="C1771" s="202"/>
    </row>
    <row r="1772" spans="3:3" s="2" customFormat="1">
      <c r="C1772" s="202"/>
    </row>
    <row r="1773" spans="3:3" s="2" customFormat="1">
      <c r="C1773" s="202"/>
    </row>
    <row r="1774" spans="3:3" s="2" customFormat="1">
      <c r="C1774" s="202"/>
    </row>
    <row r="1775" spans="3:3" s="2" customFormat="1">
      <c r="C1775" s="202"/>
    </row>
    <row r="1776" spans="3:3" s="2" customFormat="1">
      <c r="C1776" s="202"/>
    </row>
    <row r="1777" spans="3:3" s="2" customFormat="1">
      <c r="C1777" s="202"/>
    </row>
    <row r="1778" spans="3:3" s="2" customFormat="1">
      <c r="C1778" s="202"/>
    </row>
    <row r="1779" spans="3:3" s="2" customFormat="1">
      <c r="C1779" s="202"/>
    </row>
    <row r="1780" spans="3:3" s="2" customFormat="1">
      <c r="C1780" s="202"/>
    </row>
    <row r="1781" spans="3:3" s="2" customFormat="1">
      <c r="C1781" s="202"/>
    </row>
    <row r="1782" spans="3:3" s="2" customFormat="1">
      <c r="C1782" s="202"/>
    </row>
    <row r="1783" spans="3:3" s="2" customFormat="1">
      <c r="C1783" s="202"/>
    </row>
    <row r="1784" spans="3:3" s="2" customFormat="1">
      <c r="C1784" s="202"/>
    </row>
    <row r="1785" spans="3:3" s="2" customFormat="1">
      <c r="C1785" s="202"/>
    </row>
    <row r="1786" spans="3:3" s="2" customFormat="1">
      <c r="C1786" s="202"/>
    </row>
    <row r="1787" spans="3:3" s="2" customFormat="1">
      <c r="C1787" s="202"/>
    </row>
    <row r="1788" spans="3:3" s="2" customFormat="1">
      <c r="C1788" s="202"/>
    </row>
    <row r="1789" spans="3:3" s="2" customFormat="1">
      <c r="C1789" s="202"/>
    </row>
    <row r="1790" spans="3:3" s="2" customFormat="1">
      <c r="C1790" s="202"/>
    </row>
    <row r="1791" spans="3:3" s="2" customFormat="1">
      <c r="C1791" s="202"/>
    </row>
    <row r="1792" spans="3:3" s="2" customFormat="1">
      <c r="C1792" s="202"/>
    </row>
    <row r="1793" spans="3:3" s="2" customFormat="1">
      <c r="C1793" s="202"/>
    </row>
    <row r="1794" spans="3:3" s="2" customFormat="1">
      <c r="C1794" s="202"/>
    </row>
    <row r="1795" spans="3:3" s="2" customFormat="1">
      <c r="C1795" s="202"/>
    </row>
    <row r="1796" spans="3:3" s="2" customFormat="1">
      <c r="C1796" s="202"/>
    </row>
    <row r="1797" spans="3:3" s="2" customFormat="1">
      <c r="C1797" s="202"/>
    </row>
    <row r="1798" spans="3:3" s="2" customFormat="1">
      <c r="C1798" s="202"/>
    </row>
    <row r="1799" spans="3:3" s="2" customFormat="1">
      <c r="C1799" s="202"/>
    </row>
    <row r="1800" spans="3:3" s="2" customFormat="1">
      <c r="C1800" s="202"/>
    </row>
    <row r="1801" spans="3:3" s="2" customFormat="1">
      <c r="C1801" s="202"/>
    </row>
    <row r="1802" spans="3:3" s="2" customFormat="1">
      <c r="C1802" s="202"/>
    </row>
    <row r="1803" spans="3:3" s="2" customFormat="1">
      <c r="C1803" s="202"/>
    </row>
    <row r="1804" spans="3:3" s="2" customFormat="1">
      <c r="C1804" s="202"/>
    </row>
    <row r="1805" spans="3:3" s="2" customFormat="1">
      <c r="C1805" s="202"/>
    </row>
    <row r="1806" spans="3:3" s="2" customFormat="1">
      <c r="C1806" s="202"/>
    </row>
    <row r="1807" spans="3:3" s="2" customFormat="1">
      <c r="C1807" s="202"/>
    </row>
    <row r="1808" spans="3:3" s="2" customFormat="1">
      <c r="C1808" s="202"/>
    </row>
    <row r="1809" spans="3:3" s="2" customFormat="1">
      <c r="C1809" s="202"/>
    </row>
    <row r="1810" spans="3:3" s="2" customFormat="1">
      <c r="C1810" s="202"/>
    </row>
    <row r="1811" spans="3:3" s="2" customFormat="1">
      <c r="C1811" s="202"/>
    </row>
    <row r="1812" spans="3:3" s="2" customFormat="1">
      <c r="C1812" s="202"/>
    </row>
    <row r="1813" spans="3:3" s="2" customFormat="1">
      <c r="C1813" s="202"/>
    </row>
    <row r="1814" spans="3:3" s="2" customFormat="1">
      <c r="C1814" s="202"/>
    </row>
    <row r="1815" spans="3:3" s="2" customFormat="1">
      <c r="C1815" s="202"/>
    </row>
    <row r="1816" spans="3:3" s="2" customFormat="1">
      <c r="C1816" s="202"/>
    </row>
    <row r="1817" spans="3:3" s="2" customFormat="1">
      <c r="C1817" s="202"/>
    </row>
    <row r="1818" spans="3:3" s="2" customFormat="1">
      <c r="C1818" s="202"/>
    </row>
    <row r="1819" spans="3:3" s="2" customFormat="1">
      <c r="C1819" s="202"/>
    </row>
    <row r="1820" spans="3:3" s="2" customFormat="1">
      <c r="C1820" s="202"/>
    </row>
    <row r="1821" spans="3:3" s="2" customFormat="1">
      <c r="C1821" s="202"/>
    </row>
    <row r="1822" spans="3:3" s="2" customFormat="1">
      <c r="C1822" s="202"/>
    </row>
    <row r="1823" spans="3:3" s="2" customFormat="1">
      <c r="C1823" s="202"/>
    </row>
    <row r="1824" spans="3:3" s="2" customFormat="1">
      <c r="C1824" s="202"/>
    </row>
    <row r="1825" spans="3:3" s="2" customFormat="1">
      <c r="C1825" s="202"/>
    </row>
    <row r="1826" spans="3:3" s="2" customFormat="1">
      <c r="C1826" s="202"/>
    </row>
    <row r="1827" spans="3:3" s="2" customFormat="1">
      <c r="C1827" s="202"/>
    </row>
    <row r="1828" spans="3:3" s="2" customFormat="1">
      <c r="C1828" s="202"/>
    </row>
    <row r="1829" spans="3:3" s="2" customFormat="1">
      <c r="C1829" s="202"/>
    </row>
    <row r="1830" spans="3:3" s="2" customFormat="1">
      <c r="C1830" s="202"/>
    </row>
    <row r="1831" spans="3:3" s="2" customFormat="1">
      <c r="C1831" s="202"/>
    </row>
    <row r="1832" spans="3:3" s="2" customFormat="1">
      <c r="C1832" s="202"/>
    </row>
    <row r="1833" spans="3:3" s="2" customFormat="1">
      <c r="C1833" s="202"/>
    </row>
    <row r="1834" spans="3:3" s="2" customFormat="1">
      <c r="C1834" s="202"/>
    </row>
    <row r="1835" spans="3:3" s="2" customFormat="1">
      <c r="C1835" s="202"/>
    </row>
    <row r="1836" spans="3:3" s="2" customFormat="1">
      <c r="C1836" s="202"/>
    </row>
    <row r="1837" spans="3:3" s="2" customFormat="1">
      <c r="C1837" s="202"/>
    </row>
    <row r="1838" spans="3:3" s="2" customFormat="1">
      <c r="C1838" s="202"/>
    </row>
    <row r="1839" spans="3:3" s="2" customFormat="1">
      <c r="C1839" s="202"/>
    </row>
    <row r="1840" spans="3:3" s="2" customFormat="1">
      <c r="C1840" s="202"/>
    </row>
    <row r="1841" spans="3:3" s="2" customFormat="1">
      <c r="C1841" s="202"/>
    </row>
    <row r="1842" spans="3:3" s="2" customFormat="1">
      <c r="C1842" s="202"/>
    </row>
    <row r="1843" spans="3:3" s="2" customFormat="1">
      <c r="C1843" s="202"/>
    </row>
    <row r="1844" spans="3:3" s="2" customFormat="1">
      <c r="C1844" s="202"/>
    </row>
    <row r="1845" spans="3:3" s="2" customFormat="1">
      <c r="C1845" s="202"/>
    </row>
    <row r="1846" spans="3:3" s="2" customFormat="1">
      <c r="C1846" s="202"/>
    </row>
    <row r="1847" spans="3:3" s="2" customFormat="1">
      <c r="C1847" s="202"/>
    </row>
    <row r="1848" spans="3:3" s="2" customFormat="1">
      <c r="C1848" s="202"/>
    </row>
    <row r="1849" spans="3:3" s="2" customFormat="1">
      <c r="C1849" s="202"/>
    </row>
    <row r="1850" spans="3:3" s="2" customFormat="1">
      <c r="C1850" s="202"/>
    </row>
    <row r="1851" spans="3:3" s="2" customFormat="1">
      <c r="C1851" s="202"/>
    </row>
    <row r="1852" spans="3:3" s="2" customFormat="1">
      <c r="C1852" s="202"/>
    </row>
    <row r="1853" spans="3:3" s="2" customFormat="1">
      <c r="C1853" s="202"/>
    </row>
    <row r="1854" spans="3:3" s="2" customFormat="1">
      <c r="C1854" s="202"/>
    </row>
    <row r="1855" spans="3:3" s="2" customFormat="1">
      <c r="C1855" s="202"/>
    </row>
    <row r="1856" spans="3:3" s="2" customFormat="1">
      <c r="C1856" s="202"/>
    </row>
    <row r="1857" spans="3:3" s="2" customFormat="1">
      <c r="C1857" s="202"/>
    </row>
    <row r="1858" spans="3:3" s="2" customFormat="1">
      <c r="C1858" s="202"/>
    </row>
    <row r="1859" spans="3:3" s="2" customFormat="1">
      <c r="C1859" s="202"/>
    </row>
    <row r="1860" spans="3:3" s="2" customFormat="1">
      <c r="C1860" s="202"/>
    </row>
    <row r="1861" spans="3:3" s="2" customFormat="1">
      <c r="C1861" s="202"/>
    </row>
    <row r="1862" spans="3:3" s="2" customFormat="1">
      <c r="C1862" s="202"/>
    </row>
    <row r="1863" spans="3:3" s="2" customFormat="1">
      <c r="C1863" s="202"/>
    </row>
    <row r="1864" spans="3:3" s="2" customFormat="1">
      <c r="C1864" s="202"/>
    </row>
    <row r="1865" spans="3:3" s="2" customFormat="1">
      <c r="C1865" s="202"/>
    </row>
    <row r="1866" spans="3:3" s="2" customFormat="1">
      <c r="C1866" s="202"/>
    </row>
    <row r="1867" spans="3:3" s="2" customFormat="1">
      <c r="C1867" s="202"/>
    </row>
    <row r="1868" spans="3:3" s="2" customFormat="1">
      <c r="C1868" s="202"/>
    </row>
    <row r="1869" spans="3:3" s="2" customFormat="1">
      <c r="C1869" s="202"/>
    </row>
    <row r="1870" spans="3:3" s="2" customFormat="1">
      <c r="C1870" s="202"/>
    </row>
    <row r="1871" spans="3:3" s="2" customFormat="1">
      <c r="C1871" s="202"/>
    </row>
    <row r="1872" spans="3:3" s="2" customFormat="1">
      <c r="C1872" s="202"/>
    </row>
    <row r="1873" spans="3:3" s="2" customFormat="1">
      <c r="C1873" s="202"/>
    </row>
    <row r="1874" spans="3:3" s="2" customFormat="1">
      <c r="C1874" s="202"/>
    </row>
    <row r="1875" spans="3:3" s="2" customFormat="1">
      <c r="C1875" s="202"/>
    </row>
    <row r="1876" spans="3:3" s="2" customFormat="1">
      <c r="C1876" s="202"/>
    </row>
    <row r="1877" spans="3:3" s="2" customFormat="1">
      <c r="C1877" s="202"/>
    </row>
    <row r="1878" spans="3:3" s="2" customFormat="1">
      <c r="C1878" s="202"/>
    </row>
    <row r="1879" spans="3:3" s="2" customFormat="1">
      <c r="C1879" s="202"/>
    </row>
    <row r="1880" spans="3:3" s="2" customFormat="1">
      <c r="C1880" s="202"/>
    </row>
    <row r="1881" spans="3:3" s="2" customFormat="1">
      <c r="C1881" s="202"/>
    </row>
    <row r="1882" spans="3:3" s="2" customFormat="1">
      <c r="C1882" s="202"/>
    </row>
    <row r="1883" spans="3:3" s="2" customFormat="1">
      <c r="C1883" s="202"/>
    </row>
    <row r="1884" spans="3:3" s="2" customFormat="1">
      <c r="C1884" s="202"/>
    </row>
    <row r="1885" spans="3:3" s="2" customFormat="1">
      <c r="C1885" s="202"/>
    </row>
    <row r="1886" spans="3:3" s="2" customFormat="1">
      <c r="C1886" s="202"/>
    </row>
    <row r="1887" spans="3:3" s="2" customFormat="1">
      <c r="C1887" s="202"/>
    </row>
    <row r="1888" spans="3:3" s="2" customFormat="1">
      <c r="C1888" s="202"/>
    </row>
    <row r="1889" spans="3:3" s="2" customFormat="1">
      <c r="C1889" s="202"/>
    </row>
    <row r="1890" spans="3:3" s="2" customFormat="1">
      <c r="C1890" s="202"/>
    </row>
    <row r="1891" spans="3:3" s="2" customFormat="1">
      <c r="C1891" s="202"/>
    </row>
    <row r="1892" spans="3:3" s="2" customFormat="1">
      <c r="C1892" s="202"/>
    </row>
    <row r="1893" spans="3:3" s="2" customFormat="1">
      <c r="C1893" s="202"/>
    </row>
    <row r="1894" spans="3:3" s="2" customFormat="1">
      <c r="C1894" s="202"/>
    </row>
    <row r="1895" spans="3:3" s="2" customFormat="1">
      <c r="C1895" s="202"/>
    </row>
    <row r="1896" spans="3:3" s="2" customFormat="1">
      <c r="C1896" s="202"/>
    </row>
    <row r="1897" spans="3:3" s="2" customFormat="1">
      <c r="C1897" s="202"/>
    </row>
    <row r="1898" spans="3:3" s="2" customFormat="1">
      <c r="C1898" s="202"/>
    </row>
    <row r="1899" spans="3:3" s="2" customFormat="1">
      <c r="C1899" s="202"/>
    </row>
    <row r="1900" spans="3:3" s="2" customFormat="1">
      <c r="C1900" s="202"/>
    </row>
    <row r="1901" spans="3:3" s="2" customFormat="1">
      <c r="C1901" s="202"/>
    </row>
    <row r="1902" spans="3:3" s="2" customFormat="1">
      <c r="C1902" s="202"/>
    </row>
    <row r="1903" spans="3:3" s="2" customFormat="1">
      <c r="C1903" s="202"/>
    </row>
    <row r="1904" spans="3:3" s="2" customFormat="1">
      <c r="C1904" s="202"/>
    </row>
    <row r="1905" spans="3:3" s="2" customFormat="1">
      <c r="C1905" s="202"/>
    </row>
    <row r="1906" spans="3:3" s="2" customFormat="1">
      <c r="C1906" s="202"/>
    </row>
    <row r="1907" spans="3:3" s="2" customFormat="1">
      <c r="C1907" s="202"/>
    </row>
    <row r="1908" spans="3:3" s="2" customFormat="1">
      <c r="C1908" s="202"/>
    </row>
    <row r="1909" spans="3:3" s="2" customFormat="1">
      <c r="C1909" s="202"/>
    </row>
    <row r="1910" spans="3:3" s="2" customFormat="1">
      <c r="C1910" s="202"/>
    </row>
    <row r="1911" spans="3:3" s="2" customFormat="1">
      <c r="C1911" s="202"/>
    </row>
    <row r="1912" spans="3:3" s="2" customFormat="1">
      <c r="C1912" s="202"/>
    </row>
    <row r="1913" spans="3:3" s="2" customFormat="1">
      <c r="C1913" s="202"/>
    </row>
    <row r="1914" spans="3:3" s="2" customFormat="1">
      <c r="C1914" s="202"/>
    </row>
    <row r="1915" spans="3:3" s="2" customFormat="1">
      <c r="C1915" s="202"/>
    </row>
    <row r="1916" spans="3:3" s="2" customFormat="1">
      <c r="C1916" s="202"/>
    </row>
    <row r="1917" spans="3:3" s="2" customFormat="1">
      <c r="C1917" s="202"/>
    </row>
    <row r="1918" spans="3:3" s="2" customFormat="1">
      <c r="C1918" s="202"/>
    </row>
    <row r="1919" spans="3:3" s="2" customFormat="1">
      <c r="C1919" s="202"/>
    </row>
    <row r="1920" spans="3:3" s="2" customFormat="1">
      <c r="C1920" s="202"/>
    </row>
    <row r="1921" spans="3:3" s="2" customFormat="1">
      <c r="C1921" s="202"/>
    </row>
    <row r="1922" spans="3:3" s="2" customFormat="1">
      <c r="C1922" s="202"/>
    </row>
    <row r="1923" spans="3:3" s="2" customFormat="1">
      <c r="C1923" s="202"/>
    </row>
    <row r="1924" spans="3:3" s="2" customFormat="1">
      <c r="C1924" s="202"/>
    </row>
    <row r="1925" spans="3:3" s="2" customFormat="1">
      <c r="C1925" s="202"/>
    </row>
    <row r="1926" spans="3:3" s="2" customFormat="1">
      <c r="C1926" s="202"/>
    </row>
    <row r="1927" spans="3:3" s="2" customFormat="1">
      <c r="C1927" s="202"/>
    </row>
    <row r="1928" spans="3:3" s="2" customFormat="1">
      <c r="C1928" s="202"/>
    </row>
    <row r="1929" spans="3:3" s="2" customFormat="1">
      <c r="C1929" s="202"/>
    </row>
    <row r="1930" spans="3:3" s="2" customFormat="1">
      <c r="C1930" s="202"/>
    </row>
    <row r="1931" spans="3:3" s="2" customFormat="1">
      <c r="C1931" s="202"/>
    </row>
    <row r="1932" spans="3:3" s="2" customFormat="1">
      <c r="C1932" s="202"/>
    </row>
    <row r="1933" spans="3:3" s="2" customFormat="1">
      <c r="C1933" s="202"/>
    </row>
    <row r="1934" spans="3:3" s="2" customFormat="1">
      <c r="C1934" s="202"/>
    </row>
    <row r="1935" spans="3:3" s="2" customFormat="1">
      <c r="C1935" s="202"/>
    </row>
    <row r="1936" spans="3:3" s="2" customFormat="1">
      <c r="C1936" s="202"/>
    </row>
    <row r="1937" spans="3:3" s="2" customFormat="1">
      <c r="C1937" s="202"/>
    </row>
    <row r="1938" spans="3:3" s="2" customFormat="1">
      <c r="C1938" s="202"/>
    </row>
    <row r="1939" spans="3:3" s="2" customFormat="1">
      <c r="C1939" s="202"/>
    </row>
    <row r="1940" spans="3:3" s="2" customFormat="1">
      <c r="C1940" s="202"/>
    </row>
    <row r="1941" spans="3:3" s="2" customFormat="1">
      <c r="C1941" s="202"/>
    </row>
    <row r="1942" spans="3:3" s="2" customFormat="1">
      <c r="C1942" s="202"/>
    </row>
    <row r="1943" spans="3:3" s="2" customFormat="1">
      <c r="C1943" s="202"/>
    </row>
    <row r="1944" spans="3:3" s="2" customFormat="1">
      <c r="C1944" s="202"/>
    </row>
    <row r="1945" spans="3:3" s="2" customFormat="1">
      <c r="C1945" s="202"/>
    </row>
    <row r="1946" spans="3:3" s="2" customFormat="1">
      <c r="C1946" s="202"/>
    </row>
    <row r="1947" spans="3:3" s="2" customFormat="1">
      <c r="C1947" s="202"/>
    </row>
    <row r="1948" spans="3:3" s="2" customFormat="1">
      <c r="C1948" s="202"/>
    </row>
    <row r="1949" spans="3:3" s="2" customFormat="1">
      <c r="C1949" s="202"/>
    </row>
    <row r="1950" spans="3:3" s="2" customFormat="1">
      <c r="C1950" s="202"/>
    </row>
    <row r="1951" spans="3:3" s="2" customFormat="1">
      <c r="C1951" s="202"/>
    </row>
    <row r="1952" spans="3:3" s="2" customFormat="1">
      <c r="C1952" s="202"/>
    </row>
    <row r="1953" spans="3:3" s="2" customFormat="1">
      <c r="C1953" s="202"/>
    </row>
    <row r="1954" spans="3:3" s="2" customFormat="1">
      <c r="C1954" s="202"/>
    </row>
    <row r="1955" spans="3:3" s="2" customFormat="1">
      <c r="C1955" s="202"/>
    </row>
    <row r="1956" spans="3:3" s="2" customFormat="1">
      <c r="C1956" s="202"/>
    </row>
    <row r="1957" spans="3:3" s="2" customFormat="1">
      <c r="C1957" s="202"/>
    </row>
    <row r="1958" spans="3:3" s="2" customFormat="1">
      <c r="C1958" s="202"/>
    </row>
    <row r="1959" spans="3:3" s="2" customFormat="1">
      <c r="C1959" s="202"/>
    </row>
    <row r="1960" spans="3:3" s="2" customFormat="1">
      <c r="C1960" s="202"/>
    </row>
    <row r="1961" spans="3:3" s="2" customFormat="1">
      <c r="C1961" s="202"/>
    </row>
    <row r="1962" spans="3:3" s="2" customFormat="1">
      <c r="C1962" s="202"/>
    </row>
    <row r="1963" spans="3:3" s="2" customFormat="1">
      <c r="C1963" s="202"/>
    </row>
    <row r="1964" spans="3:3" s="2" customFormat="1">
      <c r="C1964" s="202"/>
    </row>
    <row r="1965" spans="3:3" s="2" customFormat="1">
      <c r="C1965" s="202"/>
    </row>
    <row r="1966" spans="3:3" s="2" customFormat="1">
      <c r="C1966" s="202"/>
    </row>
    <row r="1967" spans="3:3" s="2" customFormat="1">
      <c r="C1967" s="202"/>
    </row>
    <row r="1968" spans="3:3" s="2" customFormat="1">
      <c r="C1968" s="202"/>
    </row>
    <row r="1969" spans="3:3" s="2" customFormat="1">
      <c r="C1969" s="202"/>
    </row>
    <row r="1970" spans="3:3" s="2" customFormat="1">
      <c r="C1970" s="202"/>
    </row>
    <row r="1971" spans="3:3" s="2" customFormat="1">
      <c r="C1971" s="202"/>
    </row>
    <row r="1972" spans="3:3" s="2" customFormat="1">
      <c r="C1972" s="202"/>
    </row>
    <row r="1973" spans="3:3" s="2" customFormat="1">
      <c r="C1973" s="202"/>
    </row>
    <row r="1974" spans="3:3" s="2" customFormat="1">
      <c r="C1974" s="202"/>
    </row>
    <row r="1975" spans="3:3" s="2" customFormat="1">
      <c r="C1975" s="202"/>
    </row>
    <row r="1976" spans="3:3" s="2" customFormat="1">
      <c r="C1976" s="202"/>
    </row>
    <row r="1977" spans="3:3" s="2" customFormat="1">
      <c r="C1977" s="202"/>
    </row>
    <row r="1978" spans="3:3" s="2" customFormat="1">
      <c r="C1978" s="202"/>
    </row>
    <row r="1979" spans="3:3" s="2" customFormat="1">
      <c r="C1979" s="202"/>
    </row>
    <row r="1980" spans="3:3" s="2" customFormat="1">
      <c r="C1980" s="202"/>
    </row>
    <row r="1981" spans="3:3" s="2" customFormat="1">
      <c r="C1981" s="202"/>
    </row>
    <row r="1982" spans="3:3" s="2" customFormat="1">
      <c r="C1982" s="202"/>
    </row>
    <row r="1983" spans="3:3" s="2" customFormat="1">
      <c r="C1983" s="202"/>
    </row>
    <row r="1984" spans="3:3" s="2" customFormat="1">
      <c r="C1984" s="202"/>
    </row>
    <row r="1985" spans="3:3" s="2" customFormat="1">
      <c r="C1985" s="202"/>
    </row>
    <row r="1986" spans="3:3" s="2" customFormat="1">
      <c r="C1986" s="202"/>
    </row>
    <row r="1987" spans="3:3" s="2" customFormat="1">
      <c r="C1987" s="202"/>
    </row>
    <row r="1988" spans="3:3" s="2" customFormat="1">
      <c r="C1988" s="202"/>
    </row>
    <row r="1989" spans="3:3" s="2" customFormat="1">
      <c r="C1989" s="202"/>
    </row>
    <row r="1990" spans="3:3" s="2" customFormat="1">
      <c r="C1990" s="202"/>
    </row>
    <row r="1991" spans="3:3" s="2" customFormat="1">
      <c r="C1991" s="202"/>
    </row>
    <row r="1992" spans="3:3" s="2" customFormat="1">
      <c r="C1992" s="202"/>
    </row>
    <row r="1993" spans="3:3" s="2" customFormat="1">
      <c r="C1993" s="202"/>
    </row>
    <row r="1994" spans="3:3" s="2" customFormat="1">
      <c r="C1994" s="202"/>
    </row>
    <row r="1995" spans="3:3" s="2" customFormat="1">
      <c r="C1995" s="202"/>
    </row>
    <row r="1996" spans="3:3" s="2" customFormat="1">
      <c r="C1996" s="202"/>
    </row>
    <row r="1997" spans="3:3" s="2" customFormat="1">
      <c r="C1997" s="202"/>
    </row>
    <row r="1998" spans="3:3" s="2" customFormat="1">
      <c r="C1998" s="202"/>
    </row>
    <row r="1999" spans="3:3" s="2" customFormat="1">
      <c r="C1999" s="202"/>
    </row>
    <row r="2000" spans="3:3" s="2" customFormat="1">
      <c r="C2000" s="202"/>
    </row>
    <row r="2001" spans="3:3" s="2" customFormat="1">
      <c r="C2001" s="202"/>
    </row>
    <row r="2002" spans="3:3" s="2" customFormat="1">
      <c r="C2002" s="202"/>
    </row>
    <row r="2003" spans="3:3" s="2" customFormat="1">
      <c r="C2003" s="202"/>
    </row>
    <row r="2004" spans="3:3" s="2" customFormat="1">
      <c r="C2004" s="202"/>
    </row>
    <row r="2005" spans="3:3" s="2" customFormat="1">
      <c r="C2005" s="202"/>
    </row>
    <row r="2006" spans="3:3" s="2" customFormat="1">
      <c r="C2006" s="202"/>
    </row>
    <row r="2007" spans="3:3" s="2" customFormat="1">
      <c r="C2007" s="202"/>
    </row>
    <row r="2008" spans="3:3" s="2" customFormat="1">
      <c r="C2008" s="202"/>
    </row>
    <row r="2009" spans="3:3" s="2" customFormat="1">
      <c r="C2009" s="202"/>
    </row>
    <row r="2010" spans="3:3" s="2" customFormat="1">
      <c r="C2010" s="202"/>
    </row>
    <row r="2011" spans="3:3" s="2" customFormat="1">
      <c r="C2011" s="202"/>
    </row>
    <row r="2012" spans="3:3" s="2" customFormat="1">
      <c r="C2012" s="202"/>
    </row>
    <row r="2013" spans="3:3" s="2" customFormat="1">
      <c r="C2013" s="202"/>
    </row>
    <row r="2014" spans="3:3" s="2" customFormat="1">
      <c r="C2014" s="202"/>
    </row>
    <row r="2015" spans="3:3" s="2" customFormat="1">
      <c r="C2015" s="202"/>
    </row>
    <row r="2016" spans="3:3" s="2" customFormat="1">
      <c r="C2016" s="202"/>
    </row>
    <row r="2017" spans="3:3" s="2" customFormat="1">
      <c r="C2017" s="202"/>
    </row>
    <row r="2018" spans="3:3" s="2" customFormat="1">
      <c r="C2018" s="202"/>
    </row>
    <row r="2019" spans="3:3" s="2" customFormat="1">
      <c r="C2019" s="202"/>
    </row>
    <row r="2020" spans="3:3" s="2" customFormat="1">
      <c r="C2020" s="202"/>
    </row>
    <row r="2021" spans="3:3" s="2" customFormat="1">
      <c r="C2021" s="202"/>
    </row>
    <row r="2022" spans="3:3" s="2" customFormat="1">
      <c r="C2022" s="202"/>
    </row>
    <row r="2023" spans="3:3" s="2" customFormat="1">
      <c r="C2023" s="202"/>
    </row>
    <row r="2024" spans="3:3" s="2" customFormat="1">
      <c r="C2024" s="202"/>
    </row>
    <row r="2025" spans="3:3" s="2" customFormat="1">
      <c r="C2025" s="202"/>
    </row>
    <row r="2026" spans="3:3" s="2" customFormat="1">
      <c r="C2026" s="202"/>
    </row>
    <row r="2027" spans="3:3" s="2" customFormat="1">
      <c r="C2027" s="202"/>
    </row>
    <row r="2028" spans="3:3" s="2" customFormat="1">
      <c r="C2028" s="202"/>
    </row>
    <row r="2029" spans="3:3" s="2" customFormat="1">
      <c r="C2029" s="202"/>
    </row>
    <row r="2030" spans="3:3" s="2" customFormat="1">
      <c r="C2030" s="202"/>
    </row>
    <row r="2031" spans="3:3" s="2" customFormat="1">
      <c r="C2031" s="202"/>
    </row>
    <row r="2032" spans="3:3" s="2" customFormat="1">
      <c r="C2032" s="202"/>
    </row>
    <row r="2033" spans="3:3" s="2" customFormat="1">
      <c r="C2033" s="202"/>
    </row>
    <row r="2034" spans="3:3" s="2" customFormat="1">
      <c r="C2034" s="202"/>
    </row>
    <row r="2035" spans="3:3" s="2" customFormat="1">
      <c r="C2035" s="202"/>
    </row>
    <row r="2036" spans="3:3" s="2" customFormat="1">
      <c r="C2036" s="202"/>
    </row>
    <row r="2037" spans="3:3" s="2" customFormat="1">
      <c r="C2037" s="202"/>
    </row>
    <row r="2038" spans="3:3" s="2" customFormat="1">
      <c r="C2038" s="202"/>
    </row>
    <row r="2039" spans="3:3" s="2" customFormat="1">
      <c r="C2039" s="202"/>
    </row>
    <row r="2040" spans="3:3" s="2" customFormat="1">
      <c r="C2040" s="202"/>
    </row>
    <row r="2041" spans="3:3" s="2" customFormat="1">
      <c r="C2041" s="202"/>
    </row>
    <row r="2042" spans="3:3" s="2" customFormat="1">
      <c r="C2042" s="202"/>
    </row>
    <row r="2043" spans="3:3" s="2" customFormat="1">
      <c r="C2043" s="202"/>
    </row>
    <row r="2044" spans="3:3" s="2" customFormat="1">
      <c r="C2044" s="202"/>
    </row>
    <row r="2045" spans="3:3" s="2" customFormat="1">
      <c r="C2045" s="202"/>
    </row>
    <row r="2046" spans="3:3" s="2" customFormat="1">
      <c r="C2046" s="202"/>
    </row>
    <row r="2047" spans="3:3" s="2" customFormat="1">
      <c r="C2047" s="202"/>
    </row>
    <row r="2048" spans="3:3" s="2" customFormat="1">
      <c r="C2048" s="202"/>
    </row>
    <row r="2049" spans="3:3" s="2" customFormat="1">
      <c r="C2049" s="202"/>
    </row>
    <row r="2050" spans="3:3" s="2" customFormat="1">
      <c r="C2050" s="202"/>
    </row>
    <row r="2051" spans="3:3" s="2" customFormat="1">
      <c r="C2051" s="202"/>
    </row>
    <row r="2052" spans="3:3" s="2" customFormat="1">
      <c r="C2052" s="202"/>
    </row>
    <row r="2053" spans="3:3" s="2" customFormat="1">
      <c r="C2053" s="202"/>
    </row>
    <row r="2054" spans="3:3" s="2" customFormat="1">
      <c r="C2054" s="202"/>
    </row>
    <row r="2055" spans="3:3" s="2" customFormat="1">
      <c r="C2055" s="202"/>
    </row>
    <row r="2056" spans="3:3" s="2" customFormat="1">
      <c r="C2056" s="202"/>
    </row>
    <row r="2057" spans="3:3" s="2" customFormat="1">
      <c r="C2057" s="202"/>
    </row>
    <row r="2058" spans="3:3" s="2" customFormat="1">
      <c r="C2058" s="202"/>
    </row>
    <row r="2059" spans="3:3" s="2" customFormat="1">
      <c r="C2059" s="202"/>
    </row>
    <row r="2060" spans="3:3" s="2" customFormat="1">
      <c r="C2060" s="202"/>
    </row>
    <row r="2061" spans="3:3" s="2" customFormat="1">
      <c r="C2061" s="202"/>
    </row>
    <row r="2062" spans="3:3" s="2" customFormat="1">
      <c r="C2062" s="202"/>
    </row>
    <row r="2063" spans="3:3" s="2" customFormat="1">
      <c r="C2063" s="202"/>
    </row>
    <row r="2064" spans="3:3" s="2" customFormat="1">
      <c r="C2064" s="202"/>
    </row>
    <row r="2065" spans="3:3" s="2" customFormat="1">
      <c r="C2065" s="202"/>
    </row>
    <row r="2066" spans="3:3" s="2" customFormat="1">
      <c r="C2066" s="202"/>
    </row>
    <row r="2067" spans="3:3" s="2" customFormat="1">
      <c r="C2067" s="202"/>
    </row>
    <row r="2068" spans="3:3" s="2" customFormat="1">
      <c r="C2068" s="202"/>
    </row>
    <row r="2069" spans="3:3" s="2" customFormat="1">
      <c r="C2069" s="202"/>
    </row>
    <row r="2070" spans="3:3" s="2" customFormat="1">
      <c r="C2070" s="202"/>
    </row>
    <row r="2071" spans="3:3" s="2" customFormat="1">
      <c r="C2071" s="202"/>
    </row>
    <row r="2072" spans="3:3" s="2" customFormat="1">
      <c r="C2072" s="202"/>
    </row>
    <row r="2073" spans="3:3" s="2" customFormat="1">
      <c r="C2073" s="202"/>
    </row>
    <row r="2074" spans="3:3" s="2" customFormat="1">
      <c r="C2074" s="202"/>
    </row>
    <row r="2075" spans="3:3" s="2" customFormat="1">
      <c r="C2075" s="202"/>
    </row>
    <row r="2076" spans="3:3" s="2" customFormat="1">
      <c r="C2076" s="202"/>
    </row>
    <row r="2077" spans="3:3" s="2" customFormat="1">
      <c r="C2077" s="202"/>
    </row>
    <row r="2078" spans="3:3" s="2" customFormat="1">
      <c r="C2078" s="202"/>
    </row>
    <row r="2079" spans="3:3" s="2" customFormat="1">
      <c r="C2079" s="202"/>
    </row>
    <row r="2080" spans="3:3" s="2" customFormat="1">
      <c r="C2080" s="202"/>
    </row>
    <row r="2081" spans="3:3" s="2" customFormat="1">
      <c r="C2081" s="202"/>
    </row>
    <row r="2082" spans="3:3" s="2" customFormat="1">
      <c r="C2082" s="202"/>
    </row>
    <row r="2083" spans="3:3" s="2" customFormat="1">
      <c r="C2083" s="202"/>
    </row>
    <row r="2084" spans="3:3" s="2" customFormat="1">
      <c r="C2084" s="202"/>
    </row>
    <row r="2085" spans="3:3" s="2" customFormat="1">
      <c r="C2085" s="202"/>
    </row>
    <row r="2086" spans="3:3" s="2" customFormat="1">
      <c r="C2086" s="202"/>
    </row>
    <row r="2087" spans="3:3" s="2" customFormat="1">
      <c r="C2087" s="202"/>
    </row>
    <row r="2088" spans="3:3" s="2" customFormat="1">
      <c r="C2088" s="202"/>
    </row>
    <row r="2089" spans="3:3" s="2" customFormat="1">
      <c r="C2089" s="202"/>
    </row>
    <row r="2090" spans="3:3" s="2" customFormat="1">
      <c r="C2090" s="202"/>
    </row>
    <row r="2091" spans="3:3" s="2" customFormat="1">
      <c r="C2091" s="202"/>
    </row>
    <row r="2092" spans="3:3" s="2" customFormat="1">
      <c r="C2092" s="202"/>
    </row>
    <row r="2093" spans="3:3" s="2" customFormat="1">
      <c r="C2093" s="202"/>
    </row>
    <row r="2094" spans="3:3" s="2" customFormat="1">
      <c r="C2094" s="202"/>
    </row>
    <row r="2095" spans="3:3" s="2" customFormat="1">
      <c r="C2095" s="202"/>
    </row>
    <row r="2096" spans="3:3" s="2" customFormat="1">
      <c r="C2096" s="202"/>
    </row>
    <row r="2097" spans="3:3" s="2" customFormat="1">
      <c r="C2097" s="202"/>
    </row>
    <row r="2098" spans="3:3" s="2" customFormat="1">
      <c r="C2098" s="202"/>
    </row>
    <row r="2099" spans="3:3" s="2" customFormat="1">
      <c r="C2099" s="202"/>
    </row>
    <row r="2100" spans="3:3" s="2" customFormat="1">
      <c r="C2100" s="202"/>
    </row>
    <row r="2101" spans="3:3" s="2" customFormat="1">
      <c r="C2101" s="202"/>
    </row>
    <row r="2102" spans="3:3" s="2" customFormat="1">
      <c r="C2102" s="202"/>
    </row>
    <row r="2103" spans="3:3" s="2" customFormat="1">
      <c r="C2103" s="202"/>
    </row>
    <row r="2104" spans="3:3" s="2" customFormat="1">
      <c r="C2104" s="202"/>
    </row>
    <row r="2105" spans="3:3" s="2" customFormat="1">
      <c r="C2105" s="202"/>
    </row>
    <row r="2106" spans="3:3" s="2" customFormat="1">
      <c r="C2106" s="202"/>
    </row>
    <row r="2107" spans="3:3" s="2" customFormat="1">
      <c r="C2107" s="202"/>
    </row>
    <row r="2108" spans="3:3" s="2" customFormat="1">
      <c r="C2108" s="202"/>
    </row>
    <row r="2109" spans="3:3" s="2" customFormat="1">
      <c r="C2109" s="202"/>
    </row>
    <row r="2110" spans="3:3" s="2" customFormat="1">
      <c r="C2110" s="202"/>
    </row>
    <row r="2111" spans="3:3" s="2" customFormat="1">
      <c r="C2111" s="202"/>
    </row>
    <row r="2112" spans="3:3" s="2" customFormat="1">
      <c r="C2112" s="202"/>
    </row>
    <row r="2113" spans="3:3" s="2" customFormat="1">
      <c r="C2113" s="202"/>
    </row>
    <row r="2114" spans="3:3" s="2" customFormat="1">
      <c r="C2114" s="202"/>
    </row>
    <row r="2115" spans="3:3" s="2" customFormat="1">
      <c r="C2115" s="202"/>
    </row>
    <row r="2116" spans="3:3" s="2" customFormat="1">
      <c r="C2116" s="202"/>
    </row>
    <row r="2117" spans="3:3" s="2" customFormat="1">
      <c r="C2117" s="202"/>
    </row>
    <row r="2118" spans="3:3" s="2" customFormat="1">
      <c r="C2118" s="202"/>
    </row>
    <row r="2119" spans="3:3" s="2" customFormat="1">
      <c r="C2119" s="202"/>
    </row>
    <row r="2120" spans="3:3" s="2" customFormat="1">
      <c r="C2120" s="202"/>
    </row>
    <row r="2121" spans="3:3" s="2" customFormat="1">
      <c r="C2121" s="202"/>
    </row>
    <row r="2122" spans="3:3" s="2" customFormat="1">
      <c r="C2122" s="202"/>
    </row>
    <row r="2123" spans="3:3" s="2" customFormat="1">
      <c r="C2123" s="202"/>
    </row>
    <row r="2124" spans="3:3" s="2" customFormat="1">
      <c r="C2124" s="202"/>
    </row>
    <row r="2125" spans="3:3" s="2" customFormat="1">
      <c r="C2125" s="202"/>
    </row>
    <row r="2126" spans="3:3" s="2" customFormat="1">
      <c r="C2126" s="202"/>
    </row>
    <row r="2127" spans="3:3" s="2" customFormat="1">
      <c r="C2127" s="202"/>
    </row>
    <row r="2128" spans="3:3" s="2" customFormat="1">
      <c r="C2128" s="202"/>
    </row>
    <row r="2129" spans="3:3" s="2" customFormat="1">
      <c r="C2129" s="202"/>
    </row>
    <row r="2130" spans="3:3" s="2" customFormat="1">
      <c r="C2130" s="202"/>
    </row>
    <row r="2131" spans="3:3" s="2" customFormat="1">
      <c r="C2131" s="202"/>
    </row>
    <row r="2132" spans="3:3" s="2" customFormat="1">
      <c r="C2132" s="202"/>
    </row>
    <row r="2133" spans="3:3" s="2" customFormat="1">
      <c r="C2133" s="202"/>
    </row>
    <row r="2134" spans="3:3" s="2" customFormat="1">
      <c r="C2134" s="202"/>
    </row>
    <row r="2135" spans="3:3" s="2" customFormat="1">
      <c r="C2135" s="202"/>
    </row>
    <row r="2136" spans="3:3" s="2" customFormat="1">
      <c r="C2136" s="202"/>
    </row>
    <row r="2137" spans="3:3" s="2" customFormat="1">
      <c r="C2137" s="202"/>
    </row>
    <row r="2138" spans="3:3" s="2" customFormat="1">
      <c r="C2138" s="202"/>
    </row>
    <row r="2139" spans="3:3" s="2" customFormat="1">
      <c r="C2139" s="202"/>
    </row>
    <row r="2140" spans="3:3" s="2" customFormat="1">
      <c r="C2140" s="202"/>
    </row>
    <row r="2141" spans="3:3" s="2" customFormat="1">
      <c r="C2141" s="202"/>
    </row>
    <row r="2142" spans="3:3" s="2" customFormat="1">
      <c r="C2142" s="202"/>
    </row>
    <row r="2143" spans="3:3" s="2" customFormat="1">
      <c r="C2143" s="202"/>
    </row>
    <row r="2144" spans="3:3" s="2" customFormat="1">
      <c r="C2144" s="202"/>
    </row>
    <row r="2145" spans="3:3" s="2" customFormat="1">
      <c r="C2145" s="202"/>
    </row>
  </sheetData>
  <sheetProtection password="984B" sheet="1" objects="1" scenarios="1"/>
  <mergeCells count="47">
    <mergeCell ref="Q6:R6"/>
    <mergeCell ref="B2:R2"/>
    <mergeCell ref="B4:R4"/>
    <mergeCell ref="B5:E5"/>
    <mergeCell ref="F5:H5"/>
    <mergeCell ref="I5:K5"/>
    <mergeCell ref="L5:N5"/>
    <mergeCell ref="O5:P5"/>
    <mergeCell ref="Q5:R5"/>
    <mergeCell ref="B6:E6"/>
    <mergeCell ref="F6:H6"/>
    <mergeCell ref="I6:K6"/>
    <mergeCell ref="L6:N6"/>
    <mergeCell ref="O6:P6"/>
    <mergeCell ref="N14:O14"/>
    <mergeCell ref="B7:E8"/>
    <mergeCell ref="F7:H8"/>
    <mergeCell ref="I7:K8"/>
    <mergeCell ref="L7:N8"/>
    <mergeCell ref="O7:P8"/>
    <mergeCell ref="B10:R10"/>
    <mergeCell ref="B11:I11"/>
    <mergeCell ref="J11:R11"/>
    <mergeCell ref="N12:O12"/>
    <mergeCell ref="N13:O13"/>
    <mergeCell ref="Q7:R8"/>
    <mergeCell ref="N26:O26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33:O33"/>
    <mergeCell ref="B34:D34"/>
    <mergeCell ref="N34:O34"/>
    <mergeCell ref="N27:O27"/>
    <mergeCell ref="N28:O28"/>
    <mergeCell ref="N29:O29"/>
    <mergeCell ref="N30:O30"/>
    <mergeCell ref="N31:O31"/>
    <mergeCell ref="N32:O32"/>
  </mergeCells>
  <pageMargins left="0" right="0" top="0.39370078740157483" bottom="0.39370078740157483" header="0.31496062992125984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71"/>
  <sheetViews>
    <sheetView showGridLines="0" workbookViewId="0">
      <selection activeCell="L64" sqref="L64"/>
    </sheetView>
  </sheetViews>
  <sheetFormatPr defaultRowHeight="12.75"/>
  <cols>
    <col min="1" max="1" width="0.7109375" customWidth="1"/>
    <col min="2" max="2" width="7.42578125" customWidth="1"/>
    <col min="3" max="3" width="6.140625" customWidth="1"/>
    <col min="4" max="4" width="20.140625" customWidth="1"/>
    <col min="5" max="5" width="4.5703125" customWidth="1"/>
    <col min="6" max="6" width="6.28515625" customWidth="1"/>
    <col min="7" max="7" width="7.140625" customWidth="1"/>
    <col min="8" max="8" width="9.85546875" customWidth="1"/>
    <col min="9" max="9" width="11.28515625" customWidth="1"/>
    <col min="10" max="10" width="16.5703125" customWidth="1"/>
    <col min="11" max="11" width="10.85546875" customWidth="1"/>
    <col min="12" max="12" width="8.42578125" customWidth="1"/>
    <col min="13" max="13" width="9.7109375" customWidth="1"/>
    <col min="14" max="14" width="8.85546875" customWidth="1"/>
    <col min="15" max="15" width="15.28515625" customWidth="1"/>
    <col min="16" max="16" width="0.7109375" customWidth="1"/>
    <col min="17" max="57" width="9.140625" style="2"/>
  </cols>
  <sheetData>
    <row r="1" spans="1:16">
      <c r="A1" s="110"/>
      <c r="B1" s="111"/>
      <c r="C1" s="112"/>
      <c r="D1" s="111"/>
      <c r="E1" s="113"/>
      <c r="F1" s="114"/>
      <c r="G1" s="111"/>
      <c r="H1" s="115"/>
      <c r="I1" s="113"/>
      <c r="J1" s="113"/>
      <c r="K1" s="111"/>
      <c r="L1" s="111"/>
      <c r="M1" s="111"/>
      <c r="N1" s="111"/>
      <c r="O1" s="115"/>
      <c r="P1" s="116"/>
    </row>
    <row r="2" spans="1:16" ht="30.75" customHeight="1">
      <c r="A2" s="117"/>
      <c r="B2" s="898" t="s">
        <v>115</v>
      </c>
      <c r="C2" s="899"/>
      <c r="D2" s="899"/>
      <c r="E2" s="899"/>
      <c r="F2" s="899"/>
      <c r="G2" s="899"/>
      <c r="H2" s="899"/>
      <c r="I2" s="899"/>
      <c r="J2" s="899"/>
      <c r="K2" s="899"/>
      <c r="L2" s="899"/>
      <c r="M2" s="899"/>
      <c r="N2" s="899"/>
      <c r="O2" s="900"/>
      <c r="P2" s="117"/>
    </row>
    <row r="3" spans="1:16" ht="4.5" customHeight="1">
      <c r="A3" s="118"/>
      <c r="B3" s="204"/>
      <c r="C3" s="205"/>
      <c r="D3" s="204"/>
      <c r="E3" s="204"/>
      <c r="F3" s="204"/>
      <c r="G3" s="204"/>
      <c r="H3" s="204"/>
      <c r="I3" s="204"/>
      <c r="J3" s="206"/>
      <c r="K3" s="206"/>
      <c r="L3" s="206"/>
      <c r="M3" s="206"/>
      <c r="N3" s="206"/>
      <c r="O3" s="206"/>
      <c r="P3" s="122"/>
    </row>
    <row r="4" spans="1:16" ht="27" customHeight="1">
      <c r="A4" s="123"/>
      <c r="B4" s="901" t="s">
        <v>116</v>
      </c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3"/>
      <c r="P4" s="122"/>
    </row>
    <row r="5" spans="1:16" ht="16.5" customHeight="1">
      <c r="A5" s="123"/>
      <c r="B5" s="904">
        <v>1</v>
      </c>
      <c r="C5" s="905"/>
      <c r="D5" s="906"/>
      <c r="E5" s="904">
        <v>2</v>
      </c>
      <c r="F5" s="905"/>
      <c r="G5" s="905"/>
      <c r="H5" s="906"/>
      <c r="I5" s="904">
        <v>3</v>
      </c>
      <c r="J5" s="906"/>
      <c r="K5" s="699">
        <v>4</v>
      </c>
      <c r="L5" s="700"/>
      <c r="M5" s="904">
        <v>5</v>
      </c>
      <c r="N5" s="906"/>
      <c r="O5" s="207">
        <v>6</v>
      </c>
      <c r="P5" s="122"/>
    </row>
    <row r="6" spans="1:16" ht="54.75" customHeight="1">
      <c r="A6" s="117"/>
      <c r="B6" s="894" t="s">
        <v>117</v>
      </c>
      <c r="C6" s="911"/>
      <c r="D6" s="895"/>
      <c r="E6" s="908" t="s">
        <v>118</v>
      </c>
      <c r="F6" s="909"/>
      <c r="G6" s="909"/>
      <c r="H6" s="910"/>
      <c r="I6" s="894" t="s">
        <v>119</v>
      </c>
      <c r="J6" s="895"/>
      <c r="K6" s="894" t="s">
        <v>120</v>
      </c>
      <c r="L6" s="895"/>
      <c r="M6" s="894" t="s">
        <v>121</v>
      </c>
      <c r="N6" s="895"/>
      <c r="O6" s="701" t="s">
        <v>122</v>
      </c>
      <c r="P6" s="117"/>
    </row>
    <row r="7" spans="1:16">
      <c r="A7" s="117"/>
      <c r="B7" s="871">
        <v>0</v>
      </c>
      <c r="C7" s="872"/>
      <c r="D7" s="873"/>
      <c r="E7" s="877">
        <v>0</v>
      </c>
      <c r="F7" s="872"/>
      <c r="G7" s="872"/>
      <c r="H7" s="873"/>
      <c r="I7" s="879">
        <f>IF((B7&gt;0),((E7/B7)*100),0)</f>
        <v>0</v>
      </c>
      <c r="J7" s="881"/>
      <c r="K7" s="885">
        <f>IF((I7-30)&gt;0,(I7-30)/100,0)</f>
        <v>0</v>
      </c>
      <c r="L7" s="887"/>
      <c r="M7" s="885">
        <f>IF((E7&gt;0),((B7*K7)/E7),0)</f>
        <v>0</v>
      </c>
      <c r="N7" s="887"/>
      <c r="O7" s="916">
        <f>((E7*M7))</f>
        <v>0</v>
      </c>
      <c r="P7" s="117"/>
    </row>
    <row r="8" spans="1:16" ht="15" customHeight="1">
      <c r="A8" s="117"/>
      <c r="B8" s="874"/>
      <c r="C8" s="875"/>
      <c r="D8" s="876"/>
      <c r="E8" s="878"/>
      <c r="F8" s="875"/>
      <c r="G8" s="875"/>
      <c r="H8" s="876"/>
      <c r="I8" s="882"/>
      <c r="J8" s="884"/>
      <c r="K8" s="888"/>
      <c r="L8" s="890"/>
      <c r="M8" s="888"/>
      <c r="N8" s="890"/>
      <c r="O8" s="917"/>
      <c r="P8" s="117"/>
    </row>
    <row r="9" spans="1:16" ht="7.5" customHeight="1">
      <c r="A9" s="118"/>
      <c r="B9" s="124"/>
      <c r="C9" s="125"/>
      <c r="D9" s="124"/>
      <c r="E9" s="124"/>
      <c r="F9" s="124"/>
      <c r="G9" s="124"/>
      <c r="H9" s="124"/>
      <c r="I9" s="126"/>
      <c r="J9" s="127"/>
      <c r="K9" s="127"/>
      <c r="L9" s="127"/>
      <c r="M9" s="127"/>
      <c r="N9" s="127"/>
      <c r="O9" s="208"/>
      <c r="P9" s="122"/>
    </row>
    <row r="10" spans="1:16">
      <c r="A10" s="128"/>
      <c r="B10" s="891" t="s">
        <v>123</v>
      </c>
      <c r="C10" s="892"/>
      <c r="D10" s="892"/>
      <c r="E10" s="892"/>
      <c r="F10" s="892"/>
      <c r="G10" s="892"/>
      <c r="H10" s="892"/>
      <c r="I10" s="892"/>
      <c r="J10" s="892"/>
      <c r="K10" s="892"/>
      <c r="L10" s="892"/>
      <c r="M10" s="892"/>
      <c r="N10" s="892"/>
      <c r="O10" s="893"/>
      <c r="P10" s="117"/>
    </row>
    <row r="11" spans="1:16">
      <c r="A11" s="129"/>
      <c r="B11" s="891" t="s">
        <v>124</v>
      </c>
      <c r="C11" s="892"/>
      <c r="D11" s="892"/>
      <c r="E11" s="892"/>
      <c r="F11" s="892"/>
      <c r="G11" s="892"/>
      <c r="H11" s="892"/>
      <c r="I11" s="891" t="s">
        <v>125</v>
      </c>
      <c r="J11" s="892"/>
      <c r="K11" s="892"/>
      <c r="L11" s="892"/>
      <c r="M11" s="892"/>
      <c r="N11" s="892"/>
      <c r="O11" s="892"/>
      <c r="P11" s="117"/>
    </row>
    <row r="12" spans="1:16">
      <c r="A12" s="129"/>
      <c r="B12" s="130">
        <v>7</v>
      </c>
      <c r="C12" s="130">
        <v>8</v>
      </c>
      <c r="D12" s="130">
        <v>9</v>
      </c>
      <c r="E12" s="131">
        <v>10</v>
      </c>
      <c r="F12" s="131">
        <v>11</v>
      </c>
      <c r="G12" s="131">
        <v>12</v>
      </c>
      <c r="H12" s="131">
        <v>13</v>
      </c>
      <c r="I12" s="133">
        <v>14</v>
      </c>
      <c r="J12" s="133">
        <v>15</v>
      </c>
      <c r="K12" s="133">
        <v>16</v>
      </c>
      <c r="L12" s="869">
        <v>17</v>
      </c>
      <c r="M12" s="870"/>
      <c r="N12" s="131">
        <v>18</v>
      </c>
      <c r="O12" s="135">
        <v>19</v>
      </c>
      <c r="P12" s="122"/>
    </row>
    <row r="13" spans="1:16" ht="28.5" customHeight="1">
      <c r="A13" s="118"/>
      <c r="B13" s="136" t="s">
        <v>94</v>
      </c>
      <c r="C13" s="137" t="s">
        <v>95</v>
      </c>
      <c r="D13" s="138" t="s">
        <v>96</v>
      </c>
      <c r="E13" s="138" t="s">
        <v>97</v>
      </c>
      <c r="F13" s="139" t="s">
        <v>98</v>
      </c>
      <c r="G13" s="138" t="s">
        <v>99</v>
      </c>
      <c r="H13" s="209" t="s">
        <v>100</v>
      </c>
      <c r="I13" s="210" t="s">
        <v>102</v>
      </c>
      <c r="J13" s="140" t="s">
        <v>104</v>
      </c>
      <c r="K13" s="142" t="s">
        <v>105</v>
      </c>
      <c r="L13" s="894" t="s">
        <v>5</v>
      </c>
      <c r="M13" s="895"/>
      <c r="N13" s="142" t="s">
        <v>106</v>
      </c>
      <c r="O13" s="144" t="s">
        <v>108</v>
      </c>
      <c r="P13" s="122"/>
    </row>
    <row r="14" spans="1:16" ht="12" customHeight="1">
      <c r="A14" s="118"/>
      <c r="B14" s="130"/>
      <c r="C14" s="130"/>
      <c r="D14" s="130"/>
      <c r="E14" s="131"/>
      <c r="F14" s="131"/>
      <c r="G14" s="131"/>
      <c r="H14" s="132"/>
      <c r="I14" s="133" t="s">
        <v>109</v>
      </c>
      <c r="J14" s="133" t="s">
        <v>126</v>
      </c>
      <c r="K14" s="211"/>
      <c r="L14" s="914"/>
      <c r="M14" s="915"/>
      <c r="N14" s="212"/>
      <c r="O14" s="135" t="s">
        <v>127</v>
      </c>
      <c r="P14" s="145"/>
    </row>
    <row r="15" spans="1:16">
      <c r="A15" s="118"/>
      <c r="B15" s="146"/>
      <c r="C15" s="147"/>
      <c r="D15" s="148"/>
      <c r="E15" s="148"/>
      <c r="F15" s="149"/>
      <c r="G15" s="150"/>
      <c r="H15" s="151"/>
      <c r="I15" s="152">
        <f>F15*$M$7</f>
        <v>0</v>
      </c>
      <c r="J15" s="153">
        <f>I15*G15</f>
        <v>0</v>
      </c>
      <c r="K15" s="150"/>
      <c r="L15" s="868"/>
      <c r="M15" s="868"/>
      <c r="N15" s="154">
        <v>0</v>
      </c>
      <c r="O15" s="156">
        <f>L15*N15*'[1]Apuração Mensal versão 3.3'!$G$33/100</f>
        <v>0</v>
      </c>
      <c r="P15" s="157"/>
    </row>
    <row r="16" spans="1:16">
      <c r="A16" s="118"/>
      <c r="B16" s="158"/>
      <c r="C16" s="159"/>
      <c r="D16" s="160"/>
      <c r="E16" s="160"/>
      <c r="F16" s="161"/>
      <c r="G16" s="162"/>
      <c r="H16" s="163"/>
      <c r="I16" s="164">
        <f t="shared" ref="I16:I33" si="0">F16*$M$7</f>
        <v>0</v>
      </c>
      <c r="J16" s="165">
        <f t="shared" ref="J16:J33" si="1">I16*G16</f>
        <v>0</v>
      </c>
      <c r="K16" s="166"/>
      <c r="L16" s="867"/>
      <c r="M16" s="867"/>
      <c r="N16" s="167">
        <v>0</v>
      </c>
      <c r="O16" s="169">
        <f>L16*N16*'[1]Apuração Mensal versão 3.3'!$G$33/100</f>
        <v>0</v>
      </c>
      <c r="P16" s="157"/>
    </row>
    <row r="17" spans="1:16">
      <c r="A17" s="118"/>
      <c r="B17" s="158"/>
      <c r="C17" s="159"/>
      <c r="D17" s="160"/>
      <c r="E17" s="160"/>
      <c r="F17" s="161"/>
      <c r="G17" s="162"/>
      <c r="H17" s="163"/>
      <c r="I17" s="164">
        <f t="shared" si="0"/>
        <v>0</v>
      </c>
      <c r="J17" s="165">
        <f t="shared" si="1"/>
        <v>0</v>
      </c>
      <c r="K17" s="166"/>
      <c r="L17" s="867"/>
      <c r="M17" s="867"/>
      <c r="N17" s="167">
        <v>0</v>
      </c>
      <c r="O17" s="169">
        <f>L17*N17*'[1]Apuração Mensal versão 3.3'!$G$33/100</f>
        <v>0</v>
      </c>
      <c r="P17" s="157"/>
    </row>
    <row r="18" spans="1:16">
      <c r="A18" s="118"/>
      <c r="B18" s="158"/>
      <c r="C18" s="159"/>
      <c r="D18" s="160"/>
      <c r="E18" s="160"/>
      <c r="F18" s="161"/>
      <c r="G18" s="162"/>
      <c r="H18" s="163"/>
      <c r="I18" s="164">
        <f t="shared" si="0"/>
        <v>0</v>
      </c>
      <c r="J18" s="165">
        <f t="shared" si="1"/>
        <v>0</v>
      </c>
      <c r="K18" s="166"/>
      <c r="L18" s="867"/>
      <c r="M18" s="867"/>
      <c r="N18" s="167">
        <v>0</v>
      </c>
      <c r="O18" s="169">
        <f>L18*N18*'[1]Apuração Mensal versão 3.3'!$G$33/100</f>
        <v>0</v>
      </c>
      <c r="P18" s="157"/>
    </row>
    <row r="19" spans="1:16">
      <c r="A19" s="118"/>
      <c r="B19" s="158"/>
      <c r="C19" s="159"/>
      <c r="D19" s="160"/>
      <c r="E19" s="160"/>
      <c r="F19" s="161"/>
      <c r="G19" s="162"/>
      <c r="H19" s="163"/>
      <c r="I19" s="164">
        <f t="shared" si="0"/>
        <v>0</v>
      </c>
      <c r="J19" s="165">
        <f t="shared" si="1"/>
        <v>0</v>
      </c>
      <c r="K19" s="166"/>
      <c r="L19" s="867"/>
      <c r="M19" s="867"/>
      <c r="N19" s="167">
        <v>0</v>
      </c>
      <c r="O19" s="169">
        <f>L19*N19*'[1]Apuração Mensal versão 3.3'!$G$33/100</f>
        <v>0</v>
      </c>
      <c r="P19" s="157"/>
    </row>
    <row r="20" spans="1:16">
      <c r="A20" s="118"/>
      <c r="B20" s="158"/>
      <c r="C20" s="159"/>
      <c r="D20" s="160"/>
      <c r="E20" s="160"/>
      <c r="F20" s="161"/>
      <c r="G20" s="162"/>
      <c r="H20" s="163"/>
      <c r="I20" s="164">
        <f t="shared" si="0"/>
        <v>0</v>
      </c>
      <c r="J20" s="165">
        <f>I20*G20</f>
        <v>0</v>
      </c>
      <c r="K20" s="166"/>
      <c r="L20" s="867"/>
      <c r="M20" s="867"/>
      <c r="N20" s="167">
        <v>0</v>
      </c>
      <c r="O20" s="169">
        <f>L20*N20*'[1]Apuração Mensal versão 3.3'!$G$33/100</f>
        <v>0</v>
      </c>
      <c r="P20" s="157"/>
    </row>
    <row r="21" spans="1:16">
      <c r="A21" s="118"/>
      <c r="B21" s="158"/>
      <c r="C21" s="159"/>
      <c r="D21" s="160"/>
      <c r="E21" s="160"/>
      <c r="F21" s="161"/>
      <c r="G21" s="162"/>
      <c r="H21" s="163"/>
      <c r="I21" s="164">
        <f t="shared" si="0"/>
        <v>0</v>
      </c>
      <c r="J21" s="165">
        <f t="shared" si="1"/>
        <v>0</v>
      </c>
      <c r="K21" s="166"/>
      <c r="L21" s="867"/>
      <c r="M21" s="867"/>
      <c r="N21" s="167">
        <v>0</v>
      </c>
      <c r="O21" s="169">
        <f>L21*N21*'[1]Apuração Mensal versão 3.3'!$G$33/100</f>
        <v>0</v>
      </c>
      <c r="P21" s="157"/>
    </row>
    <row r="22" spans="1:16">
      <c r="A22" s="118"/>
      <c r="B22" s="158"/>
      <c r="C22" s="159"/>
      <c r="D22" s="160"/>
      <c r="E22" s="160"/>
      <c r="F22" s="161"/>
      <c r="G22" s="162"/>
      <c r="H22" s="163"/>
      <c r="I22" s="164">
        <f t="shared" si="0"/>
        <v>0</v>
      </c>
      <c r="J22" s="165">
        <f t="shared" si="1"/>
        <v>0</v>
      </c>
      <c r="K22" s="166"/>
      <c r="L22" s="867"/>
      <c r="M22" s="867"/>
      <c r="N22" s="167">
        <v>0</v>
      </c>
      <c r="O22" s="169">
        <f>L22*N22*'[1]Apuração Mensal versão 3.3'!$G$33/100</f>
        <v>0</v>
      </c>
      <c r="P22" s="157"/>
    </row>
    <row r="23" spans="1:16">
      <c r="A23" s="118"/>
      <c r="B23" s="158"/>
      <c r="C23" s="159"/>
      <c r="D23" s="160"/>
      <c r="E23" s="160"/>
      <c r="F23" s="161"/>
      <c r="G23" s="162"/>
      <c r="H23" s="163"/>
      <c r="I23" s="164">
        <f t="shared" si="0"/>
        <v>0</v>
      </c>
      <c r="J23" s="165">
        <f t="shared" si="1"/>
        <v>0</v>
      </c>
      <c r="K23" s="166"/>
      <c r="L23" s="867"/>
      <c r="M23" s="867"/>
      <c r="N23" s="167">
        <v>0</v>
      </c>
      <c r="O23" s="169">
        <f>L23*N23*'[1]Apuração Mensal versão 3.3'!$G$33/100</f>
        <v>0</v>
      </c>
      <c r="P23" s="157"/>
    </row>
    <row r="24" spans="1:16">
      <c r="A24" s="118"/>
      <c r="B24" s="170"/>
      <c r="C24" s="171"/>
      <c r="D24" s="172"/>
      <c r="E24" s="172"/>
      <c r="F24" s="173"/>
      <c r="G24" s="166"/>
      <c r="H24" s="174"/>
      <c r="I24" s="164">
        <f t="shared" si="0"/>
        <v>0</v>
      </c>
      <c r="J24" s="165">
        <f t="shared" si="1"/>
        <v>0</v>
      </c>
      <c r="K24" s="166"/>
      <c r="L24" s="867"/>
      <c r="M24" s="867"/>
      <c r="N24" s="167">
        <v>0</v>
      </c>
      <c r="O24" s="169">
        <f>L24*N24*'[1]Apuração Mensal versão 3.3'!$G$33/100</f>
        <v>0</v>
      </c>
      <c r="P24" s="175"/>
    </row>
    <row r="25" spans="1:16">
      <c r="A25" s="118"/>
      <c r="B25" s="170"/>
      <c r="C25" s="171"/>
      <c r="D25" s="172"/>
      <c r="E25" s="172"/>
      <c r="F25" s="173"/>
      <c r="G25" s="166"/>
      <c r="H25" s="174"/>
      <c r="I25" s="164">
        <f t="shared" si="0"/>
        <v>0</v>
      </c>
      <c r="J25" s="165">
        <f t="shared" si="1"/>
        <v>0</v>
      </c>
      <c r="K25" s="213"/>
      <c r="L25" s="867"/>
      <c r="M25" s="867"/>
      <c r="N25" s="167">
        <v>0</v>
      </c>
      <c r="O25" s="169">
        <f>L25*N25*'[1]Apuração Mensal versão 3.3'!$G$33/100</f>
        <v>0</v>
      </c>
      <c r="P25" s="175"/>
    </row>
    <row r="26" spans="1:16">
      <c r="A26" s="118"/>
      <c r="B26" s="170"/>
      <c r="C26" s="171"/>
      <c r="D26" s="172"/>
      <c r="E26" s="172"/>
      <c r="F26" s="173"/>
      <c r="G26" s="166"/>
      <c r="H26" s="174"/>
      <c r="I26" s="164">
        <f t="shared" si="0"/>
        <v>0</v>
      </c>
      <c r="J26" s="165">
        <f t="shared" si="1"/>
        <v>0</v>
      </c>
      <c r="K26" s="166"/>
      <c r="L26" s="867"/>
      <c r="M26" s="867"/>
      <c r="N26" s="167">
        <v>0</v>
      </c>
      <c r="O26" s="169">
        <f>L26*N26*'[1]Apuração Mensal versão 3.3'!$G$33/100</f>
        <v>0</v>
      </c>
      <c r="P26" s="175"/>
    </row>
    <row r="27" spans="1:16">
      <c r="A27" s="118"/>
      <c r="B27" s="170"/>
      <c r="C27" s="171"/>
      <c r="D27" s="172"/>
      <c r="E27" s="172"/>
      <c r="F27" s="173"/>
      <c r="G27" s="166"/>
      <c r="H27" s="174"/>
      <c r="I27" s="164">
        <f t="shared" si="0"/>
        <v>0</v>
      </c>
      <c r="J27" s="165">
        <f t="shared" si="1"/>
        <v>0</v>
      </c>
      <c r="K27" s="166"/>
      <c r="L27" s="867"/>
      <c r="M27" s="867"/>
      <c r="N27" s="167">
        <v>0</v>
      </c>
      <c r="O27" s="169">
        <f>L27*N27*'[1]Apuração Mensal versão 3.3'!$G$33/100</f>
        <v>0</v>
      </c>
      <c r="P27" s="175"/>
    </row>
    <row r="28" spans="1:16">
      <c r="A28" s="118"/>
      <c r="B28" s="170"/>
      <c r="C28" s="171"/>
      <c r="D28" s="172"/>
      <c r="E28" s="172"/>
      <c r="F28" s="173"/>
      <c r="G28" s="166"/>
      <c r="H28" s="174"/>
      <c r="I28" s="164">
        <f t="shared" si="0"/>
        <v>0</v>
      </c>
      <c r="J28" s="165">
        <f t="shared" si="1"/>
        <v>0</v>
      </c>
      <c r="K28" s="166"/>
      <c r="L28" s="867"/>
      <c r="M28" s="867"/>
      <c r="N28" s="167">
        <v>0</v>
      </c>
      <c r="O28" s="169">
        <f>L28*N28*'[1]Apuração Mensal versão 3.3'!$G$33/100</f>
        <v>0</v>
      </c>
      <c r="P28" s="175"/>
    </row>
    <row r="29" spans="1:16">
      <c r="A29" s="118"/>
      <c r="B29" s="170"/>
      <c r="C29" s="171"/>
      <c r="D29" s="172"/>
      <c r="E29" s="172"/>
      <c r="F29" s="173"/>
      <c r="G29" s="166"/>
      <c r="H29" s="174"/>
      <c r="I29" s="164">
        <f t="shared" si="0"/>
        <v>0</v>
      </c>
      <c r="J29" s="165">
        <f t="shared" si="1"/>
        <v>0</v>
      </c>
      <c r="K29" s="166"/>
      <c r="L29" s="867"/>
      <c r="M29" s="867"/>
      <c r="N29" s="167">
        <v>0</v>
      </c>
      <c r="O29" s="169">
        <f>L29*N29*'[1]Apuração Mensal versão 3.3'!$G$33/100</f>
        <v>0</v>
      </c>
      <c r="P29" s="175"/>
    </row>
    <row r="30" spans="1:16">
      <c r="A30" s="118"/>
      <c r="B30" s="170"/>
      <c r="C30" s="171"/>
      <c r="D30" s="172"/>
      <c r="E30" s="172"/>
      <c r="F30" s="173"/>
      <c r="G30" s="166"/>
      <c r="H30" s="174"/>
      <c r="I30" s="164">
        <f t="shared" si="0"/>
        <v>0</v>
      </c>
      <c r="J30" s="165">
        <f t="shared" si="1"/>
        <v>0</v>
      </c>
      <c r="K30" s="166"/>
      <c r="L30" s="867"/>
      <c r="M30" s="867"/>
      <c r="N30" s="167">
        <v>0</v>
      </c>
      <c r="O30" s="169">
        <f>L30*N30*'[1]Apuração Mensal versão 3.3'!$G$33/100</f>
        <v>0</v>
      </c>
      <c r="P30" s="122"/>
    </row>
    <row r="31" spans="1:16">
      <c r="A31" s="118"/>
      <c r="B31" s="170"/>
      <c r="C31" s="171"/>
      <c r="D31" s="172"/>
      <c r="E31" s="172"/>
      <c r="F31" s="173"/>
      <c r="G31" s="166"/>
      <c r="H31" s="174"/>
      <c r="I31" s="164">
        <f t="shared" si="0"/>
        <v>0</v>
      </c>
      <c r="J31" s="165">
        <f t="shared" si="1"/>
        <v>0</v>
      </c>
      <c r="K31" s="166"/>
      <c r="L31" s="867"/>
      <c r="M31" s="867"/>
      <c r="N31" s="167">
        <v>0</v>
      </c>
      <c r="O31" s="169">
        <f>L31*N31*'[1]Apuração Mensal versão 3.3'!$G$33/100</f>
        <v>0</v>
      </c>
      <c r="P31" s="175"/>
    </row>
    <row r="32" spans="1:16">
      <c r="A32" s="118"/>
      <c r="B32" s="170"/>
      <c r="C32" s="171"/>
      <c r="D32" s="172"/>
      <c r="E32" s="172"/>
      <c r="F32" s="173"/>
      <c r="G32" s="166"/>
      <c r="H32" s="174"/>
      <c r="I32" s="164">
        <f t="shared" si="0"/>
        <v>0</v>
      </c>
      <c r="J32" s="165">
        <f t="shared" si="1"/>
        <v>0</v>
      </c>
      <c r="K32" s="166"/>
      <c r="L32" s="867"/>
      <c r="M32" s="867"/>
      <c r="N32" s="167">
        <v>0</v>
      </c>
      <c r="O32" s="169">
        <f>L32*N32*'[1]Apuração Mensal versão 3.3'!$G$33/100</f>
        <v>0</v>
      </c>
      <c r="P32" s="175"/>
    </row>
    <row r="33" spans="1:16">
      <c r="A33" s="118"/>
      <c r="B33" s="176"/>
      <c r="C33" s="177"/>
      <c r="D33" s="178"/>
      <c r="E33" s="178"/>
      <c r="F33" s="179"/>
      <c r="G33" s="180"/>
      <c r="H33" s="181"/>
      <c r="I33" s="182">
        <f t="shared" si="0"/>
        <v>0</v>
      </c>
      <c r="J33" s="183">
        <f t="shared" si="1"/>
        <v>0</v>
      </c>
      <c r="K33" s="180"/>
      <c r="L33" s="861"/>
      <c r="M33" s="861"/>
      <c r="N33" s="184">
        <v>0</v>
      </c>
      <c r="O33" s="186">
        <f>L33*N33*'[1]Apuração Mensal versão 3.3'!$G$33/100</f>
        <v>0</v>
      </c>
      <c r="P33" s="175"/>
    </row>
    <row r="34" spans="1:16">
      <c r="A34" s="118"/>
      <c r="B34" s="862" t="s">
        <v>49</v>
      </c>
      <c r="C34" s="863"/>
      <c r="D34" s="864"/>
      <c r="E34" s="187"/>
      <c r="F34" s="187"/>
      <c r="G34" s="187"/>
      <c r="H34" s="188">
        <f>SUM(H15:H33)</f>
        <v>0</v>
      </c>
      <c r="I34" s="187"/>
      <c r="J34" s="189">
        <f>SUM(J15:J33)</f>
        <v>0</v>
      </c>
      <c r="K34" s="187"/>
      <c r="L34" s="912">
        <f>SUM(L15:M33)</f>
        <v>0</v>
      </c>
      <c r="M34" s="913"/>
      <c r="N34" s="187"/>
      <c r="O34" s="193">
        <f>SUM(O15:O33)</f>
        <v>0</v>
      </c>
      <c r="P34" s="175"/>
    </row>
    <row r="35" spans="1:16">
      <c r="A35" s="194"/>
      <c r="B35" s="195" t="s">
        <v>128</v>
      </c>
      <c r="C35" s="196"/>
      <c r="D35" s="195"/>
      <c r="E35" s="195"/>
      <c r="F35" s="195"/>
      <c r="G35" s="195"/>
      <c r="H35" s="197"/>
      <c r="I35" s="198"/>
      <c r="J35" s="198"/>
      <c r="K35" s="199"/>
      <c r="L35" s="200"/>
      <c r="M35" s="200"/>
      <c r="N35" s="200"/>
      <c r="O35" s="198"/>
      <c r="P35" s="201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</sheetData>
  <sheetProtection password="984B" sheet="1" objects="1" scenarios="1"/>
  <mergeCells count="44">
    <mergeCell ref="B2:O2"/>
    <mergeCell ref="B4:O4"/>
    <mergeCell ref="B5:D5"/>
    <mergeCell ref="E5:H5"/>
    <mergeCell ref="I5:J5"/>
    <mergeCell ref="M5:N5"/>
    <mergeCell ref="L13:M13"/>
    <mergeCell ref="B6:D6"/>
    <mergeCell ref="E6:H6"/>
    <mergeCell ref="I6:J6"/>
    <mergeCell ref="K6:L6"/>
    <mergeCell ref="M6:N6"/>
    <mergeCell ref="B7:D8"/>
    <mergeCell ref="E7:H8"/>
    <mergeCell ref="I7:J8"/>
    <mergeCell ref="K7:L8"/>
    <mergeCell ref="M7:N8"/>
    <mergeCell ref="O7:O8"/>
    <mergeCell ref="B10:O10"/>
    <mergeCell ref="B11:H11"/>
    <mergeCell ref="I11:O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2:M32"/>
    <mergeCell ref="L33:M33"/>
    <mergeCell ref="B34:D34"/>
    <mergeCell ref="L34:M34"/>
    <mergeCell ref="L26:M26"/>
    <mergeCell ref="L27:M27"/>
    <mergeCell ref="L28:M28"/>
    <mergeCell ref="L29:M29"/>
    <mergeCell ref="L30:M30"/>
    <mergeCell ref="L31:M31"/>
  </mergeCells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8"/>
  <sheetViews>
    <sheetView showGridLines="0" workbookViewId="0">
      <selection activeCell="E18" sqref="E18"/>
    </sheetView>
  </sheetViews>
  <sheetFormatPr defaultColWidth="9.140625" defaultRowHeight="12.75"/>
  <cols>
    <col min="1" max="1" width="12.42578125" style="356" customWidth="1"/>
    <col min="2" max="2" width="38" style="356" customWidth="1"/>
    <col min="3" max="3" width="12.140625" style="356" bestFit="1" customWidth="1"/>
    <col min="4" max="4" width="12.28515625" style="356" bestFit="1" customWidth="1"/>
    <col min="5" max="5" width="14.28515625" style="356" customWidth="1"/>
    <col min="6" max="6" width="16" style="358" customWidth="1"/>
    <col min="7" max="8" width="9.5703125" style="356" bestFit="1" customWidth="1"/>
    <col min="9" max="16384" width="9.140625" style="356"/>
  </cols>
  <sheetData>
    <row r="1" spans="1:25" ht="15.75">
      <c r="A1" s="918" t="s">
        <v>71</v>
      </c>
      <c r="B1" s="918"/>
      <c r="C1" s="918"/>
      <c r="D1" s="918"/>
      <c r="E1" s="918"/>
      <c r="F1" s="918"/>
    </row>
    <row r="2" spans="1:25" ht="15.75">
      <c r="A2" s="918" t="s">
        <v>129</v>
      </c>
      <c r="B2" s="918"/>
      <c r="C2" s="918"/>
      <c r="D2" s="918"/>
      <c r="E2" s="918"/>
      <c r="F2" s="918"/>
    </row>
    <row r="3" spans="1:25" ht="15.75">
      <c r="A3" s="918" t="s">
        <v>130</v>
      </c>
      <c r="B3" s="918"/>
      <c r="C3" s="918"/>
      <c r="D3" s="918"/>
      <c r="E3" s="918"/>
      <c r="F3" s="918"/>
    </row>
    <row r="4" spans="1:25">
      <c r="A4" s="357"/>
      <c r="B4" s="357"/>
      <c r="C4" s="357"/>
      <c r="D4" s="357"/>
      <c r="E4" s="357"/>
      <c r="F4" s="357"/>
    </row>
    <row r="5" spans="1:25" ht="15.75">
      <c r="A5" s="919" t="s">
        <v>131</v>
      </c>
      <c r="B5" s="919"/>
      <c r="C5" s="919"/>
      <c r="D5" s="919"/>
      <c r="E5" s="919"/>
      <c r="F5" s="919"/>
    </row>
    <row r="6" spans="1:25" ht="15.75">
      <c r="A6" s="919" t="s">
        <v>132</v>
      </c>
      <c r="B6" s="919"/>
      <c r="C6" s="919"/>
      <c r="D6" s="919"/>
      <c r="E6" s="919"/>
      <c r="F6" s="919"/>
    </row>
    <row r="7" spans="1:25">
      <c r="A7" s="357"/>
      <c r="B7" s="357"/>
      <c r="C7" s="357"/>
      <c r="D7" s="357"/>
      <c r="E7" s="357"/>
      <c r="F7" s="357"/>
    </row>
    <row r="8" spans="1:25" ht="15">
      <c r="A8" s="515" t="s">
        <v>133</v>
      </c>
      <c r="B8" s="515" t="s">
        <v>134</v>
      </c>
      <c r="C8" s="515" t="s">
        <v>135</v>
      </c>
      <c r="D8" s="516" t="s">
        <v>136</v>
      </c>
      <c r="E8" s="517" t="s">
        <v>137</v>
      </c>
      <c r="F8" s="518" t="s">
        <v>138</v>
      </c>
    </row>
    <row r="9" spans="1:25" s="429" customFormat="1">
      <c r="A9" s="499"/>
      <c r="B9" s="426"/>
      <c r="C9" s="427"/>
      <c r="D9" s="514"/>
      <c r="E9" s="500">
        <v>1.2500000000000001E-2</v>
      </c>
      <c r="F9" s="428">
        <f>D9*E9</f>
        <v>0</v>
      </c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  <c r="X9" s="356"/>
      <c r="Y9" s="356"/>
    </row>
    <row r="10" spans="1:25">
      <c r="A10" s="499"/>
      <c r="B10" s="426"/>
      <c r="C10" s="440"/>
      <c r="D10" s="519"/>
      <c r="E10" s="520">
        <v>1.9300000000000001E-2</v>
      </c>
      <c r="F10" s="443">
        <f t="shared" ref="F10:F47" si="0">D10*E10</f>
        <v>0</v>
      </c>
    </row>
    <row r="11" spans="1:25" s="429" customFormat="1">
      <c r="A11" s="499"/>
      <c r="B11" s="439"/>
      <c r="C11" s="440"/>
      <c r="D11" s="519"/>
      <c r="E11" s="520">
        <v>1.2500000000000001E-2</v>
      </c>
      <c r="F11" s="443">
        <f t="shared" si="0"/>
        <v>0</v>
      </c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</row>
    <row r="12" spans="1:25">
      <c r="A12" s="499"/>
      <c r="B12" s="426"/>
      <c r="C12" s="440"/>
      <c r="D12" s="519"/>
      <c r="E12" s="520">
        <v>1.2500000000000001E-2</v>
      </c>
      <c r="F12" s="443">
        <f t="shared" si="0"/>
        <v>0</v>
      </c>
    </row>
    <row r="13" spans="1:25" s="429" customFormat="1">
      <c r="A13" s="499"/>
      <c r="B13" s="426"/>
      <c r="C13" s="440"/>
      <c r="D13" s="519"/>
      <c r="E13" s="520">
        <v>1.2500000000000001E-2</v>
      </c>
      <c r="F13" s="443">
        <f t="shared" si="0"/>
        <v>0</v>
      </c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</row>
    <row r="14" spans="1:25" s="429" customFormat="1" ht="14.25" customHeight="1">
      <c r="A14" s="499"/>
      <c r="B14" s="439"/>
      <c r="C14" s="440"/>
      <c r="D14" s="519"/>
      <c r="E14" s="520">
        <v>1.2500000000000001E-2</v>
      </c>
      <c r="F14" s="443">
        <f t="shared" si="0"/>
        <v>0</v>
      </c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</row>
    <row r="15" spans="1:25" s="429" customFormat="1" ht="14.25" customHeight="1">
      <c r="A15" s="499"/>
      <c r="B15" s="439"/>
      <c r="C15" s="440"/>
      <c r="D15" s="519"/>
      <c r="E15" s="520"/>
      <c r="F15" s="443">
        <f t="shared" si="0"/>
        <v>0</v>
      </c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</row>
    <row r="16" spans="1:25" s="429" customFormat="1" ht="14.25" customHeight="1">
      <c r="A16" s="499"/>
      <c r="B16" s="439"/>
      <c r="C16" s="440"/>
      <c r="D16" s="519"/>
      <c r="E16" s="520"/>
      <c r="F16" s="443">
        <f t="shared" si="0"/>
        <v>0</v>
      </c>
      <c r="G16" s="356"/>
      <c r="H16" s="356"/>
      <c r="I16" s="356"/>
      <c r="J16" s="356"/>
      <c r="K16" s="356"/>
      <c r="L16" s="356"/>
      <c r="M16" s="356"/>
      <c r="N16" s="356"/>
      <c r="O16" s="356"/>
      <c r="P16" s="356"/>
      <c r="Q16" s="356"/>
      <c r="R16" s="356"/>
      <c r="S16" s="356"/>
      <c r="T16" s="356"/>
      <c r="U16" s="356"/>
      <c r="V16" s="356"/>
      <c r="W16" s="356"/>
      <c r="X16" s="356"/>
      <c r="Y16" s="356"/>
    </row>
    <row r="17" spans="1:25" s="429" customFormat="1" ht="14.25" customHeight="1">
      <c r="A17" s="499"/>
      <c r="B17" s="439"/>
      <c r="C17" s="440"/>
      <c r="D17" s="519"/>
      <c r="E17" s="520"/>
      <c r="F17" s="443">
        <f t="shared" si="0"/>
        <v>0</v>
      </c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</row>
    <row r="18" spans="1:25" s="429" customFormat="1" ht="14.25" customHeight="1">
      <c r="A18" s="499"/>
      <c r="B18" s="439"/>
      <c r="C18" s="440"/>
      <c r="D18" s="519"/>
      <c r="E18" s="520"/>
      <c r="F18" s="443">
        <f t="shared" si="0"/>
        <v>0</v>
      </c>
      <c r="G18" s="356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</row>
    <row r="19" spans="1:25" s="429" customFormat="1" ht="14.25" customHeight="1">
      <c r="A19" s="499"/>
      <c r="B19" s="439"/>
      <c r="C19" s="440"/>
      <c r="D19" s="514"/>
      <c r="E19" s="500"/>
      <c r="F19" s="443">
        <f t="shared" si="0"/>
        <v>0</v>
      </c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</row>
    <row r="20" spans="1:25" s="429" customFormat="1" ht="14.25" customHeight="1">
      <c r="A20" s="499"/>
      <c r="B20" s="439"/>
      <c r="C20" s="440"/>
      <c r="D20" s="514"/>
      <c r="E20" s="500"/>
      <c r="F20" s="443">
        <f t="shared" si="0"/>
        <v>0</v>
      </c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</row>
    <row r="21" spans="1:25" s="429" customFormat="1" ht="14.25" customHeight="1">
      <c r="A21" s="499"/>
      <c r="B21" s="439"/>
      <c r="C21" s="440"/>
      <c r="D21" s="514"/>
      <c r="E21" s="500"/>
      <c r="F21" s="443">
        <f t="shared" si="0"/>
        <v>0</v>
      </c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</row>
    <row r="22" spans="1:25" s="429" customFormat="1" ht="14.25" customHeight="1">
      <c r="A22" s="499"/>
      <c r="B22" s="439"/>
      <c r="C22" s="440"/>
      <c r="D22" s="514"/>
      <c r="E22" s="500"/>
      <c r="F22" s="443">
        <f t="shared" si="0"/>
        <v>0</v>
      </c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</row>
    <row r="23" spans="1:25" s="429" customFormat="1" ht="14.25" customHeight="1">
      <c r="A23" s="499"/>
      <c r="B23" s="439"/>
      <c r="C23" s="440"/>
      <c r="D23" s="514"/>
      <c r="E23" s="500"/>
      <c r="F23" s="443">
        <f t="shared" si="0"/>
        <v>0</v>
      </c>
      <c r="G23" s="356"/>
      <c r="H23" s="356"/>
      <c r="I23" s="356"/>
      <c r="J23" s="356"/>
      <c r="K23" s="356"/>
      <c r="L23" s="356"/>
      <c r="M23" s="356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</row>
    <row r="24" spans="1:25" s="429" customFormat="1" ht="14.25" customHeight="1">
      <c r="A24" s="499"/>
      <c r="B24" s="439"/>
      <c r="C24" s="440"/>
      <c r="D24" s="514"/>
      <c r="E24" s="500"/>
      <c r="F24" s="443">
        <f t="shared" si="0"/>
        <v>0</v>
      </c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</row>
    <row r="25" spans="1:25" s="429" customFormat="1" ht="14.25" customHeight="1">
      <c r="A25" s="498"/>
      <c r="B25" s="439"/>
      <c r="C25" s="440"/>
      <c r="D25" s="514"/>
      <c r="E25" s="500"/>
      <c r="F25" s="443">
        <f t="shared" si="0"/>
        <v>0</v>
      </c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</row>
    <row r="26" spans="1:25" s="429" customFormat="1" ht="14.25" customHeight="1">
      <c r="A26" s="499"/>
      <c r="B26" s="439"/>
      <c r="C26" s="440"/>
      <c r="D26" s="514"/>
      <c r="E26" s="500"/>
      <c r="F26" s="443">
        <f t="shared" si="0"/>
        <v>0</v>
      </c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</row>
    <row r="27" spans="1:25" s="429" customFormat="1" ht="14.25" customHeight="1">
      <c r="A27" s="499"/>
      <c r="B27" s="439"/>
      <c r="C27" s="440"/>
      <c r="D27" s="514"/>
      <c r="E27" s="500"/>
      <c r="F27" s="443">
        <f t="shared" si="0"/>
        <v>0</v>
      </c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</row>
    <row r="28" spans="1:25" s="429" customFormat="1" ht="14.25" customHeight="1">
      <c r="A28" s="498"/>
      <c r="B28" s="439"/>
      <c r="C28" s="440"/>
      <c r="D28" s="514"/>
      <c r="E28" s="500"/>
      <c r="F28" s="443">
        <f t="shared" si="0"/>
        <v>0</v>
      </c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356"/>
      <c r="U28" s="356"/>
      <c r="V28" s="356"/>
      <c r="W28" s="356"/>
      <c r="X28" s="356"/>
      <c r="Y28" s="356"/>
    </row>
    <row r="29" spans="1:25" s="429" customFormat="1" ht="14.25" customHeight="1">
      <c r="A29" s="499"/>
      <c r="B29" s="439"/>
      <c r="C29" s="440"/>
      <c r="D29" s="514"/>
      <c r="E29" s="500"/>
      <c r="F29" s="443">
        <f t="shared" si="0"/>
        <v>0</v>
      </c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356"/>
      <c r="S29" s="356"/>
      <c r="T29" s="356"/>
      <c r="U29" s="356"/>
      <c r="V29" s="356"/>
      <c r="W29" s="356"/>
      <c r="X29" s="356"/>
      <c r="Y29" s="356"/>
    </row>
    <row r="30" spans="1:25" s="429" customFormat="1" ht="14.25" customHeight="1">
      <c r="A30" s="499"/>
      <c r="B30" s="439"/>
      <c r="C30" s="440"/>
      <c r="D30" s="514"/>
      <c r="E30" s="500"/>
      <c r="F30" s="443">
        <f t="shared" si="0"/>
        <v>0</v>
      </c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W30" s="356"/>
      <c r="X30" s="356"/>
      <c r="Y30" s="356"/>
    </row>
    <row r="31" spans="1:25" s="429" customFormat="1" ht="14.25" customHeight="1">
      <c r="A31" s="499"/>
      <c r="B31" s="439"/>
      <c r="C31" s="440"/>
      <c r="D31" s="514"/>
      <c r="E31" s="500"/>
      <c r="F31" s="443">
        <f t="shared" si="0"/>
        <v>0</v>
      </c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W31" s="356"/>
      <c r="X31" s="356"/>
      <c r="Y31" s="356"/>
    </row>
    <row r="32" spans="1:25" s="429" customFormat="1" ht="14.25" customHeight="1">
      <c r="A32" s="499"/>
      <c r="B32" s="439"/>
      <c r="C32" s="440"/>
      <c r="D32" s="514"/>
      <c r="E32" s="500"/>
      <c r="F32" s="443">
        <f t="shared" si="0"/>
        <v>0</v>
      </c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W32" s="356"/>
      <c r="X32" s="356"/>
      <c r="Y32" s="356"/>
    </row>
    <row r="33" spans="1:25" s="429" customFormat="1" ht="14.25" customHeight="1">
      <c r="A33" s="499"/>
      <c r="B33" s="439"/>
      <c r="C33" s="440"/>
      <c r="D33" s="514"/>
      <c r="E33" s="500"/>
      <c r="F33" s="443">
        <f t="shared" si="0"/>
        <v>0</v>
      </c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</row>
    <row r="34" spans="1:25" s="429" customFormat="1" ht="14.25" customHeight="1">
      <c r="A34" s="499"/>
      <c r="B34" s="439"/>
      <c r="C34" s="440"/>
      <c r="D34" s="514"/>
      <c r="E34" s="500"/>
      <c r="F34" s="443">
        <f t="shared" si="0"/>
        <v>0</v>
      </c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</row>
    <row r="35" spans="1:25" s="429" customFormat="1" ht="14.25" customHeight="1">
      <c r="A35" s="449"/>
      <c r="B35" s="361"/>
      <c r="C35" s="413"/>
      <c r="D35" s="514"/>
      <c r="E35" s="500"/>
      <c r="F35" s="443">
        <f t="shared" si="0"/>
        <v>0</v>
      </c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</row>
    <row r="36" spans="1:25" s="429" customFormat="1" ht="14.25" customHeight="1">
      <c r="A36" s="449"/>
      <c r="B36" s="439"/>
      <c r="C36" s="440"/>
      <c r="D36" s="514"/>
      <c r="E36" s="500"/>
      <c r="F36" s="443">
        <f t="shared" si="0"/>
        <v>0</v>
      </c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</row>
    <row r="37" spans="1:25" s="429" customFormat="1" ht="14.25" customHeight="1">
      <c r="A37" s="449"/>
      <c r="B37" s="439"/>
      <c r="C37" s="440"/>
      <c r="D37" s="514"/>
      <c r="E37" s="500"/>
      <c r="F37" s="443">
        <f t="shared" si="0"/>
        <v>0</v>
      </c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</row>
    <row r="38" spans="1:25" s="429" customFormat="1" ht="14.25" customHeight="1">
      <c r="A38" s="449"/>
      <c r="B38" s="439"/>
      <c r="C38" s="440"/>
      <c r="D38" s="514"/>
      <c r="E38" s="500"/>
      <c r="F38" s="443">
        <f t="shared" si="0"/>
        <v>0</v>
      </c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</row>
    <row r="39" spans="1:25" s="429" customFormat="1" ht="14.25" customHeight="1">
      <c r="A39" s="449"/>
      <c r="B39" s="439"/>
      <c r="C39" s="440"/>
      <c r="D39" s="514"/>
      <c r="E39" s="500"/>
      <c r="F39" s="443">
        <f t="shared" si="0"/>
        <v>0</v>
      </c>
      <c r="G39" s="356"/>
      <c r="H39" s="356"/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</row>
    <row r="40" spans="1:25" s="429" customFormat="1" ht="14.25" customHeight="1">
      <c r="A40" s="449"/>
      <c r="B40" s="439"/>
      <c r="C40" s="440"/>
      <c r="D40" s="514"/>
      <c r="E40" s="500"/>
      <c r="F40" s="443">
        <f t="shared" si="0"/>
        <v>0</v>
      </c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</row>
    <row r="41" spans="1:25" s="429" customFormat="1" ht="14.25" customHeight="1">
      <c r="A41" s="449"/>
      <c r="B41" s="439"/>
      <c r="C41" s="440"/>
      <c r="D41" s="514"/>
      <c r="E41" s="500"/>
      <c r="F41" s="443">
        <f t="shared" si="0"/>
        <v>0</v>
      </c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</row>
    <row r="42" spans="1:25" s="429" customFormat="1" ht="14.25" customHeight="1">
      <c r="A42" s="449"/>
      <c r="B42" s="439"/>
      <c r="C42" s="440"/>
      <c r="D42" s="514"/>
      <c r="E42" s="500"/>
      <c r="F42" s="443">
        <f t="shared" si="0"/>
        <v>0</v>
      </c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</row>
    <row r="43" spans="1:25" s="429" customFormat="1" ht="14.25" customHeight="1">
      <c r="A43" s="449"/>
      <c r="B43" s="361"/>
      <c r="C43" s="413"/>
      <c r="D43" s="447"/>
      <c r="E43" s="448"/>
      <c r="F43" s="443">
        <f t="shared" si="0"/>
        <v>0</v>
      </c>
      <c r="G43" s="356"/>
      <c r="H43" s="356"/>
      <c r="I43" s="356"/>
      <c r="J43" s="356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</row>
    <row r="44" spans="1:25" s="429" customFormat="1" ht="14.25" customHeight="1">
      <c r="A44" s="449"/>
      <c r="B44" s="361"/>
      <c r="C44" s="413"/>
      <c r="D44" s="447"/>
      <c r="E44" s="448"/>
      <c r="F44" s="443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</row>
    <row r="45" spans="1:25" s="429" customFormat="1" ht="14.25" customHeight="1">
      <c r="A45" s="449"/>
      <c r="B45" s="361"/>
      <c r="C45" s="413"/>
      <c r="D45" s="447"/>
      <c r="E45" s="448"/>
      <c r="F45" s="443"/>
      <c r="G45" s="356"/>
      <c r="H45" s="356"/>
      <c r="I45" s="356"/>
      <c r="J45" s="356"/>
      <c r="K45" s="356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356"/>
      <c r="Y45" s="356"/>
    </row>
    <row r="46" spans="1:25" s="429" customFormat="1" ht="14.25" customHeight="1">
      <c r="A46" s="449"/>
      <c r="B46" s="439"/>
      <c r="C46" s="440"/>
      <c r="D46" s="447"/>
      <c r="E46" s="448"/>
      <c r="F46" s="443">
        <f t="shared" si="0"/>
        <v>0</v>
      </c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</row>
    <row r="47" spans="1:25" ht="14.25" customHeight="1">
      <c r="A47" s="361"/>
      <c r="B47" s="361"/>
      <c r="C47" s="413"/>
      <c r="D47" s="447"/>
      <c r="E47" s="449"/>
      <c r="F47" s="443">
        <f t="shared" si="0"/>
        <v>0</v>
      </c>
    </row>
    <row r="48" spans="1:25" s="429" customFormat="1">
      <c r="A48" s="439"/>
      <c r="B48" s="444"/>
      <c r="C48" s="440"/>
      <c r="D48" s="441">
        <f>SUM(D9:D47)</f>
        <v>0</v>
      </c>
      <c r="E48" s="442"/>
      <c r="F48" s="445">
        <f t="shared" ref="F48" si="1">D48*E48</f>
        <v>0</v>
      </c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56"/>
    </row>
    <row r="49" spans="1:6" ht="15">
      <c r="A49" s="920"/>
      <c r="B49" s="920"/>
      <c r="C49" s="920"/>
      <c r="D49" s="920"/>
      <c r="E49" s="920"/>
      <c r="F49" s="431">
        <f>SUM(F9:F48)</f>
        <v>0</v>
      </c>
    </row>
    <row r="51" spans="1:6" ht="13.5" thickBot="1">
      <c r="B51" s="356" t="s">
        <v>139</v>
      </c>
    </row>
    <row r="52" spans="1:6" ht="13.5" thickBot="1">
      <c r="A52" s="359" t="s">
        <v>140</v>
      </c>
      <c r="B52" s="359"/>
      <c r="D52" s="360" t="s">
        <v>141</v>
      </c>
      <c r="F52" s="430">
        <f>F49</f>
        <v>0</v>
      </c>
    </row>
    <row r="54" spans="1:6">
      <c r="F54" s="356"/>
    </row>
    <row r="55" spans="1:6">
      <c r="F55" s="356"/>
    </row>
    <row r="69" spans="1:4">
      <c r="D69" s="356">
        <v>4</v>
      </c>
    </row>
    <row r="78" spans="1:4">
      <c r="A78" s="356">
        <v>0</v>
      </c>
    </row>
  </sheetData>
  <mergeCells count="6">
    <mergeCell ref="A1:F1"/>
    <mergeCell ref="A5:F5"/>
    <mergeCell ref="A49:E49"/>
    <mergeCell ref="A2:F2"/>
    <mergeCell ref="A3:F3"/>
    <mergeCell ref="A6:F6"/>
  </mergeCells>
  <printOptions horizontalCentered="1"/>
  <pageMargins left="0.32" right="0.21" top="0.49" bottom="0.78740157480314965" header="0.19" footer="0.31496062992125984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34"/>
  <sheetViews>
    <sheetView showGridLines="0" topLeftCell="C16" workbookViewId="0">
      <selection activeCell="L35" sqref="L35"/>
    </sheetView>
  </sheetViews>
  <sheetFormatPr defaultColWidth="9.140625" defaultRowHeight="15.75"/>
  <cols>
    <col min="1" max="1" width="6.140625" style="351" customWidth="1"/>
    <col min="2" max="2" width="13.5703125" style="351" bestFit="1" customWidth="1"/>
    <col min="3" max="3" width="9" style="351" bestFit="1" customWidth="1"/>
    <col min="4" max="4" width="22.42578125" style="351" customWidth="1"/>
    <col min="5" max="5" width="33.28515625" style="351" customWidth="1"/>
    <col min="6" max="6" width="4.5703125" style="351" bestFit="1" customWidth="1"/>
    <col min="7" max="7" width="17.85546875" style="351" customWidth="1"/>
    <col min="8" max="8" width="14.42578125" style="351" bestFit="1" customWidth="1"/>
    <col min="9" max="9" width="14.42578125" style="351" customWidth="1"/>
    <col min="10" max="10" width="23" style="351" bestFit="1" customWidth="1"/>
    <col min="11" max="11" width="14" style="351" bestFit="1" customWidth="1"/>
    <col min="12" max="12" width="19.7109375" style="351" bestFit="1" customWidth="1"/>
    <col min="13" max="13" width="10.42578125" style="351" bestFit="1" customWidth="1"/>
    <col min="14" max="16384" width="9.140625" style="351"/>
  </cols>
  <sheetData>
    <row r="1" spans="1:16">
      <c r="B1" s="921" t="s">
        <v>71</v>
      </c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351" t="s">
        <v>73</v>
      </c>
    </row>
    <row r="2" spans="1:16">
      <c r="B2" s="921" t="s">
        <v>129</v>
      </c>
      <c r="C2" s="921"/>
      <c r="D2" s="921"/>
      <c r="E2" s="921"/>
      <c r="F2" s="921"/>
      <c r="G2" s="921"/>
      <c r="H2" s="921"/>
      <c r="I2" s="921"/>
      <c r="J2" s="921"/>
      <c r="K2" s="921"/>
      <c r="L2" s="921"/>
    </row>
    <row r="3" spans="1:16">
      <c r="B3" s="921" t="s">
        <v>130</v>
      </c>
      <c r="C3" s="921"/>
      <c r="D3" s="921"/>
      <c r="E3" s="921"/>
      <c r="F3" s="921"/>
      <c r="G3" s="921"/>
      <c r="H3" s="921"/>
      <c r="I3" s="921"/>
      <c r="J3" s="921"/>
      <c r="K3" s="921"/>
      <c r="L3" s="921"/>
    </row>
    <row r="5" spans="1:16" ht="21">
      <c r="B5" s="922" t="s">
        <v>142</v>
      </c>
      <c r="C5" s="922"/>
      <c r="D5" s="922"/>
      <c r="E5" s="922"/>
      <c r="F5" s="922"/>
      <c r="G5" s="922"/>
      <c r="H5" s="922"/>
      <c r="I5" s="922"/>
      <c r="J5" s="922"/>
      <c r="K5" s="922"/>
      <c r="L5" s="922"/>
    </row>
    <row r="6" spans="1:16" ht="21">
      <c r="B6" s="926" t="s">
        <v>143</v>
      </c>
      <c r="C6" s="926"/>
      <c r="D6" s="926"/>
      <c r="E6" s="926"/>
      <c r="F6" s="926"/>
      <c r="G6" s="926"/>
      <c r="H6" s="926"/>
      <c r="I6" s="926"/>
      <c r="J6" s="926"/>
      <c r="K6" s="926"/>
      <c r="L6" s="926"/>
    </row>
    <row r="7" spans="1:16">
      <c r="C7" s="352"/>
      <c r="D7" s="352"/>
      <c r="E7" s="352"/>
      <c r="F7" s="352"/>
      <c r="G7" s="352"/>
    </row>
    <row r="8" spans="1:16" s="353" customFormat="1" ht="31.5">
      <c r="B8" s="548" t="s">
        <v>144</v>
      </c>
      <c r="C8" s="548" t="s">
        <v>145</v>
      </c>
      <c r="D8" s="548" t="s">
        <v>146</v>
      </c>
      <c r="E8" s="548" t="s">
        <v>147</v>
      </c>
      <c r="F8" s="548" t="s">
        <v>148</v>
      </c>
      <c r="G8" s="549" t="s">
        <v>149</v>
      </c>
      <c r="H8" s="548" t="s">
        <v>150</v>
      </c>
      <c r="I8" s="548" t="s">
        <v>151</v>
      </c>
      <c r="J8" s="549" t="s">
        <v>152</v>
      </c>
      <c r="K8" s="549" t="s">
        <v>153</v>
      </c>
      <c r="L8" s="548" t="s">
        <v>154</v>
      </c>
      <c r="O8" s="351"/>
      <c r="P8" s="351"/>
    </row>
    <row r="9" spans="1:16">
      <c r="A9" s="550"/>
      <c r="B9" s="542"/>
      <c r="C9" s="551"/>
      <c r="D9" s="536"/>
      <c r="E9" s="537"/>
      <c r="F9" s="551" t="s">
        <v>155</v>
      </c>
      <c r="G9" s="552">
        <v>0</v>
      </c>
      <c r="H9" s="538">
        <v>0.17</v>
      </c>
      <c r="I9" s="538">
        <f>SUM(1-0.17)</f>
        <v>0.83</v>
      </c>
      <c r="J9" s="717">
        <v>6230.6</v>
      </c>
      <c r="K9" s="539">
        <v>0.1</v>
      </c>
      <c r="L9" s="540">
        <f t="shared" ref="L9:L14" si="0">J9*K9</f>
        <v>623.06000000000006</v>
      </c>
      <c r="M9" s="378"/>
      <c r="O9" s="398"/>
    </row>
    <row r="10" spans="1:16" s="432" customFormat="1">
      <c r="A10" s="550"/>
      <c r="B10" s="542"/>
      <c r="C10" s="551"/>
      <c r="D10" s="536"/>
      <c r="E10" s="537"/>
      <c r="F10" s="551"/>
      <c r="G10" s="552"/>
      <c r="H10" s="538">
        <v>0.17</v>
      </c>
      <c r="I10" s="538">
        <f t="shared" ref="I10:I27" si="1">SUM(1-0.17)</f>
        <v>0.83</v>
      </c>
      <c r="J10" s="717">
        <v>3094.89</v>
      </c>
      <c r="K10" s="539">
        <v>0.05</v>
      </c>
      <c r="L10" s="540">
        <f t="shared" si="0"/>
        <v>154.74450000000002</v>
      </c>
      <c r="M10" s="351"/>
      <c r="N10" s="398"/>
      <c r="O10" s="351"/>
      <c r="P10" s="351"/>
    </row>
    <row r="11" spans="1:16">
      <c r="A11" s="550"/>
      <c r="B11" s="542"/>
      <c r="C11" s="551"/>
      <c r="D11" s="541"/>
      <c r="E11" s="537"/>
      <c r="F11" s="551"/>
      <c r="G11" s="552"/>
      <c r="H11" s="538">
        <v>0.17</v>
      </c>
      <c r="I11" s="538">
        <f t="shared" si="1"/>
        <v>0.83</v>
      </c>
      <c r="J11" s="717">
        <f t="shared" ref="J11:J27" si="2">G11/I11</f>
        <v>0</v>
      </c>
      <c r="K11" s="539">
        <v>0.1</v>
      </c>
      <c r="L11" s="540">
        <f t="shared" si="0"/>
        <v>0</v>
      </c>
      <c r="M11" s="398"/>
    </row>
    <row r="12" spans="1:16" s="432" customFormat="1">
      <c r="A12" s="550"/>
      <c r="B12" s="542"/>
      <c r="C12" s="551"/>
      <c r="D12" s="541"/>
      <c r="E12" s="537"/>
      <c r="F12" s="551"/>
      <c r="G12" s="552"/>
      <c r="H12" s="538">
        <v>0.17</v>
      </c>
      <c r="I12" s="538">
        <f t="shared" si="1"/>
        <v>0.83</v>
      </c>
      <c r="J12" s="717">
        <f t="shared" si="2"/>
        <v>0</v>
      </c>
      <c r="K12" s="539">
        <v>0.1</v>
      </c>
      <c r="L12" s="540">
        <f t="shared" si="0"/>
        <v>0</v>
      </c>
      <c r="M12" s="351"/>
      <c r="N12" s="351"/>
      <c r="O12" s="351"/>
      <c r="P12" s="351"/>
    </row>
    <row r="13" spans="1:16">
      <c r="A13" s="550"/>
      <c r="B13" s="542"/>
      <c r="C13" s="551"/>
      <c r="D13" s="541"/>
      <c r="E13" s="537"/>
      <c r="F13" s="551"/>
      <c r="G13" s="552"/>
      <c r="H13" s="538">
        <v>0.17</v>
      </c>
      <c r="I13" s="538">
        <f t="shared" si="1"/>
        <v>0.83</v>
      </c>
      <c r="J13" s="717">
        <f t="shared" si="2"/>
        <v>0</v>
      </c>
      <c r="K13" s="539">
        <v>0.1</v>
      </c>
      <c r="L13" s="540">
        <f t="shared" si="0"/>
        <v>0</v>
      </c>
    </row>
    <row r="14" spans="1:16" s="432" customFormat="1">
      <c r="A14" s="550"/>
      <c r="B14" s="542"/>
      <c r="C14" s="551"/>
      <c r="D14" s="541"/>
      <c r="E14" s="537"/>
      <c r="F14" s="551"/>
      <c r="G14" s="552"/>
      <c r="H14" s="538">
        <v>0.17</v>
      </c>
      <c r="I14" s="538">
        <f t="shared" si="1"/>
        <v>0.83</v>
      </c>
      <c r="J14" s="717">
        <f t="shared" si="2"/>
        <v>0</v>
      </c>
      <c r="K14" s="539">
        <v>0.1</v>
      </c>
      <c r="L14" s="540">
        <f t="shared" si="0"/>
        <v>0</v>
      </c>
      <c r="M14" s="351"/>
      <c r="N14" s="351"/>
      <c r="O14" s="351"/>
      <c r="P14" s="351"/>
    </row>
    <row r="15" spans="1:16">
      <c r="A15" s="550"/>
      <c r="B15" s="542"/>
      <c r="C15" s="551"/>
      <c r="D15" s="541"/>
      <c r="E15" s="537"/>
      <c r="F15" s="551"/>
      <c r="G15" s="552"/>
      <c r="H15" s="538">
        <v>0.17</v>
      </c>
      <c r="I15" s="538">
        <f>SUM(1-0.17)</f>
        <v>0.83</v>
      </c>
      <c r="J15" s="717">
        <f t="shared" si="2"/>
        <v>0</v>
      </c>
      <c r="K15" s="539">
        <v>0.1</v>
      </c>
      <c r="L15" s="540">
        <f t="shared" ref="L15:L18" si="3">J15*K15</f>
        <v>0</v>
      </c>
    </row>
    <row r="16" spans="1:16" s="432" customFormat="1">
      <c r="A16" s="550"/>
      <c r="B16" s="542"/>
      <c r="C16" s="551"/>
      <c r="D16" s="541"/>
      <c r="E16" s="537"/>
      <c r="F16" s="551"/>
      <c r="G16" s="552"/>
      <c r="H16" s="538">
        <v>0.17</v>
      </c>
      <c r="I16" s="538">
        <f t="shared" si="1"/>
        <v>0.83</v>
      </c>
      <c r="J16" s="717">
        <f t="shared" si="2"/>
        <v>0</v>
      </c>
      <c r="K16" s="539">
        <v>0.1</v>
      </c>
      <c r="L16" s="540">
        <f t="shared" si="3"/>
        <v>0</v>
      </c>
      <c r="M16" s="351"/>
      <c r="N16" s="351"/>
      <c r="O16" s="351"/>
      <c r="P16" s="351"/>
    </row>
    <row r="17" spans="1:16">
      <c r="A17" s="550"/>
      <c r="B17" s="542"/>
      <c r="C17" s="551"/>
      <c r="D17" s="541"/>
      <c r="E17" s="537"/>
      <c r="F17" s="551"/>
      <c r="G17" s="552"/>
      <c r="H17" s="538">
        <v>0.17</v>
      </c>
      <c r="I17" s="538">
        <f t="shared" si="1"/>
        <v>0.83</v>
      </c>
      <c r="J17" s="717">
        <f t="shared" si="2"/>
        <v>0</v>
      </c>
      <c r="K17" s="539">
        <v>0.1</v>
      </c>
      <c r="L17" s="540">
        <f t="shared" si="3"/>
        <v>0</v>
      </c>
    </row>
    <row r="18" spans="1:16" s="432" customFormat="1">
      <c r="A18" s="550"/>
      <c r="B18" s="542"/>
      <c r="C18" s="551"/>
      <c r="D18" s="541"/>
      <c r="E18" s="537"/>
      <c r="F18" s="551"/>
      <c r="G18" s="552"/>
      <c r="H18" s="538">
        <v>0.17</v>
      </c>
      <c r="I18" s="538">
        <f t="shared" si="1"/>
        <v>0.83</v>
      </c>
      <c r="J18" s="717">
        <f t="shared" si="2"/>
        <v>0</v>
      </c>
      <c r="K18" s="539">
        <v>0.1</v>
      </c>
      <c r="L18" s="540">
        <f t="shared" si="3"/>
        <v>0</v>
      </c>
      <c r="M18" s="351"/>
      <c r="N18" s="351"/>
      <c r="O18" s="398"/>
      <c r="P18" s="351"/>
    </row>
    <row r="19" spans="1:16">
      <c r="A19" s="550"/>
      <c r="B19" s="542"/>
      <c r="C19" s="551"/>
      <c r="D19" s="541"/>
      <c r="E19" s="537"/>
      <c r="F19" s="551"/>
      <c r="G19" s="552"/>
      <c r="H19" s="538">
        <v>0.17</v>
      </c>
      <c r="I19" s="538">
        <f t="shared" si="1"/>
        <v>0.83</v>
      </c>
      <c r="J19" s="717">
        <f t="shared" si="2"/>
        <v>0</v>
      </c>
      <c r="K19" s="539">
        <v>0.1</v>
      </c>
      <c r="L19" s="540">
        <f t="shared" ref="L19:L27" si="4">J19*K19</f>
        <v>0</v>
      </c>
    </row>
    <row r="20" spans="1:16" s="432" customFormat="1">
      <c r="A20" s="550"/>
      <c r="B20" s="542"/>
      <c r="C20" s="551"/>
      <c r="D20" s="541"/>
      <c r="E20" s="537"/>
      <c r="F20" s="551"/>
      <c r="G20" s="552"/>
      <c r="H20" s="538">
        <v>0.17</v>
      </c>
      <c r="I20" s="538">
        <f t="shared" si="1"/>
        <v>0.83</v>
      </c>
      <c r="J20" s="717">
        <f t="shared" si="2"/>
        <v>0</v>
      </c>
      <c r="K20" s="539">
        <v>0.1</v>
      </c>
      <c r="L20" s="540">
        <f t="shared" si="4"/>
        <v>0</v>
      </c>
      <c r="M20" s="398"/>
      <c r="N20" s="351"/>
      <c r="O20" s="351"/>
      <c r="P20" s="351"/>
    </row>
    <row r="21" spans="1:16" s="432" customFormat="1">
      <c r="A21" s="550"/>
      <c r="B21" s="542"/>
      <c r="C21" s="553"/>
      <c r="D21" s="541"/>
      <c r="E21" s="537"/>
      <c r="F21" s="553"/>
      <c r="G21" s="717"/>
      <c r="H21" s="538">
        <v>0.17</v>
      </c>
      <c r="I21" s="538">
        <f t="shared" si="1"/>
        <v>0.83</v>
      </c>
      <c r="J21" s="717">
        <f t="shared" si="2"/>
        <v>0</v>
      </c>
      <c r="K21" s="539">
        <v>0.1</v>
      </c>
      <c r="L21" s="540">
        <f t="shared" si="4"/>
        <v>0</v>
      </c>
      <c r="M21" s="398"/>
      <c r="N21" s="351"/>
      <c r="O21" s="351"/>
      <c r="P21" s="351"/>
    </row>
    <row r="22" spans="1:16" s="432" customFormat="1">
      <c r="A22" s="550"/>
      <c r="B22" s="542"/>
      <c r="C22" s="553"/>
      <c r="D22" s="541"/>
      <c r="E22" s="537"/>
      <c r="F22" s="553"/>
      <c r="G22" s="717"/>
      <c r="H22" s="538">
        <v>0.17</v>
      </c>
      <c r="I22" s="538">
        <f t="shared" si="1"/>
        <v>0.83</v>
      </c>
      <c r="J22" s="717">
        <f t="shared" si="2"/>
        <v>0</v>
      </c>
      <c r="K22" s="539">
        <v>0.1</v>
      </c>
      <c r="L22" s="540">
        <f t="shared" si="4"/>
        <v>0</v>
      </c>
      <c r="M22" s="398"/>
      <c r="N22" s="351"/>
      <c r="O22" s="351"/>
      <c r="P22" s="351"/>
    </row>
    <row r="23" spans="1:16" s="432" customFormat="1">
      <c r="A23" s="550"/>
      <c r="B23" s="542"/>
      <c r="C23" s="553"/>
      <c r="D23" s="541"/>
      <c r="E23" s="537"/>
      <c r="F23" s="553"/>
      <c r="G23" s="717"/>
      <c r="H23" s="538">
        <v>0.17</v>
      </c>
      <c r="I23" s="538">
        <f t="shared" si="1"/>
        <v>0.83</v>
      </c>
      <c r="J23" s="717">
        <f t="shared" si="2"/>
        <v>0</v>
      </c>
      <c r="K23" s="539">
        <v>0.1</v>
      </c>
      <c r="L23" s="540">
        <f t="shared" si="4"/>
        <v>0</v>
      </c>
      <c r="M23" s="398"/>
      <c r="N23" s="351"/>
      <c r="O23" s="351"/>
      <c r="P23" s="351"/>
    </row>
    <row r="24" spans="1:16" s="432" customFormat="1">
      <c r="A24" s="550"/>
      <c r="B24" s="542"/>
      <c r="C24" s="553"/>
      <c r="D24" s="541"/>
      <c r="E24" s="537"/>
      <c r="F24" s="553"/>
      <c r="G24" s="717"/>
      <c r="H24" s="538">
        <v>0.17</v>
      </c>
      <c r="I24" s="538">
        <f t="shared" si="1"/>
        <v>0.83</v>
      </c>
      <c r="J24" s="717">
        <f t="shared" si="2"/>
        <v>0</v>
      </c>
      <c r="K24" s="539">
        <v>0.1</v>
      </c>
      <c r="L24" s="540">
        <f t="shared" si="4"/>
        <v>0</v>
      </c>
      <c r="M24" s="398"/>
      <c r="N24" s="351"/>
      <c r="O24" s="351"/>
      <c r="P24" s="351"/>
    </row>
    <row r="25" spans="1:16" s="432" customFormat="1">
      <c r="A25" s="550"/>
      <c r="B25" s="542"/>
      <c r="C25" s="553"/>
      <c r="D25" s="541"/>
      <c r="E25" s="537"/>
      <c r="F25" s="553"/>
      <c r="G25" s="717"/>
      <c r="H25" s="538">
        <v>0.17</v>
      </c>
      <c r="I25" s="538">
        <f t="shared" si="1"/>
        <v>0.83</v>
      </c>
      <c r="J25" s="717">
        <f t="shared" si="2"/>
        <v>0</v>
      </c>
      <c r="K25" s="539">
        <v>0.1</v>
      </c>
      <c r="L25" s="540">
        <f t="shared" si="4"/>
        <v>0</v>
      </c>
      <c r="M25" s="398"/>
      <c r="N25" s="351"/>
      <c r="O25" s="351"/>
      <c r="P25" s="351"/>
    </row>
    <row r="26" spans="1:16">
      <c r="A26" s="550"/>
      <c r="B26" s="542"/>
      <c r="C26" s="553"/>
      <c r="D26" s="541"/>
      <c r="E26" s="537"/>
      <c r="F26" s="553"/>
      <c r="G26" s="717"/>
      <c r="H26" s="538">
        <v>0.17</v>
      </c>
      <c r="I26" s="538">
        <f t="shared" si="1"/>
        <v>0.83</v>
      </c>
      <c r="J26" s="717">
        <f t="shared" si="2"/>
        <v>0</v>
      </c>
      <c r="K26" s="539">
        <v>0.1</v>
      </c>
      <c r="L26" s="540">
        <f t="shared" si="4"/>
        <v>0</v>
      </c>
    </row>
    <row r="27" spans="1:16">
      <c r="A27" s="550"/>
      <c r="B27" s="542"/>
      <c r="C27" s="553"/>
      <c r="D27" s="541"/>
      <c r="E27" s="537"/>
      <c r="F27" s="553"/>
      <c r="G27" s="717"/>
      <c r="H27" s="538">
        <v>0.17</v>
      </c>
      <c r="I27" s="538">
        <f t="shared" si="1"/>
        <v>0.83</v>
      </c>
      <c r="J27" s="717">
        <f t="shared" si="2"/>
        <v>0</v>
      </c>
      <c r="K27" s="539">
        <v>0.1</v>
      </c>
      <c r="L27" s="540">
        <f t="shared" si="4"/>
        <v>0</v>
      </c>
    </row>
    <row r="28" spans="1:16" s="432" customFormat="1">
      <c r="A28" s="550"/>
      <c r="B28" s="543"/>
      <c r="C28" s="544"/>
      <c r="D28" s="541"/>
      <c r="E28" s="537"/>
      <c r="F28" s="545"/>
      <c r="G28" s="546"/>
      <c r="H28" s="538"/>
      <c r="I28" s="538"/>
      <c r="J28" s="547"/>
      <c r="K28" s="539"/>
      <c r="L28" s="540">
        <f t="shared" ref="L28" si="5">J28*K28</f>
        <v>0</v>
      </c>
      <c r="M28" s="351"/>
      <c r="N28" s="351"/>
      <c r="O28" s="351"/>
      <c r="P28" s="351"/>
    </row>
    <row r="29" spans="1:16">
      <c r="B29" s="923" t="s">
        <v>156</v>
      </c>
      <c r="C29" s="924"/>
      <c r="D29" s="924"/>
      <c r="E29" s="924"/>
      <c r="F29" s="925"/>
      <c r="G29" s="554">
        <f>SUM(G9:G28)</f>
        <v>0</v>
      </c>
      <c r="H29" s="554"/>
      <c r="I29" s="554"/>
      <c r="J29" s="554">
        <f>SUM(J9:J28)</f>
        <v>9325.49</v>
      </c>
      <c r="K29" s="554"/>
      <c r="L29" s="554">
        <f>SUM(L9:L28)</f>
        <v>777.80450000000008</v>
      </c>
    </row>
    <row r="30" spans="1:16" ht="16.5" thickBot="1">
      <c r="B30" s="352"/>
      <c r="C30" s="352"/>
      <c r="D30" s="352"/>
      <c r="E30" s="434"/>
      <c r="F30" s="434"/>
      <c r="G30" s="433"/>
      <c r="H30" s="435"/>
      <c r="I30" s="355"/>
      <c r="J30" s="397"/>
      <c r="K30" s="355"/>
      <c r="L30" s="354"/>
    </row>
    <row r="31" spans="1:16" ht="24.75" customHeight="1" thickTop="1" thickBot="1">
      <c r="B31" s="352" t="s">
        <v>157</v>
      </c>
      <c r="C31" s="352" t="s">
        <v>158</v>
      </c>
      <c r="D31" s="352"/>
      <c r="E31" s="438" t="s">
        <v>159</v>
      </c>
      <c r="F31" s="436"/>
      <c r="G31" s="436"/>
      <c r="H31" s="437"/>
      <c r="J31" s="398"/>
      <c r="L31" s="425"/>
    </row>
    <row r="32" spans="1:16" ht="16.5" thickTop="1"/>
    <row r="33" spans="5:10">
      <c r="I33" s="351" t="s">
        <v>73</v>
      </c>
      <c r="J33" s="398"/>
    </row>
    <row r="34" spans="5:10">
      <c r="E34" s="404"/>
      <c r="F34" s="404"/>
      <c r="G34" s="424"/>
      <c r="H34" s="424"/>
      <c r="I34" s="424"/>
    </row>
  </sheetData>
  <mergeCells count="6">
    <mergeCell ref="B1:L1"/>
    <mergeCell ref="B2:L2"/>
    <mergeCell ref="B3:L3"/>
    <mergeCell ref="B5:L5"/>
    <mergeCell ref="B29:F29"/>
    <mergeCell ref="B6:L6"/>
  </mergeCells>
  <pageMargins left="0.23622047244094491" right="0.19685039370078741" top="0.43307086614173229" bottom="0.78740157480314965" header="0.23622047244094491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DADOS</vt:lpstr>
      <vt:lpstr>DADOS 2</vt:lpstr>
      <vt:lpstr>ICMS PROGOIAS </vt:lpstr>
      <vt:lpstr>REGISTRO E115 SPED</vt:lpstr>
      <vt:lpstr>APURAÇÃO DE ICMS 108</vt:lpstr>
      <vt:lpstr>Industriliz Outros Estados v3.4</vt:lpstr>
      <vt:lpstr>Importação peças Veic. ver.3.4</vt:lpstr>
      <vt:lpstr>Ajuste Simples Nacional</vt:lpstr>
      <vt:lpstr>Diferencial de Aliquota</vt:lpstr>
      <vt:lpstr>GUIAS</vt:lpstr>
      <vt:lpstr>1º Ano</vt:lpstr>
      <vt:lpstr>2º Ano</vt:lpstr>
      <vt:lpstr>ICMS DIFAL</vt:lpstr>
      <vt:lpstr>Protege 15%</vt:lpstr>
      <vt:lpstr>Apuração Mensal versão 3.4</vt:lpstr>
      <vt:lpstr>ICMS NÃO INCENTIVADO</vt:lpstr>
      <vt:lpstr>INFORMAÇOES</vt:lpstr>
      <vt:lpstr>'Ajuste Simples Nacional'!Area_de_impressao</vt:lpstr>
      <vt:lpstr>'Apuração Mensal versão 3.4'!Area_de_impressao</vt:lpstr>
      <vt:lpstr>GUIAS!Area_de_impressao</vt:lpstr>
      <vt:lpstr>'ICMS PROGOIAS '!Area_de_impressao</vt:lpstr>
      <vt:lpstr>'Protege 15%'!Area_de_impressao</vt:lpstr>
      <vt:lpstr>'Apuração Mensal versão 3.4'!Titulos_de_impressao</vt:lpstr>
    </vt:vector>
  </TitlesOfParts>
  <Manager/>
  <Company>SEFAZ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Ivone Nonato de Sousa</dc:creator>
  <cp:keywords/>
  <dc:description/>
  <cp:lastModifiedBy>Sergio Carneiro Leao</cp:lastModifiedBy>
  <cp:revision/>
  <cp:lastPrinted>2025-05-15T01:17:49Z</cp:lastPrinted>
  <dcterms:created xsi:type="dcterms:W3CDTF">2015-03-26T15:15:53Z</dcterms:created>
  <dcterms:modified xsi:type="dcterms:W3CDTF">2025-05-16T17:37:06Z</dcterms:modified>
  <cp:category/>
  <cp:contentStatus/>
</cp:coreProperties>
</file>