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Dissertation Progress/"/>
    </mc:Choice>
  </mc:AlternateContent>
  <xr:revisionPtr revIDLastSave="0" documentId="8_{503CF3D1-9D97-BE45-A118-735256666D36}" xr6:coauthVersionLast="47" xr6:coauthVersionMax="47" xr10:uidLastSave="{00000000-0000-0000-0000-000000000000}"/>
  <bookViews>
    <workbookView visibility="hidden" xWindow="0" yWindow="500" windowWidth="28800" windowHeight="15880" firstSheet="5" activeTab="11" xr2:uid="{00000000-000D-0000-FFFF-FFFF00000000}"/>
  </bookViews>
  <sheets>
    <sheet name="Yearly Del " sheetId="3" r:id="rId1"/>
    <sheet name="Indicator Aggregate 2011-2021 " sheetId="36" r:id="rId2"/>
    <sheet name="Yearly rates" sheetId="26" r:id="rId3"/>
    <sheet name="2019_2020_2021 " sheetId="31" r:id="rId4"/>
    <sheet name="2019 2020 2021_Rates " sheetId="37" r:id="rId5"/>
    <sheet name="monthly_number-of-delivery" sheetId="40" r:id="rId6"/>
    <sheet name="monthly_number_live_birth" sheetId="45" r:id="rId7"/>
    <sheet name="monthly_fresh_stillbirth" sheetId="41" r:id="rId8"/>
    <sheet name="monthly_macerrated_stillbirth" sheetId="42" r:id="rId9"/>
    <sheet name="monthly_maternal_death" sheetId="43" r:id="rId10"/>
    <sheet name="monthly_neonatal_death" sheetId="44" r:id="rId11"/>
    <sheet name="monthly_Vaccum_delivery" sheetId="46" r:id="rId12"/>
  </sheets>
  <externalReferences>
    <externalReference r:id="rId13"/>
    <externalReference r:id="rId14"/>
  </externalReferences>
  <definedNames>
    <definedName name="_xlnm._FilterDatabase" localSheetId="0" hidden="1">'Yearly Del '!$A$6:$H$28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0" l="1"/>
  <c r="D27" i="40"/>
  <c r="E27" i="40"/>
  <c r="F27" i="40"/>
  <c r="G27" i="40"/>
  <c r="H27" i="40"/>
  <c r="I27" i="40"/>
  <c r="J27" i="40"/>
  <c r="K27" i="40"/>
  <c r="L27" i="40"/>
  <c r="M27" i="40"/>
  <c r="B27" i="40"/>
  <c r="AC26" i="45"/>
  <c r="AE26" i="45"/>
  <c r="AF26" i="45"/>
  <c r="AG26" i="45"/>
  <c r="AH26" i="45"/>
  <c r="AI26" i="45"/>
  <c r="AJ26" i="45"/>
  <c r="AK26" i="45"/>
  <c r="AL26" i="45"/>
  <c r="AM26" i="45"/>
  <c r="AN26" i="45"/>
  <c r="AO26" i="45"/>
  <c r="AP26" i="45"/>
  <c r="N26" i="45"/>
  <c r="Q26" i="45"/>
  <c r="R26" i="45"/>
  <c r="S26" i="45"/>
  <c r="T26" i="45"/>
  <c r="U26" i="45"/>
  <c r="V26" i="45"/>
  <c r="W26" i="45"/>
  <c r="X26" i="45"/>
  <c r="Y26" i="45"/>
  <c r="Z26" i="45"/>
  <c r="AA26" i="45"/>
  <c r="AB26" i="45"/>
  <c r="C26" i="45"/>
  <c r="D26" i="45"/>
  <c r="E26" i="45"/>
  <c r="F26" i="45"/>
  <c r="G26" i="45"/>
  <c r="H26" i="45"/>
  <c r="I26" i="45"/>
  <c r="J26" i="45"/>
  <c r="K26" i="45"/>
  <c r="L26" i="45"/>
  <c r="M26" i="45"/>
  <c r="B26" i="45"/>
  <c r="N3" i="45"/>
  <c r="N4" i="45"/>
  <c r="N5" i="45"/>
  <c r="N7" i="45"/>
  <c r="N6" i="45"/>
  <c r="N8" i="45"/>
  <c r="N9" i="45"/>
  <c r="N11" i="45"/>
  <c r="N10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6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6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3" i="44"/>
  <c r="N26" i="43"/>
  <c r="N4" i="43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3" i="43"/>
  <c r="N26" i="42"/>
  <c r="N4" i="42"/>
  <c r="N5" i="42"/>
  <c r="N6" i="42"/>
  <c r="N7" i="42"/>
  <c r="N8" i="42"/>
  <c r="N9" i="42"/>
  <c r="N10" i="42"/>
  <c r="N11" i="42"/>
  <c r="N12" i="42"/>
  <c r="N13" i="42"/>
  <c r="N14" i="42"/>
  <c r="N15" i="42"/>
  <c r="N16" i="42"/>
  <c r="N17" i="42"/>
  <c r="N18" i="42"/>
  <c r="N19" i="42"/>
  <c r="N20" i="42"/>
  <c r="N21" i="42"/>
  <c r="N22" i="42"/>
  <c r="N23" i="42"/>
  <c r="N24" i="42"/>
  <c r="N3" i="42"/>
  <c r="N26" i="41"/>
  <c r="N4" i="41"/>
  <c r="N5" i="41"/>
  <c r="N6" i="41"/>
  <c r="N7" i="41"/>
  <c r="N8" i="41"/>
  <c r="N9" i="41"/>
  <c r="N10" i="41"/>
  <c r="N11" i="41"/>
  <c r="N12" i="41"/>
  <c r="N13" i="41"/>
  <c r="N14" i="41"/>
  <c r="N15" i="41"/>
  <c r="N16" i="41"/>
  <c r="N17" i="41"/>
  <c r="N18" i="41"/>
  <c r="N19" i="41"/>
  <c r="N20" i="41"/>
  <c r="N21" i="41"/>
  <c r="N22" i="41"/>
  <c r="N23" i="41"/>
  <c r="N24" i="41"/>
  <c r="N3" i="41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19" i="40"/>
  <c r="N20" i="40"/>
  <c r="N21" i="40"/>
  <c r="N22" i="40"/>
  <c r="N23" i="40"/>
  <c r="N24" i="40"/>
  <c r="N25" i="40"/>
  <c r="N4" i="40"/>
  <c r="AQ24" i="45"/>
  <c r="AC24" i="45"/>
  <c r="AQ23" i="45"/>
  <c r="AC23" i="45"/>
  <c r="AQ22" i="45"/>
  <c r="AC22" i="45"/>
  <c r="AQ21" i="45"/>
  <c r="AC21" i="45"/>
  <c r="AQ20" i="45"/>
  <c r="AC20" i="45"/>
  <c r="AQ19" i="45"/>
  <c r="AC19" i="45"/>
  <c r="AQ18" i="45"/>
  <c r="AC18" i="45"/>
  <c r="AQ17" i="45"/>
  <c r="AC17" i="45"/>
  <c r="AQ16" i="45"/>
  <c r="AC16" i="45"/>
  <c r="AQ15" i="45"/>
  <c r="AC15" i="45"/>
  <c r="AQ14" i="45"/>
  <c r="AC14" i="45"/>
  <c r="AQ13" i="45"/>
  <c r="AC13" i="45"/>
  <c r="AQ12" i="45"/>
  <c r="AC12" i="45"/>
  <c r="AQ11" i="45"/>
  <c r="AC11" i="45"/>
  <c r="AQ10" i="45"/>
  <c r="AC10" i="45"/>
  <c r="AQ9" i="45"/>
  <c r="AC9" i="45"/>
  <c r="AQ8" i="45"/>
  <c r="AC8" i="45"/>
  <c r="AQ7" i="45"/>
  <c r="AC7" i="45"/>
  <c r="AQ6" i="45"/>
  <c r="AC6" i="45"/>
  <c r="AQ5" i="45"/>
  <c r="AC5" i="45"/>
  <c r="AQ4" i="45"/>
  <c r="AC4" i="45"/>
  <c r="AQ3" i="45"/>
  <c r="AQ26" i="45"/>
  <c r="AC3" i="45"/>
  <c r="AQ24" i="44"/>
  <c r="AC24" i="44"/>
  <c r="AQ23" i="44"/>
  <c r="AC23" i="44"/>
  <c r="AQ22" i="44"/>
  <c r="AC22" i="44"/>
  <c r="AQ21" i="44"/>
  <c r="AC21" i="44"/>
  <c r="AQ20" i="44"/>
  <c r="AC20" i="44"/>
  <c r="AQ19" i="44"/>
  <c r="AC19" i="44"/>
  <c r="AQ18" i="44"/>
  <c r="AC18" i="44"/>
  <c r="AQ17" i="44"/>
  <c r="AC17" i="44"/>
  <c r="AQ16" i="44"/>
  <c r="AC16" i="44"/>
  <c r="AQ15" i="44"/>
  <c r="AC15" i="44"/>
  <c r="AQ14" i="44"/>
  <c r="AC14" i="44"/>
  <c r="AQ13" i="44"/>
  <c r="AC13" i="44"/>
  <c r="AQ12" i="44"/>
  <c r="AC12" i="44"/>
  <c r="AQ11" i="44"/>
  <c r="AC11" i="44"/>
  <c r="AQ10" i="44"/>
  <c r="AC10" i="44"/>
  <c r="AQ9" i="44"/>
  <c r="AC9" i="44"/>
  <c r="AQ8" i="44"/>
  <c r="AC8" i="44"/>
  <c r="AQ7" i="44"/>
  <c r="AC7" i="44"/>
  <c r="AQ6" i="44"/>
  <c r="AC6" i="44"/>
  <c r="AQ5" i="44"/>
  <c r="AC5" i="44"/>
  <c r="AQ4" i="44"/>
  <c r="AC4" i="44"/>
  <c r="AQ3" i="44"/>
  <c r="AQ26" i="44"/>
  <c r="AC3" i="44"/>
  <c r="AC26" i="44"/>
  <c r="AQ24" i="43"/>
  <c r="AC24" i="43"/>
  <c r="AQ23" i="43"/>
  <c r="AC23" i="43"/>
  <c r="AQ22" i="43"/>
  <c r="AC22" i="43"/>
  <c r="AQ21" i="43"/>
  <c r="AC21" i="43"/>
  <c r="AQ20" i="43"/>
  <c r="AC20" i="43"/>
  <c r="AQ19" i="43"/>
  <c r="AC19" i="43"/>
  <c r="AQ18" i="43"/>
  <c r="AC18" i="43"/>
  <c r="AQ17" i="43"/>
  <c r="AC17" i="43"/>
  <c r="AQ16" i="43"/>
  <c r="AC16" i="43"/>
  <c r="AQ15" i="43"/>
  <c r="AC15" i="43"/>
  <c r="AQ14" i="43"/>
  <c r="AC14" i="43"/>
  <c r="AQ13" i="43"/>
  <c r="AC13" i="43"/>
  <c r="AQ12" i="43"/>
  <c r="AC12" i="43"/>
  <c r="AQ11" i="43"/>
  <c r="AC11" i="43"/>
  <c r="AQ10" i="43"/>
  <c r="AC10" i="43"/>
  <c r="AQ9" i="43"/>
  <c r="AC9" i="43"/>
  <c r="AQ8" i="43"/>
  <c r="AC8" i="43"/>
  <c r="AQ7" i="43"/>
  <c r="AC7" i="43"/>
  <c r="AQ6" i="43"/>
  <c r="AC6" i="43"/>
  <c r="AQ5" i="43"/>
  <c r="AC5" i="43"/>
  <c r="AQ4" i="43"/>
  <c r="AC4" i="43"/>
  <c r="AQ3" i="43"/>
  <c r="AQ26" i="43"/>
  <c r="AC3" i="43"/>
  <c r="AC24" i="42"/>
  <c r="AC23" i="42"/>
  <c r="AC22" i="42"/>
  <c r="AC21" i="42"/>
  <c r="AC20" i="42"/>
  <c r="AC19" i="42"/>
  <c r="AC18" i="42"/>
  <c r="AC17" i="42"/>
  <c r="AC16" i="42"/>
  <c r="AC15" i="42"/>
  <c r="AC14" i="42"/>
  <c r="AC13" i="42"/>
  <c r="AC12" i="42"/>
  <c r="AC11" i="42"/>
  <c r="AC10" i="42"/>
  <c r="AC9" i="42"/>
  <c r="AC8" i="42"/>
  <c r="AC7" i="42"/>
  <c r="AC6" i="42"/>
  <c r="AC5" i="42"/>
  <c r="AC4" i="42"/>
  <c r="AC3" i="42"/>
  <c r="AC26" i="42"/>
  <c r="N27" i="40"/>
  <c r="AC26" i="43"/>
  <c r="AQ24" i="41"/>
  <c r="AC24" i="41"/>
  <c r="AQ23" i="41"/>
  <c r="AC23" i="41"/>
  <c r="AQ22" i="41"/>
  <c r="AC22" i="41"/>
  <c r="AQ21" i="41"/>
  <c r="AC21" i="41"/>
  <c r="AQ20" i="41"/>
  <c r="AC20" i="41"/>
  <c r="AQ19" i="41"/>
  <c r="AC19" i="41"/>
  <c r="AQ18" i="41"/>
  <c r="AC18" i="41"/>
  <c r="AQ17" i="41"/>
  <c r="AC17" i="41"/>
  <c r="AQ16" i="41"/>
  <c r="AC16" i="41"/>
  <c r="AQ15" i="41"/>
  <c r="AC15" i="41"/>
  <c r="AQ14" i="41"/>
  <c r="AC14" i="41"/>
  <c r="AQ13" i="41"/>
  <c r="AC13" i="41"/>
  <c r="AQ12" i="41"/>
  <c r="AC12" i="41"/>
  <c r="AQ11" i="41"/>
  <c r="AC11" i="41"/>
  <c r="AQ10" i="41"/>
  <c r="AC10" i="41"/>
  <c r="AQ9" i="41"/>
  <c r="AC9" i="41"/>
  <c r="AQ8" i="41"/>
  <c r="AC8" i="41"/>
  <c r="AQ7" i="41"/>
  <c r="AC7" i="41"/>
  <c r="AQ6" i="41"/>
  <c r="AC6" i="41"/>
  <c r="AQ5" i="41"/>
  <c r="AC5" i="41"/>
  <c r="AQ4" i="41"/>
  <c r="AC4" i="41"/>
  <c r="AQ3" i="41"/>
  <c r="AC3" i="41"/>
  <c r="AC26" i="41"/>
  <c r="AQ26" i="41"/>
  <c r="AQ25" i="40"/>
  <c r="AC25" i="40"/>
  <c r="AQ24" i="40"/>
  <c r="AC24" i="40"/>
  <c r="AQ23" i="40"/>
  <c r="AC23" i="40"/>
  <c r="AQ22" i="40"/>
  <c r="AC22" i="40"/>
  <c r="AQ21" i="40"/>
  <c r="AC21" i="40"/>
  <c r="AQ20" i="40"/>
  <c r="AC20" i="40"/>
  <c r="AQ19" i="40"/>
  <c r="AC19" i="40"/>
  <c r="AQ18" i="40"/>
  <c r="AC18" i="40"/>
  <c r="AQ17" i="40"/>
  <c r="AC17" i="40"/>
  <c r="AQ16" i="40"/>
  <c r="AC16" i="40"/>
  <c r="AQ15" i="40"/>
  <c r="AC15" i="40"/>
  <c r="AQ14" i="40"/>
  <c r="AC14" i="40"/>
  <c r="AQ13" i="40"/>
  <c r="AC13" i="40"/>
  <c r="AQ12" i="40"/>
  <c r="AC12" i="40"/>
  <c r="AQ11" i="40"/>
  <c r="AC11" i="40"/>
  <c r="AQ10" i="40"/>
  <c r="AC10" i="40"/>
  <c r="AQ9" i="40"/>
  <c r="AC9" i="40"/>
  <c r="AQ8" i="40"/>
  <c r="AC8" i="40"/>
  <c r="AQ7" i="40"/>
  <c r="AC7" i="40"/>
  <c r="AQ6" i="40"/>
  <c r="AC6" i="40"/>
  <c r="AQ5" i="40"/>
  <c r="AC5" i="40"/>
  <c r="AQ4" i="40"/>
  <c r="AC4" i="40"/>
  <c r="AC27" i="40"/>
  <c r="E24" i="31"/>
  <c r="M28" i="3"/>
  <c r="E23" i="31"/>
  <c r="E22" i="31"/>
  <c r="E21" i="31"/>
  <c r="M25" i="3"/>
  <c r="E20" i="31"/>
  <c r="E19" i="31"/>
  <c r="E18" i="31"/>
  <c r="E17" i="31"/>
  <c r="M21" i="3"/>
  <c r="E16" i="31"/>
  <c r="E15" i="31"/>
  <c r="E14" i="31"/>
  <c r="M18" i="3"/>
  <c r="E13" i="31"/>
  <c r="M17" i="3"/>
  <c r="E12" i="31"/>
  <c r="E11" i="31"/>
  <c r="M15" i="3"/>
  <c r="E10" i="31"/>
  <c r="E9" i="31"/>
  <c r="M13" i="3"/>
  <c r="E8" i="31"/>
  <c r="E7" i="31"/>
  <c r="M11" i="3"/>
  <c r="E6" i="31"/>
  <c r="M10" i="3"/>
  <c r="E5" i="31"/>
  <c r="M9" i="3"/>
  <c r="E4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K24" i="31"/>
  <c r="E24" i="37"/>
  <c r="K23" i="31"/>
  <c r="E23" i="37"/>
  <c r="K22" i="31"/>
  <c r="E22" i="37"/>
  <c r="K21" i="31"/>
  <c r="E21" i="37"/>
  <c r="K20" i="31"/>
  <c r="E20" i="37"/>
  <c r="K19" i="31"/>
  <c r="E19" i="37"/>
  <c r="K18" i="31"/>
  <c r="E18" i="37"/>
  <c r="K17" i="31"/>
  <c r="E17" i="37"/>
  <c r="K16" i="31"/>
  <c r="E16" i="37"/>
  <c r="K15" i="31"/>
  <c r="E15" i="37"/>
  <c r="K14" i="31"/>
  <c r="K13" i="31"/>
  <c r="E13" i="37"/>
  <c r="K12" i="31"/>
  <c r="E12" i="37"/>
  <c r="K11" i="31"/>
  <c r="E11" i="37"/>
  <c r="K10" i="31"/>
  <c r="E10" i="37"/>
  <c r="K9" i="31"/>
  <c r="E9" i="37"/>
  <c r="K8" i="31"/>
  <c r="E8" i="37"/>
  <c r="K7" i="31"/>
  <c r="E7" i="37"/>
  <c r="K6" i="31"/>
  <c r="K5" i="31"/>
  <c r="K4" i="31"/>
  <c r="E4" i="37"/>
  <c r="N24" i="31"/>
  <c r="H24" i="37"/>
  <c r="N23" i="31"/>
  <c r="H23" i="37"/>
  <c r="N22" i="31"/>
  <c r="H22" i="37"/>
  <c r="N21" i="31"/>
  <c r="H21" i="37"/>
  <c r="N20" i="31"/>
  <c r="H20" i="37"/>
  <c r="N19" i="31"/>
  <c r="H19" i="37"/>
  <c r="N18" i="31"/>
  <c r="H18" i="37"/>
  <c r="N17" i="31"/>
  <c r="H17" i="37"/>
  <c r="N16" i="31"/>
  <c r="H16" i="37"/>
  <c r="N15" i="31"/>
  <c r="H15" i="37"/>
  <c r="N14" i="31"/>
  <c r="H14" i="37"/>
  <c r="N13" i="31"/>
  <c r="H13" i="37"/>
  <c r="N12" i="31"/>
  <c r="H12" i="37"/>
  <c r="N11" i="31"/>
  <c r="H11" i="37"/>
  <c r="N10" i="31"/>
  <c r="H10" i="37"/>
  <c r="N9" i="31"/>
  <c r="H9" i="37"/>
  <c r="N8" i="31"/>
  <c r="H8" i="37"/>
  <c r="N7" i="31"/>
  <c r="H7" i="37"/>
  <c r="N6" i="31"/>
  <c r="H6" i="37"/>
  <c r="N5" i="31"/>
  <c r="H5" i="37"/>
  <c r="N4" i="31"/>
  <c r="H4" i="37"/>
  <c r="Q24" i="31"/>
  <c r="K24" i="37"/>
  <c r="Q23" i="31"/>
  <c r="K23" i="37"/>
  <c r="Q22" i="31"/>
  <c r="K22" i="37"/>
  <c r="Q21" i="31"/>
  <c r="K21" i="37"/>
  <c r="Q20" i="31"/>
  <c r="K20" i="37"/>
  <c r="Q19" i="31"/>
  <c r="K19" i="37"/>
  <c r="Q18" i="31"/>
  <c r="K18" i="37"/>
  <c r="Q17" i="31"/>
  <c r="K17" i="37"/>
  <c r="Q16" i="31"/>
  <c r="K16" i="37"/>
  <c r="Q15" i="31"/>
  <c r="K15" i="37"/>
  <c r="Q14" i="31"/>
  <c r="K14" i="37"/>
  <c r="Q13" i="31"/>
  <c r="K13" i="37"/>
  <c r="Q12" i="31"/>
  <c r="K12" i="37"/>
  <c r="Q11" i="31"/>
  <c r="K11" i="37"/>
  <c r="Q10" i="31"/>
  <c r="K10" i="37"/>
  <c r="Q9" i="31"/>
  <c r="K9" i="37"/>
  <c r="Q8" i="31"/>
  <c r="K8" i="37"/>
  <c r="Q7" i="31"/>
  <c r="K7" i="37"/>
  <c r="Q6" i="31"/>
  <c r="K6" i="37"/>
  <c r="Q5" i="31"/>
  <c r="K5" i="37"/>
  <c r="Q4" i="31"/>
  <c r="K4" i="37"/>
  <c r="T22" i="31"/>
  <c r="N22" i="37"/>
  <c r="T21" i="31"/>
  <c r="N21" i="37"/>
  <c r="T16" i="31"/>
  <c r="N16" i="37"/>
  <c r="T13" i="31"/>
  <c r="N13" i="37"/>
  <c r="T12" i="31"/>
  <c r="N12" i="37"/>
  <c r="T11" i="31"/>
  <c r="N11" i="37"/>
  <c r="T10" i="31"/>
  <c r="N10" i="37"/>
  <c r="T9" i="31"/>
  <c r="N9" i="37"/>
  <c r="T8" i="31"/>
  <c r="N8" i="37"/>
  <c r="T7" i="31"/>
  <c r="N7" i="37"/>
  <c r="T6" i="31"/>
  <c r="N6" i="37"/>
  <c r="T5" i="31"/>
  <c r="N5" i="37"/>
  <c r="T4" i="31"/>
  <c r="T26" i="31"/>
  <c r="N26" i="37"/>
  <c r="M63" i="26"/>
  <c r="W24" i="31"/>
  <c r="Q24" i="37"/>
  <c r="W23" i="31"/>
  <c r="Q23" i="37"/>
  <c r="W22" i="31"/>
  <c r="Q22" i="37"/>
  <c r="W21" i="31"/>
  <c r="Q21" i="37"/>
  <c r="W20" i="31"/>
  <c r="Q20" i="37"/>
  <c r="W19" i="31"/>
  <c r="Q19" i="37"/>
  <c r="W18" i="31"/>
  <c r="Q18" i="37"/>
  <c r="W17" i="31"/>
  <c r="Q17" i="37"/>
  <c r="W16" i="31"/>
  <c r="Q16" i="37"/>
  <c r="W15" i="31"/>
  <c r="Q15" i="37"/>
  <c r="W14" i="31"/>
  <c r="Q14" i="37"/>
  <c r="W13" i="31"/>
  <c r="Q13" i="37"/>
  <c r="W12" i="31"/>
  <c r="Q12" i="37"/>
  <c r="W11" i="31"/>
  <c r="Q11" i="37"/>
  <c r="W10" i="31"/>
  <c r="Q10" i="37"/>
  <c r="W9" i="31"/>
  <c r="Q9" i="37"/>
  <c r="W8" i="31"/>
  <c r="Q8" i="37"/>
  <c r="W7" i="31"/>
  <c r="Q7" i="37"/>
  <c r="W6" i="31"/>
  <c r="Q6" i="37"/>
  <c r="W5" i="31"/>
  <c r="Q5" i="37"/>
  <c r="W4" i="31"/>
  <c r="Q4" i="37"/>
  <c r="W3" i="31"/>
  <c r="Q3" i="37"/>
  <c r="T3" i="31"/>
  <c r="N3" i="37"/>
  <c r="Q3" i="31"/>
  <c r="Q26" i="31"/>
  <c r="N3" i="31"/>
  <c r="N26" i="31"/>
  <c r="K3" i="31"/>
  <c r="E3" i="37"/>
  <c r="H3" i="31"/>
  <c r="E3" i="31"/>
  <c r="M7" i="3"/>
  <c r="M26" i="3"/>
  <c r="M22" i="3"/>
  <c r="M14" i="3"/>
  <c r="M27" i="3"/>
  <c r="M24" i="3"/>
  <c r="M23" i="3"/>
  <c r="M20" i="3"/>
  <c r="M19" i="3"/>
  <c r="M16" i="3"/>
  <c r="M12" i="3"/>
  <c r="M8" i="3"/>
  <c r="O24" i="37"/>
  <c r="I24" i="37"/>
  <c r="F24" i="37"/>
  <c r="C24" i="37"/>
  <c r="O23" i="37"/>
  <c r="I23" i="37"/>
  <c r="F23" i="37"/>
  <c r="C23" i="37"/>
  <c r="O22" i="37"/>
  <c r="L22" i="37"/>
  <c r="I22" i="37"/>
  <c r="F22" i="37"/>
  <c r="C22" i="37"/>
  <c r="O21" i="37"/>
  <c r="L21" i="37"/>
  <c r="I21" i="37"/>
  <c r="F21" i="37"/>
  <c r="C21" i="37"/>
  <c r="O20" i="37"/>
  <c r="I20" i="37"/>
  <c r="F20" i="37"/>
  <c r="C20" i="37"/>
  <c r="O19" i="37"/>
  <c r="I19" i="37"/>
  <c r="F19" i="37"/>
  <c r="C19" i="37"/>
  <c r="O18" i="37"/>
  <c r="I18" i="37"/>
  <c r="F18" i="37"/>
  <c r="C18" i="37"/>
  <c r="O17" i="37"/>
  <c r="I17" i="37"/>
  <c r="F17" i="37"/>
  <c r="C17" i="37"/>
  <c r="O16" i="37"/>
  <c r="L16" i="37"/>
  <c r="I16" i="37"/>
  <c r="F16" i="37"/>
  <c r="C16" i="37"/>
  <c r="O15" i="37"/>
  <c r="I15" i="37"/>
  <c r="F15" i="37"/>
  <c r="C15" i="37"/>
  <c r="O14" i="37"/>
  <c r="I14" i="37"/>
  <c r="F14" i="37"/>
  <c r="C14" i="37"/>
  <c r="O13" i="37"/>
  <c r="L13" i="37"/>
  <c r="I13" i="37"/>
  <c r="F13" i="37"/>
  <c r="C13" i="37"/>
  <c r="O12" i="37"/>
  <c r="L12" i="37"/>
  <c r="I12" i="37"/>
  <c r="F12" i="37"/>
  <c r="C12" i="37"/>
  <c r="O11" i="37"/>
  <c r="L11" i="37"/>
  <c r="I11" i="37"/>
  <c r="F11" i="37"/>
  <c r="C11" i="37"/>
  <c r="O10" i="37"/>
  <c r="L10" i="37"/>
  <c r="I10" i="37"/>
  <c r="F10" i="37"/>
  <c r="C10" i="37"/>
  <c r="O9" i="37"/>
  <c r="L9" i="37"/>
  <c r="I9" i="37"/>
  <c r="F9" i="37"/>
  <c r="C9" i="37"/>
  <c r="O8" i="37"/>
  <c r="L8" i="37"/>
  <c r="I8" i="37"/>
  <c r="F8" i="37"/>
  <c r="C8" i="37"/>
  <c r="O7" i="37"/>
  <c r="L7" i="37"/>
  <c r="I7" i="37"/>
  <c r="F7" i="37"/>
  <c r="C7" i="37"/>
  <c r="O6" i="37"/>
  <c r="L6" i="37"/>
  <c r="I6" i="37"/>
  <c r="F6" i="37"/>
  <c r="C6" i="37"/>
  <c r="O5" i="37"/>
  <c r="L5" i="37"/>
  <c r="I5" i="37"/>
  <c r="F5" i="37"/>
  <c r="C5" i="37"/>
  <c r="C4" i="37"/>
  <c r="F4" i="37"/>
  <c r="I4" i="37"/>
  <c r="L4" i="37"/>
  <c r="O4" i="37"/>
  <c r="V24" i="31"/>
  <c r="V23" i="31"/>
  <c r="P23" i="37"/>
  <c r="V22" i="31"/>
  <c r="P22" i="37"/>
  <c r="V21" i="31"/>
  <c r="P21" i="37"/>
  <c r="V20" i="31"/>
  <c r="V19" i="31"/>
  <c r="V18" i="31"/>
  <c r="P18" i="37"/>
  <c r="V17" i="31"/>
  <c r="V16" i="31"/>
  <c r="V15" i="31"/>
  <c r="P15" i="37"/>
  <c r="V14" i="31"/>
  <c r="V13" i="31"/>
  <c r="P13" i="37"/>
  <c r="V12" i="31"/>
  <c r="V11" i="31"/>
  <c r="V10" i="31"/>
  <c r="P10" i="37"/>
  <c r="V9" i="31"/>
  <c r="P9" i="37"/>
  <c r="V8" i="31"/>
  <c r="V7" i="31"/>
  <c r="P7" i="37"/>
  <c r="V6" i="31"/>
  <c r="V5" i="31"/>
  <c r="P5" i="37"/>
  <c r="V4" i="31"/>
  <c r="S22" i="31"/>
  <c r="M22" i="37"/>
  <c r="S21" i="31"/>
  <c r="M21" i="37"/>
  <c r="S16" i="31"/>
  <c r="S13" i="31"/>
  <c r="S12" i="31"/>
  <c r="S11" i="31"/>
  <c r="S10" i="31"/>
  <c r="S9" i="31"/>
  <c r="S8" i="31"/>
  <c r="S7" i="31"/>
  <c r="M7" i="37"/>
  <c r="S6" i="31"/>
  <c r="S5" i="31"/>
  <c r="S4" i="31"/>
  <c r="P24" i="31"/>
  <c r="J24" i="37"/>
  <c r="P23" i="31"/>
  <c r="P22" i="31"/>
  <c r="P21" i="31"/>
  <c r="P20" i="31"/>
  <c r="P19" i="31"/>
  <c r="J19" i="37"/>
  <c r="P18" i="31"/>
  <c r="P17" i="31"/>
  <c r="J17" i="37"/>
  <c r="P16" i="31"/>
  <c r="J16" i="37"/>
  <c r="P15" i="31"/>
  <c r="J15" i="37"/>
  <c r="P14" i="31"/>
  <c r="J14" i="37"/>
  <c r="P13" i="31"/>
  <c r="P12" i="31"/>
  <c r="J12" i="37"/>
  <c r="P11" i="31"/>
  <c r="J11" i="37"/>
  <c r="P10" i="31"/>
  <c r="P9" i="31"/>
  <c r="P8" i="31"/>
  <c r="J8" i="37"/>
  <c r="P7" i="31"/>
  <c r="J7" i="37"/>
  <c r="P6" i="31"/>
  <c r="P5" i="31"/>
  <c r="P4" i="31"/>
  <c r="M24" i="31"/>
  <c r="M23" i="31"/>
  <c r="G23" i="37"/>
  <c r="M22" i="31"/>
  <c r="M21" i="31"/>
  <c r="M20" i="31"/>
  <c r="G20" i="37"/>
  <c r="M19" i="31"/>
  <c r="G19" i="37"/>
  <c r="M18" i="31"/>
  <c r="M17" i="31"/>
  <c r="G17" i="37"/>
  <c r="M16" i="31"/>
  <c r="M15" i="31"/>
  <c r="G15" i="37"/>
  <c r="M14" i="31"/>
  <c r="M13" i="31"/>
  <c r="G13" i="37"/>
  <c r="M12" i="31"/>
  <c r="M11" i="31"/>
  <c r="G11" i="37"/>
  <c r="M10" i="31"/>
  <c r="M9" i="31"/>
  <c r="G9" i="37"/>
  <c r="M8" i="31"/>
  <c r="G8" i="37"/>
  <c r="M7" i="31"/>
  <c r="M6" i="31"/>
  <c r="M5" i="31"/>
  <c r="G5" i="37"/>
  <c r="M4" i="31"/>
  <c r="J24" i="31"/>
  <c r="D24" i="37"/>
  <c r="J23" i="31"/>
  <c r="J22" i="31"/>
  <c r="J21" i="31"/>
  <c r="J20" i="31"/>
  <c r="J19" i="31"/>
  <c r="J18" i="31"/>
  <c r="D18" i="37"/>
  <c r="J17" i="31"/>
  <c r="J16" i="31"/>
  <c r="J15" i="31"/>
  <c r="D15" i="37"/>
  <c r="J14" i="31"/>
  <c r="D14" i="37"/>
  <c r="J13" i="31"/>
  <c r="J12" i="31"/>
  <c r="D12" i="37"/>
  <c r="J11" i="31"/>
  <c r="J10" i="31"/>
  <c r="J9" i="31"/>
  <c r="J8" i="31"/>
  <c r="J7" i="31"/>
  <c r="J6" i="31"/>
  <c r="D6" i="37"/>
  <c r="J5" i="31"/>
  <c r="J26" i="31"/>
  <c r="J4" i="31"/>
  <c r="G24" i="31"/>
  <c r="G24" i="37"/>
  <c r="G23" i="31"/>
  <c r="J23" i="37"/>
  <c r="G22" i="31"/>
  <c r="G21" i="31"/>
  <c r="G21" i="37"/>
  <c r="G20" i="31"/>
  <c r="J20" i="37"/>
  <c r="G19" i="31"/>
  <c r="G18" i="31"/>
  <c r="J18" i="37"/>
  <c r="G17" i="31"/>
  <c r="G16" i="31"/>
  <c r="G15" i="31"/>
  <c r="G14" i="31"/>
  <c r="G13" i="31"/>
  <c r="G12" i="31"/>
  <c r="G12" i="37"/>
  <c r="G11" i="31"/>
  <c r="G10" i="31"/>
  <c r="G10" i="37"/>
  <c r="G9" i="31"/>
  <c r="G8" i="31"/>
  <c r="G7" i="31"/>
  <c r="G7" i="37"/>
  <c r="G6" i="31"/>
  <c r="J6" i="37"/>
  <c r="G5" i="31"/>
  <c r="J5" i="37"/>
  <c r="G4" i="31"/>
  <c r="D24" i="31"/>
  <c r="P24" i="37"/>
  <c r="D23" i="31"/>
  <c r="D23" i="37"/>
  <c r="D22" i="31"/>
  <c r="D21" i="31"/>
  <c r="L25" i="3"/>
  <c r="D20" i="31"/>
  <c r="L24" i="3"/>
  <c r="D19" i="31"/>
  <c r="L23" i="3"/>
  <c r="D18" i="31"/>
  <c r="D17" i="31"/>
  <c r="L21" i="3"/>
  <c r="D16" i="31"/>
  <c r="P16" i="37"/>
  <c r="D15" i="31"/>
  <c r="L19" i="3"/>
  <c r="D14" i="31"/>
  <c r="P14" i="37"/>
  <c r="D13" i="31"/>
  <c r="L17" i="3"/>
  <c r="D12" i="31"/>
  <c r="M12" i="37"/>
  <c r="D11" i="31"/>
  <c r="L15" i="3"/>
  <c r="D10" i="31"/>
  <c r="M10" i="37"/>
  <c r="D9" i="31"/>
  <c r="L13" i="3"/>
  <c r="D8" i="31"/>
  <c r="D8" i="37"/>
  <c r="D7" i="31"/>
  <c r="D6" i="31"/>
  <c r="M6" i="37"/>
  <c r="D5" i="31"/>
  <c r="D5" i="37"/>
  <c r="D4" i="31"/>
  <c r="P4" i="37"/>
  <c r="V3" i="31"/>
  <c r="V26" i="31"/>
  <c r="S3" i="31"/>
  <c r="M3" i="37"/>
  <c r="P3" i="31"/>
  <c r="P26" i="31"/>
  <c r="M3" i="31"/>
  <c r="G3" i="37"/>
  <c r="J3" i="31"/>
  <c r="D3" i="37"/>
  <c r="G3" i="31"/>
  <c r="D3" i="31"/>
  <c r="P3" i="37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O26" i="31"/>
  <c r="F3" i="37"/>
  <c r="I3" i="37"/>
  <c r="D62" i="26"/>
  <c r="E62" i="26"/>
  <c r="F62" i="26"/>
  <c r="G62" i="26"/>
  <c r="H62" i="26"/>
  <c r="I62" i="26"/>
  <c r="D41" i="26"/>
  <c r="E41" i="26"/>
  <c r="F41" i="26"/>
  <c r="G41" i="26"/>
  <c r="H41" i="26"/>
  <c r="I41" i="26"/>
  <c r="D6" i="26"/>
  <c r="E6" i="26"/>
  <c r="F6" i="26"/>
  <c r="G6" i="26"/>
  <c r="H6" i="26"/>
  <c r="I6" i="26"/>
  <c r="I30" i="3"/>
  <c r="D2" i="26"/>
  <c r="E2" i="26"/>
  <c r="F2" i="26"/>
  <c r="G2" i="26"/>
  <c r="H2" i="26"/>
  <c r="I2" i="26"/>
  <c r="H7" i="3"/>
  <c r="H30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C30" i="3"/>
  <c r="D30" i="3"/>
  <c r="E30" i="3"/>
  <c r="F30" i="3"/>
  <c r="G30" i="3"/>
  <c r="J30" i="3"/>
  <c r="F26" i="31"/>
  <c r="F26" i="37"/>
  <c r="U26" i="31"/>
  <c r="O26" i="37"/>
  <c r="I26" i="31"/>
  <c r="C26" i="37"/>
  <c r="C26" i="31"/>
  <c r="L3" i="37"/>
  <c r="C3" i="37"/>
  <c r="L26" i="31"/>
  <c r="O3" i="37"/>
  <c r="R26" i="31"/>
  <c r="L26" i="37"/>
  <c r="H26" i="31"/>
  <c r="M5" i="36"/>
  <c r="P8" i="37"/>
  <c r="P20" i="37"/>
  <c r="D21" i="37"/>
  <c r="M11" i="37"/>
  <c r="L12" i="3"/>
  <c r="J3" i="37"/>
  <c r="G22" i="37"/>
  <c r="D20" i="37"/>
  <c r="K30" i="3"/>
  <c r="K42" i="26"/>
  <c r="J10" i="37"/>
  <c r="L14" i="3"/>
  <c r="D7" i="37"/>
  <c r="P19" i="37"/>
  <c r="M5" i="37"/>
  <c r="D4" i="37"/>
  <c r="L11" i="3"/>
  <c r="D19" i="37"/>
  <c r="J13" i="37"/>
  <c r="L9" i="3"/>
  <c r="L7" i="3"/>
  <c r="G6" i="37"/>
  <c r="P17" i="37"/>
  <c r="L8" i="3"/>
  <c r="L22" i="3"/>
  <c r="L10" i="3"/>
  <c r="P6" i="37"/>
  <c r="L28" i="3"/>
  <c r="M9" i="37"/>
  <c r="G16" i="37"/>
  <c r="J9" i="37"/>
  <c r="J4" i="37"/>
  <c r="G4" i="37"/>
  <c r="J22" i="37"/>
  <c r="D9" i="37"/>
  <c r="W26" i="31"/>
  <c r="P11" i="37"/>
  <c r="D22" i="37"/>
  <c r="M4" i="37"/>
  <c r="L26" i="3"/>
  <c r="D11" i="37"/>
  <c r="D17" i="37"/>
  <c r="G14" i="37"/>
  <c r="M10" i="36"/>
  <c r="H26" i="37"/>
  <c r="M3" i="26"/>
  <c r="M8" i="36"/>
  <c r="N4" i="37"/>
  <c r="E6" i="37"/>
  <c r="E14" i="37"/>
  <c r="M26" i="31"/>
  <c r="G26" i="37"/>
  <c r="L3" i="26"/>
  <c r="E26" i="31"/>
  <c r="M4" i="36"/>
  <c r="L27" i="3"/>
  <c r="J21" i="37"/>
  <c r="H3" i="37"/>
  <c r="K3" i="37"/>
  <c r="G26" i="31"/>
  <c r="L5" i="36"/>
  <c r="S26" i="31"/>
  <c r="L9" i="36"/>
  <c r="M8" i="37"/>
  <c r="K26" i="31"/>
  <c r="E26" i="37"/>
  <c r="M7" i="26"/>
  <c r="L8" i="36"/>
  <c r="Q26" i="37"/>
  <c r="M64" i="26"/>
  <c r="M6" i="36"/>
  <c r="M30" i="3"/>
  <c r="M42" i="26"/>
  <c r="L10" i="36"/>
  <c r="L6" i="36"/>
  <c r="M7" i="36"/>
  <c r="K26" i="37"/>
  <c r="M8" i="26"/>
  <c r="L7" i="36"/>
  <c r="J26" i="37"/>
  <c r="L8" i="26"/>
  <c r="D10" i="37"/>
  <c r="M16" i="37"/>
  <c r="D26" i="31"/>
  <c r="P26" i="37"/>
  <c r="L64" i="26"/>
  <c r="D13" i="37"/>
  <c r="L18" i="3"/>
  <c r="D16" i="37"/>
  <c r="G18" i="37"/>
  <c r="P12" i="37"/>
  <c r="L16" i="3"/>
  <c r="L20" i="3"/>
  <c r="L30" i="3"/>
  <c r="L42" i="26"/>
  <c r="E5" i="37"/>
  <c r="M13" i="37"/>
  <c r="D26" i="37"/>
  <c r="L7" i="26"/>
  <c r="L4" i="36"/>
  <c r="I26" i="37"/>
  <c r="M9" i="36"/>
  <c r="M26" i="37"/>
  <c r="L63" i="26"/>
  <c r="AQ27" i="40"/>
</calcChain>
</file>

<file path=xl/sharedStrings.xml><?xml version="1.0" encoding="utf-8"?>
<sst xmlns="http://schemas.openxmlformats.org/spreadsheetml/2006/main" count="735" uniqueCount="67">
  <si>
    <t>Mwananyamala Hospital</t>
  </si>
  <si>
    <t>Sinza Health Centre</t>
  </si>
  <si>
    <t>Tandale Dispensary</t>
  </si>
  <si>
    <t>Kimara Dispensary</t>
  </si>
  <si>
    <t>Tegeta Dispensary</t>
  </si>
  <si>
    <t>Kunduchi Dispendsary</t>
  </si>
  <si>
    <t>Temeke Hospital</t>
  </si>
  <si>
    <t>Kigamboni Health Centre</t>
  </si>
  <si>
    <t>Round Table Dispensary</t>
  </si>
  <si>
    <t>Mbagala Rangitatu Health Centre</t>
  </si>
  <si>
    <t>Vijibweni Health Centre</t>
  </si>
  <si>
    <t>Amana Hospital</t>
  </si>
  <si>
    <t>Buguruni Health Centre</t>
  </si>
  <si>
    <t>Tabata NBC Dispensary</t>
  </si>
  <si>
    <t>Chanika Dispensary</t>
  </si>
  <si>
    <t>Mnazi Mmoja Health Centre</t>
  </si>
  <si>
    <t>Total Deliveries</t>
  </si>
  <si>
    <t>Total</t>
  </si>
  <si>
    <t>Live Birth</t>
  </si>
  <si>
    <t>Neonatal Death</t>
  </si>
  <si>
    <t>Facilities</t>
  </si>
  <si>
    <t>Kiwalani Dispensary</t>
  </si>
  <si>
    <t>Kitunda Dispensary</t>
  </si>
  <si>
    <t>Kimbiji Dispensary</t>
  </si>
  <si>
    <t>Kawe Dispensary</t>
  </si>
  <si>
    <t>Mwenge Dispensary</t>
  </si>
  <si>
    <t>Caesarean Sections</t>
  </si>
  <si>
    <t>Majimatitu Dispensary</t>
  </si>
  <si>
    <t xml:space="preserve">Maternal deaths </t>
  </si>
  <si>
    <t xml:space="preserve">Live births </t>
  </si>
  <si>
    <t>Instrumental delivery -Vacuum delivery</t>
  </si>
  <si>
    <t>Health facilities</t>
  </si>
  <si>
    <t xml:space="preserve">Total Delivery </t>
  </si>
  <si>
    <t xml:space="preserve">Still births </t>
  </si>
  <si>
    <t xml:space="preserve">Neonatal deaths </t>
  </si>
  <si>
    <t>NA</t>
  </si>
  <si>
    <t xml:space="preserve">Year </t>
  </si>
  <si>
    <t>Maternal Mortality/100,000</t>
  </si>
  <si>
    <t xml:space="preserve">Total Deliveries </t>
  </si>
  <si>
    <t>Still Birth(FSB+MSB)</t>
  </si>
  <si>
    <t>Maternal Death</t>
  </si>
  <si>
    <t>Instrumental Delivery (vacuum)</t>
  </si>
  <si>
    <t>Still Birth (FSB+MSB) Rate/1,000</t>
  </si>
  <si>
    <t>Neonatal Mortality Rate/1,000</t>
  </si>
  <si>
    <t>Total Rate @</t>
  </si>
  <si>
    <t>TOTAL DELIVERD TRENDS</t>
  </si>
  <si>
    <t>Caesarean Sections rate %</t>
  </si>
  <si>
    <t>Instrumental Delivery (vacuum) rate %</t>
  </si>
  <si>
    <t>Indicator</t>
  </si>
  <si>
    <t>Caesarean sections</t>
  </si>
  <si>
    <t>Year: 2011- 2021</t>
  </si>
  <si>
    <t xml:space="preserve">Total </t>
  </si>
  <si>
    <t>Name of Facilities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</si>
  <si>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</si>
  <si>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</si>
  <si>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</si>
  <si>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</si>
  <si>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</si>
  <si>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</si>
  <si>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</si>
  <si>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</si>
  <si>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</si>
  <si>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</si>
  <si>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</si>
  <si>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</si>
  <si>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Mbagala Rangitatu Hospital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</si>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</sst>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Trebuchet MS"/>
      <family val="2"/>
    </font>
    <font>
      <b/>
      <sz val="11"/>
      <name val="Trebuchet MS"/>
      <family val="2"/>
    </font>
    <font>
      <b/>
      <sz val="10.5"/>
      <color indexed="8"/>
      <name val="Trebuchet MS"/>
      <family val="2"/>
    </font>
    <font>
      <b/>
      <sz val="10.5"/>
      <name val="Trebuchet MS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sz val="13.5"/>
      <color theme="1"/>
      <name val="Trebuchet MS"/>
      <family val="2"/>
    </font>
    <font>
      <b/>
      <sz val="13.5"/>
      <color rgb="FF000000"/>
      <name val="Trebuchet MS"/>
      <family val="2"/>
    </font>
    <font>
      <b/>
      <sz val="11.5"/>
      <color theme="1"/>
      <name val="Trebuchet MS"/>
      <family val="2"/>
    </font>
    <font>
      <b/>
      <sz val="11.5"/>
      <color rgb="FF000000"/>
      <name val="Trebuchet MS"/>
      <family val="2"/>
    </font>
    <font>
      <b/>
      <sz val="11"/>
      <color theme="1"/>
      <name val="Trebuchet MS"/>
      <family val="2"/>
    </font>
    <font>
      <b/>
      <sz val="11"/>
      <color rgb="FF000000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sz val="11"/>
      <color rgb="FF000000"/>
      <name val="Trebuchet MS"/>
      <family val="2"/>
    </font>
    <font>
      <b/>
      <sz val="12"/>
      <color theme="1"/>
      <name val="Trebuchet MS"/>
      <family val="2"/>
    </font>
    <font>
      <sz val="10.5"/>
      <color theme="1"/>
      <name val="Trebuchet MS"/>
      <family val="2"/>
    </font>
    <font>
      <b/>
      <sz val="10.5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4BD97"/>
        <bgColor rgb="FF000000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8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2" borderId="1" xfId="0" applyFont="1" applyFill="1" applyBorder="1" applyAlignment="1">
      <alignment horizontal="left"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0" fontId="10" fillId="0" borderId="5" xfId="0" applyFont="1" applyBorder="1" applyAlignment="1">
      <alignment horizontal="left" vertical="center" wrapText="1" readingOrder="1"/>
    </xf>
    <xf numFmtId="3" fontId="10" fillId="0" borderId="6" xfId="0" applyNumberFormat="1" applyFont="1" applyBorder="1" applyAlignment="1">
      <alignment horizontal="center" vertical="center" wrapText="1" readingOrder="1"/>
    </xf>
    <xf numFmtId="3" fontId="10" fillId="0" borderId="7" xfId="0" applyNumberFormat="1" applyFont="1" applyBorder="1" applyAlignment="1">
      <alignment horizontal="center" vertical="center" wrapText="1" readingOrder="1"/>
    </xf>
    <xf numFmtId="3" fontId="10" fillId="0" borderId="8" xfId="0" applyNumberFormat="1" applyFont="1" applyBorder="1" applyAlignment="1">
      <alignment horizontal="center" vertical="center" wrapText="1" readingOrder="1"/>
    </xf>
    <xf numFmtId="0" fontId="10" fillId="0" borderId="6" xfId="0" applyFont="1" applyBorder="1" applyAlignment="1">
      <alignment horizontal="center" vertical="center" wrapText="1" readingOrder="1"/>
    </xf>
    <xf numFmtId="0" fontId="10" fillId="0" borderId="9" xfId="0" applyFont="1" applyBorder="1" applyAlignment="1">
      <alignment horizontal="left" vertical="center" wrapText="1" readingOrder="1"/>
    </xf>
    <xf numFmtId="0" fontId="10" fillId="0" borderId="10" xfId="0" applyFont="1" applyBorder="1" applyAlignment="1">
      <alignment horizontal="center" vertical="center" wrapText="1" readingOrder="1"/>
    </xf>
    <xf numFmtId="3" fontId="10" fillId="0" borderId="10" xfId="0" applyNumberFormat="1" applyFont="1" applyBorder="1" applyAlignment="1">
      <alignment horizontal="center" vertical="center" wrapText="1" readingOrder="1"/>
    </xf>
    <xf numFmtId="3" fontId="10" fillId="0" borderId="11" xfId="0" applyNumberFormat="1" applyFont="1" applyBorder="1" applyAlignment="1">
      <alignment horizontal="center" vertical="center" wrapText="1" readingOrder="1"/>
    </xf>
    <xf numFmtId="3" fontId="10" fillId="0" borderId="12" xfId="0" applyNumberFormat="1" applyFont="1" applyBorder="1" applyAlignment="1">
      <alignment horizontal="center" vertical="center" wrapText="1" readingOrder="1"/>
    </xf>
    <xf numFmtId="164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3" borderId="51" xfId="0" applyNumberFormat="1" applyFont="1" applyFill="1" applyBorder="1" applyAlignment="1">
      <alignment horizontal="center" vertical="center" wrapText="1" readingOrder="1"/>
    </xf>
    <xf numFmtId="1" fontId="12" fillId="4" borderId="52" xfId="0" applyNumberFormat="1" applyFont="1" applyFill="1" applyBorder="1" applyAlignment="1">
      <alignment horizontal="center" vertical="center" wrapText="1" readingOrder="1"/>
    </xf>
    <xf numFmtId="1" fontId="12" fillId="5" borderId="13" xfId="0" applyNumberFormat="1" applyFont="1" applyFill="1" applyBorder="1" applyAlignment="1">
      <alignment horizontal="center" vertical="center" wrapText="1" readingOrder="1"/>
    </xf>
    <xf numFmtId="0" fontId="12" fillId="0" borderId="53" xfId="0" applyFont="1" applyBorder="1" applyAlignment="1">
      <alignment horizontal="center" vertical="center" wrapText="1" readingOrder="1"/>
    </xf>
    <xf numFmtId="0" fontId="12" fillId="0" borderId="54" xfId="0" applyFont="1" applyBorder="1" applyAlignment="1">
      <alignment horizontal="left" vertical="center" wrapText="1" readingOrder="1"/>
    </xf>
    <xf numFmtId="2" fontId="12" fillId="0" borderId="14" xfId="0" applyNumberFormat="1" applyFont="1" applyBorder="1" applyAlignment="1">
      <alignment horizontal="center" vertical="center" wrapText="1" readingOrder="1"/>
    </xf>
    <xf numFmtId="2" fontId="12" fillId="0" borderId="55" xfId="0" applyNumberFormat="1" applyFont="1" applyBorder="1" applyAlignment="1">
      <alignment horizontal="center" vertical="center" wrapText="1" readingOrder="1"/>
    </xf>
    <xf numFmtId="2" fontId="12" fillId="0" borderId="56" xfId="0" applyNumberFormat="1" applyFont="1" applyBorder="1" applyAlignment="1">
      <alignment horizontal="center" vertical="center" wrapText="1" readingOrder="1"/>
    </xf>
    <xf numFmtId="2" fontId="12" fillId="0" borderId="57" xfId="0" applyNumberFormat="1" applyFont="1" applyBorder="1" applyAlignment="1">
      <alignment horizontal="center" vertical="center" wrapText="1" readingOrder="1"/>
    </xf>
    <xf numFmtId="10" fontId="12" fillId="0" borderId="57" xfId="1" applyNumberFormat="1" applyFont="1" applyBorder="1" applyAlignment="1">
      <alignment horizontal="center" vertical="center" wrapText="1" readingOrder="1"/>
    </xf>
    <xf numFmtId="0" fontId="12" fillId="0" borderId="58" xfId="0" applyFont="1" applyBorder="1" applyAlignment="1">
      <alignment horizontal="center" vertical="center" wrapText="1" readingOrder="1"/>
    </xf>
    <xf numFmtId="0" fontId="12" fillId="0" borderId="59" xfId="0" applyFont="1" applyBorder="1" applyAlignment="1">
      <alignment horizontal="left" vertical="center" wrapText="1" readingOrder="1"/>
    </xf>
    <xf numFmtId="2" fontId="12" fillId="0" borderId="5" xfId="0" applyNumberFormat="1" applyFont="1" applyBorder="1" applyAlignment="1">
      <alignment horizontal="center" vertical="center" wrapText="1" readingOrder="1"/>
    </xf>
    <xf numFmtId="2" fontId="12" fillId="0" borderId="60" xfId="0" applyNumberFormat="1" applyFont="1" applyBorder="1" applyAlignment="1">
      <alignment horizontal="center" vertical="center" wrapText="1" readingOrder="1"/>
    </xf>
    <xf numFmtId="2" fontId="12" fillId="0" borderId="61" xfId="0" applyNumberFormat="1" applyFont="1" applyBorder="1" applyAlignment="1">
      <alignment horizontal="center" vertical="center" wrapText="1" readingOrder="1"/>
    </xf>
    <xf numFmtId="10" fontId="12" fillId="0" borderId="61" xfId="1" applyNumberFormat="1" applyFont="1" applyBorder="1" applyAlignment="1">
      <alignment horizontal="center" vertical="center" wrapText="1" readingOrder="1"/>
    </xf>
    <xf numFmtId="0" fontId="12" fillId="6" borderId="58" xfId="0" applyFont="1" applyFill="1" applyBorder="1" applyAlignment="1">
      <alignment horizontal="center" vertical="center" wrapText="1" readingOrder="1"/>
    </xf>
    <xf numFmtId="0" fontId="12" fillId="6" borderId="59" xfId="0" applyFont="1" applyFill="1" applyBorder="1" applyAlignment="1">
      <alignment horizontal="left" vertical="center" wrapText="1" readingOrder="1"/>
    </xf>
    <xf numFmtId="0" fontId="11" fillId="6" borderId="0" xfId="0" applyFont="1" applyFill="1" applyAlignment="1">
      <alignment vertical="center"/>
    </xf>
    <xf numFmtId="0" fontId="12" fillId="0" borderId="52" xfId="0" applyFont="1" applyBorder="1" applyAlignment="1">
      <alignment horizontal="center" vertical="center" wrapText="1" readingOrder="1"/>
    </xf>
    <xf numFmtId="0" fontId="12" fillId="7" borderId="62" xfId="0" applyFont="1" applyFill="1" applyBorder="1" applyAlignment="1">
      <alignment horizontal="left" vertical="center" wrapText="1" readingOrder="1"/>
    </xf>
    <xf numFmtId="2" fontId="12" fillId="0" borderId="63" xfId="0" applyNumberFormat="1" applyFont="1" applyBorder="1" applyAlignment="1">
      <alignment horizontal="center" vertical="center" wrapText="1" readingOrder="1"/>
    </xf>
    <xf numFmtId="2" fontId="12" fillId="0" borderId="64" xfId="0" applyNumberFormat="1" applyFont="1" applyBorder="1" applyAlignment="1">
      <alignment horizontal="center" vertical="center" wrapText="1" readingOrder="1"/>
    </xf>
    <xf numFmtId="2" fontId="12" fillId="0" borderId="65" xfId="0" applyNumberFormat="1" applyFont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center" readingOrder="1"/>
    </xf>
    <xf numFmtId="0" fontId="11" fillId="8" borderId="6" xfId="0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2" fontId="11" fillId="6" borderId="0" xfId="0" applyNumberFormat="1" applyFont="1" applyFill="1" applyAlignment="1">
      <alignment vertical="center"/>
    </xf>
    <xf numFmtId="2" fontId="11" fillId="0" borderId="15" xfId="0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 readingOrder="1"/>
    </xf>
    <xf numFmtId="0" fontId="14" fillId="3" borderId="66" xfId="0" applyFont="1" applyFill="1" applyBorder="1" applyAlignment="1">
      <alignment horizontal="center" vertical="center" wrapText="1" readingOrder="1"/>
    </xf>
    <xf numFmtId="0" fontId="14" fillId="4" borderId="10" xfId="0" applyFont="1" applyFill="1" applyBorder="1" applyAlignment="1">
      <alignment horizontal="center" vertical="center" wrapText="1" readingOrder="1"/>
    </xf>
    <xf numFmtId="1" fontId="14" fillId="5" borderId="13" xfId="0" applyNumberFormat="1" applyFont="1" applyFill="1" applyBorder="1" applyAlignment="1">
      <alignment horizontal="center" vertical="center" wrapText="1" readingOrder="1"/>
    </xf>
    <xf numFmtId="0" fontId="14" fillId="4" borderId="11" xfId="0" applyFont="1" applyFill="1" applyBorder="1" applyAlignment="1">
      <alignment horizontal="center" vertical="center" wrapText="1" readingOrder="1"/>
    </xf>
    <xf numFmtId="0" fontId="14" fillId="0" borderId="53" xfId="0" applyFont="1" applyBorder="1" applyAlignment="1">
      <alignment horizontal="center" vertical="center" wrapText="1" readingOrder="1"/>
    </xf>
    <xf numFmtId="0" fontId="14" fillId="0" borderId="54" xfId="0" applyFont="1" applyBorder="1" applyAlignment="1">
      <alignment horizontal="left" vertical="center" wrapText="1" readingOrder="1"/>
    </xf>
    <xf numFmtId="3" fontId="14" fillId="0" borderId="53" xfId="0" applyNumberFormat="1" applyFont="1" applyBorder="1" applyAlignment="1">
      <alignment horizontal="center" vertical="center" wrapText="1" readingOrder="1"/>
    </xf>
    <xf numFmtId="3" fontId="14" fillId="6" borderId="67" xfId="0" applyNumberFormat="1" applyFont="1" applyFill="1" applyBorder="1" applyAlignment="1">
      <alignment horizontal="center" vertical="center" wrapText="1" readingOrder="1"/>
    </xf>
    <xf numFmtId="3" fontId="1" fillId="6" borderId="17" xfId="0" applyNumberFormat="1" applyFont="1" applyFill="1" applyBorder="1" applyAlignment="1">
      <alignment horizontal="center" vertical="center" readingOrder="1"/>
    </xf>
    <xf numFmtId="1" fontId="14" fillId="6" borderId="17" xfId="0" applyNumberFormat="1" applyFont="1" applyFill="1" applyBorder="1" applyAlignment="1">
      <alignment horizontal="center" vertical="center" wrapText="1" readingOrder="1"/>
    </xf>
    <xf numFmtId="3" fontId="1" fillId="6" borderId="18" xfId="0" applyNumberFormat="1" applyFont="1" applyFill="1" applyBorder="1" applyAlignment="1">
      <alignment horizontal="center" vertical="center" readingOrder="1"/>
    </xf>
    <xf numFmtId="0" fontId="14" fillId="0" borderId="58" xfId="0" applyFont="1" applyBorder="1" applyAlignment="1">
      <alignment horizontal="center" vertical="center" wrapText="1" readingOrder="1"/>
    </xf>
    <xf numFmtId="0" fontId="14" fillId="0" borderId="59" xfId="0" applyFont="1" applyBorder="1" applyAlignment="1">
      <alignment horizontal="left" vertical="center" wrapText="1" readingOrder="1"/>
    </xf>
    <xf numFmtId="3" fontId="14" fillId="0" borderId="68" xfId="0" applyNumberFormat="1" applyFont="1" applyBorder="1" applyAlignment="1">
      <alignment horizontal="center" vertical="center" wrapText="1" readingOrder="1"/>
    </xf>
    <xf numFmtId="3" fontId="14" fillId="6" borderId="6" xfId="0" applyNumberFormat="1" applyFont="1" applyFill="1" applyBorder="1" applyAlignment="1">
      <alignment horizontal="center" vertical="center" wrapText="1" readingOrder="1"/>
    </xf>
    <xf numFmtId="3" fontId="1" fillId="6" borderId="7" xfId="0" applyNumberFormat="1" applyFont="1" applyFill="1" applyBorder="1" applyAlignment="1">
      <alignment horizontal="center" vertical="center" readingOrder="1"/>
    </xf>
    <xf numFmtId="3" fontId="14" fillId="6" borderId="8" xfId="0" applyNumberFormat="1" applyFont="1" applyFill="1" applyBorder="1" applyAlignment="1">
      <alignment horizontal="center" vertical="center" wrapText="1" readingOrder="1"/>
    </xf>
    <xf numFmtId="1" fontId="14" fillId="6" borderId="7" xfId="0" applyNumberFormat="1" applyFont="1" applyFill="1" applyBorder="1" applyAlignment="1">
      <alignment horizontal="center" vertical="center" wrapText="1" readingOrder="1"/>
    </xf>
    <xf numFmtId="3" fontId="1" fillId="6" borderId="6" xfId="0" applyNumberFormat="1" applyFont="1" applyFill="1" applyBorder="1" applyAlignment="1">
      <alignment horizontal="center" vertical="center" readingOrder="1"/>
    </xf>
    <xf numFmtId="1" fontId="14" fillId="6" borderId="8" xfId="0" applyNumberFormat="1" applyFont="1" applyFill="1" applyBorder="1" applyAlignment="1">
      <alignment horizontal="center" vertical="center" wrapText="1" readingOrder="1"/>
    </xf>
    <xf numFmtId="0" fontId="14" fillId="6" borderId="58" xfId="0" applyFont="1" applyFill="1" applyBorder="1" applyAlignment="1">
      <alignment horizontal="center" vertical="center" wrapText="1" readingOrder="1"/>
    </xf>
    <xf numFmtId="0" fontId="14" fillId="6" borderId="59" xfId="0" applyFont="1" applyFill="1" applyBorder="1" applyAlignment="1">
      <alignment horizontal="left" vertical="center" wrapText="1" readingOrder="1"/>
    </xf>
    <xf numFmtId="0" fontId="14" fillId="6" borderId="69" xfId="0" applyFont="1" applyFill="1" applyBorder="1" applyAlignment="1">
      <alignment horizontal="center" vertical="center" wrapText="1" readingOrder="1"/>
    </xf>
    <xf numFmtId="0" fontId="14" fillId="6" borderId="8" xfId="0" applyFont="1" applyFill="1" applyBorder="1" applyAlignment="1">
      <alignment horizontal="center" vertical="center" wrapText="1" readingOrder="1"/>
    </xf>
    <xf numFmtId="0" fontId="14" fillId="6" borderId="7" xfId="0" applyFont="1" applyFill="1" applyBorder="1" applyAlignment="1">
      <alignment horizontal="center" vertical="center" wrapText="1" readingOrder="1"/>
    </xf>
    <xf numFmtId="0" fontId="14" fillId="6" borderId="70" xfId="0" applyFont="1" applyFill="1" applyBorder="1" applyAlignment="1">
      <alignment horizontal="center" vertical="center" wrapText="1" readingOrder="1"/>
    </xf>
    <xf numFmtId="0" fontId="14" fillId="6" borderId="6" xfId="0" applyFont="1" applyFill="1" applyBorder="1" applyAlignment="1">
      <alignment horizontal="center" vertical="center" wrapText="1" readingOrder="1"/>
    </xf>
    <xf numFmtId="0" fontId="13" fillId="6" borderId="0" xfId="0" applyFont="1" applyFill="1" applyAlignment="1">
      <alignment vertical="center" readingOrder="1"/>
    </xf>
    <xf numFmtId="0" fontId="14" fillId="0" borderId="52" xfId="0" applyFont="1" applyBorder="1" applyAlignment="1">
      <alignment horizontal="center" vertical="center" wrapText="1" readingOrder="1"/>
    </xf>
    <xf numFmtId="0" fontId="14" fillId="7" borderId="62" xfId="0" applyFont="1" applyFill="1" applyBorder="1" applyAlignment="1">
      <alignment horizontal="left" vertical="center" wrapText="1" readingOrder="1"/>
    </xf>
    <xf numFmtId="3" fontId="14" fillId="3" borderId="9" xfId="0" applyNumberFormat="1" applyFont="1" applyFill="1" applyBorder="1" applyAlignment="1">
      <alignment horizontal="center" vertical="center" wrapText="1" readingOrder="1"/>
    </xf>
    <xf numFmtId="3" fontId="14" fillId="4" borderId="66" xfId="0" applyNumberFormat="1" applyFont="1" applyFill="1" applyBorder="1" applyAlignment="1">
      <alignment horizontal="center" vertical="center" wrapText="1" readingOrder="1"/>
    </xf>
    <xf numFmtId="3" fontId="14" fillId="4" borderId="12" xfId="0" applyNumberFormat="1" applyFont="1" applyFill="1" applyBorder="1" applyAlignment="1">
      <alignment horizontal="center" vertical="center" wrapText="1" readingOrder="1"/>
    </xf>
    <xf numFmtId="3" fontId="14" fillId="5" borderId="12" xfId="0" applyNumberFormat="1" applyFont="1" applyFill="1" applyBorder="1" applyAlignment="1">
      <alignment horizontal="center" vertical="center" wrapText="1" readingOrder="1"/>
    </xf>
    <xf numFmtId="3" fontId="14" fillId="4" borderId="11" xfId="0" applyNumberFormat="1" applyFont="1" applyFill="1" applyBorder="1" applyAlignment="1">
      <alignment horizontal="center" vertical="center" wrapText="1" readingOrder="1"/>
    </xf>
    <xf numFmtId="3" fontId="14" fillId="4" borderId="51" xfId="0" applyNumberFormat="1" applyFont="1" applyFill="1" applyBorder="1" applyAlignment="1">
      <alignment horizontal="center" vertical="center" wrapText="1" readingOrder="1"/>
    </xf>
    <xf numFmtId="3" fontId="14" fillId="5" borderId="51" xfId="0" applyNumberFormat="1" applyFont="1" applyFill="1" applyBorder="1" applyAlignment="1">
      <alignment horizontal="center" vertical="center" wrapText="1" readingOrder="1"/>
    </xf>
    <xf numFmtId="3" fontId="14" fillId="4" borderId="10" xfId="0" applyNumberFormat="1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horizontal="center" vertical="center" readingOrder="1"/>
    </xf>
    <xf numFmtId="0" fontId="13" fillId="8" borderId="6" xfId="0" applyFont="1" applyFill="1" applyBorder="1" applyAlignment="1">
      <alignment vertical="center" readingOrder="1"/>
    </xf>
    <xf numFmtId="0" fontId="13" fillId="0" borderId="15" xfId="0" applyFont="1" applyBorder="1" applyAlignment="1">
      <alignment horizontal="center" vertical="center" readingOrder="1"/>
    </xf>
    <xf numFmtId="0" fontId="13" fillId="6" borderId="0" xfId="0" applyFont="1" applyFill="1" applyAlignment="1">
      <alignment horizontal="center" vertical="center" readingOrder="1"/>
    </xf>
    <xf numFmtId="0" fontId="13" fillId="0" borderId="19" xfId="0" applyFont="1" applyBorder="1" applyAlignment="1">
      <alignment horizontal="center" vertical="center" readingOrder="1"/>
    </xf>
    <xf numFmtId="0" fontId="13" fillId="6" borderId="7" xfId="0" applyFont="1" applyFill="1" applyBorder="1" applyAlignment="1">
      <alignment horizontal="center" vertical="center" readingOrder="1"/>
    </xf>
    <xf numFmtId="0" fontId="13" fillId="3" borderId="16" xfId="0" applyFont="1" applyFill="1" applyBorder="1" applyAlignment="1">
      <alignment horizontal="center" vertical="center" readingOrder="1"/>
    </xf>
    <xf numFmtId="0" fontId="13" fillId="3" borderId="0" xfId="0" applyFont="1" applyFill="1" applyAlignment="1">
      <alignment horizontal="center" vertical="center" readingOrder="1"/>
    </xf>
    <xf numFmtId="0" fontId="13" fillId="8" borderId="19" xfId="0" applyFont="1" applyFill="1" applyBorder="1" applyAlignment="1">
      <alignment horizontal="center" vertical="center" readingOrder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2" fontId="7" fillId="0" borderId="0" xfId="0" applyNumberFormat="1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3" fontId="16" fillId="0" borderId="6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10" fontId="7" fillId="0" borderId="6" xfId="1" applyNumberFormat="1" applyFont="1" applyBorder="1" applyAlignment="1">
      <alignment vertical="center"/>
    </xf>
    <xf numFmtId="0" fontId="17" fillId="0" borderId="9" xfId="0" applyFont="1" applyBorder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20" fillId="4" borderId="6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3" fontId="19" fillId="0" borderId="6" xfId="0" applyNumberFormat="1" applyFont="1" applyBorder="1"/>
    <xf numFmtId="0" fontId="20" fillId="0" borderId="0" xfId="0" applyFont="1"/>
    <xf numFmtId="1" fontId="14" fillId="6" borderId="67" xfId="0" applyNumberFormat="1" applyFont="1" applyFill="1" applyBorder="1" applyAlignment="1">
      <alignment horizontal="center" vertical="center" wrapText="1" readingOrder="1"/>
    </xf>
    <xf numFmtId="1" fontId="14" fillId="5" borderId="20" xfId="0" applyNumberFormat="1" applyFont="1" applyFill="1" applyBorder="1" applyAlignment="1">
      <alignment horizontal="center" vertical="center" wrapText="1" readingOrder="1"/>
    </xf>
    <xf numFmtId="0" fontId="14" fillId="3" borderId="15" xfId="0" applyFont="1" applyFill="1" applyBorder="1" applyAlignment="1">
      <alignment horizontal="center" vertical="center" wrapText="1" readingOrder="1"/>
    </xf>
    <xf numFmtId="0" fontId="14" fillId="4" borderId="21" xfId="0" applyFont="1" applyFill="1" applyBorder="1" applyAlignment="1">
      <alignment horizontal="center" vertical="center" wrapText="1" readingOrder="1"/>
    </xf>
    <xf numFmtId="1" fontId="14" fillId="6" borderId="22" xfId="0" applyNumberFormat="1" applyFont="1" applyFill="1" applyBorder="1" applyAlignment="1">
      <alignment horizontal="center" vertical="center" wrapText="1" readingOrder="1"/>
    </xf>
    <xf numFmtId="0" fontId="14" fillId="0" borderId="71" xfId="0" applyFont="1" applyBorder="1" applyAlignment="1">
      <alignment horizontal="center" vertical="center" wrapText="1" readingOrder="1"/>
    </xf>
    <xf numFmtId="0" fontId="14" fillId="0" borderId="72" xfId="0" applyFont="1" applyBorder="1" applyAlignment="1">
      <alignment horizontal="center" vertical="center" wrapText="1" readingOrder="1"/>
    </xf>
    <xf numFmtId="0" fontId="14" fillId="6" borderId="73" xfId="0" applyFont="1" applyFill="1" applyBorder="1" applyAlignment="1">
      <alignment horizontal="center" vertical="center" wrapText="1" readingOrder="1"/>
    </xf>
    <xf numFmtId="3" fontId="14" fillId="3" borderId="74" xfId="0" applyNumberFormat="1" applyFont="1" applyFill="1" applyBorder="1" applyAlignment="1">
      <alignment horizontal="center" vertical="center" wrapText="1" readingOrder="1"/>
    </xf>
    <xf numFmtId="3" fontId="1" fillId="6" borderId="23" xfId="0" applyNumberFormat="1" applyFont="1" applyFill="1" applyBorder="1" applyAlignment="1">
      <alignment horizontal="center" vertical="center" readingOrder="1"/>
    </xf>
    <xf numFmtId="3" fontId="1" fillId="6" borderId="8" xfId="0" applyNumberFormat="1" applyFont="1" applyFill="1" applyBorder="1" applyAlignment="1">
      <alignment horizontal="center" vertical="center" readingOrder="1"/>
    </xf>
    <xf numFmtId="3" fontId="14" fillId="6" borderId="7" xfId="0" applyNumberFormat="1" applyFont="1" applyFill="1" applyBorder="1" applyAlignment="1">
      <alignment horizontal="center" vertical="center" wrapText="1" readingOrder="1"/>
    </xf>
    <xf numFmtId="3" fontId="1" fillId="6" borderId="24" xfId="0" applyNumberFormat="1" applyFont="1" applyFill="1" applyBorder="1" applyAlignment="1">
      <alignment horizontal="center" vertical="center" readingOrder="1"/>
    </xf>
    <xf numFmtId="0" fontId="14" fillId="6" borderId="60" xfId="0" applyFont="1" applyFill="1" applyBorder="1" applyAlignment="1">
      <alignment horizontal="center" vertical="center" wrapText="1" readingOrder="1"/>
    </xf>
    <xf numFmtId="3" fontId="14" fillId="3" borderId="65" xfId="0" applyNumberFormat="1" applyFont="1" applyFill="1" applyBorder="1" applyAlignment="1">
      <alignment horizontal="center" vertical="center" wrapText="1" readingOrder="1"/>
    </xf>
    <xf numFmtId="0" fontId="14" fillId="3" borderId="75" xfId="0" applyFont="1" applyFill="1" applyBorder="1" applyAlignment="1">
      <alignment horizontal="center" vertical="center" wrapText="1" readingOrder="1"/>
    </xf>
    <xf numFmtId="0" fontId="14" fillId="4" borderId="25" xfId="0" applyFont="1" applyFill="1" applyBorder="1" applyAlignment="1">
      <alignment horizontal="center" vertical="center" wrapText="1" readingOrder="1"/>
    </xf>
    <xf numFmtId="3" fontId="14" fillId="6" borderId="22" xfId="0" applyNumberFormat="1" applyFont="1" applyFill="1" applyBorder="1" applyAlignment="1">
      <alignment horizontal="center" vertical="center" wrapText="1" readingOrder="1"/>
    </xf>
    <xf numFmtId="3" fontId="14" fillId="0" borderId="71" xfId="0" applyNumberFormat="1" applyFont="1" applyBorder="1" applyAlignment="1">
      <alignment horizontal="center" vertical="center" wrapText="1" readingOrder="1"/>
    </xf>
    <xf numFmtId="3" fontId="14" fillId="0" borderId="72" xfId="0" applyNumberFormat="1" applyFont="1" applyBorder="1" applyAlignment="1">
      <alignment horizontal="center" vertical="center" wrapText="1" readingOrder="1"/>
    </xf>
    <xf numFmtId="1" fontId="14" fillId="6" borderId="21" xfId="0" applyNumberFormat="1" applyFont="1" applyFill="1" applyBorder="1" applyAlignment="1">
      <alignment horizontal="center" vertical="center" wrapText="1" readingOrder="1"/>
    </xf>
    <xf numFmtId="3" fontId="14" fillId="0" borderId="55" xfId="0" applyNumberFormat="1" applyFont="1" applyBorder="1" applyAlignment="1">
      <alignment horizontal="center" vertical="center" wrapText="1" readingOrder="1"/>
    </xf>
    <xf numFmtId="3" fontId="1" fillId="6" borderId="22" xfId="0" applyNumberFormat="1" applyFont="1" applyFill="1" applyBorder="1" applyAlignment="1">
      <alignment horizontal="center" vertical="center" readingOrder="1"/>
    </xf>
    <xf numFmtId="3" fontId="2" fillId="3" borderId="65" xfId="0" applyNumberFormat="1" applyFont="1" applyFill="1" applyBorder="1" applyAlignment="1">
      <alignment horizontal="center" vertical="center" wrapText="1" readingOrder="1"/>
    </xf>
    <xf numFmtId="0" fontId="14" fillId="4" borderId="26" xfId="0" applyFont="1" applyFill="1" applyBorder="1" applyAlignment="1">
      <alignment horizontal="center" vertical="center" wrapText="1" readingOrder="1"/>
    </xf>
    <xf numFmtId="3" fontId="1" fillId="9" borderId="27" xfId="0" applyNumberFormat="1" applyFont="1" applyFill="1" applyBorder="1" applyAlignment="1">
      <alignment horizontal="center" vertical="center" readingOrder="1"/>
    </xf>
    <xf numFmtId="3" fontId="1" fillId="9" borderId="28" xfId="0" applyNumberFormat="1" applyFont="1" applyFill="1" applyBorder="1" applyAlignment="1">
      <alignment horizontal="center" vertical="center" readingOrder="1"/>
    </xf>
    <xf numFmtId="3" fontId="1" fillId="6" borderId="19" xfId="0" applyNumberFormat="1" applyFont="1" applyFill="1" applyBorder="1" applyAlignment="1">
      <alignment horizontal="center" vertical="center" readingOrder="1"/>
    </xf>
    <xf numFmtId="3" fontId="14" fillId="3" borderId="29" xfId="0" applyNumberFormat="1" applyFont="1" applyFill="1" applyBorder="1" applyAlignment="1">
      <alignment horizontal="center" vertical="center" wrapText="1" readingOrder="1"/>
    </xf>
    <xf numFmtId="0" fontId="14" fillId="4" borderId="30" xfId="0" applyFont="1" applyFill="1" applyBorder="1" applyAlignment="1">
      <alignment horizontal="center" vertical="center" wrapText="1" readingOrder="1"/>
    </xf>
    <xf numFmtId="2" fontId="12" fillId="0" borderId="76" xfId="0" applyNumberFormat="1" applyFont="1" applyBorder="1" applyAlignment="1">
      <alignment horizontal="center" vertical="center" wrapText="1" readingOrder="1"/>
    </xf>
    <xf numFmtId="2" fontId="12" fillId="0" borderId="23" xfId="0" applyNumberFormat="1" applyFont="1" applyBorder="1" applyAlignment="1">
      <alignment horizontal="center" vertical="center" wrapText="1" readingOrder="1"/>
    </xf>
    <xf numFmtId="2" fontId="12" fillId="0" borderId="6" xfId="0" applyNumberFormat="1" applyFont="1" applyBorder="1" applyAlignment="1">
      <alignment horizontal="center" vertical="center" wrapText="1" readingOrder="1"/>
    </xf>
    <xf numFmtId="2" fontId="12" fillId="0" borderId="77" xfId="0" applyNumberFormat="1" applyFont="1" applyBorder="1" applyAlignment="1">
      <alignment horizontal="center" vertical="center" wrapText="1" readingOrder="1"/>
    </xf>
    <xf numFmtId="2" fontId="12" fillId="0" borderId="78" xfId="0" applyNumberFormat="1" applyFont="1" applyBorder="1" applyAlignment="1">
      <alignment horizontal="center" vertical="center" wrapText="1" readingOrder="1"/>
    </xf>
    <xf numFmtId="10" fontId="12" fillId="0" borderId="75" xfId="1" applyNumberFormat="1" applyFont="1" applyBorder="1" applyAlignment="1">
      <alignment horizontal="center" vertical="center" wrapText="1" readingOrder="1"/>
    </xf>
    <xf numFmtId="2" fontId="12" fillId="0" borderId="31" xfId="0" applyNumberFormat="1" applyFont="1" applyBorder="1" applyAlignment="1">
      <alignment horizontal="center" vertical="center" wrapText="1" readingOrder="1"/>
    </xf>
    <xf numFmtId="2" fontId="12" fillId="0" borderId="32" xfId="0" applyNumberFormat="1" applyFont="1" applyBorder="1" applyAlignment="1">
      <alignment horizontal="center" vertical="center" wrapText="1" readingOrder="1"/>
    </xf>
    <xf numFmtId="2" fontId="12" fillId="0" borderId="33" xfId="0" applyNumberFormat="1" applyFont="1" applyBorder="1" applyAlignment="1">
      <alignment horizontal="center" vertical="center" wrapText="1" readingOrder="1"/>
    </xf>
    <xf numFmtId="10" fontId="12" fillId="0" borderId="33" xfId="1" applyNumberFormat="1" applyFont="1" applyBorder="1" applyAlignment="1">
      <alignment horizontal="center" vertical="center" wrapText="1" readingOrder="1"/>
    </xf>
    <xf numFmtId="10" fontId="12" fillId="0" borderId="34" xfId="1" applyNumberFormat="1" applyFont="1" applyBorder="1" applyAlignment="1">
      <alignment horizontal="center" vertical="center" wrapText="1" readingOrder="1"/>
    </xf>
    <xf numFmtId="10" fontId="12" fillId="0" borderId="6" xfId="1" applyNumberFormat="1" applyFont="1" applyBorder="1" applyAlignment="1">
      <alignment horizontal="center" vertical="center" wrapText="1" readingOrder="1"/>
    </xf>
    <xf numFmtId="2" fontId="12" fillId="0" borderId="19" xfId="0" applyNumberFormat="1" applyFont="1" applyBorder="1" applyAlignment="1">
      <alignment horizontal="center" vertical="center" wrapText="1" readingOrder="1"/>
    </xf>
    <xf numFmtId="2" fontId="12" fillId="0" borderId="8" xfId="0" applyNumberFormat="1" applyFont="1" applyBorder="1" applyAlignment="1">
      <alignment horizontal="center" vertical="center" wrapText="1" readingOrder="1"/>
    </xf>
    <xf numFmtId="2" fontId="12" fillId="0" borderId="75" xfId="0" applyNumberFormat="1" applyFont="1" applyBorder="1" applyAlignment="1">
      <alignment horizontal="center" vertical="center" wrapText="1" readingOrder="1"/>
    </xf>
    <xf numFmtId="2" fontId="12" fillId="0" borderId="25" xfId="0" applyNumberFormat="1" applyFont="1" applyBorder="1" applyAlignment="1">
      <alignment horizontal="center" vertical="center" wrapText="1" readingOrder="1"/>
    </xf>
    <xf numFmtId="1" fontId="12" fillId="5" borderId="20" xfId="0" applyNumberFormat="1" applyFont="1" applyFill="1" applyBorder="1" applyAlignment="1">
      <alignment horizontal="center" vertical="center" wrapText="1" readingOrder="1"/>
    </xf>
    <xf numFmtId="1" fontId="12" fillId="3" borderId="79" xfId="0" applyNumberFormat="1" applyFont="1" applyFill="1" applyBorder="1" applyAlignment="1">
      <alignment horizontal="center" vertical="center" wrapText="1" readingOrder="1"/>
    </xf>
    <xf numFmtId="1" fontId="12" fillId="4" borderId="80" xfId="0" applyNumberFormat="1" applyFont="1" applyFill="1" applyBorder="1" applyAlignment="1">
      <alignment horizontal="center" vertical="center" wrapText="1" readingOrder="1"/>
    </xf>
    <xf numFmtId="2" fontId="12" fillId="0" borderId="22" xfId="0" applyNumberFormat="1" applyFont="1" applyBorder="1" applyAlignment="1">
      <alignment horizontal="center" vertical="center" wrapText="1" readingOrder="1"/>
    </xf>
    <xf numFmtId="2" fontId="12" fillId="0" borderId="12" xfId="0" applyNumberFormat="1" applyFont="1" applyBorder="1" applyAlignment="1">
      <alignment horizontal="center" vertical="center" wrapText="1" readingOrder="1"/>
    </xf>
    <xf numFmtId="2" fontId="12" fillId="0" borderId="81" xfId="0" applyNumberFormat="1" applyFont="1" applyBorder="1" applyAlignment="1">
      <alignment horizontal="center" vertical="center" wrapText="1" readingOrder="1"/>
    </xf>
    <xf numFmtId="2" fontId="12" fillId="0" borderId="35" xfId="0" applyNumberFormat="1" applyFont="1" applyBorder="1" applyAlignment="1">
      <alignment horizontal="center" vertical="center" wrapText="1" readingOrder="1"/>
    </xf>
    <xf numFmtId="2" fontId="12" fillId="0" borderId="10" xfId="0" applyNumberFormat="1" applyFont="1" applyBorder="1" applyAlignment="1">
      <alignment horizontal="center" vertical="center" wrapText="1" readingOrder="1"/>
    </xf>
    <xf numFmtId="10" fontId="12" fillId="0" borderId="76" xfId="1" applyNumberFormat="1" applyFont="1" applyBorder="1" applyAlignment="1">
      <alignment horizontal="center" vertical="center" wrapText="1" readingOrder="1"/>
    </xf>
    <xf numFmtId="10" fontId="12" fillId="0" borderId="81" xfId="1" applyNumberFormat="1" applyFont="1" applyBorder="1" applyAlignment="1">
      <alignment horizontal="center" vertical="center" wrapText="1" readingOrder="1"/>
    </xf>
    <xf numFmtId="10" fontId="12" fillId="0" borderId="35" xfId="1" applyNumberFormat="1" applyFont="1" applyBorder="1" applyAlignment="1">
      <alignment horizontal="center" vertical="center" wrapText="1" readingOrder="1"/>
    </xf>
    <xf numFmtId="10" fontId="12" fillId="0" borderId="78" xfId="1" applyNumberFormat="1" applyFont="1" applyBorder="1" applyAlignment="1">
      <alignment horizontal="center" vertical="center" wrapText="1" readingOrder="1"/>
    </xf>
    <xf numFmtId="10" fontId="12" fillId="0" borderId="7" xfId="1" applyNumberFormat="1" applyFont="1" applyBorder="1" applyAlignment="1">
      <alignment horizontal="center" vertical="center" wrapText="1" readingOrder="1"/>
    </xf>
    <xf numFmtId="1" fontId="12" fillId="3" borderId="20" xfId="0" applyNumberFormat="1" applyFont="1" applyFill="1" applyBorder="1" applyAlignment="1">
      <alignment horizontal="center" vertical="center" wrapText="1" readingOrder="1"/>
    </xf>
    <xf numFmtId="1" fontId="12" fillId="4" borderId="82" xfId="0" applyNumberFormat="1" applyFont="1" applyFill="1" applyBorder="1" applyAlignment="1">
      <alignment horizontal="center" vertical="center" wrapText="1" readingOrder="1"/>
    </xf>
    <xf numFmtId="10" fontId="12" fillId="0" borderId="22" xfId="1" applyNumberFormat="1" applyFont="1" applyBorder="1" applyAlignment="1">
      <alignment horizontal="center" vertical="center" wrapText="1" readingOrder="1"/>
    </xf>
    <xf numFmtId="10" fontId="12" fillId="0" borderId="8" xfId="1" applyNumberFormat="1" applyFont="1" applyBorder="1" applyAlignment="1">
      <alignment horizontal="center" vertical="center" wrapText="1" readingOrder="1"/>
    </xf>
    <xf numFmtId="10" fontId="12" fillId="0" borderId="5" xfId="1" applyNumberFormat="1" applyFont="1" applyBorder="1" applyAlignment="1">
      <alignment horizontal="center" vertical="center" wrapText="1" readingOrder="1"/>
    </xf>
    <xf numFmtId="10" fontId="12" fillId="0" borderId="12" xfId="1" applyNumberFormat="1" applyFont="1" applyBorder="1" applyAlignment="1">
      <alignment horizontal="center" vertical="center" wrapText="1" readingOrder="1"/>
    </xf>
    <xf numFmtId="1" fontId="12" fillId="4" borderId="20" xfId="0" applyNumberFormat="1" applyFont="1" applyFill="1" applyBorder="1" applyAlignment="1">
      <alignment horizontal="center" vertical="center" wrapText="1" readingOrder="1"/>
    </xf>
    <xf numFmtId="10" fontId="12" fillId="0" borderId="36" xfId="1" applyNumberFormat="1" applyFont="1" applyBorder="1" applyAlignment="1">
      <alignment horizontal="center" vertical="center" wrapText="1" readingOrder="1"/>
    </xf>
    <xf numFmtId="10" fontId="12" fillId="0" borderId="68" xfId="1" applyNumberFormat="1" applyFont="1" applyBorder="1" applyAlignment="1">
      <alignment horizontal="center" vertical="center" wrapText="1" readingOrder="1"/>
    </xf>
    <xf numFmtId="10" fontId="12" fillId="0" borderId="15" xfId="1" applyNumberFormat="1" applyFont="1" applyBorder="1" applyAlignment="1">
      <alignment horizontal="center" vertical="center" wrapText="1" readingOrder="1"/>
    </xf>
    <xf numFmtId="10" fontId="12" fillId="0" borderId="37" xfId="1" applyNumberFormat="1" applyFont="1" applyBorder="1" applyAlignment="1">
      <alignment horizontal="center" vertical="center" wrapText="1" readingOrder="1"/>
    </xf>
    <xf numFmtId="10" fontId="12" fillId="0" borderId="38" xfId="1" applyNumberFormat="1" applyFont="1" applyBorder="1" applyAlignment="1">
      <alignment horizontal="center" vertical="center" wrapText="1" readingOrder="1"/>
    </xf>
    <xf numFmtId="10" fontId="12" fillId="0" borderId="10" xfId="1" applyNumberFormat="1" applyFont="1" applyBorder="1" applyAlignment="1">
      <alignment horizontal="center" vertical="center" wrapText="1" readingOrder="1"/>
    </xf>
    <xf numFmtId="0" fontId="4" fillId="10" borderId="6" xfId="0" applyFont="1" applyFill="1" applyBorder="1" applyAlignment="1">
      <alignment horizontal="left" vertical="center"/>
    </xf>
    <xf numFmtId="0" fontId="19" fillId="10" borderId="39" xfId="0" applyFont="1" applyFill="1" applyBorder="1" applyAlignment="1">
      <alignment horizontal="center" vertical="center"/>
    </xf>
    <xf numFmtId="0" fontId="19" fillId="10" borderId="40" xfId="0" applyFont="1" applyFill="1" applyBorder="1" applyAlignment="1">
      <alignment horizontal="center" vertical="center"/>
    </xf>
    <xf numFmtId="0" fontId="19" fillId="0" borderId="41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43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6" borderId="6" xfId="0" applyFont="1" applyFill="1" applyBorder="1" applyAlignment="1">
      <alignment horizontal="center" vertical="center"/>
    </xf>
    <xf numFmtId="1" fontId="21" fillId="0" borderId="6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41" xfId="0" applyFont="1" applyBorder="1"/>
    <xf numFmtId="0" fontId="7" fillId="0" borderId="42" xfId="0" applyFont="1" applyBorder="1"/>
    <xf numFmtId="0" fontId="7" fillId="0" borderId="3" xfId="0" applyFont="1" applyBorder="1"/>
    <xf numFmtId="0" fontId="7" fillId="0" borderId="43" xfId="0" applyFont="1" applyBorder="1"/>
    <xf numFmtId="0" fontId="7" fillId="0" borderId="27" xfId="0" applyFont="1" applyBorder="1" applyAlignment="1">
      <alignment horizontal="center" vertical="center"/>
    </xf>
    <xf numFmtId="0" fontId="7" fillId="12" borderId="42" xfId="0" applyFont="1" applyFill="1" applyBorder="1" applyAlignment="1">
      <alignment horizontal="center" vertical="center"/>
    </xf>
    <xf numFmtId="0" fontId="13" fillId="12" borderId="27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1" fontId="5" fillId="13" borderId="6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41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3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10" borderId="30" xfId="0" applyFont="1" applyFill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0" fillId="0" borderId="6" xfId="0" applyBorder="1"/>
    <xf numFmtId="1" fontId="19" fillId="0" borderId="6" xfId="0" applyNumberFormat="1" applyFont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0" fillId="0" borderId="22" xfId="0" applyBorder="1"/>
    <xf numFmtId="0" fontId="4" fillId="10" borderId="5" xfId="0" applyFont="1" applyFill="1" applyBorder="1" applyAlignment="1">
      <alignment horizontal="left" vertical="center"/>
    </xf>
    <xf numFmtId="0" fontId="19" fillId="10" borderId="8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" fillId="10" borderId="6" xfId="0" applyFont="1" applyFill="1" applyBorder="1" applyAlignment="1">
      <alignment horizontal="left" vertical="center"/>
    </xf>
    <xf numFmtId="0" fontId="7" fillId="10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14" borderId="6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 wrapText="1" readingOrder="1"/>
    </xf>
    <xf numFmtId="0" fontId="10" fillId="2" borderId="45" xfId="0" applyFont="1" applyFill="1" applyBorder="1" applyAlignment="1">
      <alignment horizontal="center" vertical="center" wrapText="1" readingOrder="1"/>
    </xf>
    <xf numFmtId="0" fontId="10" fillId="2" borderId="46" xfId="0" applyFont="1" applyFill="1" applyBorder="1" applyAlignment="1">
      <alignment horizontal="center" vertical="center" wrapText="1" readingOrder="1"/>
    </xf>
    <xf numFmtId="0" fontId="14" fillId="0" borderId="47" xfId="0" applyFont="1" applyBorder="1" applyAlignment="1">
      <alignment horizontal="center" vertical="center" wrapText="1" readingOrder="1"/>
    </xf>
    <xf numFmtId="0" fontId="14" fillId="0" borderId="13" xfId="0" applyFont="1" applyBorder="1" applyAlignment="1">
      <alignment horizontal="center" vertical="center" wrapText="1" readingOrder="1"/>
    </xf>
    <xf numFmtId="0" fontId="14" fillId="11" borderId="48" xfId="0" applyFont="1" applyFill="1" applyBorder="1" applyAlignment="1">
      <alignment horizontal="left" vertical="center" wrapText="1" readingOrder="1"/>
    </xf>
    <xf numFmtId="0" fontId="14" fillId="11" borderId="33" xfId="0" applyFont="1" applyFill="1" applyBorder="1" applyAlignment="1">
      <alignment horizontal="left" vertical="center" wrapText="1" readingOrder="1"/>
    </xf>
    <xf numFmtId="0" fontId="14" fillId="11" borderId="49" xfId="0" applyFont="1" applyFill="1" applyBorder="1" applyAlignment="1">
      <alignment horizontal="center" vertical="center" wrapText="1" readingOrder="1"/>
    </xf>
    <xf numFmtId="0" fontId="14" fillId="11" borderId="24" xfId="0" applyFont="1" applyFill="1" applyBorder="1" applyAlignment="1">
      <alignment horizontal="center" vertical="center" wrapText="1" readingOrder="1"/>
    </xf>
    <xf numFmtId="0" fontId="14" fillId="11" borderId="50" xfId="0" applyFont="1" applyFill="1" applyBorder="1" applyAlignment="1">
      <alignment horizontal="center" vertical="center" wrapText="1" readingOrder="1"/>
    </xf>
    <xf numFmtId="0" fontId="12" fillId="11" borderId="49" xfId="0" applyFont="1" applyFill="1" applyBorder="1" applyAlignment="1">
      <alignment horizontal="center" vertical="center" wrapText="1" readingOrder="1"/>
    </xf>
    <xf numFmtId="0" fontId="12" fillId="11" borderId="24" xfId="0" applyFont="1" applyFill="1" applyBorder="1" applyAlignment="1">
      <alignment horizontal="center" vertical="center" wrapText="1" readingOrder="1"/>
    </xf>
    <xf numFmtId="0" fontId="12" fillId="11" borderId="50" xfId="0" applyFont="1" applyFill="1" applyBorder="1" applyAlignment="1">
      <alignment horizontal="center" vertical="center" wrapText="1" readingOrder="1"/>
    </xf>
    <xf numFmtId="0" fontId="12" fillId="0" borderId="47" xfId="0" applyFont="1" applyBorder="1" applyAlignment="1">
      <alignment horizontal="center" vertical="center" wrapText="1" readingOrder="1"/>
    </xf>
    <xf numFmtId="0" fontId="12" fillId="0" borderId="13" xfId="0" applyFont="1" applyBorder="1" applyAlignment="1">
      <alignment horizontal="center" vertical="center" wrapText="1" readingOrder="1"/>
    </xf>
    <xf numFmtId="0" fontId="12" fillId="11" borderId="47" xfId="0" applyFont="1" applyFill="1" applyBorder="1" applyAlignment="1">
      <alignment horizontal="left" vertical="center" wrapText="1" readingOrder="1"/>
    </xf>
    <xf numFmtId="0" fontId="12" fillId="11" borderId="13" xfId="0" applyFont="1" applyFill="1" applyBorder="1" applyAlignment="1">
      <alignment horizontal="left" vertical="center" wrapText="1" readingOrder="1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920" b="1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TZ"/>
        </a:p>
      </c:txPr>
    </c:title>
    <c:autoTitleDeleted val="0"/>
    <c:plotArea>
      <c:layout>
        <c:manualLayout>
          <c:layoutTarget val="inner"/>
          <c:xMode val="edge"/>
          <c:yMode val="edge"/>
          <c:x val="6.3172034374267938E-2"/>
          <c:y val="0.16095508521792831"/>
          <c:w val="0.92714608562898626"/>
          <c:h val="0.64904712997831793"/>
        </c:manualLayout>
      </c:layout>
      <c:lineChart>
        <c:grouping val="standard"/>
        <c:varyColors val="0"/>
        <c:ser>
          <c:idx val="0"/>
          <c:order val="0"/>
          <c:tx>
            <c:strRef>
              <c:f>'Yearly rates'!$B$3</c:f>
              <c:strCache>
                <c:ptCount val="1"/>
                <c:pt idx="0">
                  <c:v>Maternal Mortality/100,000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T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'Yearly rates'!$C$2:$M$2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'Yearly rates'!$C$3:$M$3</c:f>
              <c:numCache>
                <c:formatCode>General</c:formatCode>
                <c:ptCount val="11"/>
                <c:pt idx="0">
                  <c:v>130.76</c:v>
                </c:pt>
                <c:pt idx="1">
                  <c:v>153.82</c:v>
                </c:pt>
                <c:pt idx="2">
                  <c:v>149.52000000000001</c:v>
                </c:pt>
                <c:pt idx="3">
                  <c:v>123.79</c:v>
                </c:pt>
                <c:pt idx="4">
                  <c:v>83.26</c:v>
                </c:pt>
                <c:pt idx="5">
                  <c:v>91.99</c:v>
                </c:pt>
                <c:pt idx="6">
                  <c:v>95.05</c:v>
                </c:pt>
                <c:pt idx="7">
                  <c:v>88.73</c:v>
                </c:pt>
                <c:pt idx="8" formatCode="0.00">
                  <c:v>77.72</c:v>
                </c:pt>
                <c:pt idx="9" formatCode="0.00">
                  <c:v>72.622655475329239</c:v>
                </c:pt>
                <c:pt idx="10" formatCode="0.00">
                  <c:v>82.130083454762215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7-C84F-B8FC-359676FF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87519"/>
        <c:axId val="1"/>
      </c:lineChart>
      <c:catAx>
        <c:axId val="11033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10338751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6591487621836"/>
          <c:y val="0.12658643884089388"/>
          <c:w val="0.14740830134926597"/>
          <c:h val="0.24895342535624343"/>
        </c:manualLayout>
      </c:layout>
      <c:overlay val="1"/>
      <c:txPr>
        <a:bodyPr/>
        <a:lstStyle/>
        <a:p>
          <a:pPr>
            <a:defRPr sz="124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STILL BIRTH AND NEONATAL MORTALITY RATES / 1000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6772771245004068E-2"/>
          <c:y val="0.17276705850862126"/>
          <c:w val="0.78000593538142515"/>
          <c:h val="0.69055014015599325"/>
        </c:manualLayout>
      </c:layout>
      <c:lineChart>
        <c:grouping val="standard"/>
        <c:varyColors val="0"/>
        <c:ser>
          <c:idx val="0"/>
          <c:order val="0"/>
          <c:tx>
            <c:strRef>
              <c:f>'Yearly rates'!$B$7</c:f>
              <c:strCache>
                <c:ptCount val="1"/>
                <c:pt idx="0">
                  <c:v>Still Birth (FSB+MSB) Rate/1,000</c:v>
                </c:pt>
              </c:strCache>
            </c:strRef>
          </c:tx>
          <c:spPr>
            <a:ln w="57150">
              <a:solidFill>
                <a:srgbClr val="00B0F0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T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'Yearly rates'!$C$6:$M$6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'Yearly rates'!$C$7:$M$7</c:f>
              <c:numCache>
                <c:formatCode>General</c:formatCode>
                <c:ptCount val="11"/>
                <c:pt idx="0">
                  <c:v>25.86</c:v>
                </c:pt>
                <c:pt idx="1">
                  <c:v>25.69</c:v>
                </c:pt>
                <c:pt idx="2">
                  <c:v>29.31</c:v>
                </c:pt>
                <c:pt idx="3">
                  <c:v>26.8</c:v>
                </c:pt>
                <c:pt idx="4">
                  <c:v>24.81</c:v>
                </c:pt>
                <c:pt idx="5">
                  <c:v>22.03</c:v>
                </c:pt>
                <c:pt idx="6">
                  <c:v>20.239999999999998</c:v>
                </c:pt>
                <c:pt idx="7">
                  <c:v>21.55</c:v>
                </c:pt>
                <c:pt idx="8" formatCode="0.00">
                  <c:v>20.56</c:v>
                </c:pt>
                <c:pt idx="9" formatCode="0.00">
                  <c:v>21.528930808834815</c:v>
                </c:pt>
                <c:pt idx="10" formatCode="0.00">
                  <c:v>22.460290101031529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E-3040-9A9B-99271D5AF8BF}"/>
            </c:ext>
          </c:extLst>
        </c:ser>
        <c:ser>
          <c:idx val="1"/>
          <c:order val="1"/>
          <c:tx>
            <c:strRef>
              <c:f>'Yearly rates'!$B$8</c:f>
              <c:strCache>
                <c:ptCount val="1"/>
                <c:pt idx="0">
                  <c:v>Neonatal Mortality Rate/1,000</c:v>
                </c:pt>
              </c:strCache>
            </c:strRef>
          </c:tx>
          <c:spPr>
            <a:ln w="57150"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T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'Yearly rates'!$C$6:$M$6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'Yearly rates'!$C$8:$M$8</c:f>
              <c:numCache>
                <c:formatCode>General</c:formatCode>
                <c:ptCount val="11"/>
                <c:pt idx="0">
                  <c:v>5.49</c:v>
                </c:pt>
                <c:pt idx="1">
                  <c:v>10.92</c:v>
                </c:pt>
                <c:pt idx="2">
                  <c:v>13.17</c:v>
                </c:pt>
                <c:pt idx="3">
                  <c:v>14.48</c:v>
                </c:pt>
                <c:pt idx="4">
                  <c:v>13.72</c:v>
                </c:pt>
                <c:pt idx="5">
                  <c:v>13.18</c:v>
                </c:pt>
                <c:pt idx="6">
                  <c:v>12.37</c:v>
                </c:pt>
                <c:pt idx="7">
                  <c:v>13.77</c:v>
                </c:pt>
                <c:pt idx="8" formatCode="0.00">
                  <c:v>12.06</c:v>
                </c:pt>
                <c:pt idx="9" formatCode="0.00">
                  <c:v>9.3012862589556295</c:v>
                </c:pt>
                <c:pt idx="10" formatCode="0.00">
                  <c:v>12.160551066366406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E-3040-9A9B-99271D5A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427215"/>
        <c:axId val="1"/>
      </c:lineChart>
      <c:catAx>
        <c:axId val="110342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10342721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56558314826026"/>
          <c:y val="0.12195503128648844"/>
          <c:w val="0.12222605828117639"/>
          <c:h val="0.57318972485853714"/>
        </c:manualLayout>
      </c:layout>
      <c:overlay val="0"/>
      <c:txPr>
        <a:bodyPr/>
        <a:lstStyle/>
        <a:p>
          <a:pPr>
            <a:defRPr sz="124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TZ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TOTAL DELIVERY TRENDS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rates'!$B$42</c:f>
              <c:strCache>
                <c:ptCount val="1"/>
                <c:pt idx="0">
                  <c:v>TOTAL DELIVERD TRENDS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T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'Yearly rates'!$C$41:$M$41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'Yearly rates'!$C$42:$M$42</c:f>
              <c:numCache>
                <c:formatCode>#,##0</c:formatCode>
                <c:ptCount val="11"/>
                <c:pt idx="0">
                  <c:v>74792</c:v>
                </c:pt>
                <c:pt idx="1">
                  <c:v>79473</c:v>
                </c:pt>
                <c:pt idx="2">
                  <c:v>78617</c:v>
                </c:pt>
                <c:pt idx="3">
                  <c:v>105185</c:v>
                </c:pt>
                <c:pt idx="4">
                  <c:v>78720</c:v>
                </c:pt>
                <c:pt idx="5">
                  <c:v>75351</c:v>
                </c:pt>
                <c:pt idx="6">
                  <c:v>84625</c:v>
                </c:pt>
                <c:pt idx="7">
                  <c:v>83441</c:v>
                </c:pt>
                <c:pt idx="8">
                  <c:v>81078</c:v>
                </c:pt>
                <c:pt idx="9">
                  <c:v>71671</c:v>
                </c:pt>
                <c:pt idx="10">
                  <c:v>75422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2-8543-9A3B-9CB6F23D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03455263"/>
        <c:axId val="1"/>
      </c:lineChart>
      <c:catAx>
        <c:axId val="1103455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Delivery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1034552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INSTRUMENT DELIVERY RATES (CS AND VACUUM)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256287498345"/>
          <c:y val="0.13054830287206268"/>
          <c:w val="0.65545670309969339"/>
          <c:h val="0.70302310122461842"/>
        </c:manualLayout>
      </c:layout>
      <c:lineChart>
        <c:grouping val="standard"/>
        <c:varyColors val="0"/>
        <c:ser>
          <c:idx val="0"/>
          <c:order val="0"/>
          <c:tx>
            <c:strRef>
              <c:f>'Yearly rates'!$B$63</c:f>
              <c:strCache>
                <c:ptCount val="1"/>
                <c:pt idx="0">
                  <c:v>Caesarean Sections rate %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T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'Yearly rates'!$C$62:$M$62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'Yearly rates'!$C$63:$M$63</c:f>
              <c:numCache>
                <c:formatCode>0.00%</c:formatCode>
                <c:ptCount val="11"/>
                <c:pt idx="0">
                  <c:v>2.5925232645202696E-2</c:v>
                </c:pt>
                <c:pt idx="1">
                  <c:v>8.060599197211632E-2</c:v>
                </c:pt>
                <c:pt idx="2">
                  <c:v>0.10113588664029409</c:v>
                </c:pt>
                <c:pt idx="3">
                  <c:v>0.10189665826876455</c:v>
                </c:pt>
                <c:pt idx="4">
                  <c:v>0.12296747967479675</c:v>
                </c:pt>
                <c:pt idx="5">
                  <c:v>0.13898952900426007</c:v>
                </c:pt>
                <c:pt idx="6">
                  <c:v>0.14171935007385525</c:v>
                </c:pt>
                <c:pt idx="7">
                  <c:v>0.15378530938028068</c:v>
                </c:pt>
                <c:pt idx="8">
                  <c:v>0.17617602802239818</c:v>
                </c:pt>
                <c:pt idx="9">
                  <c:v>0.21046169301391079</c:v>
                </c:pt>
                <c:pt idx="10">
                  <c:v>0.23892233035453847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A849-9C62-97A614B33C7B}"/>
            </c:ext>
          </c:extLst>
        </c:ser>
        <c:ser>
          <c:idx val="1"/>
          <c:order val="1"/>
          <c:tx>
            <c:strRef>
              <c:f>'Yearly rates'!$B$64</c:f>
              <c:strCache>
                <c:ptCount val="1"/>
                <c:pt idx="0">
                  <c:v>Instrumental Delivery (vacuum) rate %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T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'Yearly rates'!$C$62:$M$62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'Yearly rates'!$C$64:$M$64</c:f>
              <c:numCache>
                <c:formatCode>0.00%</c:formatCode>
                <c:ptCount val="11"/>
                <c:pt idx="0">
                  <c:v>0</c:v>
                </c:pt>
                <c:pt idx="1">
                  <c:v>1.9377650271161274E-3</c:v>
                </c:pt>
                <c:pt idx="2">
                  <c:v>3.7142093949145858E-3</c:v>
                </c:pt>
                <c:pt idx="3">
                  <c:v>4.7345153776679185E-3</c:v>
                </c:pt>
                <c:pt idx="4">
                  <c:v>9.5909552845528448E-3</c:v>
                </c:pt>
                <c:pt idx="5">
                  <c:v>2.9860254011227456E-2</c:v>
                </c:pt>
                <c:pt idx="6">
                  <c:v>2.5418020679468242E-2</c:v>
                </c:pt>
                <c:pt idx="7">
                  <c:v>3.1627137738042446E-2</c:v>
                </c:pt>
                <c:pt idx="8">
                  <c:v>3.1019512074792175E-2</c:v>
                </c:pt>
                <c:pt idx="9">
                  <c:v>2.5226381660643775E-2</c:v>
                </c:pt>
                <c:pt idx="10">
                  <c:v>2.6252287131075813E-2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A849-9C62-97A614B3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454223"/>
        <c:axId val="1"/>
      </c:lineChart>
      <c:catAx>
        <c:axId val="109345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Percentage 100%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  <c:crossAx val="109345422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</c:legendEntry>
      <c:legendEntry>
        <c:idx val="1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TZ"/>
          </a:p>
        </c:txPr>
      </c:legendEntry>
      <c:layout>
        <c:manualLayout>
          <c:xMode val="edge"/>
          <c:yMode val="edge"/>
          <c:x val="0.81896749501019894"/>
          <c:y val="0.28253690944881893"/>
          <c:w val="0.14763702761388808"/>
          <c:h val="0.275101706036745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TZ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0</xdr:rowOff>
    </xdr:from>
    <xdr:to>
      <xdr:col>5</xdr:col>
      <xdr:colOff>431800</xdr:colOff>
      <xdr:row>4</xdr:row>
      <xdr:rowOff>152400</xdr:rowOff>
    </xdr:to>
    <xdr:pic>
      <xdr:nvPicPr>
        <xdr:cNvPr id="1374391" name="Picture 6">
          <a:extLst>
            <a:ext uri="{FF2B5EF4-FFF2-40B4-BE49-F238E27FC236}">
              <a16:creationId xmlns:a16="http://schemas.microsoft.com/office/drawing/2014/main" id="{8E6D2FA5-46A7-38DA-6D07-D9DC47B71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0"/>
          <a:ext cx="49403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139700</xdr:colOff>
      <xdr:row>0</xdr:row>
      <xdr:rowOff>50800</xdr:rowOff>
    </xdr:from>
    <xdr:to>
      <xdr:col>12</xdr:col>
      <xdr:colOff>571500</xdr:colOff>
      <xdr:row>4</xdr:row>
      <xdr:rowOff>165100</xdr:rowOff>
    </xdr:to>
    <xdr:pic>
      <xdr:nvPicPr>
        <xdr:cNvPr id="1374393" name="irc_ilrp_mut" descr="ANd9GcQH5GDmikxmat_llS7tZkgb_UIoBs94zVA_dxfd7VDKGpMJcBuKO8TT9Xua">
          <a:extLst>
            <a:ext uri="{FF2B5EF4-FFF2-40B4-BE49-F238E27FC236}">
              <a16:creationId xmlns:a16="http://schemas.microsoft.com/office/drawing/2014/main" id="{0893174F-3D9C-10DC-E9B8-BD34ADD5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5700" y="50800"/>
          <a:ext cx="10922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0</xdr:rowOff>
    </xdr:from>
    <xdr:to>
      <xdr:col>35</xdr:col>
      <xdr:colOff>508000</xdr:colOff>
      <xdr:row>14</xdr:row>
      <xdr:rowOff>88900</xdr:rowOff>
    </xdr:to>
    <xdr:graphicFrame macro="">
      <xdr:nvGraphicFramePr>
        <xdr:cNvPr id="1375476" name="Chart 2">
          <a:extLst>
            <a:ext uri="{FF2B5EF4-FFF2-40B4-BE49-F238E27FC236}">
              <a16:creationId xmlns:a16="http://schemas.microsoft.com/office/drawing/2014/main" id="{0D3A8B82-FF5D-9DA5-1D37-A5E61D629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16</xdr:row>
      <xdr:rowOff>12700</xdr:rowOff>
    </xdr:from>
    <xdr:to>
      <xdr:col>21</xdr:col>
      <xdr:colOff>152400</xdr:colOff>
      <xdr:row>33</xdr:row>
      <xdr:rowOff>114300</xdr:rowOff>
    </xdr:to>
    <xdr:graphicFrame macro="">
      <xdr:nvGraphicFramePr>
        <xdr:cNvPr id="1375477" name="Chart 1">
          <a:extLst>
            <a:ext uri="{FF2B5EF4-FFF2-40B4-BE49-F238E27FC236}">
              <a16:creationId xmlns:a16="http://schemas.microsoft.com/office/drawing/2014/main" id="{AA21656D-6D3C-FFD4-502F-3610B2D10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139700</xdr:rowOff>
    </xdr:from>
    <xdr:to>
      <xdr:col>12</xdr:col>
      <xdr:colOff>685800</xdr:colOff>
      <xdr:row>60</xdr:row>
      <xdr:rowOff>12700</xdr:rowOff>
    </xdr:to>
    <xdr:graphicFrame macro="">
      <xdr:nvGraphicFramePr>
        <xdr:cNvPr id="1375478" name="Chart 1">
          <a:extLst>
            <a:ext uri="{FF2B5EF4-FFF2-40B4-BE49-F238E27FC236}">
              <a16:creationId xmlns:a16="http://schemas.microsoft.com/office/drawing/2014/main" id="{C77A76A6-C1DC-BD81-6ADB-4866B6CD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65</xdr:row>
      <xdr:rowOff>0</xdr:rowOff>
    </xdr:from>
    <xdr:to>
      <xdr:col>12</xdr:col>
      <xdr:colOff>685800</xdr:colOff>
      <xdr:row>84</xdr:row>
      <xdr:rowOff>38100</xdr:rowOff>
    </xdr:to>
    <xdr:graphicFrame macro="">
      <xdr:nvGraphicFramePr>
        <xdr:cNvPr id="1375479" name="Chart 2">
          <a:extLst>
            <a:ext uri="{FF2B5EF4-FFF2-40B4-BE49-F238E27FC236}">
              <a16:creationId xmlns:a16="http://schemas.microsoft.com/office/drawing/2014/main" id="{936EE5AD-2646-8D00-167B-6023B348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10%2520CB/M&amp;E/CB%2520Data/2019-2020/DHIS2%2520Comparison%2520for%2520January-December%25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ar/folders/7q/l_lvkgrx1_93t09lmdyf0pdw0000gn/T/com.microsoft.Outlook/Outlook%2520Temp/DHIS2%2520Comparison%2520for%2520January-December%25202021%25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 Q1-Q4"/>
      <sheetName val="2020 Q1-Q4"/>
      <sheetName val="Workings Q1 2020"/>
      <sheetName val="Workings Q2 2020"/>
      <sheetName val="Workings Q3 2020"/>
      <sheetName val="Workings Q4 2020"/>
      <sheetName val="Q1 Concordance"/>
      <sheetName val="Q2 Concordance"/>
      <sheetName val="Q3 Concordance"/>
    </sheetNames>
    <sheetDataSet>
      <sheetData sheetId="0" refreshError="1">
        <row r="2">
          <cell r="M2" t="str">
            <v xml:space="preserve">Total neonatal deaths </v>
          </cell>
          <cell r="N2" t="str">
            <v xml:space="preserve">Maternal deaths </v>
          </cell>
          <cell r="O2" t="str">
            <v xml:space="preserve">Caesarean section </v>
          </cell>
        </row>
        <row r="3">
          <cell r="M3">
            <v>19</v>
          </cell>
          <cell r="N3">
            <v>1</v>
          </cell>
          <cell r="O3">
            <v>214</v>
          </cell>
        </row>
        <row r="4">
          <cell r="M4">
            <v>24</v>
          </cell>
          <cell r="N4">
            <v>2</v>
          </cell>
          <cell r="O4">
            <v>186</v>
          </cell>
        </row>
        <row r="5">
          <cell r="M5">
            <v>20</v>
          </cell>
          <cell r="N5">
            <v>1</v>
          </cell>
          <cell r="O5">
            <v>254</v>
          </cell>
        </row>
        <row r="6">
          <cell r="M6">
            <v>63</v>
          </cell>
          <cell r="N6">
            <v>4</v>
          </cell>
          <cell r="O6">
            <v>654</v>
          </cell>
        </row>
        <row r="7">
          <cell r="M7">
            <v>23</v>
          </cell>
          <cell r="N7">
            <v>2</v>
          </cell>
          <cell r="O7">
            <v>247</v>
          </cell>
        </row>
        <row r="8">
          <cell r="M8">
            <v>0</v>
          </cell>
          <cell r="N8">
            <v>0</v>
          </cell>
          <cell r="O8">
            <v>244</v>
          </cell>
        </row>
        <row r="9">
          <cell r="M9">
            <v>25</v>
          </cell>
          <cell r="N9">
            <v>0</v>
          </cell>
          <cell r="O9">
            <v>263</v>
          </cell>
        </row>
        <row r="10">
          <cell r="M10">
            <v>48</v>
          </cell>
          <cell r="N10">
            <v>2</v>
          </cell>
          <cell r="O10">
            <v>754</v>
          </cell>
        </row>
        <row r="11">
          <cell r="M11">
            <v>25</v>
          </cell>
          <cell r="N11">
            <v>2</v>
          </cell>
          <cell r="O11">
            <v>267</v>
          </cell>
        </row>
        <row r="12">
          <cell r="M12">
            <v>2</v>
          </cell>
          <cell r="N12">
            <v>1</v>
          </cell>
          <cell r="O12">
            <v>259</v>
          </cell>
        </row>
        <row r="13">
          <cell r="M13">
            <v>21</v>
          </cell>
        </row>
        <row r="14">
          <cell r="M14">
            <v>48</v>
          </cell>
        </row>
        <row r="15">
          <cell r="M15">
            <v>19</v>
          </cell>
          <cell r="N15">
            <v>1</v>
          </cell>
          <cell r="O15">
            <v>275</v>
          </cell>
        </row>
        <row r="16">
          <cell r="M16">
            <v>20</v>
          </cell>
        </row>
        <row r="17">
          <cell r="M17">
            <v>28</v>
          </cell>
        </row>
        <row r="18">
          <cell r="M18">
            <v>67</v>
          </cell>
        </row>
        <row r="19">
          <cell r="M19">
            <v>5</v>
          </cell>
        </row>
        <row r="20">
          <cell r="M20">
            <v>53</v>
          </cell>
          <cell r="N20">
            <v>1</v>
          </cell>
          <cell r="O20">
            <v>173</v>
          </cell>
        </row>
        <row r="21">
          <cell r="M21">
            <v>81</v>
          </cell>
          <cell r="N21">
            <v>1</v>
          </cell>
          <cell r="O21">
            <v>187</v>
          </cell>
        </row>
        <row r="22">
          <cell r="M22">
            <v>139</v>
          </cell>
        </row>
        <row r="23">
          <cell r="M23">
            <v>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 Q1-Q4"/>
      <sheetName val="2021 Q1-Q4"/>
      <sheetName val="Workings Q1 2021"/>
      <sheetName val="Workings Q2 2021"/>
      <sheetName val="Workings Q3 2021"/>
      <sheetName val="Workings Q4 2021"/>
      <sheetName val="Q1 Concordance"/>
      <sheetName val="Q2 Concordance"/>
      <sheetName val="Q3 Concordance"/>
    </sheetNames>
    <sheetDataSet>
      <sheetData sheetId="0" refreshError="1">
        <row r="2">
          <cell r="M2" t="str">
            <v xml:space="preserve">Total neonatal deaths </v>
          </cell>
          <cell r="N2" t="str">
            <v xml:space="preserve">Maternal deaths </v>
          </cell>
          <cell r="O2" t="str">
            <v xml:space="preserve">Caesarean section </v>
          </cell>
        </row>
        <row r="3">
          <cell r="M3">
            <v>19</v>
          </cell>
          <cell r="N3">
            <v>1</v>
          </cell>
          <cell r="O3">
            <v>214</v>
          </cell>
        </row>
        <row r="4">
          <cell r="M4">
            <v>24</v>
          </cell>
          <cell r="N4">
            <v>2</v>
          </cell>
          <cell r="O4">
            <v>186</v>
          </cell>
        </row>
        <row r="5">
          <cell r="M5">
            <v>20</v>
          </cell>
          <cell r="N5">
            <v>1</v>
          </cell>
          <cell r="O5">
            <v>254</v>
          </cell>
        </row>
        <row r="6">
          <cell r="M6">
            <v>63</v>
          </cell>
          <cell r="N6">
            <v>4</v>
          </cell>
          <cell r="O6">
            <v>654</v>
          </cell>
        </row>
        <row r="7">
          <cell r="M7">
            <v>23</v>
          </cell>
          <cell r="N7">
            <v>2</v>
          </cell>
          <cell r="O7">
            <v>247</v>
          </cell>
        </row>
        <row r="8">
          <cell r="M8">
            <v>0</v>
          </cell>
          <cell r="N8">
            <v>0</v>
          </cell>
          <cell r="O8">
            <v>244</v>
          </cell>
        </row>
        <row r="9">
          <cell r="M9">
            <v>25</v>
          </cell>
          <cell r="N9">
            <v>0</v>
          </cell>
          <cell r="O9">
            <v>263</v>
          </cell>
        </row>
        <row r="10">
          <cell r="M10">
            <v>48</v>
          </cell>
          <cell r="N10">
            <v>2</v>
          </cell>
          <cell r="O10">
            <v>754</v>
          </cell>
        </row>
        <row r="11">
          <cell r="M11">
            <v>25</v>
          </cell>
          <cell r="N11">
            <v>2</v>
          </cell>
          <cell r="O11">
            <v>267</v>
          </cell>
        </row>
        <row r="12">
          <cell r="M12">
            <v>2</v>
          </cell>
          <cell r="N12">
            <v>1</v>
          </cell>
          <cell r="O12">
            <v>259</v>
          </cell>
        </row>
        <row r="13">
          <cell r="M13">
            <v>21</v>
          </cell>
        </row>
        <row r="14">
          <cell r="M14">
            <v>48</v>
          </cell>
        </row>
        <row r="15">
          <cell r="M15">
            <v>19</v>
          </cell>
          <cell r="N15">
            <v>1</v>
          </cell>
          <cell r="O15">
            <v>275</v>
          </cell>
        </row>
        <row r="16">
          <cell r="M16">
            <v>20</v>
          </cell>
        </row>
        <row r="17">
          <cell r="M17">
            <v>28</v>
          </cell>
        </row>
        <row r="18">
          <cell r="M18">
            <v>67</v>
          </cell>
        </row>
        <row r="19">
          <cell r="M19">
            <v>5</v>
          </cell>
        </row>
        <row r="20">
          <cell r="M20">
            <v>53</v>
          </cell>
          <cell r="N20">
            <v>1</v>
          </cell>
          <cell r="O20">
            <v>173</v>
          </cell>
        </row>
        <row r="21">
          <cell r="M21">
            <v>81</v>
          </cell>
          <cell r="N21">
            <v>1</v>
          </cell>
          <cell r="O21">
            <v>187</v>
          </cell>
        </row>
        <row r="22">
          <cell r="M22">
            <v>139</v>
          </cell>
        </row>
        <row r="23">
          <cell r="M23">
            <v>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  <pageSetUpPr fitToPage="1"/>
  </sheetPr>
  <dimension ref="A4:M36"/>
  <sheetViews>
    <sheetView zoomScale="60" zoomScaleNormal="115" workbookViewId="0">
      <selection activeCell="M12" sqref="M12"/>
    </sheetView>
  </sheetViews>
  <sheetFormatPr defaultColWidth="9.14453125" defaultRowHeight="13.5" x14ac:dyDescent="0.15"/>
  <cols>
    <col min="1" max="1" width="3.49609375" style="113" customWidth="1"/>
    <col min="2" max="2" width="31.87890625" style="113" customWidth="1"/>
    <col min="3" max="13" width="8.609375" style="113" customWidth="1"/>
    <col min="14" max="16384" width="9.14453125" style="113"/>
  </cols>
  <sheetData>
    <row r="4" spans="1:13" ht="15.75" x14ac:dyDescent="0.2">
      <c r="G4" s="112" t="s">
        <v>16</v>
      </c>
    </row>
    <row r="6" spans="1:13" ht="28.5" customHeight="1" x14ac:dyDescent="0.15">
      <c r="A6" s="114"/>
      <c r="B6" s="115" t="s">
        <v>20</v>
      </c>
      <c r="C6" s="116">
        <v>2011</v>
      </c>
      <c r="D6" s="116">
        <v>2012</v>
      </c>
      <c r="E6" s="116">
        <v>2013</v>
      </c>
      <c r="F6" s="116">
        <v>2014</v>
      </c>
      <c r="G6" s="116">
        <v>2015</v>
      </c>
      <c r="H6" s="116">
        <v>2016</v>
      </c>
      <c r="I6" s="116">
        <v>2017</v>
      </c>
      <c r="J6" s="116">
        <v>2018</v>
      </c>
      <c r="K6" s="116">
        <v>2019</v>
      </c>
      <c r="L6" s="116">
        <v>2020</v>
      </c>
      <c r="M6" s="116">
        <v>2021</v>
      </c>
    </row>
    <row r="7" spans="1:13" ht="30" customHeight="1" x14ac:dyDescent="0.15">
      <c r="A7" s="117">
        <v>1</v>
      </c>
      <c r="B7" s="118" t="s">
        <v>11</v>
      </c>
      <c r="C7" s="119">
        <v>22666</v>
      </c>
      <c r="D7" s="119">
        <v>22935</v>
      </c>
      <c r="E7" s="119">
        <v>21386</v>
      </c>
      <c r="F7" s="119">
        <v>22685</v>
      </c>
      <c r="G7" s="119">
        <v>16550</v>
      </c>
      <c r="H7" s="120">
        <f>3995+4932+3750+3271</f>
        <v>15948</v>
      </c>
      <c r="I7" s="120">
        <v>16815</v>
      </c>
      <c r="J7" s="120">
        <v>15365</v>
      </c>
      <c r="K7" s="120">
        <f>'2019_2020_2021 '!C3</f>
        <v>13707</v>
      </c>
      <c r="L7" s="120">
        <f>'2019_2020_2021 '!D3</f>
        <v>6176</v>
      </c>
      <c r="M7" s="120">
        <f>'2019_2020_2021 '!E3</f>
        <v>7997</v>
      </c>
    </row>
    <row r="8" spans="1:13" ht="30" customHeight="1" x14ac:dyDescent="0.15">
      <c r="A8" s="117">
        <f>1+A7</f>
        <v>2</v>
      </c>
      <c r="B8" s="118" t="s">
        <v>6</v>
      </c>
      <c r="C8" s="120">
        <v>21093</v>
      </c>
      <c r="D8" s="120">
        <v>21124</v>
      </c>
      <c r="E8" s="120">
        <v>17932</v>
      </c>
      <c r="F8" s="120">
        <v>21547</v>
      </c>
      <c r="G8" s="120">
        <v>14781</v>
      </c>
      <c r="H8" s="120">
        <f>3175+3772+2996+2540</f>
        <v>12483</v>
      </c>
      <c r="I8" s="120">
        <v>13566</v>
      </c>
      <c r="J8" s="120">
        <v>12136</v>
      </c>
      <c r="K8" s="120">
        <f>'2019_2020_2021 '!C4</f>
        <v>9893</v>
      </c>
      <c r="L8" s="120">
        <f>'2019_2020_2021 '!D4</f>
        <v>5601</v>
      </c>
      <c r="M8" s="120">
        <f>'2019_2020_2021 '!E4</f>
        <v>6089</v>
      </c>
    </row>
    <row r="9" spans="1:13" ht="30" customHeight="1" x14ac:dyDescent="0.15">
      <c r="A9" s="117">
        <f t="shared" ref="A9:A28" si="0">1+A8</f>
        <v>3</v>
      </c>
      <c r="B9" s="121" t="s">
        <v>0</v>
      </c>
      <c r="C9" s="120">
        <v>16353</v>
      </c>
      <c r="D9" s="120">
        <v>12563</v>
      </c>
      <c r="E9" s="120">
        <v>10429</v>
      </c>
      <c r="F9" s="120">
        <v>13599</v>
      </c>
      <c r="G9" s="120">
        <v>10380</v>
      </c>
      <c r="H9" s="120">
        <f>2335+2890+2164+1913</f>
        <v>9302</v>
      </c>
      <c r="I9" s="120">
        <v>11323</v>
      </c>
      <c r="J9" s="120">
        <v>11405</v>
      </c>
      <c r="K9" s="120">
        <f>'2019_2020_2021 '!C5</f>
        <v>11149</v>
      </c>
      <c r="L9" s="120">
        <f>'2019_2020_2021 '!D5</f>
        <v>7998</v>
      </c>
      <c r="M9" s="120">
        <f>'2019_2020_2021 '!E5</f>
        <v>7446</v>
      </c>
    </row>
    <row r="10" spans="1:13" ht="30" customHeight="1" x14ac:dyDescent="0.15">
      <c r="A10" s="117">
        <f t="shared" si="0"/>
        <v>4</v>
      </c>
      <c r="B10" s="121" t="s">
        <v>1</v>
      </c>
      <c r="C10" s="119">
        <v>4182</v>
      </c>
      <c r="D10" s="119">
        <v>8589</v>
      </c>
      <c r="E10" s="119">
        <v>9973</v>
      </c>
      <c r="F10" s="119">
        <v>12744</v>
      </c>
      <c r="G10" s="119">
        <v>9107</v>
      </c>
      <c r="H10" s="120">
        <f>2558+3199+2579+2354</f>
        <v>10690</v>
      </c>
      <c r="I10" s="120">
        <v>11129</v>
      </c>
      <c r="J10" s="120">
        <v>10535</v>
      </c>
      <c r="K10" s="120">
        <f>'2019_2020_2021 '!C6</f>
        <v>9412</v>
      </c>
      <c r="L10" s="120">
        <f>'2019_2020_2021 '!D6</f>
        <v>8097</v>
      </c>
      <c r="M10" s="120">
        <f>'2019_2020_2021 '!E6</f>
        <v>7972</v>
      </c>
    </row>
    <row r="11" spans="1:13" ht="30" customHeight="1" x14ac:dyDescent="0.15">
      <c r="A11" s="117">
        <f t="shared" si="0"/>
        <v>5</v>
      </c>
      <c r="B11" s="121" t="s">
        <v>9</v>
      </c>
      <c r="C11" s="119">
        <v>1870</v>
      </c>
      <c r="D11" s="119">
        <v>3716</v>
      </c>
      <c r="E11" s="119">
        <v>7329</v>
      </c>
      <c r="F11" s="119">
        <v>12826</v>
      </c>
      <c r="G11" s="119">
        <v>9675</v>
      </c>
      <c r="H11" s="120">
        <f>2425+2996+2616+2502</f>
        <v>10539</v>
      </c>
      <c r="I11" s="120">
        <v>13476</v>
      </c>
      <c r="J11" s="120">
        <v>13257</v>
      </c>
      <c r="K11" s="120">
        <f>'2019_2020_2021 '!C7</f>
        <v>12039</v>
      </c>
      <c r="L11" s="120">
        <f>'2019_2020_2021 '!D7</f>
        <v>9949</v>
      </c>
      <c r="M11" s="120">
        <f>'2019_2020_2021 '!E7</f>
        <v>9085</v>
      </c>
    </row>
    <row r="12" spans="1:13" ht="30" customHeight="1" x14ac:dyDescent="0.15">
      <c r="A12" s="117">
        <f t="shared" si="0"/>
        <v>6</v>
      </c>
      <c r="B12" s="121" t="s">
        <v>15</v>
      </c>
      <c r="C12" s="119">
        <v>32</v>
      </c>
      <c r="D12" s="119">
        <v>616</v>
      </c>
      <c r="E12" s="119">
        <v>1395</v>
      </c>
      <c r="F12" s="119">
        <v>3376</v>
      </c>
      <c r="G12" s="119">
        <v>2996</v>
      </c>
      <c r="H12" s="120">
        <f>738+932+793+662</f>
        <v>3125</v>
      </c>
      <c r="I12" s="120">
        <v>3515</v>
      </c>
      <c r="J12" s="120">
        <v>3823</v>
      </c>
      <c r="K12" s="120">
        <f>'2019_2020_2021 '!C8</f>
        <v>3973</v>
      </c>
      <c r="L12" s="120">
        <f>'2019_2020_2021 '!D8</f>
        <v>5082</v>
      </c>
      <c r="M12" s="120">
        <f>'2019_2020_2021 '!E8</f>
        <v>4857</v>
      </c>
    </row>
    <row r="13" spans="1:13" ht="30" customHeight="1" x14ac:dyDescent="0.15">
      <c r="A13" s="117">
        <f t="shared" si="0"/>
        <v>7</v>
      </c>
      <c r="B13" s="121" t="s">
        <v>10</v>
      </c>
      <c r="C13" s="119">
        <v>1234</v>
      </c>
      <c r="D13" s="119">
        <v>1378</v>
      </c>
      <c r="E13" s="119">
        <v>1627</v>
      </c>
      <c r="F13" s="119">
        <v>3637</v>
      </c>
      <c r="G13" s="119">
        <v>2901</v>
      </c>
      <c r="H13" s="120">
        <f>712+850+680+614</f>
        <v>2856</v>
      </c>
      <c r="I13" s="120">
        <v>3220</v>
      </c>
      <c r="J13" s="120">
        <v>3283</v>
      </c>
      <c r="K13" s="120">
        <f>'2019_2020_2021 '!C9</f>
        <v>3558</v>
      </c>
      <c r="L13" s="120">
        <f>'2019_2020_2021 '!D9</f>
        <v>2574</v>
      </c>
      <c r="M13" s="120">
        <f>'2019_2020_2021 '!E9</f>
        <v>2979</v>
      </c>
    </row>
    <row r="14" spans="1:13" ht="30" customHeight="1" x14ac:dyDescent="0.15">
      <c r="A14" s="117">
        <f t="shared" si="0"/>
        <v>8</v>
      </c>
      <c r="B14" s="121" t="s">
        <v>12</v>
      </c>
      <c r="C14" s="119">
        <v>1441</v>
      </c>
      <c r="D14" s="119">
        <v>1813</v>
      </c>
      <c r="E14" s="119">
        <v>1562</v>
      </c>
      <c r="F14" s="119">
        <v>2923</v>
      </c>
      <c r="G14" s="119">
        <v>1879</v>
      </c>
      <c r="H14" s="120">
        <f>344+395+245+229</f>
        <v>1213</v>
      </c>
      <c r="I14" s="120">
        <v>1536</v>
      </c>
      <c r="J14" s="120">
        <v>1162</v>
      </c>
      <c r="K14" s="120">
        <f>'2019_2020_2021 '!C10</f>
        <v>1313</v>
      </c>
      <c r="L14" s="120">
        <f>'2019_2020_2021 '!D10</f>
        <v>2452</v>
      </c>
      <c r="M14" s="120">
        <f>'2019_2020_2021 '!E10</f>
        <v>2719</v>
      </c>
    </row>
    <row r="15" spans="1:13" ht="30" customHeight="1" x14ac:dyDescent="0.15">
      <c r="A15" s="117">
        <f t="shared" si="0"/>
        <v>9</v>
      </c>
      <c r="B15" s="121" t="s">
        <v>7</v>
      </c>
      <c r="C15" s="117">
        <v>638</v>
      </c>
      <c r="D15" s="117">
        <v>611</v>
      </c>
      <c r="E15" s="117">
        <v>547</v>
      </c>
      <c r="F15" s="117">
        <v>668</v>
      </c>
      <c r="G15" s="117">
        <v>630</v>
      </c>
      <c r="H15" s="120">
        <f>146+210+144+143</f>
        <v>643</v>
      </c>
      <c r="I15" s="120">
        <v>732</v>
      </c>
      <c r="J15" s="120">
        <v>633</v>
      </c>
      <c r="K15" s="120">
        <f>'2019_2020_2021 '!C11</f>
        <v>735</v>
      </c>
      <c r="L15" s="120">
        <f>'2019_2020_2021 '!D11</f>
        <v>1811</v>
      </c>
      <c r="M15" s="120">
        <f>'2019_2020_2021 '!E11</f>
        <v>2045</v>
      </c>
    </row>
    <row r="16" spans="1:13" ht="30" customHeight="1" x14ac:dyDescent="0.15">
      <c r="A16" s="117">
        <f t="shared" si="0"/>
        <v>10</v>
      </c>
      <c r="B16" s="121" t="s">
        <v>8</v>
      </c>
      <c r="C16" s="119">
        <v>3185</v>
      </c>
      <c r="D16" s="119">
        <v>2665</v>
      </c>
      <c r="E16" s="119">
        <v>2487</v>
      </c>
      <c r="F16" s="119">
        <v>3668</v>
      </c>
      <c r="G16" s="119">
        <v>3014</v>
      </c>
      <c r="H16" s="120">
        <f>563+812+552+568</f>
        <v>2495</v>
      </c>
      <c r="I16" s="120">
        <v>2491</v>
      </c>
      <c r="J16" s="120">
        <v>2150</v>
      </c>
      <c r="K16" s="120">
        <f>'2019_2020_2021 '!C12</f>
        <v>2486</v>
      </c>
      <c r="L16" s="120">
        <f>'2019_2020_2021 '!D12</f>
        <v>2272</v>
      </c>
      <c r="M16" s="120">
        <f>'2019_2020_2021 '!E12</f>
        <v>2326</v>
      </c>
    </row>
    <row r="17" spans="1:13" ht="30" customHeight="1" x14ac:dyDescent="0.15">
      <c r="A17" s="117">
        <f t="shared" si="0"/>
        <v>11</v>
      </c>
      <c r="B17" s="121" t="s">
        <v>14</v>
      </c>
      <c r="C17" s="119">
        <v>949</v>
      </c>
      <c r="D17" s="119">
        <v>1392</v>
      </c>
      <c r="E17" s="119">
        <v>1327</v>
      </c>
      <c r="F17" s="119">
        <v>1795</v>
      </c>
      <c r="G17" s="119">
        <v>1378</v>
      </c>
      <c r="H17" s="120">
        <f>263+384+273+258</f>
        <v>1178</v>
      </c>
      <c r="I17" s="120">
        <v>1743</v>
      </c>
      <c r="J17" s="120">
        <v>4767</v>
      </c>
      <c r="K17" s="120">
        <f>'2019_2020_2021 '!C13</f>
        <v>6832</v>
      </c>
      <c r="L17" s="120">
        <f>'2019_2020_2021 '!D13</f>
        <v>8393</v>
      </c>
      <c r="M17" s="120">
        <f>'2019_2020_2021 '!E13</f>
        <v>9382</v>
      </c>
    </row>
    <row r="18" spans="1:13" ht="30" customHeight="1" x14ac:dyDescent="0.15">
      <c r="A18" s="117">
        <f t="shared" si="0"/>
        <v>12</v>
      </c>
      <c r="B18" s="121" t="s">
        <v>2</v>
      </c>
      <c r="C18" s="119">
        <v>406</v>
      </c>
      <c r="D18" s="119">
        <v>835</v>
      </c>
      <c r="E18" s="119">
        <v>1033</v>
      </c>
      <c r="F18" s="119">
        <v>1388</v>
      </c>
      <c r="G18" s="119">
        <v>1386</v>
      </c>
      <c r="H18" s="120">
        <f>336+338+329+300</f>
        <v>1303</v>
      </c>
      <c r="I18" s="120">
        <v>1270</v>
      </c>
      <c r="J18" s="120">
        <v>1084</v>
      </c>
      <c r="K18" s="120">
        <f>'2019_2020_2021 '!C14</f>
        <v>1293</v>
      </c>
      <c r="L18" s="120">
        <f>'2019_2020_2021 '!D14</f>
        <v>1689</v>
      </c>
      <c r="M18" s="120">
        <f>'2019_2020_2021 '!E14</f>
        <v>1864</v>
      </c>
    </row>
    <row r="19" spans="1:13" ht="30" customHeight="1" x14ac:dyDescent="0.15">
      <c r="A19" s="117">
        <f t="shared" si="0"/>
        <v>13</v>
      </c>
      <c r="B19" s="121" t="s">
        <v>22</v>
      </c>
      <c r="C19" s="117">
        <v>0</v>
      </c>
      <c r="D19" s="117">
        <v>0</v>
      </c>
      <c r="E19" s="117">
        <v>0</v>
      </c>
      <c r="F19" s="117">
        <v>830</v>
      </c>
      <c r="G19" s="117">
        <v>826</v>
      </c>
      <c r="H19" s="120">
        <f>202+205+189+189</f>
        <v>785</v>
      </c>
      <c r="I19" s="120">
        <v>799</v>
      </c>
      <c r="J19" s="120">
        <v>570</v>
      </c>
      <c r="K19" s="120">
        <f>'2019_2020_2021 '!C15</f>
        <v>491</v>
      </c>
      <c r="L19" s="120">
        <f>'2019_2020_2021 '!D15</f>
        <v>531</v>
      </c>
      <c r="M19" s="120">
        <f>'2019_2020_2021 '!E15</f>
        <v>460</v>
      </c>
    </row>
    <row r="20" spans="1:13" ht="30" customHeight="1" x14ac:dyDescent="0.15">
      <c r="A20" s="117">
        <f t="shared" si="0"/>
        <v>14</v>
      </c>
      <c r="B20" s="121" t="s">
        <v>3</v>
      </c>
      <c r="C20" s="117">
        <v>344</v>
      </c>
      <c r="D20" s="117">
        <v>495</v>
      </c>
      <c r="E20" s="117">
        <v>587</v>
      </c>
      <c r="F20" s="117">
        <v>993</v>
      </c>
      <c r="G20" s="117">
        <v>969</v>
      </c>
      <c r="H20" s="120">
        <f>191+260+201+210</f>
        <v>862</v>
      </c>
      <c r="I20" s="120">
        <v>788</v>
      </c>
      <c r="J20" s="120">
        <v>550</v>
      </c>
      <c r="K20" s="120">
        <f>'2019_2020_2021 '!C16</f>
        <v>486</v>
      </c>
      <c r="L20" s="120">
        <f>'2019_2020_2021 '!D16</f>
        <v>3260</v>
      </c>
      <c r="M20" s="120">
        <f>'2019_2020_2021 '!E16</f>
        <v>4678</v>
      </c>
    </row>
    <row r="21" spans="1:13" ht="30" customHeight="1" x14ac:dyDescent="0.15">
      <c r="A21" s="117">
        <f t="shared" si="0"/>
        <v>15</v>
      </c>
      <c r="B21" s="121" t="s">
        <v>4</v>
      </c>
      <c r="C21" s="117">
        <v>167</v>
      </c>
      <c r="D21" s="117">
        <v>352</v>
      </c>
      <c r="E21" s="117">
        <v>325</v>
      </c>
      <c r="F21" s="117">
        <v>334</v>
      </c>
      <c r="G21" s="117">
        <v>376</v>
      </c>
      <c r="H21" s="120">
        <f>101+107+94+46</f>
        <v>348</v>
      </c>
      <c r="I21" s="120">
        <v>388</v>
      </c>
      <c r="J21" s="120">
        <v>429</v>
      </c>
      <c r="K21" s="120">
        <f>'2019_2020_2021 '!C17</f>
        <v>680</v>
      </c>
      <c r="L21" s="120">
        <f>'2019_2020_2021 '!D17</f>
        <v>982</v>
      </c>
      <c r="M21" s="120">
        <f>'2019_2020_2021 '!E17</f>
        <v>394</v>
      </c>
    </row>
    <row r="22" spans="1:13" ht="30" customHeight="1" x14ac:dyDescent="0.15">
      <c r="A22" s="117">
        <f t="shared" si="0"/>
        <v>16</v>
      </c>
      <c r="B22" s="121" t="s">
        <v>13</v>
      </c>
      <c r="C22" s="117">
        <v>125</v>
      </c>
      <c r="D22" s="117">
        <v>209</v>
      </c>
      <c r="E22" s="117">
        <v>316</v>
      </c>
      <c r="F22" s="117">
        <v>440</v>
      </c>
      <c r="G22" s="117">
        <v>375</v>
      </c>
      <c r="H22" s="120">
        <f>82+105+50+49</f>
        <v>286</v>
      </c>
      <c r="I22" s="120">
        <v>404</v>
      </c>
      <c r="J22" s="120">
        <v>506</v>
      </c>
      <c r="K22" s="120">
        <f>'2019_2020_2021 '!C18</f>
        <v>395</v>
      </c>
      <c r="L22" s="120">
        <f>'2019_2020_2021 '!D18</f>
        <v>431</v>
      </c>
      <c r="M22" s="120">
        <f>'2019_2020_2021 '!E18</f>
        <v>415</v>
      </c>
    </row>
    <row r="23" spans="1:13" ht="30" customHeight="1" x14ac:dyDescent="0.15">
      <c r="A23" s="117">
        <f t="shared" si="0"/>
        <v>17</v>
      </c>
      <c r="B23" s="121" t="s">
        <v>5</v>
      </c>
      <c r="C23" s="117">
        <v>107</v>
      </c>
      <c r="D23" s="117">
        <v>180</v>
      </c>
      <c r="E23" s="117">
        <v>362</v>
      </c>
      <c r="F23" s="117">
        <v>521</v>
      </c>
      <c r="G23" s="117">
        <v>356</v>
      </c>
      <c r="H23" s="120">
        <f>85+105+67+60</f>
        <v>317</v>
      </c>
      <c r="I23" s="120">
        <v>248</v>
      </c>
      <c r="J23" s="120">
        <v>228</v>
      </c>
      <c r="K23" s="120">
        <f>'2019_2020_2021 '!C19</f>
        <v>246</v>
      </c>
      <c r="L23" s="120">
        <f>'2019_2020_2021 '!D19</f>
        <v>379</v>
      </c>
      <c r="M23" s="120">
        <f>'2019_2020_2021 '!E19</f>
        <v>441</v>
      </c>
    </row>
    <row r="24" spans="1:13" ht="30" customHeight="1" x14ac:dyDescent="0.15">
      <c r="A24" s="117">
        <f t="shared" si="0"/>
        <v>18</v>
      </c>
      <c r="B24" s="121" t="s">
        <v>21</v>
      </c>
      <c r="C24" s="117">
        <v>0</v>
      </c>
      <c r="D24" s="117">
        <v>0</v>
      </c>
      <c r="E24" s="117">
        <v>0</v>
      </c>
      <c r="F24" s="117">
        <v>734</v>
      </c>
      <c r="G24" s="117">
        <v>465</v>
      </c>
      <c r="H24" s="120">
        <f>97+101+81+73</f>
        <v>352</v>
      </c>
      <c r="I24" s="120">
        <v>458</v>
      </c>
      <c r="J24" s="120">
        <v>421</v>
      </c>
      <c r="K24" s="120">
        <f>'2019_2020_2021 '!C20</f>
        <v>305</v>
      </c>
      <c r="L24" s="120">
        <f>'2019_2020_2021 '!D20</f>
        <v>329</v>
      </c>
      <c r="M24" s="120">
        <f>'2019_2020_2021 '!E20</f>
        <v>319</v>
      </c>
    </row>
    <row r="25" spans="1:13" ht="30" customHeight="1" x14ac:dyDescent="0.15">
      <c r="A25" s="117">
        <f t="shared" si="0"/>
        <v>19</v>
      </c>
      <c r="B25" s="121" t="s">
        <v>27</v>
      </c>
      <c r="C25" s="117">
        <v>0</v>
      </c>
      <c r="D25" s="117">
        <v>0</v>
      </c>
      <c r="E25" s="117">
        <v>0</v>
      </c>
      <c r="F25" s="117">
        <v>213</v>
      </c>
      <c r="G25" s="117">
        <v>308</v>
      </c>
      <c r="H25" s="120">
        <f>57+57+79+73</f>
        <v>266</v>
      </c>
      <c r="I25" s="120">
        <v>345</v>
      </c>
      <c r="J25" s="120">
        <v>593</v>
      </c>
      <c r="K25" s="120">
        <f>'2019_2020_2021 '!C21</f>
        <v>1411</v>
      </c>
      <c r="L25" s="120">
        <f>'2019_2020_2021 '!D21</f>
        <v>2516</v>
      </c>
      <c r="M25" s="120">
        <f>'2019_2020_2021 '!E21</f>
        <v>2823</v>
      </c>
    </row>
    <row r="26" spans="1:13" ht="30" customHeight="1" x14ac:dyDescent="0.15">
      <c r="A26" s="117">
        <f t="shared" si="0"/>
        <v>20</v>
      </c>
      <c r="B26" s="121" t="s">
        <v>23</v>
      </c>
      <c r="C26" s="117">
        <v>0</v>
      </c>
      <c r="D26" s="117">
        <v>0</v>
      </c>
      <c r="E26" s="117">
        <v>0</v>
      </c>
      <c r="F26" s="117">
        <v>155</v>
      </c>
      <c r="G26" s="117">
        <v>140</v>
      </c>
      <c r="H26" s="120">
        <f>24+40+33+24</f>
        <v>121</v>
      </c>
      <c r="I26" s="120">
        <v>122</v>
      </c>
      <c r="J26" s="120">
        <v>204</v>
      </c>
      <c r="K26" s="120">
        <f>'2019_2020_2021 '!C22</f>
        <v>275</v>
      </c>
      <c r="L26" s="120">
        <f>'2019_2020_2021 '!D22</f>
        <v>480</v>
      </c>
      <c r="M26" s="120">
        <f>'2019_2020_2021 '!E22</f>
        <v>522</v>
      </c>
    </row>
    <row r="27" spans="1:13" ht="30" customHeight="1" x14ac:dyDescent="0.15">
      <c r="A27" s="117">
        <f t="shared" si="0"/>
        <v>21</v>
      </c>
      <c r="B27" s="121" t="s">
        <v>24</v>
      </c>
      <c r="C27" s="117">
        <v>0</v>
      </c>
      <c r="D27" s="117">
        <v>0</v>
      </c>
      <c r="E27" s="117">
        <v>0</v>
      </c>
      <c r="F27" s="117">
        <v>75</v>
      </c>
      <c r="G27" s="117">
        <v>102</v>
      </c>
      <c r="H27" s="120">
        <f>30+27+28+18</f>
        <v>103</v>
      </c>
      <c r="I27" s="120">
        <v>114</v>
      </c>
      <c r="J27" s="120">
        <v>110</v>
      </c>
      <c r="K27" s="120">
        <f>'2019_2020_2021 '!C23</f>
        <v>145</v>
      </c>
      <c r="L27" s="120">
        <f>'2019_2020_2021 '!D23</f>
        <v>318</v>
      </c>
      <c r="M27" s="120">
        <f>'2019_2020_2021 '!E23</f>
        <v>174</v>
      </c>
    </row>
    <row r="28" spans="1:13" ht="30" customHeight="1" x14ac:dyDescent="0.15">
      <c r="A28" s="117">
        <f t="shared" si="0"/>
        <v>22</v>
      </c>
      <c r="B28" s="121" t="s">
        <v>25</v>
      </c>
      <c r="C28" s="117">
        <v>0</v>
      </c>
      <c r="D28" s="117">
        <v>0</v>
      </c>
      <c r="E28" s="117">
        <v>0</v>
      </c>
      <c r="F28" s="117">
        <v>34</v>
      </c>
      <c r="G28" s="117">
        <v>126</v>
      </c>
      <c r="H28" s="120">
        <f>34+41+26+35</f>
        <v>136</v>
      </c>
      <c r="I28" s="120">
        <v>143</v>
      </c>
      <c r="J28" s="120">
        <v>230</v>
      </c>
      <c r="K28" s="120">
        <f>'2019_2020_2021 '!C24</f>
        <v>254</v>
      </c>
      <c r="L28" s="120">
        <f>'2019_2020_2021 '!D24</f>
        <v>351</v>
      </c>
      <c r="M28" s="120">
        <f>'2019_2020_2021 '!E24</f>
        <v>435</v>
      </c>
    </row>
    <row r="29" spans="1:13" ht="15.95" customHeight="1" x14ac:dyDescent="0.15">
      <c r="A29" s="118"/>
      <c r="B29" s="122"/>
      <c r="C29" s="122"/>
      <c r="D29" s="122"/>
      <c r="E29" s="122"/>
      <c r="F29" s="122"/>
      <c r="G29" s="122"/>
      <c r="H29" s="122"/>
      <c r="I29" s="123"/>
      <c r="J29" s="120"/>
      <c r="K29" s="122"/>
      <c r="L29" s="124"/>
      <c r="M29" s="124"/>
    </row>
    <row r="30" spans="1:13" ht="15.95" customHeight="1" x14ac:dyDescent="0.15">
      <c r="A30" s="118"/>
      <c r="B30" s="118" t="s">
        <v>17</v>
      </c>
      <c r="C30" s="119">
        <f t="shared" ref="C30:H30" si="1">SUM(C7:C28)</f>
        <v>74792</v>
      </c>
      <c r="D30" s="119">
        <f t="shared" si="1"/>
        <v>79473</v>
      </c>
      <c r="E30" s="119">
        <f t="shared" si="1"/>
        <v>78617</v>
      </c>
      <c r="F30" s="119">
        <f t="shared" si="1"/>
        <v>105185</v>
      </c>
      <c r="G30" s="119">
        <f t="shared" si="1"/>
        <v>78720</v>
      </c>
      <c r="H30" s="119">
        <f t="shared" si="1"/>
        <v>75351</v>
      </c>
      <c r="I30" s="119">
        <f>SUM(I7:I28)</f>
        <v>84625</v>
      </c>
      <c r="J30" s="119">
        <f>SUM(J7:J28)</f>
        <v>83441</v>
      </c>
      <c r="K30" s="119">
        <f>SUM(K7:K28)</f>
        <v>81078</v>
      </c>
      <c r="L30" s="119">
        <f>SUM(L7:L28)</f>
        <v>71671</v>
      </c>
      <c r="M30" s="119">
        <f>SUM(M7:M28)</f>
        <v>75422</v>
      </c>
    </row>
    <row r="33" spans="9:13" x14ac:dyDescent="0.15">
      <c r="I33" s="125"/>
      <c r="K33" s="125"/>
      <c r="L33" s="125"/>
      <c r="M33" s="125"/>
    </row>
    <row r="34" spans="9:13" x14ac:dyDescent="0.15">
      <c r="I34" s="125"/>
      <c r="K34" s="125"/>
      <c r="L34" s="125"/>
      <c r="M34" s="125"/>
    </row>
    <row r="35" spans="9:13" x14ac:dyDescent="0.15">
      <c r="I35" s="125"/>
      <c r="K35" s="125"/>
      <c r="L35" s="125"/>
      <c r="M35" s="125"/>
    </row>
    <row r="36" spans="9:13" x14ac:dyDescent="0.15">
      <c r="I36" s="125"/>
      <c r="K36" s="125"/>
      <c r="L36" s="125"/>
      <c r="M36" s="125"/>
    </row>
  </sheetData>
  <pageMargins left="0.7" right="0.7" top="0.75" bottom="0.75" header="0.3" footer="0.3"/>
  <pageSetup paperSize="9" scale="71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Q26"/>
  <sheetViews>
    <sheetView zoomScale="60" workbookViewId="0">
      <selection activeCell="AF25" sqref="AE1:AQ26"/>
    </sheetView>
  </sheetViews>
  <sheetFormatPr defaultColWidth="10.76171875" defaultRowHeight="15" x14ac:dyDescent="0.2"/>
  <sheetData>
    <row r="1" spans="1:43" ht="15.75" x14ac:dyDescent="0.2">
      <c r="A1" s="281">
        <v>2019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42"/>
      <c r="P1" s="283">
        <v>2020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E1" s="283">
        <v>2021</v>
      </c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</row>
    <row r="2" spans="1:43" x14ac:dyDescent="0.2">
      <c r="A2" s="198" t="s">
        <v>52</v>
      </c>
      <c r="B2" s="244" t="s">
        <v>53</v>
      </c>
      <c r="C2" s="244" t="s">
        <v>54</v>
      </c>
      <c r="D2" s="244" t="s">
        <v>55</v>
      </c>
      <c r="E2" s="244" t="s">
        <v>56</v>
      </c>
      <c r="F2" s="244" t="s">
        <v>57</v>
      </c>
      <c r="G2" s="244" t="s">
        <v>58</v>
      </c>
      <c r="H2" s="244" t="s">
        <v>59</v>
      </c>
      <c r="I2" s="244" t="s">
        <v>60</v>
      </c>
      <c r="J2" s="244" t="s">
        <v>61</v>
      </c>
      <c r="K2" s="244" t="s">
        <v>62</v>
      </c>
      <c r="L2" s="244" t="s">
        <v>63</v>
      </c>
      <c r="M2" s="244" t="s">
        <v>64</v>
      </c>
      <c r="N2" s="244" t="s">
        <v>17</v>
      </c>
      <c r="P2" s="254" t="s">
        <v>52</v>
      </c>
      <c r="Q2" s="255" t="s">
        <v>53</v>
      </c>
      <c r="R2" s="255" t="s">
        <v>54</v>
      </c>
      <c r="S2" s="255" t="s">
        <v>55</v>
      </c>
      <c r="T2" s="255" t="s">
        <v>56</v>
      </c>
      <c r="U2" s="255" t="s">
        <v>57</v>
      </c>
      <c r="V2" s="255" t="s">
        <v>58</v>
      </c>
      <c r="W2" s="255" t="s">
        <v>59</v>
      </c>
      <c r="X2" s="255" t="s">
        <v>60</v>
      </c>
      <c r="Y2" s="255" t="s">
        <v>61</v>
      </c>
      <c r="Z2" s="255" t="s">
        <v>62</v>
      </c>
      <c r="AA2" s="255" t="s">
        <v>63</v>
      </c>
      <c r="AB2" s="255" t="s">
        <v>64</v>
      </c>
      <c r="AC2" s="255" t="s">
        <v>17</v>
      </c>
      <c r="AE2" s="255" t="s">
        <v>53</v>
      </c>
      <c r="AF2" s="255" t="s">
        <v>54</v>
      </c>
      <c r="AG2" s="255" t="s">
        <v>55</v>
      </c>
      <c r="AH2" s="255" t="s">
        <v>56</v>
      </c>
      <c r="AI2" s="255" t="s">
        <v>57</v>
      </c>
      <c r="AJ2" s="255" t="s">
        <v>58</v>
      </c>
      <c r="AK2" s="255" t="s">
        <v>59</v>
      </c>
      <c r="AL2" s="255" t="s">
        <v>60</v>
      </c>
      <c r="AM2" s="255" t="s">
        <v>61</v>
      </c>
      <c r="AN2" s="255" t="s">
        <v>62</v>
      </c>
      <c r="AO2" s="255" t="s">
        <v>63</v>
      </c>
      <c r="AP2" s="255" t="s">
        <v>64</v>
      </c>
      <c r="AQ2" s="255" t="s">
        <v>17</v>
      </c>
    </row>
    <row r="3" spans="1:43" x14ac:dyDescent="0.2">
      <c r="A3" s="122" t="s">
        <v>11</v>
      </c>
      <c r="B3" s="211">
        <v>1</v>
      </c>
      <c r="C3" s="211">
        <v>2</v>
      </c>
      <c r="D3" s="211">
        <v>1</v>
      </c>
      <c r="E3" s="211">
        <v>2</v>
      </c>
      <c r="F3" s="211">
        <v>0</v>
      </c>
      <c r="G3" s="211">
        <v>0</v>
      </c>
      <c r="H3" s="210">
        <v>2</v>
      </c>
      <c r="I3" s="210">
        <v>1</v>
      </c>
      <c r="J3" s="210">
        <v>2</v>
      </c>
      <c r="K3" s="210">
        <v>1</v>
      </c>
      <c r="L3" s="210">
        <v>1</v>
      </c>
      <c r="M3" s="210">
        <v>1</v>
      </c>
      <c r="N3" s="241">
        <f>SUM(B3:M3)</f>
        <v>14</v>
      </c>
      <c r="P3" s="256" t="s">
        <v>11</v>
      </c>
      <c r="Q3" s="257">
        <v>1</v>
      </c>
      <c r="R3" s="257">
        <v>0</v>
      </c>
      <c r="S3" s="257">
        <v>1</v>
      </c>
      <c r="T3" s="257">
        <v>0</v>
      </c>
      <c r="U3" s="257">
        <v>0</v>
      </c>
      <c r="V3" s="257">
        <v>0</v>
      </c>
      <c r="W3" s="257">
        <v>1</v>
      </c>
      <c r="X3" s="257">
        <v>0</v>
      </c>
      <c r="Y3" s="257">
        <v>0</v>
      </c>
      <c r="Z3" s="257">
        <v>3</v>
      </c>
      <c r="AA3" s="257">
        <v>2</v>
      </c>
      <c r="AB3" s="257">
        <v>1</v>
      </c>
      <c r="AC3" s="262">
        <f>SUM(Q3:AB3)</f>
        <v>9</v>
      </c>
      <c r="AE3" s="262">
        <v>2</v>
      </c>
      <c r="AF3" s="262">
        <v>4</v>
      </c>
      <c r="AG3" s="262">
        <v>5</v>
      </c>
      <c r="AH3" s="262">
        <v>1</v>
      </c>
      <c r="AI3" s="262">
        <v>1</v>
      </c>
      <c r="AJ3" s="262">
        <v>0</v>
      </c>
      <c r="AK3" s="262">
        <v>1</v>
      </c>
      <c r="AL3" s="262">
        <v>1</v>
      </c>
      <c r="AM3" s="262">
        <v>2</v>
      </c>
      <c r="AN3" s="262">
        <v>1</v>
      </c>
      <c r="AO3" s="257">
        <v>0</v>
      </c>
      <c r="AP3" s="257">
        <v>0</v>
      </c>
      <c r="AQ3" s="262">
        <f>SUM(AE3:AP3)</f>
        <v>18</v>
      </c>
    </row>
    <row r="4" spans="1:43" x14ac:dyDescent="0.2">
      <c r="A4" s="122" t="s">
        <v>6</v>
      </c>
      <c r="B4" s="209">
        <v>0</v>
      </c>
      <c r="C4" s="209">
        <v>1</v>
      </c>
      <c r="D4" s="209">
        <v>1</v>
      </c>
      <c r="E4" s="209">
        <v>1</v>
      </c>
      <c r="F4" s="209">
        <v>3</v>
      </c>
      <c r="G4" s="209">
        <v>0</v>
      </c>
      <c r="H4" s="210">
        <v>0</v>
      </c>
      <c r="I4" s="210">
        <v>2</v>
      </c>
      <c r="J4" s="210">
        <v>0</v>
      </c>
      <c r="K4" s="210">
        <v>1</v>
      </c>
      <c r="L4" s="210">
        <v>0</v>
      </c>
      <c r="M4" s="210">
        <v>0</v>
      </c>
      <c r="N4" s="241">
        <f t="shared" ref="N4:N24" si="0">SUM(B4:M4)</f>
        <v>9</v>
      </c>
      <c r="P4" s="256" t="s">
        <v>6</v>
      </c>
      <c r="Q4" s="257">
        <v>0</v>
      </c>
      <c r="R4" s="257">
        <v>0</v>
      </c>
      <c r="S4" s="257">
        <v>2</v>
      </c>
      <c r="T4" s="257">
        <v>2</v>
      </c>
      <c r="U4" s="257">
        <v>2</v>
      </c>
      <c r="V4" s="257">
        <v>1</v>
      </c>
      <c r="W4" s="257">
        <v>0</v>
      </c>
      <c r="X4" s="257">
        <v>2</v>
      </c>
      <c r="Y4" s="257">
        <v>0</v>
      </c>
      <c r="Z4" s="257">
        <v>0</v>
      </c>
      <c r="AA4" s="257">
        <v>0</v>
      </c>
      <c r="AB4" s="257">
        <v>0</v>
      </c>
      <c r="AC4" s="262">
        <f t="shared" ref="AC4:AC24" si="1">SUM(Q4:AB4)</f>
        <v>9</v>
      </c>
      <c r="AE4" s="257">
        <v>1</v>
      </c>
      <c r="AF4" s="257">
        <v>0</v>
      </c>
      <c r="AG4" s="257">
        <v>2</v>
      </c>
      <c r="AH4" s="257">
        <v>2</v>
      </c>
      <c r="AI4" s="257">
        <v>0</v>
      </c>
      <c r="AJ4" s="257">
        <v>0</v>
      </c>
      <c r="AK4" s="257">
        <v>1</v>
      </c>
      <c r="AL4" s="257">
        <v>0</v>
      </c>
      <c r="AM4" s="257">
        <v>1</v>
      </c>
      <c r="AN4" s="257">
        <v>0</v>
      </c>
      <c r="AO4" s="257">
        <v>2</v>
      </c>
      <c r="AP4" s="257">
        <v>1</v>
      </c>
      <c r="AQ4" s="262">
        <f t="shared" ref="AQ4:AQ24" si="2">SUM(AE4:AP4)</f>
        <v>10</v>
      </c>
    </row>
    <row r="5" spans="1:43" x14ac:dyDescent="0.2">
      <c r="A5" s="122" t="s">
        <v>0</v>
      </c>
      <c r="B5" s="211">
        <v>1</v>
      </c>
      <c r="C5" s="211">
        <v>1</v>
      </c>
      <c r="D5" s="211">
        <v>1</v>
      </c>
      <c r="E5" s="211">
        <v>3</v>
      </c>
      <c r="F5" s="211">
        <v>3</v>
      </c>
      <c r="G5" s="211">
        <v>2</v>
      </c>
      <c r="H5" s="210">
        <v>0</v>
      </c>
      <c r="I5" s="210">
        <v>1</v>
      </c>
      <c r="J5" s="210">
        <v>2</v>
      </c>
      <c r="K5" s="210">
        <v>1</v>
      </c>
      <c r="L5" s="210">
        <v>0</v>
      </c>
      <c r="M5" s="210">
        <v>2</v>
      </c>
      <c r="N5" s="241">
        <f t="shared" si="0"/>
        <v>17</v>
      </c>
      <c r="P5" s="256" t="s">
        <v>0</v>
      </c>
      <c r="Q5" s="257">
        <v>2</v>
      </c>
      <c r="R5" s="257">
        <v>0</v>
      </c>
      <c r="S5" s="257">
        <v>1</v>
      </c>
      <c r="T5" s="257">
        <v>1</v>
      </c>
      <c r="U5" s="257">
        <v>1</v>
      </c>
      <c r="V5" s="257">
        <v>0</v>
      </c>
      <c r="W5" s="257">
        <v>0</v>
      </c>
      <c r="X5" s="257">
        <v>0</v>
      </c>
      <c r="Y5" s="257">
        <v>1</v>
      </c>
      <c r="Z5" s="257">
        <v>0</v>
      </c>
      <c r="AA5" s="257">
        <v>1</v>
      </c>
      <c r="AB5" s="257">
        <v>0</v>
      </c>
      <c r="AC5" s="262">
        <f t="shared" si="1"/>
        <v>7</v>
      </c>
      <c r="AE5" s="257">
        <v>1</v>
      </c>
      <c r="AF5" s="257">
        <v>0</v>
      </c>
      <c r="AG5" s="257">
        <v>1</v>
      </c>
      <c r="AH5" s="257">
        <v>0</v>
      </c>
      <c r="AI5" s="257">
        <v>1</v>
      </c>
      <c r="AJ5" s="257">
        <v>1</v>
      </c>
      <c r="AK5" s="257">
        <v>2</v>
      </c>
      <c r="AL5" s="257">
        <v>1</v>
      </c>
      <c r="AM5" s="257">
        <v>0</v>
      </c>
      <c r="AN5" s="257">
        <v>0</v>
      </c>
      <c r="AO5" s="257">
        <v>1</v>
      </c>
      <c r="AP5" s="257">
        <v>0</v>
      </c>
      <c r="AQ5" s="262">
        <f t="shared" si="2"/>
        <v>8</v>
      </c>
    </row>
    <row r="6" spans="1:43" x14ac:dyDescent="0.2">
      <c r="A6" s="122" t="s">
        <v>1</v>
      </c>
      <c r="B6" s="211">
        <v>3</v>
      </c>
      <c r="C6" s="211">
        <v>0</v>
      </c>
      <c r="D6" s="211">
        <v>0</v>
      </c>
      <c r="E6" s="211">
        <v>2</v>
      </c>
      <c r="F6" s="211">
        <v>1</v>
      </c>
      <c r="G6" s="211">
        <v>0</v>
      </c>
      <c r="H6" s="210">
        <v>0</v>
      </c>
      <c r="I6" s="210">
        <v>0</v>
      </c>
      <c r="J6" s="210">
        <v>0</v>
      </c>
      <c r="K6" s="211">
        <v>0</v>
      </c>
      <c r="L6" s="211">
        <v>0</v>
      </c>
      <c r="M6" s="211">
        <v>0</v>
      </c>
      <c r="N6" s="241">
        <f t="shared" si="0"/>
        <v>6</v>
      </c>
      <c r="P6" s="256" t="s">
        <v>1</v>
      </c>
      <c r="Q6" s="257">
        <v>0</v>
      </c>
      <c r="R6" s="257">
        <v>0</v>
      </c>
      <c r="S6" s="257">
        <v>0</v>
      </c>
      <c r="T6" s="257">
        <v>0</v>
      </c>
      <c r="U6" s="257">
        <v>1</v>
      </c>
      <c r="V6" s="257">
        <v>1</v>
      </c>
      <c r="W6" s="257">
        <v>0</v>
      </c>
      <c r="X6" s="257">
        <v>0</v>
      </c>
      <c r="Y6" s="257">
        <v>0</v>
      </c>
      <c r="Z6" s="257">
        <v>0</v>
      </c>
      <c r="AA6" s="257">
        <v>0</v>
      </c>
      <c r="AB6" s="257">
        <v>0</v>
      </c>
      <c r="AC6" s="262">
        <f t="shared" si="1"/>
        <v>2</v>
      </c>
      <c r="AE6" s="257">
        <v>0</v>
      </c>
      <c r="AF6" s="257">
        <v>0</v>
      </c>
      <c r="AG6" s="257">
        <v>0</v>
      </c>
      <c r="AH6" s="257">
        <v>0</v>
      </c>
      <c r="AI6" s="257">
        <v>0</v>
      </c>
      <c r="AJ6" s="257">
        <v>1</v>
      </c>
      <c r="AK6" s="257">
        <v>0</v>
      </c>
      <c r="AL6" s="257">
        <v>0</v>
      </c>
      <c r="AM6" s="257">
        <v>0</v>
      </c>
      <c r="AN6" s="257">
        <v>0</v>
      </c>
      <c r="AO6" s="257">
        <v>0</v>
      </c>
      <c r="AP6" s="257">
        <v>0</v>
      </c>
      <c r="AQ6" s="262">
        <f t="shared" si="2"/>
        <v>1</v>
      </c>
    </row>
    <row r="7" spans="1:43" x14ac:dyDescent="0.2">
      <c r="A7" s="122" t="s">
        <v>65</v>
      </c>
      <c r="B7" s="211">
        <v>0</v>
      </c>
      <c r="C7" s="211">
        <v>0</v>
      </c>
      <c r="D7" s="211">
        <v>1</v>
      </c>
      <c r="E7" s="211">
        <v>0</v>
      </c>
      <c r="F7" s="211">
        <v>1</v>
      </c>
      <c r="G7" s="211">
        <v>1</v>
      </c>
      <c r="H7" s="210">
        <v>0</v>
      </c>
      <c r="I7" s="210">
        <v>0</v>
      </c>
      <c r="J7" s="210">
        <v>1</v>
      </c>
      <c r="K7" s="211">
        <v>0</v>
      </c>
      <c r="L7" s="211">
        <v>0</v>
      </c>
      <c r="M7" s="211">
        <v>1</v>
      </c>
      <c r="N7" s="241">
        <f t="shared" si="0"/>
        <v>5</v>
      </c>
      <c r="P7" s="256" t="s">
        <v>65</v>
      </c>
      <c r="Q7" s="257">
        <v>0</v>
      </c>
      <c r="R7" s="257">
        <v>4</v>
      </c>
      <c r="S7" s="257">
        <v>1</v>
      </c>
      <c r="T7" s="257">
        <v>2</v>
      </c>
      <c r="U7" s="257">
        <v>1</v>
      </c>
      <c r="V7" s="257">
        <v>2</v>
      </c>
      <c r="W7" s="257">
        <v>0</v>
      </c>
      <c r="X7" s="257">
        <v>2</v>
      </c>
      <c r="Y7" s="257">
        <v>1</v>
      </c>
      <c r="Z7" s="257">
        <v>0</v>
      </c>
      <c r="AA7" s="257">
        <v>0</v>
      </c>
      <c r="AB7" s="257">
        <v>2</v>
      </c>
      <c r="AC7" s="262">
        <f t="shared" si="1"/>
        <v>15</v>
      </c>
      <c r="AE7" s="257">
        <v>1</v>
      </c>
      <c r="AF7" s="257">
        <v>1</v>
      </c>
      <c r="AG7" s="257">
        <v>2</v>
      </c>
      <c r="AH7" s="257">
        <v>2</v>
      </c>
      <c r="AI7" s="257">
        <v>0</v>
      </c>
      <c r="AJ7" s="257">
        <v>0</v>
      </c>
      <c r="AK7" s="257">
        <v>0</v>
      </c>
      <c r="AL7" s="257">
        <v>0</v>
      </c>
      <c r="AM7" s="257">
        <v>1</v>
      </c>
      <c r="AN7" s="257">
        <v>0</v>
      </c>
      <c r="AO7" s="257">
        <v>0</v>
      </c>
      <c r="AP7" s="257">
        <v>0</v>
      </c>
      <c r="AQ7" s="262">
        <f t="shared" si="2"/>
        <v>7</v>
      </c>
    </row>
    <row r="8" spans="1:43" x14ac:dyDescent="0.2">
      <c r="A8" s="122" t="s">
        <v>15</v>
      </c>
      <c r="B8" s="211">
        <v>0</v>
      </c>
      <c r="C8" s="211">
        <v>0</v>
      </c>
      <c r="D8" s="211">
        <v>0</v>
      </c>
      <c r="E8" s="211">
        <v>0</v>
      </c>
      <c r="F8" s="211">
        <v>1</v>
      </c>
      <c r="G8" s="211">
        <v>0</v>
      </c>
      <c r="H8" s="210">
        <v>0</v>
      </c>
      <c r="I8" s="210">
        <v>0</v>
      </c>
      <c r="J8" s="210">
        <v>0</v>
      </c>
      <c r="K8" s="211">
        <v>0</v>
      </c>
      <c r="L8" s="211">
        <v>0</v>
      </c>
      <c r="M8" s="211">
        <v>0</v>
      </c>
      <c r="N8" s="241">
        <f t="shared" si="0"/>
        <v>1</v>
      </c>
      <c r="P8" s="256" t="s">
        <v>15</v>
      </c>
      <c r="Q8" s="257">
        <v>0</v>
      </c>
      <c r="R8" s="257">
        <v>0</v>
      </c>
      <c r="S8" s="257">
        <v>0</v>
      </c>
      <c r="T8" s="257">
        <v>0</v>
      </c>
      <c r="U8" s="257">
        <v>0</v>
      </c>
      <c r="V8" s="257">
        <v>0</v>
      </c>
      <c r="W8" s="257">
        <v>0</v>
      </c>
      <c r="X8" s="257">
        <v>0</v>
      </c>
      <c r="Y8" s="257">
        <v>0</v>
      </c>
      <c r="Z8" s="257">
        <v>0</v>
      </c>
      <c r="AA8" s="257">
        <v>1</v>
      </c>
      <c r="AB8" s="257">
        <v>0</v>
      </c>
      <c r="AC8" s="262">
        <f t="shared" si="1"/>
        <v>1</v>
      </c>
      <c r="AE8" s="257">
        <v>0</v>
      </c>
      <c r="AF8" s="257">
        <v>0</v>
      </c>
      <c r="AG8" s="257">
        <v>0</v>
      </c>
      <c r="AH8" s="257">
        <v>0</v>
      </c>
      <c r="AI8" s="257">
        <v>0</v>
      </c>
      <c r="AJ8" s="257">
        <v>0</v>
      </c>
      <c r="AK8" s="257">
        <v>0</v>
      </c>
      <c r="AL8" s="257">
        <v>0</v>
      </c>
      <c r="AM8" s="257">
        <v>0</v>
      </c>
      <c r="AN8" s="257">
        <v>0</v>
      </c>
      <c r="AO8" s="257">
        <v>1</v>
      </c>
      <c r="AP8" s="257">
        <v>0</v>
      </c>
      <c r="AQ8" s="262">
        <f t="shared" si="2"/>
        <v>1</v>
      </c>
    </row>
    <row r="9" spans="1:43" x14ac:dyDescent="0.2">
      <c r="A9" s="122" t="s">
        <v>10</v>
      </c>
      <c r="B9" s="211">
        <v>0</v>
      </c>
      <c r="C9" s="211">
        <v>0</v>
      </c>
      <c r="D9" s="211">
        <v>0</v>
      </c>
      <c r="E9" s="211">
        <v>0</v>
      </c>
      <c r="F9" s="211">
        <v>0</v>
      </c>
      <c r="G9" s="211">
        <v>0</v>
      </c>
      <c r="H9" s="210">
        <v>0</v>
      </c>
      <c r="I9" s="210">
        <v>0</v>
      </c>
      <c r="J9" s="210">
        <v>0</v>
      </c>
      <c r="K9" s="211">
        <v>1</v>
      </c>
      <c r="L9" s="211">
        <v>1</v>
      </c>
      <c r="M9" s="211">
        <v>1</v>
      </c>
      <c r="N9" s="241">
        <f t="shared" si="0"/>
        <v>3</v>
      </c>
      <c r="P9" s="256" t="s">
        <v>10</v>
      </c>
      <c r="Q9" s="257">
        <v>0</v>
      </c>
      <c r="R9" s="257">
        <v>0</v>
      </c>
      <c r="S9" s="257">
        <v>1</v>
      </c>
      <c r="T9" s="257">
        <v>0</v>
      </c>
      <c r="U9" s="257">
        <v>0</v>
      </c>
      <c r="V9" s="257">
        <v>0</v>
      </c>
      <c r="W9" s="257">
        <v>1</v>
      </c>
      <c r="X9" s="257">
        <v>0</v>
      </c>
      <c r="Y9" s="257">
        <v>0</v>
      </c>
      <c r="Z9" s="257">
        <v>1</v>
      </c>
      <c r="AA9" s="257">
        <v>0</v>
      </c>
      <c r="AB9" s="257">
        <v>0</v>
      </c>
      <c r="AC9" s="262">
        <f t="shared" si="1"/>
        <v>3</v>
      </c>
      <c r="AE9" s="257">
        <v>0</v>
      </c>
      <c r="AF9" s="257">
        <v>0</v>
      </c>
      <c r="AG9" s="257">
        <v>0</v>
      </c>
      <c r="AH9" s="257">
        <v>0</v>
      </c>
      <c r="AI9" s="257">
        <v>0</v>
      </c>
      <c r="AJ9" s="257">
        <v>0</v>
      </c>
      <c r="AK9" s="257">
        <v>0</v>
      </c>
      <c r="AL9" s="257">
        <v>0</v>
      </c>
      <c r="AM9" s="257">
        <v>0</v>
      </c>
      <c r="AN9" s="257">
        <v>0</v>
      </c>
      <c r="AO9" s="257">
        <v>0</v>
      </c>
      <c r="AP9" s="257">
        <v>0</v>
      </c>
      <c r="AQ9" s="262">
        <f t="shared" si="2"/>
        <v>0</v>
      </c>
    </row>
    <row r="10" spans="1:43" x14ac:dyDescent="0.2">
      <c r="A10" s="122" t="s">
        <v>12</v>
      </c>
      <c r="B10" s="211">
        <v>0</v>
      </c>
      <c r="C10" s="211">
        <v>0</v>
      </c>
      <c r="D10" s="211">
        <v>0</v>
      </c>
      <c r="E10" s="211">
        <v>0</v>
      </c>
      <c r="F10" s="211">
        <v>0</v>
      </c>
      <c r="G10" s="211">
        <v>0</v>
      </c>
      <c r="H10" s="210">
        <v>0</v>
      </c>
      <c r="I10" s="210">
        <v>0</v>
      </c>
      <c r="J10" s="210">
        <v>0</v>
      </c>
      <c r="K10" s="211">
        <v>0</v>
      </c>
      <c r="L10" s="211">
        <v>0</v>
      </c>
      <c r="M10" s="211">
        <v>0</v>
      </c>
      <c r="N10" s="241">
        <f t="shared" si="0"/>
        <v>0</v>
      </c>
      <c r="P10" s="256" t="s">
        <v>12</v>
      </c>
      <c r="Q10" s="257">
        <v>0</v>
      </c>
      <c r="R10" s="257">
        <v>0</v>
      </c>
      <c r="S10" s="257">
        <v>0</v>
      </c>
      <c r="T10" s="257">
        <v>1</v>
      </c>
      <c r="U10" s="257">
        <v>0</v>
      </c>
      <c r="V10" s="257">
        <v>0</v>
      </c>
      <c r="W10" s="257">
        <v>0</v>
      </c>
      <c r="X10" s="257">
        <v>0</v>
      </c>
      <c r="Y10" s="257">
        <v>0</v>
      </c>
      <c r="Z10" s="257">
        <v>0</v>
      </c>
      <c r="AA10" s="257">
        <v>0</v>
      </c>
      <c r="AB10" s="257">
        <v>0</v>
      </c>
      <c r="AC10" s="262">
        <f t="shared" si="1"/>
        <v>1</v>
      </c>
      <c r="AE10" s="257">
        <v>0</v>
      </c>
      <c r="AF10" s="257">
        <v>0</v>
      </c>
      <c r="AG10" s="257">
        <v>1</v>
      </c>
      <c r="AH10" s="257">
        <v>0</v>
      </c>
      <c r="AI10" s="257">
        <v>1</v>
      </c>
      <c r="AJ10" s="257">
        <v>0</v>
      </c>
      <c r="AK10" s="257">
        <v>1</v>
      </c>
      <c r="AL10" s="257">
        <v>0</v>
      </c>
      <c r="AM10" s="257">
        <v>0</v>
      </c>
      <c r="AN10" s="257">
        <v>0</v>
      </c>
      <c r="AO10" s="257">
        <v>0</v>
      </c>
      <c r="AP10" s="257">
        <v>0</v>
      </c>
      <c r="AQ10" s="262">
        <f t="shared" si="2"/>
        <v>3</v>
      </c>
    </row>
    <row r="11" spans="1:43" x14ac:dyDescent="0.2">
      <c r="A11" s="122" t="s">
        <v>7</v>
      </c>
      <c r="B11" s="211">
        <v>0</v>
      </c>
      <c r="C11" s="211">
        <v>0</v>
      </c>
      <c r="D11" s="211">
        <v>0</v>
      </c>
      <c r="E11" s="211">
        <v>0</v>
      </c>
      <c r="F11" s="211">
        <v>0</v>
      </c>
      <c r="G11" s="211">
        <v>1</v>
      </c>
      <c r="H11" s="210">
        <v>0</v>
      </c>
      <c r="I11" s="210">
        <v>0</v>
      </c>
      <c r="J11" s="210">
        <v>0</v>
      </c>
      <c r="K11" s="209">
        <v>0</v>
      </c>
      <c r="L11" s="209">
        <v>0</v>
      </c>
      <c r="M11" s="209">
        <v>0</v>
      </c>
      <c r="N11" s="241">
        <f t="shared" si="0"/>
        <v>1</v>
      </c>
      <c r="P11" s="256" t="s">
        <v>7</v>
      </c>
      <c r="Q11" s="257">
        <v>0</v>
      </c>
      <c r="R11" s="257">
        <v>0</v>
      </c>
      <c r="S11" s="257">
        <v>0</v>
      </c>
      <c r="T11" s="257">
        <v>0</v>
      </c>
      <c r="U11" s="257">
        <v>0</v>
      </c>
      <c r="V11" s="257">
        <v>0</v>
      </c>
      <c r="W11" s="257">
        <v>0</v>
      </c>
      <c r="X11" s="257">
        <v>0</v>
      </c>
      <c r="Y11" s="257">
        <v>0</v>
      </c>
      <c r="Z11" s="257">
        <v>1</v>
      </c>
      <c r="AA11" s="257">
        <v>0</v>
      </c>
      <c r="AB11" s="257">
        <v>0</v>
      </c>
      <c r="AC11" s="262">
        <f t="shared" si="1"/>
        <v>1</v>
      </c>
      <c r="AE11" s="257">
        <v>0</v>
      </c>
      <c r="AF11" s="257">
        <v>0</v>
      </c>
      <c r="AG11" s="257">
        <v>0</v>
      </c>
      <c r="AH11" s="257">
        <v>1</v>
      </c>
      <c r="AI11" s="257">
        <v>0</v>
      </c>
      <c r="AJ11" s="257">
        <v>0</v>
      </c>
      <c r="AK11" s="257">
        <v>0</v>
      </c>
      <c r="AL11" s="257">
        <v>0</v>
      </c>
      <c r="AM11" s="257">
        <v>0</v>
      </c>
      <c r="AN11" s="257">
        <v>0</v>
      </c>
      <c r="AO11" s="257">
        <v>0</v>
      </c>
      <c r="AP11" s="257">
        <v>0</v>
      </c>
      <c r="AQ11" s="262">
        <f t="shared" si="2"/>
        <v>1</v>
      </c>
    </row>
    <row r="12" spans="1:43" x14ac:dyDescent="0.2">
      <c r="A12" s="122" t="s">
        <v>8</v>
      </c>
      <c r="B12" s="211">
        <v>0</v>
      </c>
      <c r="C12" s="211">
        <v>0</v>
      </c>
      <c r="D12" s="211">
        <v>0</v>
      </c>
      <c r="E12" s="211">
        <v>0</v>
      </c>
      <c r="F12" s="211">
        <v>0</v>
      </c>
      <c r="G12" s="211">
        <v>0</v>
      </c>
      <c r="H12" s="210">
        <v>1</v>
      </c>
      <c r="I12" s="210">
        <v>1</v>
      </c>
      <c r="J12" s="210">
        <v>0</v>
      </c>
      <c r="K12" s="211">
        <v>0</v>
      </c>
      <c r="L12" s="211">
        <v>0</v>
      </c>
      <c r="M12" s="211">
        <v>0</v>
      </c>
      <c r="N12" s="241">
        <f t="shared" si="0"/>
        <v>2</v>
      </c>
      <c r="P12" s="256" t="s">
        <v>8</v>
      </c>
      <c r="Q12" s="257">
        <v>0</v>
      </c>
      <c r="R12" s="257">
        <v>0</v>
      </c>
      <c r="S12" s="257">
        <v>0</v>
      </c>
      <c r="T12" s="257">
        <v>1</v>
      </c>
      <c r="U12" s="257">
        <v>0</v>
      </c>
      <c r="V12" s="257">
        <v>0</v>
      </c>
      <c r="W12" s="257">
        <v>0</v>
      </c>
      <c r="X12" s="257">
        <v>0</v>
      </c>
      <c r="Y12" s="257">
        <v>0</v>
      </c>
      <c r="Z12" s="257">
        <v>0</v>
      </c>
      <c r="AA12" s="257">
        <v>0</v>
      </c>
      <c r="AB12" s="257">
        <v>0</v>
      </c>
      <c r="AC12" s="262">
        <f t="shared" si="1"/>
        <v>1</v>
      </c>
      <c r="AE12" s="257">
        <v>0</v>
      </c>
      <c r="AF12" s="257">
        <v>0</v>
      </c>
      <c r="AG12" s="257">
        <v>0</v>
      </c>
      <c r="AH12" s="257">
        <v>1</v>
      </c>
      <c r="AI12" s="257">
        <v>0</v>
      </c>
      <c r="AJ12" s="257">
        <v>0</v>
      </c>
      <c r="AK12" s="257">
        <v>0</v>
      </c>
      <c r="AL12" s="257">
        <v>0</v>
      </c>
      <c r="AM12" s="257">
        <v>1</v>
      </c>
      <c r="AN12" s="257">
        <v>1</v>
      </c>
      <c r="AO12" s="257">
        <v>0</v>
      </c>
      <c r="AP12" s="257">
        <v>0</v>
      </c>
      <c r="AQ12" s="262">
        <f t="shared" si="2"/>
        <v>3</v>
      </c>
    </row>
    <row r="13" spans="1:43" x14ac:dyDescent="0.2">
      <c r="A13" s="122" t="s">
        <v>14</v>
      </c>
      <c r="B13" s="209">
        <v>1</v>
      </c>
      <c r="C13" s="209">
        <v>0</v>
      </c>
      <c r="D13" s="209">
        <v>0</v>
      </c>
      <c r="E13" s="209">
        <v>1</v>
      </c>
      <c r="F13" s="209">
        <v>0</v>
      </c>
      <c r="G13" s="209">
        <v>1</v>
      </c>
      <c r="H13" s="210">
        <v>1</v>
      </c>
      <c r="I13" s="210">
        <v>0</v>
      </c>
      <c r="J13" s="210">
        <v>0</v>
      </c>
      <c r="K13" s="211">
        <v>0</v>
      </c>
      <c r="L13" s="211">
        <v>0</v>
      </c>
      <c r="M13" s="211">
        <v>0</v>
      </c>
      <c r="N13" s="241">
        <f t="shared" si="0"/>
        <v>4</v>
      </c>
      <c r="P13" s="256" t="s">
        <v>14</v>
      </c>
      <c r="Q13" s="257">
        <v>0</v>
      </c>
      <c r="R13" s="257">
        <v>0</v>
      </c>
      <c r="S13" s="257">
        <v>0</v>
      </c>
      <c r="T13" s="257">
        <v>0</v>
      </c>
      <c r="U13" s="257">
        <v>0</v>
      </c>
      <c r="V13" s="257">
        <v>1</v>
      </c>
      <c r="W13" s="257">
        <v>0</v>
      </c>
      <c r="X13" s="257">
        <v>0</v>
      </c>
      <c r="Y13" s="257">
        <v>0</v>
      </c>
      <c r="Z13" s="257">
        <v>0</v>
      </c>
      <c r="AA13" s="257">
        <v>0</v>
      </c>
      <c r="AB13" s="257">
        <v>0</v>
      </c>
      <c r="AC13" s="262">
        <f t="shared" si="1"/>
        <v>1</v>
      </c>
      <c r="AE13" s="257">
        <v>1</v>
      </c>
      <c r="AF13" s="257">
        <v>0</v>
      </c>
      <c r="AG13" s="257">
        <v>0</v>
      </c>
      <c r="AH13" s="257">
        <v>1</v>
      </c>
      <c r="AI13" s="257">
        <v>1</v>
      </c>
      <c r="AJ13" s="257">
        <v>0</v>
      </c>
      <c r="AK13" s="257">
        <v>1</v>
      </c>
      <c r="AL13" s="257">
        <v>0</v>
      </c>
      <c r="AM13" s="257">
        <v>0</v>
      </c>
      <c r="AN13" s="257">
        <v>0</v>
      </c>
      <c r="AO13" s="257">
        <v>1</v>
      </c>
      <c r="AP13" s="257">
        <v>1</v>
      </c>
      <c r="AQ13" s="262">
        <f t="shared" si="2"/>
        <v>6</v>
      </c>
    </row>
    <row r="14" spans="1:43" x14ac:dyDescent="0.2">
      <c r="A14" s="122" t="s">
        <v>2</v>
      </c>
      <c r="B14" s="211">
        <v>0</v>
      </c>
      <c r="C14" s="211">
        <v>0</v>
      </c>
      <c r="D14" s="211">
        <v>0</v>
      </c>
      <c r="E14" s="211">
        <v>0</v>
      </c>
      <c r="F14" s="211">
        <v>0</v>
      </c>
      <c r="G14" s="211">
        <v>0</v>
      </c>
      <c r="H14" s="210">
        <v>0</v>
      </c>
      <c r="I14" s="210">
        <v>0</v>
      </c>
      <c r="J14" s="210">
        <v>0</v>
      </c>
      <c r="K14" s="211">
        <v>0</v>
      </c>
      <c r="L14" s="211">
        <v>0</v>
      </c>
      <c r="M14" s="211">
        <v>0</v>
      </c>
      <c r="N14" s="241">
        <f t="shared" si="0"/>
        <v>0</v>
      </c>
      <c r="P14" s="256" t="s">
        <v>2</v>
      </c>
      <c r="Q14" s="257">
        <v>0</v>
      </c>
      <c r="R14" s="257">
        <v>0</v>
      </c>
      <c r="S14" s="257">
        <v>0</v>
      </c>
      <c r="T14" s="257">
        <v>0</v>
      </c>
      <c r="U14" s="257">
        <v>0</v>
      </c>
      <c r="V14" s="257">
        <v>0</v>
      </c>
      <c r="W14" s="257">
        <v>0</v>
      </c>
      <c r="X14" s="257">
        <v>0</v>
      </c>
      <c r="Y14" s="257">
        <v>0</v>
      </c>
      <c r="Z14" s="257">
        <v>0</v>
      </c>
      <c r="AA14" s="257">
        <v>0</v>
      </c>
      <c r="AB14" s="257">
        <v>0</v>
      </c>
      <c r="AC14" s="262">
        <f t="shared" si="1"/>
        <v>0</v>
      </c>
      <c r="AE14" s="257">
        <v>0</v>
      </c>
      <c r="AF14" s="257">
        <v>0</v>
      </c>
      <c r="AG14" s="257">
        <v>0</v>
      </c>
      <c r="AH14" s="257">
        <v>0</v>
      </c>
      <c r="AI14" s="257">
        <v>0</v>
      </c>
      <c r="AJ14" s="257">
        <v>0</v>
      </c>
      <c r="AK14" s="257">
        <v>0</v>
      </c>
      <c r="AL14" s="257">
        <v>0</v>
      </c>
      <c r="AM14" s="257">
        <v>0</v>
      </c>
      <c r="AN14" s="257">
        <v>0</v>
      </c>
      <c r="AO14" s="257">
        <v>0</v>
      </c>
      <c r="AP14" s="257">
        <v>0</v>
      </c>
      <c r="AQ14" s="262">
        <f t="shared" si="2"/>
        <v>0</v>
      </c>
    </row>
    <row r="15" spans="1:43" x14ac:dyDescent="0.2">
      <c r="A15" s="122" t="s">
        <v>22</v>
      </c>
      <c r="B15" s="211">
        <v>0</v>
      </c>
      <c r="C15" s="211">
        <v>0</v>
      </c>
      <c r="D15" s="211">
        <v>0</v>
      </c>
      <c r="E15" s="211">
        <v>0</v>
      </c>
      <c r="F15" s="211">
        <v>0</v>
      </c>
      <c r="G15" s="211">
        <v>0</v>
      </c>
      <c r="H15" s="210">
        <v>0</v>
      </c>
      <c r="I15" s="210">
        <v>0</v>
      </c>
      <c r="J15" s="210">
        <v>0</v>
      </c>
      <c r="K15" s="209">
        <v>0</v>
      </c>
      <c r="L15" s="209">
        <v>0</v>
      </c>
      <c r="M15" s="209">
        <v>0</v>
      </c>
      <c r="N15" s="241">
        <f t="shared" si="0"/>
        <v>0</v>
      </c>
      <c r="P15" s="256" t="s">
        <v>22</v>
      </c>
      <c r="Q15" s="257">
        <v>0</v>
      </c>
      <c r="R15" s="257">
        <v>0</v>
      </c>
      <c r="S15" s="257">
        <v>0</v>
      </c>
      <c r="T15" s="257">
        <v>0</v>
      </c>
      <c r="U15" s="257">
        <v>0</v>
      </c>
      <c r="V15" s="257">
        <v>0</v>
      </c>
      <c r="W15" s="257">
        <v>0</v>
      </c>
      <c r="X15" s="257">
        <v>0</v>
      </c>
      <c r="Y15" s="257">
        <v>0</v>
      </c>
      <c r="Z15" s="257">
        <v>0</v>
      </c>
      <c r="AA15" s="257">
        <v>0</v>
      </c>
      <c r="AB15" s="257">
        <v>0</v>
      </c>
      <c r="AC15" s="262">
        <f t="shared" si="1"/>
        <v>0</v>
      </c>
      <c r="AE15" s="257">
        <v>0</v>
      </c>
      <c r="AF15" s="257">
        <v>0</v>
      </c>
      <c r="AG15" s="257">
        <v>0</v>
      </c>
      <c r="AH15" s="257">
        <v>0</v>
      </c>
      <c r="AI15" s="257">
        <v>0</v>
      </c>
      <c r="AJ15" s="257">
        <v>0</v>
      </c>
      <c r="AK15" s="257">
        <v>0</v>
      </c>
      <c r="AL15" s="257">
        <v>0</v>
      </c>
      <c r="AM15" s="257">
        <v>0</v>
      </c>
      <c r="AN15" s="257">
        <v>0</v>
      </c>
      <c r="AO15" s="257">
        <v>0</v>
      </c>
      <c r="AP15" s="257">
        <v>0</v>
      </c>
      <c r="AQ15" s="262">
        <f t="shared" si="2"/>
        <v>0</v>
      </c>
    </row>
    <row r="16" spans="1:43" x14ac:dyDescent="0.2">
      <c r="A16" s="122" t="s">
        <v>3</v>
      </c>
      <c r="B16" s="209">
        <v>0</v>
      </c>
      <c r="C16" s="209">
        <v>0</v>
      </c>
      <c r="D16" s="209">
        <v>0</v>
      </c>
      <c r="E16" s="209">
        <v>0</v>
      </c>
      <c r="F16" s="209">
        <v>0</v>
      </c>
      <c r="G16" s="209">
        <v>0</v>
      </c>
      <c r="H16" s="210">
        <v>0</v>
      </c>
      <c r="I16" s="210">
        <v>0</v>
      </c>
      <c r="J16" s="210">
        <v>0</v>
      </c>
      <c r="K16" s="209">
        <v>0</v>
      </c>
      <c r="L16" s="209">
        <v>0</v>
      </c>
      <c r="M16" s="209">
        <v>0</v>
      </c>
      <c r="N16" s="241">
        <f t="shared" si="0"/>
        <v>0</v>
      </c>
      <c r="P16" s="256" t="s">
        <v>3</v>
      </c>
      <c r="Q16" s="257">
        <v>0</v>
      </c>
      <c r="R16" s="257">
        <v>0</v>
      </c>
      <c r="S16" s="257">
        <v>0</v>
      </c>
      <c r="T16" s="257">
        <v>0</v>
      </c>
      <c r="U16" s="257">
        <v>0</v>
      </c>
      <c r="V16" s="257">
        <v>0</v>
      </c>
      <c r="W16" s="257">
        <v>0</v>
      </c>
      <c r="X16" s="257">
        <v>0</v>
      </c>
      <c r="Y16" s="257">
        <v>1</v>
      </c>
      <c r="Z16" s="257">
        <v>0</v>
      </c>
      <c r="AA16" s="257">
        <v>0</v>
      </c>
      <c r="AB16" s="257">
        <v>0</v>
      </c>
      <c r="AC16" s="262">
        <f t="shared" si="1"/>
        <v>1</v>
      </c>
      <c r="AE16" s="257">
        <v>0</v>
      </c>
      <c r="AF16" s="257">
        <v>1</v>
      </c>
      <c r="AG16" s="257">
        <v>0</v>
      </c>
      <c r="AH16" s="257">
        <v>0</v>
      </c>
      <c r="AI16" s="257">
        <v>0</v>
      </c>
      <c r="AJ16" s="257">
        <v>0</v>
      </c>
      <c r="AK16" s="257">
        <v>0</v>
      </c>
      <c r="AL16" s="257">
        <v>0</v>
      </c>
      <c r="AM16" s="257">
        <v>1</v>
      </c>
      <c r="AN16" s="257">
        <v>1</v>
      </c>
      <c r="AO16" s="257">
        <v>0</v>
      </c>
      <c r="AP16" s="257">
        <v>1</v>
      </c>
      <c r="AQ16" s="262">
        <f t="shared" si="2"/>
        <v>4</v>
      </c>
    </row>
    <row r="17" spans="1:43" x14ac:dyDescent="0.2">
      <c r="A17" s="122" t="s">
        <v>4</v>
      </c>
      <c r="B17" s="209">
        <v>0</v>
      </c>
      <c r="C17" s="209">
        <v>0</v>
      </c>
      <c r="D17" s="209">
        <v>0</v>
      </c>
      <c r="E17" s="209">
        <v>0</v>
      </c>
      <c r="F17" s="209">
        <v>0</v>
      </c>
      <c r="G17" s="209">
        <v>0</v>
      </c>
      <c r="H17" s="210">
        <v>0</v>
      </c>
      <c r="I17" s="210">
        <v>0</v>
      </c>
      <c r="J17" s="210">
        <v>0</v>
      </c>
      <c r="K17" s="209">
        <v>0</v>
      </c>
      <c r="L17" s="209">
        <v>0</v>
      </c>
      <c r="M17" s="209">
        <v>0</v>
      </c>
      <c r="N17" s="241">
        <f t="shared" si="0"/>
        <v>0</v>
      </c>
      <c r="P17" s="256" t="s">
        <v>4</v>
      </c>
      <c r="Q17" s="257">
        <v>0</v>
      </c>
      <c r="R17" s="257">
        <v>0</v>
      </c>
      <c r="S17" s="257">
        <v>0</v>
      </c>
      <c r="T17" s="257">
        <v>0</v>
      </c>
      <c r="U17" s="257">
        <v>0</v>
      </c>
      <c r="V17" s="257">
        <v>0</v>
      </c>
      <c r="W17" s="257">
        <v>0</v>
      </c>
      <c r="X17" s="257">
        <v>0</v>
      </c>
      <c r="Y17" s="257">
        <v>0</v>
      </c>
      <c r="Z17" s="257">
        <v>0</v>
      </c>
      <c r="AA17" s="257">
        <v>0</v>
      </c>
      <c r="AB17" s="257">
        <v>0</v>
      </c>
      <c r="AC17" s="262">
        <f t="shared" si="1"/>
        <v>0</v>
      </c>
      <c r="AE17" s="257">
        <v>0</v>
      </c>
      <c r="AF17" s="257">
        <v>0</v>
      </c>
      <c r="AG17" s="257">
        <v>0</v>
      </c>
      <c r="AH17" s="257">
        <v>0</v>
      </c>
      <c r="AI17" s="257">
        <v>0</v>
      </c>
      <c r="AJ17" s="257">
        <v>0</v>
      </c>
      <c r="AK17" s="257">
        <v>0</v>
      </c>
      <c r="AL17" s="257">
        <v>0</v>
      </c>
      <c r="AM17" s="257">
        <v>0</v>
      </c>
      <c r="AN17" s="257">
        <v>0</v>
      </c>
      <c r="AO17" s="257">
        <v>0</v>
      </c>
      <c r="AP17" s="257">
        <v>0</v>
      </c>
      <c r="AQ17" s="262">
        <f t="shared" si="2"/>
        <v>0</v>
      </c>
    </row>
    <row r="18" spans="1:43" x14ac:dyDescent="0.2">
      <c r="A18" s="122" t="s">
        <v>13</v>
      </c>
      <c r="B18" s="209">
        <v>0</v>
      </c>
      <c r="C18" s="209">
        <v>0</v>
      </c>
      <c r="D18" s="209">
        <v>0</v>
      </c>
      <c r="E18" s="209">
        <v>0</v>
      </c>
      <c r="F18" s="209">
        <v>0</v>
      </c>
      <c r="G18" s="209">
        <v>0</v>
      </c>
      <c r="H18" s="210">
        <v>0</v>
      </c>
      <c r="I18" s="210">
        <v>0</v>
      </c>
      <c r="J18" s="210">
        <v>0</v>
      </c>
      <c r="K18" s="209">
        <v>0</v>
      </c>
      <c r="L18" s="209">
        <v>0</v>
      </c>
      <c r="M18" s="209">
        <v>0</v>
      </c>
      <c r="N18" s="241">
        <f t="shared" si="0"/>
        <v>0</v>
      </c>
      <c r="P18" s="256" t="s">
        <v>13</v>
      </c>
      <c r="Q18" s="257">
        <v>0</v>
      </c>
      <c r="R18" s="257">
        <v>0</v>
      </c>
      <c r="S18" s="257">
        <v>0</v>
      </c>
      <c r="T18" s="257">
        <v>0</v>
      </c>
      <c r="U18" s="257">
        <v>0</v>
      </c>
      <c r="V18" s="257">
        <v>0</v>
      </c>
      <c r="W18" s="257">
        <v>0</v>
      </c>
      <c r="X18" s="257">
        <v>0</v>
      </c>
      <c r="Y18" s="257">
        <v>0</v>
      </c>
      <c r="Z18" s="257">
        <v>0</v>
      </c>
      <c r="AA18" s="257">
        <v>0</v>
      </c>
      <c r="AB18" s="257">
        <v>0</v>
      </c>
      <c r="AC18" s="262">
        <f t="shared" si="1"/>
        <v>0</v>
      </c>
      <c r="AE18" s="257">
        <v>0</v>
      </c>
      <c r="AF18" s="257">
        <v>0</v>
      </c>
      <c r="AG18" s="257">
        <v>0</v>
      </c>
      <c r="AH18" s="257">
        <v>0</v>
      </c>
      <c r="AI18" s="257">
        <v>0</v>
      </c>
      <c r="AJ18" s="257">
        <v>0</v>
      </c>
      <c r="AK18" s="257">
        <v>0</v>
      </c>
      <c r="AL18" s="257">
        <v>0</v>
      </c>
      <c r="AM18" s="257">
        <v>0</v>
      </c>
      <c r="AN18" s="257">
        <v>0</v>
      </c>
      <c r="AO18" s="257">
        <v>0</v>
      </c>
      <c r="AP18" s="257">
        <v>0</v>
      </c>
      <c r="AQ18" s="262">
        <f t="shared" si="2"/>
        <v>0</v>
      </c>
    </row>
    <row r="19" spans="1:43" x14ac:dyDescent="0.2">
      <c r="A19" s="122" t="s">
        <v>5</v>
      </c>
      <c r="B19" s="209">
        <v>0</v>
      </c>
      <c r="C19" s="209">
        <v>0</v>
      </c>
      <c r="D19" s="209">
        <v>0</v>
      </c>
      <c r="E19" s="209">
        <v>0</v>
      </c>
      <c r="F19" s="209">
        <v>0</v>
      </c>
      <c r="G19" s="209">
        <v>0</v>
      </c>
      <c r="H19" s="210">
        <v>0</v>
      </c>
      <c r="I19" s="210">
        <v>0</v>
      </c>
      <c r="J19" s="210">
        <v>0</v>
      </c>
      <c r="K19" s="209">
        <v>0</v>
      </c>
      <c r="L19" s="209">
        <v>0</v>
      </c>
      <c r="M19" s="209">
        <v>0</v>
      </c>
      <c r="N19" s="241">
        <f t="shared" si="0"/>
        <v>0</v>
      </c>
      <c r="P19" s="256" t="s">
        <v>5</v>
      </c>
      <c r="Q19" s="257">
        <v>0</v>
      </c>
      <c r="R19" s="257">
        <v>0</v>
      </c>
      <c r="S19" s="257">
        <v>0</v>
      </c>
      <c r="T19" s="257">
        <v>0</v>
      </c>
      <c r="U19" s="257">
        <v>0</v>
      </c>
      <c r="V19" s="257">
        <v>0</v>
      </c>
      <c r="W19" s="257">
        <v>0</v>
      </c>
      <c r="X19" s="257">
        <v>0</v>
      </c>
      <c r="Y19" s="257">
        <v>0</v>
      </c>
      <c r="Z19" s="257">
        <v>0</v>
      </c>
      <c r="AA19" s="257">
        <v>0</v>
      </c>
      <c r="AB19" s="257">
        <v>0</v>
      </c>
      <c r="AC19" s="262">
        <f t="shared" si="1"/>
        <v>0</v>
      </c>
      <c r="AE19" s="257">
        <v>0</v>
      </c>
      <c r="AF19" s="257">
        <v>0</v>
      </c>
      <c r="AG19" s="257">
        <v>0</v>
      </c>
      <c r="AH19" s="257">
        <v>0</v>
      </c>
      <c r="AI19" s="257">
        <v>0</v>
      </c>
      <c r="AJ19" s="257">
        <v>0</v>
      </c>
      <c r="AK19" s="257">
        <v>0</v>
      </c>
      <c r="AL19" s="257">
        <v>0</v>
      </c>
      <c r="AM19" s="257">
        <v>0</v>
      </c>
      <c r="AN19" s="257">
        <v>0</v>
      </c>
      <c r="AO19" s="257">
        <v>0</v>
      </c>
      <c r="AP19" s="257">
        <v>0</v>
      </c>
      <c r="AQ19" s="262">
        <f t="shared" si="2"/>
        <v>0</v>
      </c>
    </row>
    <row r="20" spans="1:43" x14ac:dyDescent="0.2">
      <c r="A20" s="122" t="s">
        <v>21</v>
      </c>
      <c r="B20" s="209">
        <v>0</v>
      </c>
      <c r="C20" s="209">
        <v>0</v>
      </c>
      <c r="D20" s="209">
        <v>0</v>
      </c>
      <c r="E20" s="209">
        <v>0</v>
      </c>
      <c r="F20" s="209">
        <v>0</v>
      </c>
      <c r="G20" s="209">
        <v>0</v>
      </c>
      <c r="H20" s="210">
        <v>0</v>
      </c>
      <c r="I20" s="210">
        <v>0</v>
      </c>
      <c r="J20" s="210">
        <v>0</v>
      </c>
      <c r="K20" s="209">
        <v>0</v>
      </c>
      <c r="L20" s="209">
        <v>0</v>
      </c>
      <c r="M20" s="209">
        <v>0</v>
      </c>
      <c r="N20" s="241">
        <f t="shared" si="0"/>
        <v>0</v>
      </c>
      <c r="P20" s="256" t="s">
        <v>21</v>
      </c>
      <c r="Q20" s="257">
        <v>0</v>
      </c>
      <c r="R20" s="257">
        <v>0</v>
      </c>
      <c r="S20" s="257">
        <v>0</v>
      </c>
      <c r="T20" s="257">
        <v>0</v>
      </c>
      <c r="U20" s="257">
        <v>0</v>
      </c>
      <c r="V20" s="257">
        <v>0</v>
      </c>
      <c r="W20" s="257">
        <v>0</v>
      </c>
      <c r="X20" s="257">
        <v>0</v>
      </c>
      <c r="Y20" s="257">
        <v>0</v>
      </c>
      <c r="Z20" s="257">
        <v>0</v>
      </c>
      <c r="AA20" s="257">
        <v>0</v>
      </c>
      <c r="AB20" s="257">
        <v>0</v>
      </c>
      <c r="AC20" s="262">
        <f t="shared" si="1"/>
        <v>0</v>
      </c>
      <c r="AE20" s="257">
        <v>0</v>
      </c>
      <c r="AF20" s="257">
        <v>0</v>
      </c>
      <c r="AG20" s="257">
        <v>0</v>
      </c>
      <c r="AH20" s="257">
        <v>0</v>
      </c>
      <c r="AI20" s="257">
        <v>0</v>
      </c>
      <c r="AJ20" s="257">
        <v>0</v>
      </c>
      <c r="AK20" s="257">
        <v>0</v>
      </c>
      <c r="AL20" s="257">
        <v>0</v>
      </c>
      <c r="AM20" s="257">
        <v>0</v>
      </c>
      <c r="AN20" s="257">
        <v>0</v>
      </c>
      <c r="AO20" s="257">
        <v>0</v>
      </c>
      <c r="AP20" s="257">
        <v>0</v>
      </c>
      <c r="AQ20" s="262">
        <f t="shared" si="2"/>
        <v>0</v>
      </c>
    </row>
    <row r="21" spans="1:43" x14ac:dyDescent="0.2">
      <c r="A21" s="122" t="s">
        <v>27</v>
      </c>
      <c r="B21" s="209">
        <v>0</v>
      </c>
      <c r="C21" s="209">
        <v>0</v>
      </c>
      <c r="D21" s="209">
        <v>0</v>
      </c>
      <c r="E21" s="209">
        <v>0</v>
      </c>
      <c r="F21" s="209">
        <v>0</v>
      </c>
      <c r="G21" s="209">
        <v>0</v>
      </c>
      <c r="H21" s="210">
        <v>0</v>
      </c>
      <c r="I21" s="210">
        <v>0</v>
      </c>
      <c r="J21" s="210">
        <v>0</v>
      </c>
      <c r="K21" s="209">
        <v>1</v>
      </c>
      <c r="L21" s="209">
        <v>0</v>
      </c>
      <c r="M21" s="209">
        <v>0</v>
      </c>
      <c r="N21" s="241">
        <f t="shared" si="0"/>
        <v>1</v>
      </c>
      <c r="P21" s="256" t="s">
        <v>27</v>
      </c>
      <c r="Q21" s="257">
        <v>0</v>
      </c>
      <c r="R21" s="257">
        <v>0</v>
      </c>
      <c r="S21" s="257">
        <v>1</v>
      </c>
      <c r="T21" s="257">
        <v>0</v>
      </c>
      <c r="U21" s="257">
        <v>0</v>
      </c>
      <c r="V21" s="257">
        <v>0</v>
      </c>
      <c r="W21" s="257">
        <v>0</v>
      </c>
      <c r="X21" s="257">
        <v>0</v>
      </c>
      <c r="Y21" s="257">
        <v>0</v>
      </c>
      <c r="Z21" s="257">
        <v>0</v>
      </c>
      <c r="AA21" s="257">
        <v>0</v>
      </c>
      <c r="AB21" s="257">
        <v>0</v>
      </c>
      <c r="AC21" s="262">
        <f t="shared" si="1"/>
        <v>1</v>
      </c>
      <c r="AE21" s="257">
        <v>0</v>
      </c>
      <c r="AF21" s="257">
        <v>0</v>
      </c>
      <c r="AG21" s="257">
        <v>0</v>
      </c>
      <c r="AH21" s="257">
        <v>0</v>
      </c>
      <c r="AI21" s="257">
        <v>0</v>
      </c>
      <c r="AJ21" s="257">
        <v>0</v>
      </c>
      <c r="AK21" s="257">
        <v>0</v>
      </c>
      <c r="AL21" s="257">
        <v>0</v>
      </c>
      <c r="AM21" s="257">
        <v>0</v>
      </c>
      <c r="AN21" s="257">
        <v>0</v>
      </c>
      <c r="AO21" s="257">
        <v>0</v>
      </c>
      <c r="AP21" s="257">
        <v>0</v>
      </c>
      <c r="AQ21" s="262">
        <f t="shared" si="2"/>
        <v>0</v>
      </c>
    </row>
    <row r="22" spans="1:43" x14ac:dyDescent="0.2">
      <c r="A22" s="122" t="s">
        <v>23</v>
      </c>
      <c r="B22" s="209">
        <v>0</v>
      </c>
      <c r="C22" s="209">
        <v>0</v>
      </c>
      <c r="D22" s="209">
        <v>0</v>
      </c>
      <c r="E22" s="209">
        <v>0</v>
      </c>
      <c r="F22" s="209">
        <v>0</v>
      </c>
      <c r="G22" s="209">
        <v>0</v>
      </c>
      <c r="H22" s="210">
        <v>0</v>
      </c>
      <c r="I22" s="210">
        <v>0</v>
      </c>
      <c r="J22" s="210">
        <v>0</v>
      </c>
      <c r="K22" s="209">
        <v>0</v>
      </c>
      <c r="L22" s="209">
        <v>0</v>
      </c>
      <c r="M22" s="209">
        <v>0</v>
      </c>
      <c r="N22" s="241">
        <f t="shared" si="0"/>
        <v>0</v>
      </c>
      <c r="P22" s="256" t="s">
        <v>23</v>
      </c>
      <c r="Q22" s="257">
        <v>0</v>
      </c>
      <c r="R22" s="257">
        <v>0</v>
      </c>
      <c r="S22" s="257">
        <v>0</v>
      </c>
      <c r="T22" s="257">
        <v>0</v>
      </c>
      <c r="U22" s="257">
        <v>0</v>
      </c>
      <c r="V22" s="257">
        <v>0</v>
      </c>
      <c r="W22" s="257">
        <v>0</v>
      </c>
      <c r="X22" s="257">
        <v>0</v>
      </c>
      <c r="Y22" s="257">
        <v>0</v>
      </c>
      <c r="Z22" s="257">
        <v>0</v>
      </c>
      <c r="AA22" s="257">
        <v>0</v>
      </c>
      <c r="AB22" s="257">
        <v>0</v>
      </c>
      <c r="AC22" s="262">
        <f t="shared" si="1"/>
        <v>0</v>
      </c>
      <c r="AE22" s="257">
        <v>0</v>
      </c>
      <c r="AF22" s="257">
        <v>0</v>
      </c>
      <c r="AG22" s="257">
        <v>0</v>
      </c>
      <c r="AH22" s="257">
        <v>0</v>
      </c>
      <c r="AI22" s="257">
        <v>0</v>
      </c>
      <c r="AJ22" s="257">
        <v>0</v>
      </c>
      <c r="AK22" s="257">
        <v>0</v>
      </c>
      <c r="AL22" s="257">
        <v>0</v>
      </c>
      <c r="AM22" s="257">
        <v>0</v>
      </c>
      <c r="AN22" s="257">
        <v>0</v>
      </c>
      <c r="AO22" s="257">
        <v>0</v>
      </c>
      <c r="AP22" s="257">
        <v>0</v>
      </c>
      <c r="AQ22" s="262">
        <f t="shared" si="2"/>
        <v>0</v>
      </c>
    </row>
    <row r="23" spans="1:43" x14ac:dyDescent="0.2">
      <c r="A23" s="122" t="s">
        <v>24</v>
      </c>
      <c r="B23" s="209">
        <v>0</v>
      </c>
      <c r="C23" s="209">
        <v>0</v>
      </c>
      <c r="D23" s="209">
        <v>0</v>
      </c>
      <c r="E23" s="209">
        <v>0</v>
      </c>
      <c r="F23" s="209">
        <v>0</v>
      </c>
      <c r="G23" s="209">
        <v>0</v>
      </c>
      <c r="H23" s="210">
        <v>0</v>
      </c>
      <c r="I23" s="210">
        <v>0</v>
      </c>
      <c r="J23" s="210">
        <v>0</v>
      </c>
      <c r="K23" s="209">
        <v>0</v>
      </c>
      <c r="L23" s="209">
        <v>0</v>
      </c>
      <c r="M23" s="209">
        <v>0</v>
      </c>
      <c r="N23" s="241">
        <f t="shared" si="0"/>
        <v>0</v>
      </c>
      <c r="P23" s="256" t="s">
        <v>24</v>
      </c>
      <c r="Q23" s="257">
        <v>0</v>
      </c>
      <c r="R23" s="257">
        <v>0</v>
      </c>
      <c r="S23" s="257">
        <v>0</v>
      </c>
      <c r="T23" s="257">
        <v>0</v>
      </c>
      <c r="U23" s="257">
        <v>0</v>
      </c>
      <c r="V23" s="257">
        <v>0</v>
      </c>
      <c r="W23" s="257">
        <v>0</v>
      </c>
      <c r="X23" s="257">
        <v>0</v>
      </c>
      <c r="Y23" s="257">
        <v>0</v>
      </c>
      <c r="Z23" s="257">
        <v>0</v>
      </c>
      <c r="AA23" s="257">
        <v>0</v>
      </c>
      <c r="AB23" s="257">
        <v>0</v>
      </c>
      <c r="AC23" s="262">
        <f t="shared" si="1"/>
        <v>0</v>
      </c>
      <c r="AE23" s="257">
        <v>0</v>
      </c>
      <c r="AF23" s="257">
        <v>0</v>
      </c>
      <c r="AG23" s="257">
        <v>0</v>
      </c>
      <c r="AH23" s="257">
        <v>0</v>
      </c>
      <c r="AI23" s="257">
        <v>0</v>
      </c>
      <c r="AJ23" s="257">
        <v>0</v>
      </c>
      <c r="AK23" s="257">
        <v>0</v>
      </c>
      <c r="AL23" s="257">
        <v>0</v>
      </c>
      <c r="AM23" s="257">
        <v>0</v>
      </c>
      <c r="AN23" s="257">
        <v>0</v>
      </c>
      <c r="AO23" s="257">
        <v>0</v>
      </c>
      <c r="AP23" s="257">
        <v>0</v>
      </c>
      <c r="AQ23" s="262">
        <f t="shared" si="2"/>
        <v>0</v>
      </c>
    </row>
    <row r="24" spans="1:43" x14ac:dyDescent="0.2">
      <c r="A24" s="122" t="s">
        <v>25</v>
      </c>
      <c r="B24" s="209">
        <v>0</v>
      </c>
      <c r="C24" s="209">
        <v>0</v>
      </c>
      <c r="D24" s="209">
        <v>0</v>
      </c>
      <c r="E24" s="209">
        <v>0</v>
      </c>
      <c r="F24" s="209">
        <v>0</v>
      </c>
      <c r="G24" s="209">
        <v>0</v>
      </c>
      <c r="H24" s="210">
        <v>0</v>
      </c>
      <c r="I24" s="210">
        <v>0</v>
      </c>
      <c r="J24" s="210">
        <v>0</v>
      </c>
      <c r="K24" s="209">
        <v>0</v>
      </c>
      <c r="L24" s="209">
        <v>0</v>
      </c>
      <c r="M24" s="209">
        <v>0</v>
      </c>
      <c r="N24" s="241">
        <f t="shared" si="0"/>
        <v>0</v>
      </c>
      <c r="P24" s="256" t="s">
        <v>25</v>
      </c>
      <c r="Q24" s="257">
        <v>0</v>
      </c>
      <c r="R24" s="257">
        <v>0</v>
      </c>
      <c r="S24" s="257">
        <v>0</v>
      </c>
      <c r="T24" s="257">
        <v>0</v>
      </c>
      <c r="U24" s="257">
        <v>0</v>
      </c>
      <c r="V24" s="257">
        <v>0</v>
      </c>
      <c r="W24" s="257">
        <v>0</v>
      </c>
      <c r="X24" s="257">
        <v>0</v>
      </c>
      <c r="Y24" s="257">
        <v>0</v>
      </c>
      <c r="Z24" s="257">
        <v>0</v>
      </c>
      <c r="AA24" s="257">
        <v>0</v>
      </c>
      <c r="AB24" s="257">
        <v>0</v>
      </c>
      <c r="AC24" s="262">
        <f t="shared" si="1"/>
        <v>0</v>
      </c>
      <c r="AE24" s="257">
        <v>0</v>
      </c>
      <c r="AF24" s="257">
        <v>0</v>
      </c>
      <c r="AG24" s="257">
        <v>0</v>
      </c>
      <c r="AH24" s="257">
        <v>0</v>
      </c>
      <c r="AI24" s="257">
        <v>0</v>
      </c>
      <c r="AJ24" s="257">
        <v>0</v>
      </c>
      <c r="AK24" s="257">
        <v>0</v>
      </c>
      <c r="AL24" s="257">
        <v>0</v>
      </c>
      <c r="AM24" s="257">
        <v>0</v>
      </c>
      <c r="AN24" s="257">
        <v>0</v>
      </c>
      <c r="AO24" s="257">
        <v>0</v>
      </c>
      <c r="AP24" s="257">
        <v>0</v>
      </c>
      <c r="AQ24" s="262">
        <f t="shared" si="2"/>
        <v>0</v>
      </c>
    </row>
    <row r="25" spans="1:43" x14ac:dyDescent="0.2">
      <c r="A25" s="122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P25" s="214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2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</row>
    <row r="26" spans="1:43" x14ac:dyDescent="0.2">
      <c r="A26" s="118" t="s">
        <v>17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>
        <f>SUM(N3:N24)</f>
        <v>63</v>
      </c>
      <c r="P26" s="218" t="s">
        <v>17</v>
      </c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28">
        <f>SUM(AC3:AC24)</f>
        <v>52</v>
      </c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>
        <f>SUM(AQ3:AQ24)</f>
        <v>62</v>
      </c>
    </row>
  </sheetData>
  <mergeCells count="3">
    <mergeCell ref="A1:M1"/>
    <mergeCell ref="P1:AC1"/>
    <mergeCell ref="AE1:A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Q26"/>
  <sheetViews>
    <sheetView zoomScale="42" workbookViewId="0">
      <selection activeCell="AG12" sqref="AE1:AQ24"/>
    </sheetView>
  </sheetViews>
  <sheetFormatPr defaultColWidth="10.76171875" defaultRowHeight="15" x14ac:dyDescent="0.2"/>
  <sheetData>
    <row r="1" spans="1:43" ht="15.75" x14ac:dyDescent="0.2">
      <c r="A1" s="284">
        <v>2019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45"/>
      <c r="P1" s="283">
        <v>2020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E1" s="283">
        <v>2021</v>
      </c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</row>
    <row r="2" spans="1:43" x14ac:dyDescent="0.2">
      <c r="A2" s="246" t="s">
        <v>52</v>
      </c>
      <c r="B2" s="244" t="s">
        <v>53</v>
      </c>
      <c r="C2" s="244" t="s">
        <v>54</v>
      </c>
      <c r="D2" s="244" t="s">
        <v>55</v>
      </c>
      <c r="E2" s="244" t="s">
        <v>56</v>
      </c>
      <c r="F2" s="244" t="s">
        <v>57</v>
      </c>
      <c r="G2" s="244" t="s">
        <v>58</v>
      </c>
      <c r="H2" s="244" t="s">
        <v>59</v>
      </c>
      <c r="I2" s="244" t="s">
        <v>60</v>
      </c>
      <c r="J2" s="244" t="s">
        <v>61</v>
      </c>
      <c r="K2" s="244" t="s">
        <v>62</v>
      </c>
      <c r="L2" s="244" t="s">
        <v>63</v>
      </c>
      <c r="M2" s="244" t="s">
        <v>64</v>
      </c>
      <c r="N2" s="247" t="s">
        <v>17</v>
      </c>
      <c r="P2" s="254" t="s">
        <v>52</v>
      </c>
      <c r="Q2" s="255" t="s">
        <v>53</v>
      </c>
      <c r="R2" s="255" t="s">
        <v>54</v>
      </c>
      <c r="S2" s="255" t="s">
        <v>55</v>
      </c>
      <c r="T2" s="255" t="s">
        <v>56</v>
      </c>
      <c r="U2" s="255" t="s">
        <v>57</v>
      </c>
      <c r="V2" s="255" t="s">
        <v>58</v>
      </c>
      <c r="W2" s="255" t="s">
        <v>59</v>
      </c>
      <c r="X2" s="255" t="s">
        <v>60</v>
      </c>
      <c r="Y2" s="255" t="s">
        <v>61</v>
      </c>
      <c r="Z2" s="255" t="s">
        <v>62</v>
      </c>
      <c r="AA2" s="255" t="s">
        <v>63</v>
      </c>
      <c r="AB2" s="255" t="s">
        <v>64</v>
      </c>
      <c r="AC2" s="255" t="s">
        <v>17</v>
      </c>
      <c r="AE2" s="255" t="s">
        <v>53</v>
      </c>
      <c r="AF2" s="255" t="s">
        <v>54</v>
      </c>
      <c r="AG2" s="255" t="s">
        <v>55</v>
      </c>
      <c r="AH2" s="255" t="s">
        <v>56</v>
      </c>
      <c r="AI2" s="255" t="s">
        <v>57</v>
      </c>
      <c r="AJ2" s="255" t="s">
        <v>58</v>
      </c>
      <c r="AK2" s="255" t="s">
        <v>59</v>
      </c>
      <c r="AL2" s="255" t="s">
        <v>60</v>
      </c>
      <c r="AM2" s="255" t="s">
        <v>61</v>
      </c>
      <c r="AN2" s="255" t="s">
        <v>62</v>
      </c>
      <c r="AO2" s="255" t="s">
        <v>63</v>
      </c>
      <c r="AP2" s="255" t="s">
        <v>64</v>
      </c>
      <c r="AQ2" s="255" t="s">
        <v>17</v>
      </c>
    </row>
    <row r="3" spans="1:43" x14ac:dyDescent="0.2">
      <c r="A3" s="248" t="s">
        <v>11</v>
      </c>
      <c r="B3" s="241">
        <v>19</v>
      </c>
      <c r="C3" s="241">
        <v>24</v>
      </c>
      <c r="D3" s="241">
        <v>25</v>
      </c>
      <c r="E3" s="241">
        <v>26</v>
      </c>
      <c r="F3" s="241">
        <v>27</v>
      </c>
      <c r="G3" s="241">
        <v>28</v>
      </c>
      <c r="H3" s="241">
        <v>29</v>
      </c>
      <c r="I3" s="241">
        <v>30</v>
      </c>
      <c r="J3" s="241">
        <v>31</v>
      </c>
      <c r="K3" s="241">
        <v>32</v>
      </c>
      <c r="L3" s="241">
        <v>33</v>
      </c>
      <c r="M3" s="241">
        <v>34</v>
      </c>
      <c r="N3" s="249">
        <f>SUM(B3:M3)</f>
        <v>338</v>
      </c>
      <c r="P3" s="256" t="s">
        <v>11</v>
      </c>
      <c r="Q3" s="257">
        <v>21</v>
      </c>
      <c r="R3" s="257">
        <v>28</v>
      </c>
      <c r="S3" s="257">
        <v>25</v>
      </c>
      <c r="T3" s="257">
        <v>12</v>
      </c>
      <c r="U3" s="257">
        <v>0</v>
      </c>
      <c r="V3" s="257">
        <v>18</v>
      </c>
      <c r="W3" s="257">
        <v>9</v>
      </c>
      <c r="X3" s="257">
        <v>7</v>
      </c>
      <c r="Y3" s="257">
        <v>7</v>
      </c>
      <c r="Z3" s="257">
        <v>10</v>
      </c>
      <c r="AA3" s="257">
        <v>18</v>
      </c>
      <c r="AB3" s="257">
        <v>1</v>
      </c>
      <c r="AC3" s="257">
        <f>SUM(Q3:AB3)</f>
        <v>156</v>
      </c>
      <c r="AE3" s="257">
        <v>6</v>
      </c>
      <c r="AF3" s="257">
        <v>23</v>
      </c>
      <c r="AG3" s="257">
        <v>36</v>
      </c>
      <c r="AH3" s="257">
        <v>34</v>
      </c>
      <c r="AI3" s="257">
        <v>35</v>
      </c>
      <c r="AJ3" s="257">
        <v>36</v>
      </c>
      <c r="AK3" s="257">
        <v>28</v>
      </c>
      <c r="AL3" s="257">
        <v>30</v>
      </c>
      <c r="AM3" s="257">
        <v>29</v>
      </c>
      <c r="AN3" s="257">
        <v>21</v>
      </c>
      <c r="AO3" s="257">
        <v>33</v>
      </c>
      <c r="AP3" s="257">
        <v>21</v>
      </c>
      <c r="AQ3" s="257">
        <f>SUM(AE3:AP3)</f>
        <v>332</v>
      </c>
    </row>
    <row r="4" spans="1:43" x14ac:dyDescent="0.2">
      <c r="A4" s="248" t="s">
        <v>6</v>
      </c>
      <c r="B4" s="241">
        <v>5</v>
      </c>
      <c r="C4" s="241">
        <v>53</v>
      </c>
      <c r="D4" s="241">
        <v>81</v>
      </c>
      <c r="E4" s="241">
        <v>23</v>
      </c>
      <c r="F4" s="241">
        <v>42</v>
      </c>
      <c r="G4" s="241">
        <v>20</v>
      </c>
      <c r="H4" s="241">
        <v>24</v>
      </c>
      <c r="I4" s="241">
        <v>15</v>
      </c>
      <c r="J4" s="241">
        <v>8</v>
      </c>
      <c r="K4" s="241">
        <v>0</v>
      </c>
      <c r="L4" s="241">
        <v>13</v>
      </c>
      <c r="M4" s="241">
        <v>1</v>
      </c>
      <c r="N4" s="249">
        <f t="shared" ref="N4:N24" si="0">SUM(B4:M4)</f>
        <v>285</v>
      </c>
      <c r="P4" s="256" t="s">
        <v>6</v>
      </c>
      <c r="Q4" s="257">
        <v>17</v>
      </c>
      <c r="R4" s="257">
        <v>16</v>
      </c>
      <c r="S4" s="257">
        <v>15</v>
      </c>
      <c r="T4" s="257">
        <v>32</v>
      </c>
      <c r="U4" s="257">
        <v>19</v>
      </c>
      <c r="V4" s="257">
        <v>14</v>
      </c>
      <c r="W4" s="257">
        <v>6</v>
      </c>
      <c r="X4" s="257">
        <v>2</v>
      </c>
      <c r="Y4" s="257">
        <v>6</v>
      </c>
      <c r="Z4" s="257">
        <v>2</v>
      </c>
      <c r="AA4" s="257">
        <v>4</v>
      </c>
      <c r="AB4" s="257">
        <v>2</v>
      </c>
      <c r="AC4" s="257">
        <f t="shared" ref="AC4:AC24" si="1">SUM(Q4:AB4)</f>
        <v>135</v>
      </c>
      <c r="AE4" s="257">
        <v>1</v>
      </c>
      <c r="AF4" s="257">
        <v>0</v>
      </c>
      <c r="AG4" s="257">
        <v>1</v>
      </c>
      <c r="AH4" s="257">
        <v>1</v>
      </c>
      <c r="AI4" s="257">
        <v>13</v>
      </c>
      <c r="AJ4" s="257">
        <v>11</v>
      </c>
      <c r="AK4" s="257">
        <v>11</v>
      </c>
      <c r="AL4" s="257">
        <v>29</v>
      </c>
      <c r="AM4" s="257">
        <v>22</v>
      </c>
      <c r="AN4" s="257">
        <v>10</v>
      </c>
      <c r="AO4" s="257">
        <v>26</v>
      </c>
      <c r="AP4" s="257">
        <v>25</v>
      </c>
      <c r="AQ4" s="257">
        <f t="shared" ref="AQ4:AQ24" si="2">SUM(AE4:AP4)</f>
        <v>150</v>
      </c>
    </row>
    <row r="5" spans="1:43" x14ac:dyDescent="0.2">
      <c r="A5" s="248" t="s">
        <v>0</v>
      </c>
      <c r="B5" s="229">
        <v>18</v>
      </c>
      <c r="C5" s="241">
        <v>21</v>
      </c>
      <c r="D5" s="241">
        <v>27</v>
      </c>
      <c r="E5" s="241">
        <v>29</v>
      </c>
      <c r="F5" s="241">
        <v>28</v>
      </c>
      <c r="G5" s="241">
        <v>14</v>
      </c>
      <c r="H5" s="241">
        <v>25</v>
      </c>
      <c r="I5" s="241">
        <v>18</v>
      </c>
      <c r="J5" s="241">
        <v>19</v>
      </c>
      <c r="K5" s="241">
        <v>11</v>
      </c>
      <c r="L5" s="241">
        <v>17</v>
      </c>
      <c r="M5" s="241">
        <v>21</v>
      </c>
      <c r="N5" s="249">
        <f t="shared" si="0"/>
        <v>248</v>
      </c>
      <c r="P5" s="256" t="s">
        <v>0</v>
      </c>
      <c r="Q5" s="257">
        <v>24</v>
      </c>
      <c r="R5" s="257">
        <v>19</v>
      </c>
      <c r="S5" s="257">
        <v>25</v>
      </c>
      <c r="T5" s="257">
        <v>43</v>
      </c>
      <c r="U5" s="257">
        <v>27</v>
      </c>
      <c r="V5" s="257">
        <v>18</v>
      </c>
      <c r="W5" s="257">
        <v>7</v>
      </c>
      <c r="X5" s="257">
        <v>9</v>
      </c>
      <c r="Y5" s="257">
        <v>8</v>
      </c>
      <c r="Z5" s="257">
        <v>12</v>
      </c>
      <c r="AA5" s="257">
        <v>7</v>
      </c>
      <c r="AB5" s="257">
        <v>6</v>
      </c>
      <c r="AC5" s="257">
        <f t="shared" si="1"/>
        <v>205</v>
      </c>
      <c r="AE5" s="257">
        <v>15</v>
      </c>
      <c r="AF5" s="257">
        <v>29</v>
      </c>
      <c r="AG5" s="257">
        <v>29</v>
      </c>
      <c r="AH5" s="257">
        <v>20</v>
      </c>
      <c r="AI5" s="257">
        <v>27</v>
      </c>
      <c r="AJ5" s="257">
        <v>24</v>
      </c>
      <c r="AK5" s="257">
        <v>20</v>
      </c>
      <c r="AL5" s="257">
        <v>26</v>
      </c>
      <c r="AM5" s="257">
        <v>24</v>
      </c>
      <c r="AN5" s="257">
        <v>30</v>
      </c>
      <c r="AO5" s="257">
        <v>8</v>
      </c>
      <c r="AP5" s="257">
        <v>28</v>
      </c>
      <c r="AQ5" s="257">
        <f t="shared" si="2"/>
        <v>280</v>
      </c>
    </row>
    <row r="6" spans="1:43" x14ac:dyDescent="0.2">
      <c r="A6" s="248" t="s">
        <v>1</v>
      </c>
      <c r="B6" s="229">
        <v>11</v>
      </c>
      <c r="C6" s="241">
        <v>4</v>
      </c>
      <c r="D6" s="241">
        <v>5</v>
      </c>
      <c r="E6" s="241">
        <v>5</v>
      </c>
      <c r="F6" s="241">
        <v>10</v>
      </c>
      <c r="G6" s="241">
        <v>4</v>
      </c>
      <c r="H6" s="241">
        <v>3</v>
      </c>
      <c r="I6" s="241">
        <v>5</v>
      </c>
      <c r="J6" s="241">
        <v>1</v>
      </c>
      <c r="K6" s="241">
        <v>2</v>
      </c>
      <c r="L6" s="241">
        <v>5</v>
      </c>
      <c r="M6" s="241">
        <v>3</v>
      </c>
      <c r="N6" s="249">
        <f t="shared" si="0"/>
        <v>58</v>
      </c>
      <c r="P6" s="256" t="s">
        <v>1</v>
      </c>
      <c r="Q6" s="257">
        <v>2</v>
      </c>
      <c r="R6" s="257">
        <v>2</v>
      </c>
      <c r="S6" s="257">
        <v>5</v>
      </c>
      <c r="T6" s="257">
        <v>5</v>
      </c>
      <c r="U6" s="257">
        <v>1</v>
      </c>
      <c r="V6" s="257">
        <v>2</v>
      </c>
      <c r="W6" s="257">
        <v>8</v>
      </c>
      <c r="X6" s="257">
        <v>2</v>
      </c>
      <c r="Y6" s="257">
        <v>3</v>
      </c>
      <c r="Z6" s="257">
        <v>1</v>
      </c>
      <c r="AA6" s="257">
        <v>1</v>
      </c>
      <c r="AB6" s="257">
        <v>0</v>
      </c>
      <c r="AC6" s="257">
        <f t="shared" si="1"/>
        <v>32</v>
      </c>
      <c r="AE6" s="257">
        <v>0</v>
      </c>
      <c r="AF6" s="257">
        <v>0</v>
      </c>
      <c r="AG6" s="257">
        <v>1</v>
      </c>
      <c r="AH6" s="257">
        <v>0</v>
      </c>
      <c r="AI6" s="257">
        <v>3</v>
      </c>
      <c r="AJ6" s="257">
        <v>3</v>
      </c>
      <c r="AK6" s="257">
        <v>3</v>
      </c>
      <c r="AL6" s="257">
        <v>3</v>
      </c>
      <c r="AM6" s="257">
        <v>1</v>
      </c>
      <c r="AN6" s="257">
        <v>2</v>
      </c>
      <c r="AO6" s="257">
        <v>0</v>
      </c>
      <c r="AP6" s="257">
        <v>3</v>
      </c>
      <c r="AQ6" s="257">
        <f t="shared" si="2"/>
        <v>19</v>
      </c>
    </row>
    <row r="7" spans="1:43" x14ac:dyDescent="0.2">
      <c r="A7" s="248" t="s">
        <v>65</v>
      </c>
      <c r="B7" s="241">
        <v>4</v>
      </c>
      <c r="C7" s="241">
        <v>1</v>
      </c>
      <c r="D7" s="241">
        <v>3</v>
      </c>
      <c r="E7" s="241">
        <v>7</v>
      </c>
      <c r="F7" s="241">
        <v>14</v>
      </c>
      <c r="G7" s="241">
        <v>15</v>
      </c>
      <c r="H7" s="241">
        <v>5</v>
      </c>
      <c r="I7" s="241">
        <v>9</v>
      </c>
      <c r="J7" s="241">
        <v>2</v>
      </c>
      <c r="K7" s="241">
        <v>8</v>
      </c>
      <c r="L7" s="241">
        <v>4</v>
      </c>
      <c r="M7" s="241">
        <v>9</v>
      </c>
      <c r="N7" s="249">
        <f t="shared" si="0"/>
        <v>81</v>
      </c>
      <c r="P7" s="256" t="s">
        <v>65</v>
      </c>
      <c r="Q7" s="257">
        <v>13</v>
      </c>
      <c r="R7" s="257">
        <v>4</v>
      </c>
      <c r="S7" s="257">
        <v>10</v>
      </c>
      <c r="T7" s="257">
        <v>10</v>
      </c>
      <c r="U7" s="257">
        <v>4</v>
      </c>
      <c r="V7" s="257">
        <v>6</v>
      </c>
      <c r="W7" s="257">
        <v>2</v>
      </c>
      <c r="X7" s="257">
        <v>2</v>
      </c>
      <c r="Y7" s="257">
        <v>1</v>
      </c>
      <c r="Z7" s="257">
        <v>0</v>
      </c>
      <c r="AA7" s="257">
        <v>2</v>
      </c>
      <c r="AB7" s="257">
        <v>1</v>
      </c>
      <c r="AC7" s="257">
        <f t="shared" si="1"/>
        <v>55</v>
      </c>
      <c r="AE7" s="257">
        <v>9</v>
      </c>
      <c r="AF7" s="257">
        <v>6</v>
      </c>
      <c r="AG7" s="257">
        <v>7</v>
      </c>
      <c r="AH7" s="257">
        <v>4</v>
      </c>
      <c r="AI7" s="257">
        <v>8</v>
      </c>
      <c r="AJ7" s="257">
        <v>4</v>
      </c>
      <c r="AK7" s="257">
        <v>3</v>
      </c>
      <c r="AL7" s="257">
        <v>11</v>
      </c>
      <c r="AM7" s="257">
        <v>3</v>
      </c>
      <c r="AN7" s="257">
        <v>0</v>
      </c>
      <c r="AO7" s="257">
        <v>7</v>
      </c>
      <c r="AP7" s="257">
        <v>7</v>
      </c>
      <c r="AQ7" s="257">
        <f t="shared" si="2"/>
        <v>69</v>
      </c>
    </row>
    <row r="8" spans="1:43" x14ac:dyDescent="0.2">
      <c r="A8" s="248" t="s">
        <v>15</v>
      </c>
      <c r="B8" s="229">
        <v>2</v>
      </c>
      <c r="C8" s="241">
        <v>0</v>
      </c>
      <c r="D8" s="241">
        <v>1</v>
      </c>
      <c r="E8" s="241">
        <v>2</v>
      </c>
      <c r="F8" s="241">
        <v>1</v>
      </c>
      <c r="G8" s="241">
        <v>1</v>
      </c>
      <c r="H8" s="241">
        <v>0</v>
      </c>
      <c r="I8" s="241">
        <v>0</v>
      </c>
      <c r="J8" s="241">
        <v>0</v>
      </c>
      <c r="K8" s="241">
        <v>0</v>
      </c>
      <c r="L8" s="241">
        <v>0</v>
      </c>
      <c r="M8" s="241">
        <v>0</v>
      </c>
      <c r="N8" s="249">
        <f t="shared" si="0"/>
        <v>7</v>
      </c>
      <c r="P8" s="256" t="s">
        <v>15</v>
      </c>
      <c r="Q8" s="257">
        <v>2</v>
      </c>
      <c r="R8" s="257">
        <v>0</v>
      </c>
      <c r="S8" s="257">
        <v>0</v>
      </c>
      <c r="T8" s="257">
        <v>6</v>
      </c>
      <c r="U8" s="257">
        <v>3</v>
      </c>
      <c r="V8" s="257">
        <v>0</v>
      </c>
      <c r="W8" s="257">
        <v>1</v>
      </c>
      <c r="X8" s="257">
        <v>0</v>
      </c>
      <c r="Y8" s="257">
        <v>0</v>
      </c>
      <c r="Z8" s="257">
        <v>0</v>
      </c>
      <c r="AA8" s="257">
        <v>0</v>
      </c>
      <c r="AB8" s="257">
        <v>0</v>
      </c>
      <c r="AC8" s="257">
        <f t="shared" si="1"/>
        <v>12</v>
      </c>
      <c r="AE8" s="257">
        <v>0</v>
      </c>
      <c r="AF8" s="257">
        <v>2</v>
      </c>
      <c r="AG8" s="257">
        <v>0</v>
      </c>
      <c r="AH8" s="257">
        <v>1</v>
      </c>
      <c r="AI8" s="257">
        <v>0</v>
      </c>
      <c r="AJ8" s="257">
        <v>1</v>
      </c>
      <c r="AK8" s="257">
        <v>0</v>
      </c>
      <c r="AL8" s="257">
        <v>0</v>
      </c>
      <c r="AM8" s="257">
        <v>0</v>
      </c>
      <c r="AN8" s="257">
        <v>0</v>
      </c>
      <c r="AO8" s="257">
        <v>0</v>
      </c>
      <c r="AP8" s="257">
        <v>0</v>
      </c>
      <c r="AQ8" s="257">
        <f t="shared" si="2"/>
        <v>4</v>
      </c>
    </row>
    <row r="9" spans="1:43" x14ac:dyDescent="0.2">
      <c r="A9" s="248" t="s">
        <v>10</v>
      </c>
      <c r="B9" s="229">
        <v>1</v>
      </c>
      <c r="C9" s="241">
        <v>2</v>
      </c>
      <c r="D9" s="241">
        <v>3</v>
      </c>
      <c r="E9" s="241">
        <v>2</v>
      </c>
      <c r="F9" s="241">
        <v>0</v>
      </c>
      <c r="G9" s="241">
        <v>0</v>
      </c>
      <c r="H9" s="241">
        <v>0</v>
      </c>
      <c r="I9" s="241">
        <v>3</v>
      </c>
      <c r="J9" s="241">
        <v>2</v>
      </c>
      <c r="K9" s="241">
        <v>1</v>
      </c>
      <c r="L9" s="241">
        <v>1</v>
      </c>
      <c r="M9" s="241">
        <v>1</v>
      </c>
      <c r="N9" s="249">
        <f t="shared" si="0"/>
        <v>16</v>
      </c>
      <c r="P9" s="256" t="s">
        <v>10</v>
      </c>
      <c r="Q9" s="257">
        <v>0</v>
      </c>
      <c r="R9" s="257">
        <v>0</v>
      </c>
      <c r="S9" s="257">
        <v>1</v>
      </c>
      <c r="T9" s="257">
        <v>2</v>
      </c>
      <c r="U9" s="257">
        <v>0</v>
      </c>
      <c r="V9" s="257">
        <v>0</v>
      </c>
      <c r="W9" s="257">
        <v>2</v>
      </c>
      <c r="X9" s="257">
        <v>0</v>
      </c>
      <c r="Y9" s="257">
        <v>0</v>
      </c>
      <c r="Z9" s="257">
        <v>0</v>
      </c>
      <c r="AA9" s="257">
        <v>1</v>
      </c>
      <c r="AB9" s="257">
        <v>0</v>
      </c>
      <c r="AC9" s="257">
        <f t="shared" si="1"/>
        <v>6</v>
      </c>
      <c r="AE9" s="257">
        <v>0</v>
      </c>
      <c r="AF9" s="257">
        <v>2</v>
      </c>
      <c r="AG9" s="257">
        <v>0</v>
      </c>
      <c r="AH9" s="257">
        <v>2</v>
      </c>
      <c r="AI9" s="257">
        <v>1</v>
      </c>
      <c r="AJ9" s="257">
        <v>0</v>
      </c>
      <c r="AK9" s="257">
        <v>0</v>
      </c>
      <c r="AL9" s="257">
        <v>0</v>
      </c>
      <c r="AM9" s="257">
        <v>0</v>
      </c>
      <c r="AN9" s="257">
        <v>0</v>
      </c>
      <c r="AO9" s="257">
        <v>0</v>
      </c>
      <c r="AP9" s="257">
        <v>0</v>
      </c>
      <c r="AQ9" s="257">
        <f t="shared" si="2"/>
        <v>5</v>
      </c>
    </row>
    <row r="10" spans="1:43" x14ac:dyDescent="0.2">
      <c r="A10" s="248" t="s">
        <v>12</v>
      </c>
      <c r="B10" s="229">
        <v>0</v>
      </c>
      <c r="C10" s="241">
        <v>0</v>
      </c>
      <c r="D10" s="241">
        <v>0</v>
      </c>
      <c r="E10" s="241">
        <v>0</v>
      </c>
      <c r="F10" s="241">
        <v>0</v>
      </c>
      <c r="G10" s="241">
        <v>1</v>
      </c>
      <c r="H10" s="241">
        <v>0</v>
      </c>
      <c r="I10" s="241">
        <v>0</v>
      </c>
      <c r="J10" s="241">
        <v>0</v>
      </c>
      <c r="K10" s="241">
        <v>0</v>
      </c>
      <c r="L10" s="241">
        <v>0</v>
      </c>
      <c r="M10" s="241">
        <v>0</v>
      </c>
      <c r="N10" s="249">
        <f t="shared" si="0"/>
        <v>1</v>
      </c>
      <c r="P10" s="256" t="s">
        <v>12</v>
      </c>
      <c r="Q10" s="257">
        <v>0</v>
      </c>
      <c r="R10" s="257">
        <v>0</v>
      </c>
      <c r="S10" s="257">
        <v>0</v>
      </c>
      <c r="T10" s="257">
        <v>0</v>
      </c>
      <c r="U10" s="257">
        <v>0</v>
      </c>
      <c r="V10" s="257">
        <v>0</v>
      </c>
      <c r="W10" s="257">
        <v>0</v>
      </c>
      <c r="X10" s="257">
        <v>0</v>
      </c>
      <c r="Y10" s="257">
        <v>0</v>
      </c>
      <c r="Z10" s="257">
        <v>0</v>
      </c>
      <c r="AA10" s="257">
        <v>0</v>
      </c>
      <c r="AB10" s="257">
        <v>0</v>
      </c>
      <c r="AC10" s="257">
        <f t="shared" si="1"/>
        <v>0</v>
      </c>
      <c r="AE10" s="257">
        <v>0</v>
      </c>
      <c r="AF10" s="257">
        <v>0</v>
      </c>
      <c r="AG10" s="257">
        <v>0</v>
      </c>
      <c r="AH10" s="257">
        <v>0</v>
      </c>
      <c r="AI10" s="257">
        <v>0</v>
      </c>
      <c r="AJ10" s="257">
        <v>0</v>
      </c>
      <c r="AK10" s="257">
        <v>0</v>
      </c>
      <c r="AL10" s="257">
        <v>0</v>
      </c>
      <c r="AM10" s="257">
        <v>1</v>
      </c>
      <c r="AN10" s="257">
        <v>0</v>
      </c>
      <c r="AO10" s="257">
        <v>0</v>
      </c>
      <c r="AP10" s="257">
        <v>0</v>
      </c>
      <c r="AQ10" s="257">
        <f t="shared" si="2"/>
        <v>1</v>
      </c>
    </row>
    <row r="11" spans="1:43" x14ac:dyDescent="0.2">
      <c r="A11" s="248" t="s">
        <v>7</v>
      </c>
      <c r="B11" s="229">
        <v>0</v>
      </c>
      <c r="C11" s="241">
        <v>2</v>
      </c>
      <c r="D11" s="241">
        <v>0</v>
      </c>
      <c r="E11" s="241">
        <v>0</v>
      </c>
      <c r="F11" s="241">
        <v>0</v>
      </c>
      <c r="G11" s="241">
        <v>2</v>
      </c>
      <c r="H11" s="241">
        <v>0</v>
      </c>
      <c r="I11" s="241">
        <v>0</v>
      </c>
      <c r="J11" s="241">
        <v>0</v>
      </c>
      <c r="K11" s="241">
        <v>1</v>
      </c>
      <c r="L11" s="241">
        <v>1</v>
      </c>
      <c r="M11" s="241">
        <v>0</v>
      </c>
      <c r="N11" s="249">
        <f t="shared" si="0"/>
        <v>6</v>
      </c>
      <c r="P11" s="256" t="s">
        <v>7</v>
      </c>
      <c r="Q11" s="257">
        <v>2</v>
      </c>
      <c r="R11" s="257">
        <v>0</v>
      </c>
      <c r="S11" s="257">
        <v>0</v>
      </c>
      <c r="T11" s="257">
        <v>1</v>
      </c>
      <c r="U11" s="257">
        <v>0</v>
      </c>
      <c r="V11" s="257">
        <v>1</v>
      </c>
      <c r="W11" s="257">
        <v>2</v>
      </c>
      <c r="X11" s="257">
        <v>0</v>
      </c>
      <c r="Y11" s="257">
        <v>1</v>
      </c>
      <c r="Z11" s="257">
        <v>1</v>
      </c>
      <c r="AA11" s="257">
        <v>0</v>
      </c>
      <c r="AB11" s="257">
        <v>1</v>
      </c>
      <c r="AC11" s="257">
        <f t="shared" si="1"/>
        <v>9</v>
      </c>
      <c r="AE11" s="257">
        <v>0</v>
      </c>
      <c r="AF11" s="257">
        <v>0</v>
      </c>
      <c r="AG11" s="257">
        <v>0</v>
      </c>
      <c r="AH11" s="257">
        <v>2</v>
      </c>
      <c r="AI11" s="257">
        <v>1</v>
      </c>
      <c r="AJ11" s="257">
        <v>0</v>
      </c>
      <c r="AK11" s="257">
        <v>1</v>
      </c>
      <c r="AL11" s="257">
        <v>1</v>
      </c>
      <c r="AM11" s="257">
        <v>0</v>
      </c>
      <c r="AN11" s="257">
        <v>0</v>
      </c>
      <c r="AO11" s="257">
        <v>0</v>
      </c>
      <c r="AP11" s="257">
        <v>0</v>
      </c>
      <c r="AQ11" s="257">
        <f t="shared" si="2"/>
        <v>5</v>
      </c>
    </row>
    <row r="12" spans="1:43" x14ac:dyDescent="0.2">
      <c r="A12" s="248" t="s">
        <v>8</v>
      </c>
      <c r="B12" s="229">
        <v>0</v>
      </c>
      <c r="C12" s="241">
        <v>0</v>
      </c>
      <c r="D12" s="241">
        <v>0</v>
      </c>
      <c r="E12" s="241">
        <v>0</v>
      </c>
      <c r="F12" s="241">
        <v>0</v>
      </c>
      <c r="G12" s="241">
        <v>1</v>
      </c>
      <c r="H12" s="241">
        <v>2</v>
      </c>
      <c r="I12" s="241">
        <v>0</v>
      </c>
      <c r="J12" s="241">
        <v>0</v>
      </c>
      <c r="K12" s="241">
        <v>0</v>
      </c>
      <c r="L12" s="241">
        <v>0</v>
      </c>
      <c r="M12" s="241">
        <v>0</v>
      </c>
      <c r="N12" s="249">
        <f t="shared" si="0"/>
        <v>3</v>
      </c>
      <c r="P12" s="256" t="s">
        <v>8</v>
      </c>
      <c r="Q12" s="257">
        <v>0</v>
      </c>
      <c r="R12" s="257">
        <v>0</v>
      </c>
      <c r="S12" s="257">
        <v>3</v>
      </c>
      <c r="T12" s="257">
        <v>2</v>
      </c>
      <c r="U12" s="257">
        <v>1</v>
      </c>
      <c r="V12" s="257">
        <v>0</v>
      </c>
      <c r="W12" s="257">
        <v>2</v>
      </c>
      <c r="X12" s="257">
        <v>1</v>
      </c>
      <c r="Y12" s="257">
        <v>1</v>
      </c>
      <c r="Z12" s="257">
        <v>0</v>
      </c>
      <c r="AA12" s="257">
        <v>0</v>
      </c>
      <c r="AB12" s="257">
        <v>0</v>
      </c>
      <c r="AC12" s="257">
        <f t="shared" si="1"/>
        <v>10</v>
      </c>
      <c r="AE12" s="257">
        <v>0</v>
      </c>
      <c r="AF12" s="257">
        <v>0</v>
      </c>
      <c r="AG12" s="257">
        <v>0</v>
      </c>
      <c r="AH12" s="257">
        <v>2</v>
      </c>
      <c r="AI12" s="257">
        <v>0</v>
      </c>
      <c r="AJ12" s="257">
        <v>0</v>
      </c>
      <c r="AK12" s="257">
        <v>1</v>
      </c>
      <c r="AL12" s="257">
        <v>1</v>
      </c>
      <c r="AM12" s="257">
        <v>1</v>
      </c>
      <c r="AN12" s="257">
        <v>0</v>
      </c>
      <c r="AO12" s="257">
        <v>0</v>
      </c>
      <c r="AP12" s="257">
        <v>0</v>
      </c>
      <c r="AQ12" s="257">
        <f t="shared" si="2"/>
        <v>5</v>
      </c>
    </row>
    <row r="13" spans="1:43" x14ac:dyDescent="0.2">
      <c r="A13" s="248" t="s">
        <v>14</v>
      </c>
      <c r="B13" s="229">
        <v>9</v>
      </c>
      <c r="C13" s="241">
        <v>2</v>
      </c>
      <c r="D13" s="241">
        <v>0</v>
      </c>
      <c r="E13" s="241">
        <v>0</v>
      </c>
      <c r="F13" s="241">
        <v>0</v>
      </c>
      <c r="G13" s="241">
        <v>8</v>
      </c>
      <c r="H13" s="241">
        <v>6</v>
      </c>
      <c r="I13" s="241">
        <v>2</v>
      </c>
      <c r="J13" s="241">
        <v>3</v>
      </c>
      <c r="K13" s="241">
        <v>3</v>
      </c>
      <c r="L13" s="241">
        <v>2</v>
      </c>
      <c r="M13" s="241">
        <v>4</v>
      </c>
      <c r="N13" s="249">
        <f t="shared" si="0"/>
        <v>39</v>
      </c>
      <c r="P13" s="256" t="s">
        <v>14</v>
      </c>
      <c r="Q13" s="257">
        <v>3</v>
      </c>
      <c r="R13" s="257">
        <v>7</v>
      </c>
      <c r="S13" s="257">
        <v>3</v>
      </c>
      <c r="T13" s="257">
        <v>5</v>
      </c>
      <c r="U13" s="257">
        <v>5</v>
      </c>
      <c r="V13" s="257">
        <v>3</v>
      </c>
      <c r="W13" s="257">
        <v>0</v>
      </c>
      <c r="X13" s="257">
        <v>2</v>
      </c>
      <c r="Y13" s="257">
        <v>3</v>
      </c>
      <c r="Z13" s="257">
        <v>2</v>
      </c>
      <c r="AA13" s="257">
        <v>1</v>
      </c>
      <c r="AB13" s="257">
        <v>4</v>
      </c>
      <c r="AC13" s="257">
        <f t="shared" si="1"/>
        <v>38</v>
      </c>
      <c r="AE13" s="257">
        <v>2</v>
      </c>
      <c r="AF13" s="257">
        <v>5</v>
      </c>
      <c r="AG13" s="257">
        <v>4</v>
      </c>
      <c r="AH13" s="257">
        <v>3</v>
      </c>
      <c r="AI13" s="257">
        <v>6</v>
      </c>
      <c r="AJ13" s="257">
        <v>4</v>
      </c>
      <c r="AK13" s="257">
        <v>4</v>
      </c>
      <c r="AL13" s="257">
        <v>2</v>
      </c>
      <c r="AM13" s="257">
        <v>3</v>
      </c>
      <c r="AN13" s="257">
        <v>0</v>
      </c>
      <c r="AO13" s="257">
        <v>2</v>
      </c>
      <c r="AP13" s="257">
        <v>2</v>
      </c>
      <c r="AQ13" s="257">
        <f t="shared" si="2"/>
        <v>37</v>
      </c>
    </row>
    <row r="14" spans="1:43" x14ac:dyDescent="0.2">
      <c r="A14" s="248" t="s">
        <v>2</v>
      </c>
      <c r="B14" s="230">
        <v>0</v>
      </c>
      <c r="C14" s="241">
        <v>0</v>
      </c>
      <c r="D14" s="241">
        <v>0</v>
      </c>
      <c r="E14" s="241">
        <v>0</v>
      </c>
      <c r="F14" s="241">
        <v>0</v>
      </c>
      <c r="G14" s="241">
        <v>0</v>
      </c>
      <c r="H14" s="241">
        <v>0</v>
      </c>
      <c r="I14" s="241">
        <v>0</v>
      </c>
      <c r="J14" s="241">
        <v>0</v>
      </c>
      <c r="K14" s="241">
        <v>0</v>
      </c>
      <c r="L14" s="241">
        <v>0</v>
      </c>
      <c r="M14" s="241">
        <v>0</v>
      </c>
      <c r="N14" s="249">
        <f t="shared" si="0"/>
        <v>0</v>
      </c>
      <c r="P14" s="256" t="s">
        <v>2</v>
      </c>
      <c r="Q14" s="257">
        <v>0</v>
      </c>
      <c r="R14" s="257">
        <v>0</v>
      </c>
      <c r="S14" s="257">
        <v>0</v>
      </c>
      <c r="T14" s="257">
        <v>0</v>
      </c>
      <c r="U14" s="257">
        <v>0</v>
      </c>
      <c r="V14" s="257">
        <v>0</v>
      </c>
      <c r="W14" s="257">
        <v>0</v>
      </c>
      <c r="X14" s="257">
        <v>0</v>
      </c>
      <c r="Y14" s="257">
        <v>0</v>
      </c>
      <c r="Z14" s="257">
        <v>0</v>
      </c>
      <c r="AA14" s="257">
        <v>0</v>
      </c>
      <c r="AB14" s="257">
        <v>0</v>
      </c>
      <c r="AC14" s="257">
        <f t="shared" si="1"/>
        <v>0</v>
      </c>
      <c r="AE14" s="257">
        <v>0</v>
      </c>
      <c r="AF14" s="257">
        <v>0</v>
      </c>
      <c r="AG14" s="257">
        <v>0</v>
      </c>
      <c r="AH14" s="257">
        <v>0</v>
      </c>
      <c r="AI14" s="257">
        <v>0</v>
      </c>
      <c r="AJ14" s="257">
        <v>0</v>
      </c>
      <c r="AK14" s="257">
        <v>0</v>
      </c>
      <c r="AL14" s="257">
        <v>0</v>
      </c>
      <c r="AM14" s="257">
        <v>0</v>
      </c>
      <c r="AN14" s="257">
        <v>0</v>
      </c>
      <c r="AO14" s="257">
        <v>0</v>
      </c>
      <c r="AP14" s="257">
        <v>0</v>
      </c>
      <c r="AQ14" s="257">
        <f t="shared" si="2"/>
        <v>0</v>
      </c>
    </row>
    <row r="15" spans="1:43" x14ac:dyDescent="0.2">
      <c r="A15" s="248" t="s">
        <v>22</v>
      </c>
      <c r="B15" s="230">
        <v>0</v>
      </c>
      <c r="C15" s="241">
        <v>0</v>
      </c>
      <c r="D15" s="241">
        <v>0</v>
      </c>
      <c r="E15" s="241">
        <v>0</v>
      </c>
      <c r="F15" s="241">
        <v>0</v>
      </c>
      <c r="G15" s="241">
        <v>0</v>
      </c>
      <c r="H15" s="241">
        <v>0</v>
      </c>
      <c r="I15" s="241">
        <v>0</v>
      </c>
      <c r="J15" s="241">
        <v>0</v>
      </c>
      <c r="K15" s="241">
        <v>0</v>
      </c>
      <c r="L15" s="241">
        <v>0</v>
      </c>
      <c r="M15" s="241">
        <v>0</v>
      </c>
      <c r="N15" s="249">
        <f t="shared" si="0"/>
        <v>0</v>
      </c>
      <c r="P15" s="256" t="s">
        <v>22</v>
      </c>
      <c r="Q15" s="257">
        <v>0</v>
      </c>
      <c r="R15" s="257">
        <v>0</v>
      </c>
      <c r="S15" s="257">
        <v>0</v>
      </c>
      <c r="T15" s="257">
        <v>0</v>
      </c>
      <c r="U15" s="257">
        <v>0</v>
      </c>
      <c r="V15" s="257">
        <v>0</v>
      </c>
      <c r="W15" s="257">
        <v>0</v>
      </c>
      <c r="X15" s="257">
        <v>0</v>
      </c>
      <c r="Y15" s="257">
        <v>0</v>
      </c>
      <c r="Z15" s="257">
        <v>0</v>
      </c>
      <c r="AA15" s="257">
        <v>0</v>
      </c>
      <c r="AB15" s="257">
        <v>1</v>
      </c>
      <c r="AC15" s="257">
        <f t="shared" si="1"/>
        <v>1</v>
      </c>
      <c r="AE15" s="257">
        <v>0</v>
      </c>
      <c r="AF15" s="257">
        <v>0</v>
      </c>
      <c r="AG15" s="257">
        <v>0</v>
      </c>
      <c r="AH15" s="257">
        <v>0</v>
      </c>
      <c r="AI15" s="257">
        <v>0</v>
      </c>
      <c r="AJ15" s="257">
        <v>0</v>
      </c>
      <c r="AK15" s="257">
        <v>0</v>
      </c>
      <c r="AL15" s="257">
        <v>0</v>
      </c>
      <c r="AM15" s="257">
        <v>0</v>
      </c>
      <c r="AN15" s="257">
        <v>0</v>
      </c>
      <c r="AO15" s="257">
        <v>0</v>
      </c>
      <c r="AP15" s="257">
        <v>0</v>
      </c>
      <c r="AQ15" s="257">
        <f t="shared" si="2"/>
        <v>0</v>
      </c>
    </row>
    <row r="16" spans="1:43" x14ac:dyDescent="0.2">
      <c r="A16" s="248" t="s">
        <v>3</v>
      </c>
      <c r="B16" s="230">
        <v>0</v>
      </c>
      <c r="C16" s="241">
        <v>0</v>
      </c>
      <c r="D16" s="241">
        <v>0</v>
      </c>
      <c r="E16" s="241">
        <v>0</v>
      </c>
      <c r="F16" s="241">
        <v>0</v>
      </c>
      <c r="G16" s="241">
        <v>0</v>
      </c>
      <c r="H16" s="241">
        <v>0</v>
      </c>
      <c r="I16" s="241">
        <v>0</v>
      </c>
      <c r="J16" s="241">
        <v>0</v>
      </c>
      <c r="K16" s="241">
        <v>0</v>
      </c>
      <c r="L16" s="241">
        <v>0</v>
      </c>
      <c r="M16" s="241">
        <v>0</v>
      </c>
      <c r="N16" s="249">
        <f t="shared" si="0"/>
        <v>0</v>
      </c>
      <c r="P16" s="256" t="s">
        <v>3</v>
      </c>
      <c r="Q16" s="257">
        <v>0</v>
      </c>
      <c r="R16" s="257">
        <v>0</v>
      </c>
      <c r="S16" s="257">
        <v>1</v>
      </c>
      <c r="T16" s="257">
        <v>2</v>
      </c>
      <c r="U16" s="257">
        <v>0</v>
      </c>
      <c r="V16" s="257">
        <v>0</v>
      </c>
      <c r="W16" s="257">
        <v>0</v>
      </c>
      <c r="X16" s="257">
        <v>0</v>
      </c>
      <c r="Y16" s="257">
        <v>0</v>
      </c>
      <c r="Z16" s="257">
        <v>0</v>
      </c>
      <c r="AA16" s="257">
        <v>1</v>
      </c>
      <c r="AB16" s="257">
        <v>0</v>
      </c>
      <c r="AC16" s="257">
        <f t="shared" si="1"/>
        <v>4</v>
      </c>
      <c r="AE16" s="257">
        <v>0</v>
      </c>
      <c r="AF16" s="257">
        <v>2</v>
      </c>
      <c r="AG16" s="257">
        <v>1</v>
      </c>
      <c r="AH16" s="257">
        <v>1</v>
      </c>
      <c r="AI16" s="257">
        <v>1</v>
      </c>
      <c r="AJ16" s="257">
        <v>3</v>
      </c>
      <c r="AK16" s="257">
        <v>1</v>
      </c>
      <c r="AL16" s="257">
        <v>0</v>
      </c>
      <c r="AM16" s="257">
        <v>1</v>
      </c>
      <c r="AN16" s="257">
        <v>0</v>
      </c>
      <c r="AO16" s="257">
        <v>1</v>
      </c>
      <c r="AP16" s="257">
        <v>0</v>
      </c>
      <c r="AQ16" s="257">
        <f t="shared" si="2"/>
        <v>11</v>
      </c>
    </row>
    <row r="17" spans="1:43" x14ac:dyDescent="0.2">
      <c r="A17" s="248" t="s">
        <v>4</v>
      </c>
      <c r="B17" s="230">
        <v>0</v>
      </c>
      <c r="C17" s="241">
        <v>0</v>
      </c>
      <c r="D17" s="241">
        <v>0</v>
      </c>
      <c r="E17" s="241">
        <v>0</v>
      </c>
      <c r="F17" s="241">
        <v>0</v>
      </c>
      <c r="G17" s="241">
        <v>0</v>
      </c>
      <c r="H17" s="241">
        <v>0</v>
      </c>
      <c r="I17" s="241">
        <v>0</v>
      </c>
      <c r="J17" s="241">
        <v>0</v>
      </c>
      <c r="K17" s="241">
        <v>0</v>
      </c>
      <c r="L17" s="241">
        <v>0</v>
      </c>
      <c r="M17" s="241">
        <v>0</v>
      </c>
      <c r="N17" s="249">
        <f t="shared" si="0"/>
        <v>0</v>
      </c>
      <c r="P17" s="256" t="s">
        <v>4</v>
      </c>
      <c r="Q17" s="257">
        <v>0</v>
      </c>
      <c r="R17" s="257">
        <v>0</v>
      </c>
      <c r="S17" s="257">
        <v>0</v>
      </c>
      <c r="T17" s="257">
        <v>0</v>
      </c>
      <c r="U17" s="257">
        <v>0</v>
      </c>
      <c r="V17" s="257">
        <v>0</v>
      </c>
      <c r="W17" s="257">
        <v>0</v>
      </c>
      <c r="X17" s="257">
        <v>0</v>
      </c>
      <c r="Y17" s="257">
        <v>0</v>
      </c>
      <c r="Z17" s="257">
        <v>0</v>
      </c>
      <c r="AA17" s="257">
        <v>0</v>
      </c>
      <c r="AB17" s="257">
        <v>0</v>
      </c>
      <c r="AC17" s="257">
        <f t="shared" si="1"/>
        <v>0</v>
      </c>
      <c r="AE17" s="257">
        <v>0</v>
      </c>
      <c r="AF17" s="257">
        <v>0</v>
      </c>
      <c r="AG17" s="257">
        <v>0</v>
      </c>
      <c r="AH17" s="257">
        <v>0</v>
      </c>
      <c r="AI17" s="257">
        <v>0</v>
      </c>
      <c r="AJ17" s="257">
        <v>0</v>
      </c>
      <c r="AK17" s="257">
        <v>0</v>
      </c>
      <c r="AL17" s="257">
        <v>0</v>
      </c>
      <c r="AM17" s="257">
        <v>0</v>
      </c>
      <c r="AN17" s="257">
        <v>0</v>
      </c>
      <c r="AO17" s="257">
        <v>0</v>
      </c>
      <c r="AP17" s="257">
        <v>0</v>
      </c>
      <c r="AQ17" s="257">
        <f t="shared" si="2"/>
        <v>0</v>
      </c>
    </row>
    <row r="18" spans="1:43" x14ac:dyDescent="0.2">
      <c r="A18" s="248" t="s">
        <v>13</v>
      </c>
      <c r="B18" s="230">
        <v>0</v>
      </c>
      <c r="C18" s="241">
        <v>0</v>
      </c>
      <c r="D18" s="241">
        <v>0</v>
      </c>
      <c r="E18" s="241">
        <v>0</v>
      </c>
      <c r="F18" s="241">
        <v>0</v>
      </c>
      <c r="G18" s="241">
        <v>0</v>
      </c>
      <c r="H18" s="241">
        <v>0</v>
      </c>
      <c r="I18" s="241">
        <v>0</v>
      </c>
      <c r="J18" s="241">
        <v>0</v>
      </c>
      <c r="K18" s="241">
        <v>0</v>
      </c>
      <c r="L18" s="241">
        <v>0</v>
      </c>
      <c r="M18" s="241">
        <v>0</v>
      </c>
      <c r="N18" s="249">
        <f t="shared" si="0"/>
        <v>0</v>
      </c>
      <c r="P18" s="256" t="s">
        <v>13</v>
      </c>
      <c r="Q18" s="257">
        <v>0</v>
      </c>
      <c r="R18" s="257">
        <v>0</v>
      </c>
      <c r="S18" s="257">
        <v>0</v>
      </c>
      <c r="T18" s="257">
        <v>0</v>
      </c>
      <c r="U18" s="257">
        <v>0</v>
      </c>
      <c r="V18" s="257">
        <v>0</v>
      </c>
      <c r="W18" s="257">
        <v>0</v>
      </c>
      <c r="X18" s="257">
        <v>0</v>
      </c>
      <c r="Y18" s="257">
        <v>0</v>
      </c>
      <c r="Z18" s="257">
        <v>0</v>
      </c>
      <c r="AA18" s="257">
        <v>0</v>
      </c>
      <c r="AB18" s="257">
        <v>0</v>
      </c>
      <c r="AC18" s="257">
        <f t="shared" si="1"/>
        <v>0</v>
      </c>
      <c r="AE18" s="257">
        <v>0</v>
      </c>
      <c r="AF18" s="257">
        <v>0</v>
      </c>
      <c r="AG18" s="257">
        <v>0</v>
      </c>
      <c r="AH18" s="257">
        <v>0</v>
      </c>
      <c r="AI18" s="257">
        <v>0</v>
      </c>
      <c r="AJ18" s="257">
        <v>0</v>
      </c>
      <c r="AK18" s="257">
        <v>0</v>
      </c>
      <c r="AL18" s="257">
        <v>0</v>
      </c>
      <c r="AM18" s="257">
        <v>0</v>
      </c>
      <c r="AN18" s="257">
        <v>0</v>
      </c>
      <c r="AO18" s="257">
        <v>0</v>
      </c>
      <c r="AP18" s="257">
        <v>0</v>
      </c>
      <c r="AQ18" s="257">
        <f t="shared" si="2"/>
        <v>0</v>
      </c>
    </row>
    <row r="19" spans="1:43" x14ac:dyDescent="0.2">
      <c r="A19" s="248" t="s">
        <v>5</v>
      </c>
      <c r="B19" s="230">
        <v>0</v>
      </c>
      <c r="C19" s="241">
        <v>0</v>
      </c>
      <c r="D19" s="241">
        <v>0</v>
      </c>
      <c r="E19" s="241">
        <v>0</v>
      </c>
      <c r="F19" s="241">
        <v>0</v>
      </c>
      <c r="G19" s="241">
        <v>0</v>
      </c>
      <c r="H19" s="241">
        <v>0</v>
      </c>
      <c r="I19" s="241">
        <v>0</v>
      </c>
      <c r="J19" s="241">
        <v>0</v>
      </c>
      <c r="K19" s="241">
        <v>0</v>
      </c>
      <c r="L19" s="241">
        <v>0</v>
      </c>
      <c r="M19" s="241">
        <v>0</v>
      </c>
      <c r="N19" s="249">
        <f t="shared" si="0"/>
        <v>0</v>
      </c>
      <c r="P19" s="256" t="s">
        <v>5</v>
      </c>
      <c r="Q19" s="257">
        <v>0</v>
      </c>
      <c r="R19" s="257">
        <v>0</v>
      </c>
      <c r="S19" s="257">
        <v>0</v>
      </c>
      <c r="T19" s="257">
        <v>0</v>
      </c>
      <c r="U19" s="257">
        <v>0</v>
      </c>
      <c r="V19" s="257">
        <v>0</v>
      </c>
      <c r="W19" s="257">
        <v>0</v>
      </c>
      <c r="X19" s="257">
        <v>0</v>
      </c>
      <c r="Y19" s="257">
        <v>0</v>
      </c>
      <c r="Z19" s="257">
        <v>0</v>
      </c>
      <c r="AA19" s="257">
        <v>0</v>
      </c>
      <c r="AB19" s="257">
        <v>0</v>
      </c>
      <c r="AC19" s="257">
        <f t="shared" si="1"/>
        <v>0</v>
      </c>
      <c r="AE19" s="257">
        <v>0</v>
      </c>
      <c r="AF19" s="257">
        <v>0</v>
      </c>
      <c r="AG19" s="257">
        <v>0</v>
      </c>
      <c r="AH19" s="257">
        <v>0</v>
      </c>
      <c r="AI19" s="257">
        <v>0</v>
      </c>
      <c r="AJ19" s="257">
        <v>0</v>
      </c>
      <c r="AK19" s="257">
        <v>0</v>
      </c>
      <c r="AL19" s="257">
        <v>0</v>
      </c>
      <c r="AM19" s="257">
        <v>0</v>
      </c>
      <c r="AN19" s="257">
        <v>0</v>
      </c>
      <c r="AO19" s="257">
        <v>0</v>
      </c>
      <c r="AP19" s="257">
        <v>0</v>
      </c>
      <c r="AQ19" s="257">
        <f t="shared" si="2"/>
        <v>0</v>
      </c>
    </row>
    <row r="20" spans="1:43" x14ac:dyDescent="0.2">
      <c r="A20" s="248" t="s">
        <v>21</v>
      </c>
      <c r="B20" s="230">
        <v>0</v>
      </c>
      <c r="C20" s="241">
        <v>0</v>
      </c>
      <c r="D20" s="241">
        <v>0</v>
      </c>
      <c r="E20" s="241">
        <v>1</v>
      </c>
      <c r="F20" s="241">
        <v>0</v>
      </c>
      <c r="G20" s="241">
        <v>0</v>
      </c>
      <c r="H20" s="241">
        <v>0</v>
      </c>
      <c r="I20" s="241">
        <v>0</v>
      </c>
      <c r="J20" s="241">
        <v>0</v>
      </c>
      <c r="K20" s="241">
        <v>0</v>
      </c>
      <c r="L20" s="241">
        <v>0</v>
      </c>
      <c r="M20" s="241">
        <v>0</v>
      </c>
      <c r="N20" s="249">
        <f t="shared" si="0"/>
        <v>1</v>
      </c>
      <c r="P20" s="256" t="s">
        <v>21</v>
      </c>
      <c r="Q20" s="257">
        <v>0</v>
      </c>
      <c r="R20" s="257">
        <v>0</v>
      </c>
      <c r="S20" s="257">
        <v>0</v>
      </c>
      <c r="T20" s="257">
        <v>0</v>
      </c>
      <c r="U20" s="257">
        <v>0</v>
      </c>
      <c r="V20" s="257">
        <v>0</v>
      </c>
      <c r="W20" s="257">
        <v>0</v>
      </c>
      <c r="X20" s="257">
        <v>0</v>
      </c>
      <c r="Y20" s="257">
        <v>0</v>
      </c>
      <c r="Z20" s="257">
        <v>0</v>
      </c>
      <c r="AA20" s="257">
        <v>0</v>
      </c>
      <c r="AB20" s="257">
        <v>0</v>
      </c>
      <c r="AC20" s="257">
        <f t="shared" si="1"/>
        <v>0</v>
      </c>
      <c r="AE20" s="257">
        <v>0</v>
      </c>
      <c r="AF20" s="257">
        <v>0</v>
      </c>
      <c r="AG20" s="257">
        <v>0</v>
      </c>
      <c r="AH20" s="257">
        <v>0</v>
      </c>
      <c r="AI20" s="257">
        <v>0</v>
      </c>
      <c r="AJ20" s="257">
        <v>0</v>
      </c>
      <c r="AK20" s="257">
        <v>0</v>
      </c>
      <c r="AL20" s="257">
        <v>0</v>
      </c>
      <c r="AM20" s="257">
        <v>0</v>
      </c>
      <c r="AN20" s="257">
        <v>0</v>
      </c>
      <c r="AO20" s="257">
        <v>0</v>
      </c>
      <c r="AP20" s="257">
        <v>0</v>
      </c>
      <c r="AQ20" s="257">
        <f t="shared" si="2"/>
        <v>0</v>
      </c>
    </row>
    <row r="21" spans="1:43" x14ac:dyDescent="0.2">
      <c r="A21" s="248" t="s">
        <v>27</v>
      </c>
      <c r="B21" s="241">
        <v>0</v>
      </c>
      <c r="C21" s="241">
        <v>0</v>
      </c>
      <c r="D21" s="241">
        <v>0</v>
      </c>
      <c r="E21" s="241">
        <v>0</v>
      </c>
      <c r="F21" s="241">
        <v>0</v>
      </c>
      <c r="G21" s="241">
        <v>0</v>
      </c>
      <c r="H21" s="241">
        <v>0</v>
      </c>
      <c r="I21" s="241">
        <v>0</v>
      </c>
      <c r="J21" s="241">
        <v>0</v>
      </c>
      <c r="K21" s="241">
        <v>1</v>
      </c>
      <c r="L21" s="241">
        <v>0</v>
      </c>
      <c r="M21" s="241">
        <v>0</v>
      </c>
      <c r="N21" s="249">
        <f t="shared" si="0"/>
        <v>1</v>
      </c>
      <c r="P21" s="256" t="s">
        <v>27</v>
      </c>
      <c r="Q21" s="257">
        <v>0</v>
      </c>
      <c r="R21" s="257">
        <v>2</v>
      </c>
      <c r="S21" s="257">
        <v>0</v>
      </c>
      <c r="T21" s="257">
        <v>0</v>
      </c>
      <c r="U21" s="257">
        <v>1</v>
      </c>
      <c r="V21" s="257">
        <v>0</v>
      </c>
      <c r="W21" s="257">
        <v>0</v>
      </c>
      <c r="X21" s="257">
        <v>0</v>
      </c>
      <c r="Y21" s="257">
        <v>0</v>
      </c>
      <c r="Z21" s="257">
        <v>0</v>
      </c>
      <c r="AA21" s="257">
        <v>0</v>
      </c>
      <c r="AB21" s="257">
        <v>0</v>
      </c>
      <c r="AC21" s="257">
        <f t="shared" si="1"/>
        <v>3</v>
      </c>
      <c r="AE21" s="257">
        <v>0</v>
      </c>
      <c r="AF21" s="257">
        <v>0</v>
      </c>
      <c r="AG21" s="257">
        <v>0</v>
      </c>
      <c r="AH21" s="257">
        <v>0</v>
      </c>
      <c r="AI21" s="257">
        <v>0</v>
      </c>
      <c r="AJ21" s="257">
        <v>0</v>
      </c>
      <c r="AK21" s="257">
        <v>0</v>
      </c>
      <c r="AL21" s="257">
        <v>0</v>
      </c>
      <c r="AM21" s="257">
        <v>0</v>
      </c>
      <c r="AN21" s="257">
        <v>0</v>
      </c>
      <c r="AO21" s="257">
        <v>0</v>
      </c>
      <c r="AP21" s="257">
        <v>0</v>
      </c>
      <c r="AQ21" s="257">
        <f t="shared" si="2"/>
        <v>0</v>
      </c>
    </row>
    <row r="22" spans="1:43" x14ac:dyDescent="0.2">
      <c r="A22" s="248" t="s">
        <v>23</v>
      </c>
      <c r="B22" s="241">
        <v>0</v>
      </c>
      <c r="C22" s="241">
        <v>0</v>
      </c>
      <c r="D22" s="241">
        <v>0</v>
      </c>
      <c r="E22" s="241">
        <v>0</v>
      </c>
      <c r="F22" s="241">
        <v>0</v>
      </c>
      <c r="G22" s="241">
        <v>0</v>
      </c>
      <c r="H22" s="241">
        <v>0</v>
      </c>
      <c r="I22" s="241">
        <v>0</v>
      </c>
      <c r="J22" s="241">
        <v>0</v>
      </c>
      <c r="K22" s="241">
        <v>0</v>
      </c>
      <c r="L22" s="241">
        <v>0</v>
      </c>
      <c r="M22" s="241">
        <v>0</v>
      </c>
      <c r="N22" s="249">
        <f t="shared" si="0"/>
        <v>0</v>
      </c>
      <c r="P22" s="256" t="s">
        <v>23</v>
      </c>
      <c r="Q22" s="257">
        <v>0</v>
      </c>
      <c r="R22" s="257">
        <v>0</v>
      </c>
      <c r="S22" s="257">
        <v>0</v>
      </c>
      <c r="T22" s="257">
        <v>0</v>
      </c>
      <c r="U22" s="257">
        <v>0</v>
      </c>
      <c r="V22" s="257">
        <v>0</v>
      </c>
      <c r="W22" s="257">
        <v>0</v>
      </c>
      <c r="X22" s="257">
        <v>0</v>
      </c>
      <c r="Y22" s="257">
        <v>0</v>
      </c>
      <c r="Z22" s="257">
        <v>0</v>
      </c>
      <c r="AA22" s="257">
        <v>0</v>
      </c>
      <c r="AB22" s="257">
        <v>0</v>
      </c>
      <c r="AC22" s="257">
        <f t="shared" si="1"/>
        <v>0</v>
      </c>
      <c r="AE22" s="257">
        <v>0</v>
      </c>
      <c r="AF22" s="257">
        <v>0</v>
      </c>
      <c r="AG22" s="257">
        <v>0</v>
      </c>
      <c r="AH22" s="257">
        <v>0</v>
      </c>
      <c r="AI22" s="257">
        <v>0</v>
      </c>
      <c r="AJ22" s="257">
        <v>0</v>
      </c>
      <c r="AK22" s="257">
        <v>0</v>
      </c>
      <c r="AL22" s="257">
        <v>0</v>
      </c>
      <c r="AM22" s="257">
        <v>0</v>
      </c>
      <c r="AN22" s="257">
        <v>0</v>
      </c>
      <c r="AO22" s="257">
        <v>0</v>
      </c>
      <c r="AP22" s="257">
        <v>0</v>
      </c>
      <c r="AQ22" s="257">
        <f t="shared" si="2"/>
        <v>0</v>
      </c>
    </row>
    <row r="23" spans="1:43" x14ac:dyDescent="0.2">
      <c r="A23" s="248" t="s">
        <v>24</v>
      </c>
      <c r="B23" s="241">
        <v>0</v>
      </c>
      <c r="C23" s="241">
        <v>0</v>
      </c>
      <c r="D23" s="241">
        <v>0</v>
      </c>
      <c r="E23" s="241">
        <v>0</v>
      </c>
      <c r="F23" s="241">
        <v>0</v>
      </c>
      <c r="G23" s="241">
        <v>0</v>
      </c>
      <c r="H23" s="241">
        <v>0</v>
      </c>
      <c r="I23" s="241">
        <v>0</v>
      </c>
      <c r="J23" s="241">
        <v>0</v>
      </c>
      <c r="K23" s="241">
        <v>0</v>
      </c>
      <c r="L23" s="241">
        <v>0</v>
      </c>
      <c r="M23" s="241">
        <v>0</v>
      </c>
      <c r="N23" s="249">
        <f t="shared" si="0"/>
        <v>0</v>
      </c>
      <c r="P23" s="256" t="s">
        <v>24</v>
      </c>
      <c r="Q23" s="257">
        <v>0</v>
      </c>
      <c r="R23" s="257">
        <v>0</v>
      </c>
      <c r="S23" s="257">
        <v>0</v>
      </c>
      <c r="T23" s="257">
        <v>0</v>
      </c>
      <c r="U23" s="257">
        <v>0</v>
      </c>
      <c r="V23" s="257">
        <v>0</v>
      </c>
      <c r="W23" s="257">
        <v>0</v>
      </c>
      <c r="X23" s="257">
        <v>0</v>
      </c>
      <c r="Y23" s="257">
        <v>0</v>
      </c>
      <c r="Z23" s="257">
        <v>0</v>
      </c>
      <c r="AA23" s="257">
        <v>0</v>
      </c>
      <c r="AB23" s="257">
        <v>0</v>
      </c>
      <c r="AC23" s="257">
        <f t="shared" si="1"/>
        <v>0</v>
      </c>
      <c r="AE23" s="257">
        <v>0</v>
      </c>
      <c r="AF23" s="257">
        <v>0</v>
      </c>
      <c r="AG23" s="257">
        <v>0</v>
      </c>
      <c r="AH23" s="257">
        <v>0</v>
      </c>
      <c r="AI23" s="257">
        <v>0</v>
      </c>
      <c r="AJ23" s="257">
        <v>0</v>
      </c>
      <c r="AK23" s="257">
        <v>0</v>
      </c>
      <c r="AL23" s="257">
        <v>0</v>
      </c>
      <c r="AM23" s="257">
        <v>0</v>
      </c>
      <c r="AN23" s="257">
        <v>0</v>
      </c>
      <c r="AO23" s="257">
        <v>0</v>
      </c>
      <c r="AP23" s="257">
        <v>0</v>
      </c>
      <c r="AQ23" s="257">
        <f t="shared" si="2"/>
        <v>0</v>
      </c>
    </row>
    <row r="24" spans="1:43" x14ac:dyDescent="0.2">
      <c r="A24" s="248" t="s">
        <v>25</v>
      </c>
      <c r="B24" s="241">
        <v>0</v>
      </c>
      <c r="C24" s="241">
        <v>0</v>
      </c>
      <c r="D24" s="241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9">
        <f t="shared" si="0"/>
        <v>0</v>
      </c>
      <c r="P24" s="256" t="s">
        <v>25</v>
      </c>
      <c r="Q24" s="257">
        <v>0</v>
      </c>
      <c r="R24" s="257">
        <v>0</v>
      </c>
      <c r="S24" s="257">
        <v>0</v>
      </c>
      <c r="T24" s="257">
        <v>0</v>
      </c>
      <c r="U24" s="257">
        <v>0</v>
      </c>
      <c r="V24" s="257">
        <v>0</v>
      </c>
      <c r="W24" s="257">
        <v>0</v>
      </c>
      <c r="X24" s="257">
        <v>0</v>
      </c>
      <c r="Y24" s="257">
        <v>0</v>
      </c>
      <c r="Z24" s="257">
        <v>0</v>
      </c>
      <c r="AA24" s="257">
        <v>0</v>
      </c>
      <c r="AB24" s="257">
        <v>0</v>
      </c>
      <c r="AC24" s="257">
        <f t="shared" si="1"/>
        <v>0</v>
      </c>
      <c r="AE24" s="257">
        <v>0</v>
      </c>
      <c r="AF24" s="257">
        <v>0</v>
      </c>
      <c r="AG24" s="257">
        <v>0</v>
      </c>
      <c r="AH24" s="257">
        <v>0</v>
      </c>
      <c r="AI24" s="257">
        <v>0</v>
      </c>
      <c r="AJ24" s="257">
        <v>0</v>
      </c>
      <c r="AK24" s="257">
        <v>0</v>
      </c>
      <c r="AL24" s="257">
        <v>0</v>
      </c>
      <c r="AM24" s="257">
        <v>0</v>
      </c>
      <c r="AN24" s="257">
        <v>0</v>
      </c>
      <c r="AO24" s="257">
        <v>0</v>
      </c>
      <c r="AP24" s="257">
        <v>0</v>
      </c>
      <c r="AQ24" s="257">
        <f t="shared" si="2"/>
        <v>0</v>
      </c>
    </row>
    <row r="25" spans="1:43" x14ac:dyDescent="0.2">
      <c r="A25" s="248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9"/>
      <c r="P25" s="214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6"/>
      <c r="AE25" s="217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6"/>
    </row>
    <row r="26" spans="1:43" ht="15.75" thickBot="1" x14ac:dyDescent="0.25">
      <c r="A26" s="251" t="s">
        <v>17</v>
      </c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3">
        <f>SUM(N3:N24)</f>
        <v>1084</v>
      </c>
      <c r="P26" s="218" t="s">
        <v>17</v>
      </c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20">
        <f>SUM(AC3:AC24)</f>
        <v>666</v>
      </c>
      <c r="AE26" s="221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20">
        <f>SUM(AQ3:AQ24)</f>
        <v>918</v>
      </c>
    </row>
  </sheetData>
  <mergeCells count="3">
    <mergeCell ref="A1:M1"/>
    <mergeCell ref="P1:AC1"/>
    <mergeCell ref="AE1:A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Q26"/>
  <sheetViews>
    <sheetView tabSelected="1" topLeftCell="A23" zoomScale="50" workbookViewId="0">
      <selection activeCell="J41" sqref="J41"/>
    </sheetView>
  </sheetViews>
  <sheetFormatPr defaultColWidth="10.76171875" defaultRowHeight="15" x14ac:dyDescent="0.2"/>
  <sheetData>
    <row r="1" spans="1:43" ht="15.75" x14ac:dyDescent="0.2">
      <c r="A1" s="284">
        <v>2019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45"/>
      <c r="P1" s="287">
        <v>2020</v>
      </c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31"/>
      <c r="AE1" s="287">
        <v>2021</v>
      </c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</row>
    <row r="2" spans="1:43" x14ac:dyDescent="0.2">
      <c r="A2" s="246" t="s">
        <v>52</v>
      </c>
      <c r="B2" s="244" t="s">
        <v>53</v>
      </c>
      <c r="C2" s="244" t="s">
        <v>54</v>
      </c>
      <c r="D2" s="244" t="s">
        <v>55</v>
      </c>
      <c r="E2" s="244" t="s">
        <v>56</v>
      </c>
      <c r="F2" s="244" t="s">
        <v>57</v>
      </c>
      <c r="G2" s="244" t="s">
        <v>58</v>
      </c>
      <c r="H2" s="244" t="s">
        <v>59</v>
      </c>
      <c r="I2" s="244" t="s">
        <v>60</v>
      </c>
      <c r="J2" s="244" t="s">
        <v>61</v>
      </c>
      <c r="K2" s="244" t="s">
        <v>62</v>
      </c>
      <c r="L2" s="244" t="s">
        <v>63</v>
      </c>
      <c r="M2" s="244" t="s">
        <v>64</v>
      </c>
      <c r="N2" s="247" t="s">
        <v>17</v>
      </c>
      <c r="P2" s="258" t="s">
        <v>52</v>
      </c>
      <c r="Q2" s="259" t="s">
        <v>53</v>
      </c>
      <c r="R2" s="259" t="s">
        <v>54</v>
      </c>
      <c r="S2" s="259" t="s">
        <v>55</v>
      </c>
      <c r="T2" s="259" t="s">
        <v>56</v>
      </c>
      <c r="U2" s="259" t="s">
        <v>57</v>
      </c>
      <c r="V2" s="259" t="s">
        <v>58</v>
      </c>
      <c r="W2" s="259" t="s">
        <v>59</v>
      </c>
      <c r="X2" s="259" t="s">
        <v>60</v>
      </c>
      <c r="Y2" s="259" t="s">
        <v>61</v>
      </c>
      <c r="Z2" s="259" t="s">
        <v>62</v>
      </c>
      <c r="AA2" s="259" t="s">
        <v>63</v>
      </c>
      <c r="AB2" s="259" t="s">
        <v>64</v>
      </c>
      <c r="AC2" s="259" t="s">
        <v>17</v>
      </c>
      <c r="AD2" s="231"/>
      <c r="AE2" s="259" t="s">
        <v>53</v>
      </c>
      <c r="AF2" s="259" t="s">
        <v>54</v>
      </c>
      <c r="AG2" s="259" t="s">
        <v>55</v>
      </c>
      <c r="AH2" s="259" t="s">
        <v>56</v>
      </c>
      <c r="AI2" s="259" t="s">
        <v>57</v>
      </c>
      <c r="AJ2" s="259" t="s">
        <v>58</v>
      </c>
      <c r="AK2" s="259" t="s">
        <v>59</v>
      </c>
      <c r="AL2" s="259" t="s">
        <v>60</v>
      </c>
      <c r="AM2" s="259" t="s">
        <v>61</v>
      </c>
      <c r="AN2" s="259" t="s">
        <v>62</v>
      </c>
      <c r="AO2" s="259" t="s">
        <v>63</v>
      </c>
      <c r="AP2" s="259" t="s">
        <v>64</v>
      </c>
      <c r="AQ2" s="259" t="s">
        <v>17</v>
      </c>
    </row>
    <row r="3" spans="1:43" x14ac:dyDescent="0.2">
      <c r="A3" s="248" t="s">
        <v>11</v>
      </c>
      <c r="B3" s="209">
        <v>42</v>
      </c>
      <c r="C3" s="209">
        <v>41</v>
      </c>
      <c r="D3" s="209">
        <v>28</v>
      </c>
      <c r="E3" s="209">
        <v>38</v>
      </c>
      <c r="F3" s="209">
        <v>37</v>
      </c>
      <c r="G3" s="209">
        <v>69</v>
      </c>
      <c r="H3" s="210">
        <v>60</v>
      </c>
      <c r="I3" s="210">
        <v>48</v>
      </c>
      <c r="J3" s="210">
        <v>30</v>
      </c>
      <c r="K3" s="210">
        <v>10</v>
      </c>
      <c r="L3" s="210">
        <v>15</v>
      </c>
      <c r="M3" s="210">
        <v>13</v>
      </c>
      <c r="N3" s="249">
        <f>SUM(B3:M3)</f>
        <v>431</v>
      </c>
      <c r="P3" s="260" t="s">
        <v>11</v>
      </c>
      <c r="Q3" s="261">
        <v>18</v>
      </c>
      <c r="R3" s="261">
        <v>9</v>
      </c>
      <c r="S3" s="261">
        <v>22</v>
      </c>
      <c r="T3" s="261">
        <v>12</v>
      </c>
      <c r="U3" s="261">
        <v>0</v>
      </c>
      <c r="V3" s="261">
        <v>4</v>
      </c>
      <c r="W3" s="261">
        <v>3</v>
      </c>
      <c r="X3" s="261">
        <v>13</v>
      </c>
      <c r="Y3" s="261">
        <v>4</v>
      </c>
      <c r="Z3" s="261">
        <v>18</v>
      </c>
      <c r="AA3" s="261">
        <v>7</v>
      </c>
      <c r="AB3" s="261">
        <v>11</v>
      </c>
      <c r="AC3" s="261">
        <v>121</v>
      </c>
      <c r="AD3" s="231"/>
      <c r="AE3" s="261">
        <v>4</v>
      </c>
      <c r="AF3" s="261">
        <v>20</v>
      </c>
      <c r="AG3" s="261">
        <v>22</v>
      </c>
      <c r="AH3" s="261">
        <v>14</v>
      </c>
      <c r="AI3" s="261">
        <v>23</v>
      </c>
      <c r="AJ3" s="261">
        <v>11</v>
      </c>
      <c r="AK3" s="261">
        <v>11</v>
      </c>
      <c r="AL3" s="261">
        <v>5</v>
      </c>
      <c r="AM3" s="261">
        <v>10</v>
      </c>
      <c r="AN3" s="261">
        <v>10</v>
      </c>
      <c r="AO3" s="261">
        <v>3</v>
      </c>
      <c r="AP3" s="261">
        <v>3</v>
      </c>
      <c r="AQ3" s="261">
        <v>136</v>
      </c>
    </row>
    <row r="4" spans="1:43" x14ac:dyDescent="0.2">
      <c r="A4" s="248" t="s">
        <v>6</v>
      </c>
      <c r="B4" s="209">
        <v>32</v>
      </c>
      <c r="C4" s="209">
        <v>19</v>
      </c>
      <c r="D4" s="209">
        <v>39</v>
      </c>
      <c r="E4" s="209">
        <v>40</v>
      </c>
      <c r="F4" s="209">
        <v>34</v>
      </c>
      <c r="G4" s="209">
        <v>28</v>
      </c>
      <c r="H4" s="210">
        <v>14</v>
      </c>
      <c r="I4" s="210">
        <v>18</v>
      </c>
      <c r="J4" s="210">
        <v>42</v>
      </c>
      <c r="K4" s="210">
        <v>23</v>
      </c>
      <c r="L4" s="210">
        <v>13</v>
      </c>
      <c r="M4" s="210">
        <v>13</v>
      </c>
      <c r="N4" s="249">
        <f t="shared" ref="N4:N24" si="0">SUM(B4:M4)</f>
        <v>315</v>
      </c>
      <c r="P4" s="260" t="s">
        <v>6</v>
      </c>
      <c r="Q4" s="261">
        <v>11</v>
      </c>
      <c r="R4" s="261">
        <v>8</v>
      </c>
      <c r="S4" s="261">
        <v>12</v>
      </c>
      <c r="T4" s="261">
        <v>9</v>
      </c>
      <c r="U4" s="261">
        <v>23</v>
      </c>
      <c r="V4" s="261">
        <v>15</v>
      </c>
      <c r="W4" s="261">
        <v>25</v>
      </c>
      <c r="X4" s="261">
        <v>7</v>
      </c>
      <c r="Y4" s="261">
        <v>6</v>
      </c>
      <c r="Z4" s="261">
        <v>15</v>
      </c>
      <c r="AA4" s="261">
        <v>15</v>
      </c>
      <c r="AB4" s="261">
        <v>5</v>
      </c>
      <c r="AC4" s="261">
        <v>151</v>
      </c>
      <c r="AD4" s="231"/>
      <c r="AE4" s="261">
        <v>13</v>
      </c>
      <c r="AF4" s="261">
        <v>4</v>
      </c>
      <c r="AG4" s="261">
        <v>4</v>
      </c>
      <c r="AH4" s="261">
        <v>4</v>
      </c>
      <c r="AI4" s="261">
        <v>9</v>
      </c>
      <c r="AJ4" s="261">
        <v>7</v>
      </c>
      <c r="AK4" s="261">
        <v>4</v>
      </c>
      <c r="AL4" s="261">
        <v>4</v>
      </c>
      <c r="AM4" s="261">
        <v>9</v>
      </c>
      <c r="AN4" s="261">
        <v>9</v>
      </c>
      <c r="AO4" s="261">
        <v>7</v>
      </c>
      <c r="AP4" s="261">
        <v>1</v>
      </c>
      <c r="AQ4" s="261">
        <v>75</v>
      </c>
    </row>
    <row r="5" spans="1:43" x14ac:dyDescent="0.2">
      <c r="A5" s="248" t="s">
        <v>0</v>
      </c>
      <c r="B5" s="211">
        <v>20</v>
      </c>
      <c r="C5" s="211">
        <v>28</v>
      </c>
      <c r="D5" s="211">
        <v>36</v>
      </c>
      <c r="E5" s="209">
        <v>26</v>
      </c>
      <c r="F5" s="211">
        <v>29</v>
      </c>
      <c r="G5" s="209">
        <v>45</v>
      </c>
      <c r="H5" s="210">
        <v>36</v>
      </c>
      <c r="I5" s="210">
        <v>22</v>
      </c>
      <c r="J5" s="210">
        <v>31</v>
      </c>
      <c r="K5" s="210">
        <v>27</v>
      </c>
      <c r="L5" s="210">
        <v>46</v>
      </c>
      <c r="M5" s="210">
        <v>17</v>
      </c>
      <c r="N5" s="249">
        <f t="shared" si="0"/>
        <v>363</v>
      </c>
      <c r="P5" s="260" t="s">
        <v>0</v>
      </c>
      <c r="Q5" s="261">
        <v>24</v>
      </c>
      <c r="R5" s="261">
        <v>24</v>
      </c>
      <c r="S5" s="261">
        <v>28</v>
      </c>
      <c r="T5" s="261">
        <v>49</v>
      </c>
      <c r="U5" s="261">
        <v>29</v>
      </c>
      <c r="V5" s="261">
        <v>27</v>
      </c>
      <c r="W5" s="261">
        <v>36</v>
      </c>
      <c r="X5" s="261">
        <v>25</v>
      </c>
      <c r="Y5" s="261">
        <v>33</v>
      </c>
      <c r="Z5" s="261">
        <v>36</v>
      </c>
      <c r="AA5" s="261">
        <v>26</v>
      </c>
      <c r="AB5" s="261">
        <v>18</v>
      </c>
      <c r="AC5" s="261">
        <v>355</v>
      </c>
      <c r="AD5" s="231"/>
      <c r="AE5" s="261">
        <v>21</v>
      </c>
      <c r="AF5" s="261">
        <v>29</v>
      </c>
      <c r="AG5" s="261">
        <v>49</v>
      </c>
      <c r="AH5" s="261">
        <v>34</v>
      </c>
      <c r="AI5" s="261">
        <v>34</v>
      </c>
      <c r="AJ5" s="261">
        <v>21</v>
      </c>
      <c r="AK5" s="261">
        <v>27</v>
      </c>
      <c r="AL5" s="261">
        <v>21</v>
      </c>
      <c r="AM5" s="261">
        <v>27</v>
      </c>
      <c r="AN5" s="261">
        <v>20</v>
      </c>
      <c r="AO5" s="261">
        <v>28</v>
      </c>
      <c r="AP5" s="261">
        <v>18</v>
      </c>
      <c r="AQ5" s="261">
        <v>329</v>
      </c>
    </row>
    <row r="6" spans="1:43" x14ac:dyDescent="0.2">
      <c r="A6" s="248" t="s">
        <v>1</v>
      </c>
      <c r="B6" s="211">
        <v>31</v>
      </c>
      <c r="C6" s="211">
        <v>51</v>
      </c>
      <c r="D6" s="211">
        <v>35</v>
      </c>
      <c r="E6" s="211">
        <v>34</v>
      </c>
      <c r="F6" s="211">
        <v>9</v>
      </c>
      <c r="G6" s="211">
        <v>21</v>
      </c>
      <c r="H6" s="210">
        <v>22</v>
      </c>
      <c r="I6" s="210">
        <v>18</v>
      </c>
      <c r="J6" s="210">
        <v>2</v>
      </c>
      <c r="K6" s="211">
        <v>12</v>
      </c>
      <c r="L6" s="211">
        <v>24</v>
      </c>
      <c r="M6" s="211">
        <v>17</v>
      </c>
      <c r="N6" s="249">
        <f t="shared" si="0"/>
        <v>276</v>
      </c>
      <c r="P6" s="260" t="s">
        <v>1</v>
      </c>
      <c r="Q6" s="261">
        <v>15</v>
      </c>
      <c r="R6" s="261">
        <v>17</v>
      </c>
      <c r="S6" s="261">
        <v>13</v>
      </c>
      <c r="T6" s="261">
        <v>6</v>
      </c>
      <c r="U6" s="261">
        <v>19</v>
      </c>
      <c r="V6" s="261">
        <v>6</v>
      </c>
      <c r="W6" s="261">
        <v>7</v>
      </c>
      <c r="X6" s="261">
        <v>11</v>
      </c>
      <c r="Y6" s="261">
        <v>5</v>
      </c>
      <c r="Z6" s="261">
        <v>4</v>
      </c>
      <c r="AA6" s="261">
        <v>18</v>
      </c>
      <c r="AB6" s="261">
        <v>9</v>
      </c>
      <c r="AC6" s="261">
        <v>130</v>
      </c>
      <c r="AD6" s="231"/>
      <c r="AE6" s="261">
        <v>14</v>
      </c>
      <c r="AF6" s="261">
        <v>13</v>
      </c>
      <c r="AG6" s="261">
        <v>15</v>
      </c>
      <c r="AH6" s="261">
        <v>17</v>
      </c>
      <c r="AI6" s="261">
        <v>16</v>
      </c>
      <c r="AJ6" s="261">
        <v>21</v>
      </c>
      <c r="AK6" s="261">
        <v>19</v>
      </c>
      <c r="AL6" s="261">
        <v>35</v>
      </c>
      <c r="AM6" s="261">
        <v>32</v>
      </c>
      <c r="AN6" s="261">
        <v>25</v>
      </c>
      <c r="AO6" s="261">
        <v>29</v>
      </c>
      <c r="AP6" s="261">
        <v>35</v>
      </c>
      <c r="AQ6" s="261">
        <v>271</v>
      </c>
    </row>
    <row r="7" spans="1:43" x14ac:dyDescent="0.2">
      <c r="A7" s="248" t="s">
        <v>65</v>
      </c>
      <c r="B7" s="211">
        <v>33</v>
      </c>
      <c r="C7" s="211">
        <v>50</v>
      </c>
      <c r="D7" s="211">
        <v>40</v>
      </c>
      <c r="E7" s="211">
        <v>37</v>
      </c>
      <c r="F7" s="211">
        <v>35</v>
      </c>
      <c r="G7" s="211">
        <v>30</v>
      </c>
      <c r="H7" s="210">
        <v>38</v>
      </c>
      <c r="I7" s="210">
        <v>30</v>
      </c>
      <c r="J7" s="210">
        <v>21</v>
      </c>
      <c r="K7" s="211">
        <v>19</v>
      </c>
      <c r="L7" s="211">
        <v>30</v>
      </c>
      <c r="M7" s="211">
        <v>18</v>
      </c>
      <c r="N7" s="249">
        <f t="shared" si="0"/>
        <v>381</v>
      </c>
      <c r="P7" s="260" t="s">
        <v>65</v>
      </c>
      <c r="Q7" s="261">
        <v>16</v>
      </c>
      <c r="R7" s="261">
        <v>19</v>
      </c>
      <c r="S7" s="261">
        <v>13</v>
      </c>
      <c r="T7" s="261">
        <v>5</v>
      </c>
      <c r="U7" s="261">
        <v>11</v>
      </c>
      <c r="V7" s="261">
        <v>14</v>
      </c>
      <c r="W7" s="261">
        <v>19</v>
      </c>
      <c r="X7" s="261">
        <v>6</v>
      </c>
      <c r="Y7" s="261">
        <v>12</v>
      </c>
      <c r="Z7" s="261">
        <v>18</v>
      </c>
      <c r="AA7" s="261">
        <v>17</v>
      </c>
      <c r="AB7" s="261">
        <v>27</v>
      </c>
      <c r="AC7" s="261">
        <v>177</v>
      </c>
      <c r="AD7" s="231"/>
      <c r="AE7" s="261">
        <v>22</v>
      </c>
      <c r="AF7" s="261">
        <v>9</v>
      </c>
      <c r="AG7" s="261">
        <v>23</v>
      </c>
      <c r="AH7" s="261">
        <v>18</v>
      </c>
      <c r="AI7" s="261">
        <v>20</v>
      </c>
      <c r="AJ7" s="261">
        <v>18</v>
      </c>
      <c r="AK7" s="261">
        <v>17</v>
      </c>
      <c r="AL7" s="261">
        <v>21</v>
      </c>
      <c r="AM7" s="261">
        <v>16</v>
      </c>
      <c r="AN7" s="261">
        <v>19</v>
      </c>
      <c r="AO7" s="261">
        <v>20</v>
      </c>
      <c r="AP7" s="261">
        <v>26</v>
      </c>
      <c r="AQ7" s="261">
        <v>229</v>
      </c>
    </row>
    <row r="8" spans="1:43" x14ac:dyDescent="0.2">
      <c r="A8" s="248" t="s">
        <v>15</v>
      </c>
      <c r="B8" s="209">
        <v>2</v>
      </c>
      <c r="C8" s="209">
        <v>1</v>
      </c>
      <c r="D8" s="209">
        <v>0</v>
      </c>
      <c r="E8" s="209">
        <v>0</v>
      </c>
      <c r="F8" s="209">
        <v>0</v>
      </c>
      <c r="G8" s="209">
        <v>0</v>
      </c>
      <c r="H8" s="210">
        <v>0</v>
      </c>
      <c r="I8" s="210">
        <v>8</v>
      </c>
      <c r="J8" s="210">
        <v>15</v>
      </c>
      <c r="K8" s="211">
        <v>2</v>
      </c>
      <c r="L8" s="211">
        <v>5</v>
      </c>
      <c r="M8" s="211">
        <v>2</v>
      </c>
      <c r="N8" s="249">
        <f t="shared" si="0"/>
        <v>35</v>
      </c>
      <c r="P8" s="260" t="s">
        <v>15</v>
      </c>
      <c r="Q8" s="261">
        <v>7</v>
      </c>
      <c r="R8" s="261">
        <v>3</v>
      </c>
      <c r="S8" s="261">
        <v>2</v>
      </c>
      <c r="T8" s="261">
        <v>1</v>
      </c>
      <c r="U8" s="261">
        <v>3</v>
      </c>
      <c r="V8" s="261">
        <v>1</v>
      </c>
      <c r="W8" s="261">
        <v>1</v>
      </c>
      <c r="X8" s="261">
        <v>1</v>
      </c>
      <c r="Y8" s="261">
        <v>2</v>
      </c>
      <c r="Z8" s="261">
        <v>2</v>
      </c>
      <c r="AA8" s="261">
        <v>1</v>
      </c>
      <c r="AB8" s="261">
        <v>0</v>
      </c>
      <c r="AC8" s="261">
        <v>24</v>
      </c>
      <c r="AD8" s="231"/>
      <c r="AE8" s="261">
        <v>0</v>
      </c>
      <c r="AF8" s="261">
        <v>0</v>
      </c>
      <c r="AG8" s="261">
        <v>0</v>
      </c>
      <c r="AH8" s="261">
        <v>0</v>
      </c>
      <c r="AI8" s="261">
        <v>1</v>
      </c>
      <c r="AJ8" s="261">
        <v>2</v>
      </c>
      <c r="AK8" s="261">
        <v>0</v>
      </c>
      <c r="AL8" s="261">
        <v>4</v>
      </c>
      <c r="AM8" s="261">
        <v>8</v>
      </c>
      <c r="AN8" s="261">
        <v>10</v>
      </c>
      <c r="AO8" s="261">
        <v>2</v>
      </c>
      <c r="AP8" s="261">
        <v>3</v>
      </c>
      <c r="AQ8" s="261">
        <v>30</v>
      </c>
    </row>
    <row r="9" spans="1:43" x14ac:dyDescent="0.2">
      <c r="A9" s="248" t="s">
        <v>10</v>
      </c>
      <c r="B9" s="211">
        <v>37</v>
      </c>
      <c r="C9" s="211">
        <v>28</v>
      </c>
      <c r="D9" s="211">
        <v>27</v>
      </c>
      <c r="E9" s="211">
        <v>37</v>
      </c>
      <c r="F9" s="211">
        <v>37</v>
      </c>
      <c r="G9" s="211">
        <v>10</v>
      </c>
      <c r="H9" s="210">
        <v>24</v>
      </c>
      <c r="I9" s="210">
        <v>12</v>
      </c>
      <c r="J9" s="210">
        <v>24</v>
      </c>
      <c r="K9" s="211">
        <v>10</v>
      </c>
      <c r="L9" s="211">
        <v>26</v>
      </c>
      <c r="M9" s="211">
        <v>24</v>
      </c>
      <c r="N9" s="249">
        <f t="shared" si="0"/>
        <v>296</v>
      </c>
      <c r="P9" s="260" t="s">
        <v>10</v>
      </c>
      <c r="Q9" s="261">
        <v>14</v>
      </c>
      <c r="R9" s="261">
        <v>10</v>
      </c>
      <c r="S9" s="261">
        <v>23</v>
      </c>
      <c r="T9" s="261">
        <v>16</v>
      </c>
      <c r="U9" s="261">
        <v>23</v>
      </c>
      <c r="V9" s="261">
        <v>21</v>
      </c>
      <c r="W9" s="261">
        <v>14</v>
      </c>
      <c r="X9" s="261">
        <v>0</v>
      </c>
      <c r="Y9" s="261">
        <v>0</v>
      </c>
      <c r="Z9" s="261">
        <v>0</v>
      </c>
      <c r="AA9" s="261">
        <v>2</v>
      </c>
      <c r="AB9" s="261">
        <v>6</v>
      </c>
      <c r="AC9" s="261">
        <v>129</v>
      </c>
      <c r="AD9" s="231"/>
      <c r="AE9" s="261">
        <v>9</v>
      </c>
      <c r="AF9" s="261">
        <v>3</v>
      </c>
      <c r="AG9" s="261">
        <v>4</v>
      </c>
      <c r="AH9" s="261">
        <v>2</v>
      </c>
      <c r="AI9" s="261">
        <v>13</v>
      </c>
      <c r="AJ9" s="261">
        <v>1</v>
      </c>
      <c r="AK9" s="261">
        <v>1</v>
      </c>
      <c r="AL9" s="261">
        <v>14</v>
      </c>
      <c r="AM9" s="261">
        <v>7</v>
      </c>
      <c r="AN9" s="261">
        <v>0</v>
      </c>
      <c r="AO9" s="261">
        <v>16</v>
      </c>
      <c r="AP9" s="261">
        <v>12</v>
      </c>
      <c r="AQ9" s="261">
        <v>82</v>
      </c>
    </row>
    <row r="10" spans="1:43" x14ac:dyDescent="0.2">
      <c r="A10" s="248" t="s">
        <v>12</v>
      </c>
      <c r="B10" s="211">
        <v>0</v>
      </c>
      <c r="C10" s="211">
        <v>2</v>
      </c>
      <c r="D10" s="211">
        <v>4</v>
      </c>
      <c r="E10" s="211">
        <v>2</v>
      </c>
      <c r="F10" s="211">
        <v>1</v>
      </c>
      <c r="G10" s="211">
        <v>3</v>
      </c>
      <c r="H10" s="210">
        <v>2</v>
      </c>
      <c r="I10" s="210">
        <v>8</v>
      </c>
      <c r="J10" s="210">
        <v>5</v>
      </c>
      <c r="K10" s="211">
        <v>4</v>
      </c>
      <c r="L10" s="211">
        <v>1</v>
      </c>
      <c r="M10" s="211">
        <v>3</v>
      </c>
      <c r="N10" s="249">
        <f t="shared" si="0"/>
        <v>35</v>
      </c>
      <c r="P10" s="260" t="s">
        <v>12</v>
      </c>
      <c r="Q10" s="261">
        <v>4</v>
      </c>
      <c r="R10" s="261">
        <v>1</v>
      </c>
      <c r="S10" s="261">
        <v>4</v>
      </c>
      <c r="T10" s="261">
        <v>10</v>
      </c>
      <c r="U10" s="261">
        <v>12</v>
      </c>
      <c r="V10" s="261">
        <v>8</v>
      </c>
      <c r="W10" s="261">
        <v>23</v>
      </c>
      <c r="X10" s="261">
        <v>11</v>
      </c>
      <c r="Y10" s="261">
        <v>14</v>
      </c>
      <c r="Z10" s="261">
        <v>16</v>
      </c>
      <c r="AA10" s="261">
        <v>9</v>
      </c>
      <c r="AB10" s="261">
        <v>3</v>
      </c>
      <c r="AC10" s="261">
        <v>115</v>
      </c>
      <c r="AD10" s="231"/>
      <c r="AE10" s="261">
        <v>6</v>
      </c>
      <c r="AF10" s="261">
        <v>4</v>
      </c>
      <c r="AG10" s="261">
        <v>7</v>
      </c>
      <c r="AH10" s="261">
        <v>11</v>
      </c>
      <c r="AI10" s="261">
        <v>7</v>
      </c>
      <c r="AJ10" s="261">
        <v>6</v>
      </c>
      <c r="AK10" s="261">
        <v>17</v>
      </c>
      <c r="AL10" s="261">
        <v>13</v>
      </c>
      <c r="AM10" s="261">
        <v>9</v>
      </c>
      <c r="AN10" s="261">
        <v>14</v>
      </c>
      <c r="AO10" s="261">
        <v>24</v>
      </c>
      <c r="AP10" s="261">
        <v>14</v>
      </c>
      <c r="AQ10" s="261">
        <v>132</v>
      </c>
    </row>
    <row r="11" spans="1:43" x14ac:dyDescent="0.2">
      <c r="A11" s="248" t="s">
        <v>7</v>
      </c>
      <c r="B11" s="211">
        <v>1</v>
      </c>
      <c r="C11" s="211">
        <v>2</v>
      </c>
      <c r="D11" s="211">
        <v>0</v>
      </c>
      <c r="E11" s="211">
        <v>0</v>
      </c>
      <c r="F11" s="211">
        <v>0</v>
      </c>
      <c r="G11" s="211">
        <v>0</v>
      </c>
      <c r="H11" s="210">
        <v>0</v>
      </c>
      <c r="I11" s="210">
        <v>0</v>
      </c>
      <c r="J11" s="210">
        <v>2</v>
      </c>
      <c r="K11" s="209">
        <v>0</v>
      </c>
      <c r="L11" s="209">
        <v>0</v>
      </c>
      <c r="M11" s="209">
        <v>7</v>
      </c>
      <c r="N11" s="249">
        <f t="shared" si="0"/>
        <v>12</v>
      </c>
      <c r="P11" s="260" t="s">
        <v>7</v>
      </c>
      <c r="Q11" s="261">
        <v>0</v>
      </c>
      <c r="R11" s="261">
        <v>4</v>
      </c>
      <c r="S11" s="261">
        <v>2</v>
      </c>
      <c r="T11" s="261">
        <v>4</v>
      </c>
      <c r="U11" s="261">
        <v>1</v>
      </c>
      <c r="V11" s="261">
        <v>1</v>
      </c>
      <c r="W11" s="261">
        <v>3</v>
      </c>
      <c r="X11" s="261">
        <v>2</v>
      </c>
      <c r="Y11" s="261">
        <v>1</v>
      </c>
      <c r="Z11" s="261">
        <v>1</v>
      </c>
      <c r="AA11" s="261">
        <v>0</v>
      </c>
      <c r="AB11" s="261">
        <v>0</v>
      </c>
      <c r="AC11" s="261">
        <v>19</v>
      </c>
      <c r="AD11" s="231"/>
      <c r="AE11" s="261">
        <v>0</v>
      </c>
      <c r="AF11" s="261">
        <v>1</v>
      </c>
      <c r="AG11" s="261">
        <v>1</v>
      </c>
      <c r="AH11" s="261">
        <v>1</v>
      </c>
      <c r="AI11" s="261">
        <v>0</v>
      </c>
      <c r="AJ11" s="261">
        <v>0</v>
      </c>
      <c r="AK11" s="261">
        <v>0</v>
      </c>
      <c r="AL11" s="261">
        <v>1</v>
      </c>
      <c r="AM11" s="261">
        <v>0</v>
      </c>
      <c r="AN11" s="261">
        <v>0</v>
      </c>
      <c r="AO11" s="261">
        <v>2</v>
      </c>
      <c r="AP11" s="261">
        <v>2</v>
      </c>
      <c r="AQ11" s="261">
        <v>8</v>
      </c>
    </row>
    <row r="12" spans="1:43" x14ac:dyDescent="0.2">
      <c r="A12" s="248" t="s">
        <v>8</v>
      </c>
      <c r="B12" s="209">
        <v>0</v>
      </c>
      <c r="C12" s="209">
        <v>6</v>
      </c>
      <c r="D12" s="209">
        <v>12</v>
      </c>
      <c r="E12" s="209">
        <v>13</v>
      </c>
      <c r="F12" s="209">
        <v>11</v>
      </c>
      <c r="G12" s="209">
        <v>15</v>
      </c>
      <c r="H12" s="210">
        <v>12</v>
      </c>
      <c r="I12" s="210">
        <v>17</v>
      </c>
      <c r="J12" s="210">
        <v>11</v>
      </c>
      <c r="K12" s="211">
        <v>7</v>
      </c>
      <c r="L12" s="211">
        <v>4</v>
      </c>
      <c r="M12" s="211">
        <v>2</v>
      </c>
      <c r="N12" s="249">
        <f t="shared" si="0"/>
        <v>110</v>
      </c>
      <c r="P12" s="260" t="s">
        <v>8</v>
      </c>
      <c r="Q12" s="261">
        <v>9</v>
      </c>
      <c r="R12" s="261">
        <v>9</v>
      </c>
      <c r="S12" s="261">
        <v>9</v>
      </c>
      <c r="T12" s="261">
        <v>1</v>
      </c>
      <c r="U12" s="261">
        <v>4</v>
      </c>
      <c r="V12" s="261">
        <v>3</v>
      </c>
      <c r="W12" s="261">
        <v>11</v>
      </c>
      <c r="X12" s="261">
        <v>3</v>
      </c>
      <c r="Y12" s="261">
        <v>2</v>
      </c>
      <c r="Z12" s="261">
        <v>0</v>
      </c>
      <c r="AA12" s="261">
        <v>2</v>
      </c>
      <c r="AB12" s="261">
        <v>6</v>
      </c>
      <c r="AC12" s="261">
        <v>59</v>
      </c>
      <c r="AD12" s="231"/>
      <c r="AE12" s="261">
        <v>1</v>
      </c>
      <c r="AF12" s="261">
        <v>1</v>
      </c>
      <c r="AG12" s="261">
        <v>5</v>
      </c>
      <c r="AH12" s="261">
        <v>2</v>
      </c>
      <c r="AI12" s="261">
        <v>3</v>
      </c>
      <c r="AJ12" s="261">
        <v>3</v>
      </c>
      <c r="AK12" s="261">
        <v>5</v>
      </c>
      <c r="AL12" s="261">
        <v>5</v>
      </c>
      <c r="AM12" s="261">
        <v>1</v>
      </c>
      <c r="AN12" s="261">
        <v>3</v>
      </c>
      <c r="AO12" s="261">
        <v>3</v>
      </c>
      <c r="AP12" s="261">
        <v>3</v>
      </c>
      <c r="AQ12" s="261">
        <v>35</v>
      </c>
    </row>
    <row r="13" spans="1:43" x14ac:dyDescent="0.2">
      <c r="A13" s="248" t="s">
        <v>14</v>
      </c>
      <c r="B13" s="209">
        <v>17</v>
      </c>
      <c r="C13" s="209">
        <v>16</v>
      </c>
      <c r="D13" s="209">
        <v>11</v>
      </c>
      <c r="E13" s="209">
        <v>11</v>
      </c>
      <c r="F13" s="209">
        <v>12</v>
      </c>
      <c r="G13" s="209">
        <v>9</v>
      </c>
      <c r="H13" s="210">
        <v>12</v>
      </c>
      <c r="I13" s="210">
        <v>16</v>
      </c>
      <c r="J13" s="210">
        <v>10</v>
      </c>
      <c r="K13" s="211">
        <v>13</v>
      </c>
      <c r="L13" s="211">
        <v>14</v>
      </c>
      <c r="M13" s="211">
        <v>12</v>
      </c>
      <c r="N13" s="249">
        <f t="shared" si="0"/>
        <v>153</v>
      </c>
      <c r="P13" s="260" t="s">
        <v>14</v>
      </c>
      <c r="Q13" s="261">
        <v>9</v>
      </c>
      <c r="R13" s="261">
        <v>13</v>
      </c>
      <c r="S13" s="261">
        <v>13</v>
      </c>
      <c r="T13" s="261">
        <v>9</v>
      </c>
      <c r="U13" s="261">
        <v>8</v>
      </c>
      <c r="V13" s="261">
        <v>14</v>
      </c>
      <c r="W13" s="261">
        <v>17</v>
      </c>
      <c r="X13" s="261">
        <v>21</v>
      </c>
      <c r="Y13" s="261">
        <v>12</v>
      </c>
      <c r="Z13" s="261">
        <v>13</v>
      </c>
      <c r="AA13" s="261">
        <v>15</v>
      </c>
      <c r="AB13" s="261">
        <v>22</v>
      </c>
      <c r="AC13" s="261">
        <v>166</v>
      </c>
      <c r="AD13" s="231"/>
      <c r="AE13" s="261">
        <v>17</v>
      </c>
      <c r="AF13" s="261">
        <v>9</v>
      </c>
      <c r="AG13" s="261">
        <v>14</v>
      </c>
      <c r="AH13" s="261">
        <v>9</v>
      </c>
      <c r="AI13" s="261">
        <v>13</v>
      </c>
      <c r="AJ13" s="261">
        <v>14</v>
      </c>
      <c r="AK13" s="261">
        <v>22</v>
      </c>
      <c r="AL13" s="261">
        <v>23</v>
      </c>
      <c r="AM13" s="261">
        <v>13</v>
      </c>
      <c r="AN13" s="261">
        <v>9</v>
      </c>
      <c r="AO13" s="261">
        <v>18</v>
      </c>
      <c r="AP13" s="261">
        <v>22</v>
      </c>
      <c r="AQ13" s="261">
        <v>183</v>
      </c>
    </row>
    <row r="14" spans="1:43" x14ac:dyDescent="0.2">
      <c r="A14" s="248" t="s">
        <v>2</v>
      </c>
      <c r="B14" s="211">
        <v>5</v>
      </c>
      <c r="C14" s="211">
        <v>0</v>
      </c>
      <c r="D14" s="211">
        <v>1</v>
      </c>
      <c r="E14" s="211">
        <v>2</v>
      </c>
      <c r="F14" s="211">
        <v>1</v>
      </c>
      <c r="G14" s="211">
        <v>2</v>
      </c>
      <c r="H14" s="210">
        <v>0</v>
      </c>
      <c r="I14" s="210">
        <v>0</v>
      </c>
      <c r="J14" s="210">
        <v>0</v>
      </c>
      <c r="K14" s="211">
        <v>0</v>
      </c>
      <c r="L14" s="211">
        <v>0</v>
      </c>
      <c r="M14" s="211">
        <v>0</v>
      </c>
      <c r="N14" s="249">
        <f t="shared" si="0"/>
        <v>11</v>
      </c>
      <c r="P14" s="260" t="s">
        <v>2</v>
      </c>
      <c r="Q14" s="261">
        <v>0</v>
      </c>
      <c r="R14" s="261">
        <v>0</v>
      </c>
      <c r="S14" s="261">
        <v>0</v>
      </c>
      <c r="T14" s="261">
        <v>0</v>
      </c>
      <c r="U14" s="261">
        <v>0</v>
      </c>
      <c r="V14" s="261">
        <v>0</v>
      </c>
      <c r="W14" s="261">
        <v>0</v>
      </c>
      <c r="X14" s="261">
        <v>0</v>
      </c>
      <c r="Y14" s="261">
        <v>1</v>
      </c>
      <c r="Z14" s="261">
        <v>0</v>
      </c>
      <c r="AA14" s="261">
        <v>0</v>
      </c>
      <c r="AB14" s="261">
        <v>0</v>
      </c>
      <c r="AC14" s="261">
        <v>1</v>
      </c>
      <c r="AD14" s="231"/>
      <c r="AE14" s="261">
        <v>0</v>
      </c>
      <c r="AF14" s="261">
        <v>3</v>
      </c>
      <c r="AG14" s="261">
        <v>1</v>
      </c>
      <c r="AH14" s="261">
        <v>0</v>
      </c>
      <c r="AI14" s="261">
        <v>0</v>
      </c>
      <c r="AJ14" s="261">
        <v>0</v>
      </c>
      <c r="AK14" s="261">
        <v>0</v>
      </c>
      <c r="AL14" s="261">
        <v>0</v>
      </c>
      <c r="AM14" s="261">
        <v>0</v>
      </c>
      <c r="AN14" s="261">
        <v>0</v>
      </c>
      <c r="AO14" s="261">
        <v>0</v>
      </c>
      <c r="AP14" s="261">
        <v>0</v>
      </c>
      <c r="AQ14" s="261">
        <v>4</v>
      </c>
    </row>
    <row r="15" spans="1:43" x14ac:dyDescent="0.2">
      <c r="A15" s="248" t="s">
        <v>22</v>
      </c>
      <c r="B15" s="211">
        <v>0</v>
      </c>
      <c r="C15" s="211">
        <v>0</v>
      </c>
      <c r="D15" s="211">
        <v>0</v>
      </c>
      <c r="E15" s="211">
        <v>0</v>
      </c>
      <c r="F15" s="211">
        <v>0</v>
      </c>
      <c r="G15" s="211">
        <v>0</v>
      </c>
      <c r="H15" s="210">
        <v>0</v>
      </c>
      <c r="I15" s="210">
        <v>0</v>
      </c>
      <c r="J15" s="210">
        <v>0</v>
      </c>
      <c r="K15" s="209">
        <v>0</v>
      </c>
      <c r="L15" s="209">
        <v>0</v>
      </c>
      <c r="M15" s="209">
        <v>0</v>
      </c>
      <c r="N15" s="249">
        <f t="shared" si="0"/>
        <v>0</v>
      </c>
      <c r="P15" s="260" t="s">
        <v>22</v>
      </c>
      <c r="Q15" s="261">
        <v>0</v>
      </c>
      <c r="R15" s="261">
        <v>0</v>
      </c>
      <c r="S15" s="261">
        <v>0</v>
      </c>
      <c r="T15" s="261">
        <v>0</v>
      </c>
      <c r="U15" s="261">
        <v>0</v>
      </c>
      <c r="V15" s="261">
        <v>0</v>
      </c>
      <c r="W15" s="261">
        <v>0</v>
      </c>
      <c r="X15" s="261">
        <v>0</v>
      </c>
      <c r="Y15" s="261">
        <v>0</v>
      </c>
      <c r="Z15" s="261">
        <v>0</v>
      </c>
      <c r="AA15" s="261">
        <v>0</v>
      </c>
      <c r="AB15" s="261">
        <v>0</v>
      </c>
      <c r="AC15" s="261">
        <v>0</v>
      </c>
      <c r="AD15" s="231"/>
      <c r="AE15" s="261">
        <v>0</v>
      </c>
      <c r="AF15" s="261">
        <v>0</v>
      </c>
      <c r="AG15" s="261">
        <v>0</v>
      </c>
      <c r="AH15" s="261">
        <v>0</v>
      </c>
      <c r="AI15" s="261">
        <v>0</v>
      </c>
      <c r="AJ15" s="261">
        <v>0</v>
      </c>
      <c r="AK15" s="261">
        <v>0</v>
      </c>
      <c r="AL15" s="261">
        <v>0</v>
      </c>
      <c r="AM15" s="261">
        <v>0</v>
      </c>
      <c r="AN15" s="261">
        <v>0</v>
      </c>
      <c r="AO15" s="261">
        <v>0</v>
      </c>
      <c r="AP15" s="261">
        <v>0</v>
      </c>
      <c r="AQ15" s="261">
        <v>0</v>
      </c>
    </row>
    <row r="16" spans="1:43" x14ac:dyDescent="0.2">
      <c r="A16" s="248" t="s">
        <v>3</v>
      </c>
      <c r="B16" s="211">
        <v>0</v>
      </c>
      <c r="C16" s="211">
        <v>0</v>
      </c>
      <c r="D16" s="211">
        <v>0</v>
      </c>
      <c r="E16" s="211">
        <v>0</v>
      </c>
      <c r="F16" s="211">
        <v>0</v>
      </c>
      <c r="G16" s="210">
        <v>0</v>
      </c>
      <c r="H16" s="209">
        <v>0</v>
      </c>
      <c r="I16" s="209">
        <v>2</v>
      </c>
      <c r="J16" s="209">
        <v>4</v>
      </c>
      <c r="K16" s="209">
        <v>2</v>
      </c>
      <c r="L16" s="209">
        <v>4</v>
      </c>
      <c r="M16" s="241">
        <v>2</v>
      </c>
      <c r="N16" s="249">
        <f t="shared" si="0"/>
        <v>14</v>
      </c>
      <c r="P16" s="260" t="s">
        <v>3</v>
      </c>
      <c r="Q16" s="261">
        <v>4</v>
      </c>
      <c r="R16" s="261">
        <v>5</v>
      </c>
      <c r="S16" s="261">
        <v>5</v>
      </c>
      <c r="T16" s="261">
        <v>17</v>
      </c>
      <c r="U16" s="261">
        <v>31</v>
      </c>
      <c r="V16" s="261">
        <v>15</v>
      </c>
      <c r="W16" s="261">
        <v>26</v>
      </c>
      <c r="X16" s="261">
        <v>17</v>
      </c>
      <c r="Y16" s="261">
        <v>17</v>
      </c>
      <c r="Z16" s="261">
        <v>20</v>
      </c>
      <c r="AA16" s="261">
        <v>15</v>
      </c>
      <c r="AB16" s="261">
        <v>18</v>
      </c>
      <c r="AC16" s="261">
        <v>190</v>
      </c>
      <c r="AD16" s="231"/>
      <c r="AE16" s="261">
        <v>13</v>
      </c>
      <c r="AF16" s="261">
        <v>26</v>
      </c>
      <c r="AG16" s="261">
        <v>17</v>
      </c>
      <c r="AH16" s="261">
        <v>29</v>
      </c>
      <c r="AI16" s="261">
        <v>17</v>
      </c>
      <c r="AJ16" s="261">
        <v>20</v>
      </c>
      <c r="AK16" s="261">
        <v>20</v>
      </c>
      <c r="AL16" s="261">
        <v>20</v>
      </c>
      <c r="AM16" s="261">
        <v>23</v>
      </c>
      <c r="AN16" s="261">
        <v>15</v>
      </c>
      <c r="AO16" s="261">
        <v>6</v>
      </c>
      <c r="AP16" s="261">
        <v>1</v>
      </c>
      <c r="AQ16" s="261">
        <v>207</v>
      </c>
    </row>
    <row r="17" spans="1:43" x14ac:dyDescent="0.2">
      <c r="A17" s="248" t="s">
        <v>4</v>
      </c>
      <c r="B17" s="209">
        <v>0</v>
      </c>
      <c r="C17" s="209">
        <v>0</v>
      </c>
      <c r="D17" s="209">
        <v>0</v>
      </c>
      <c r="E17" s="209">
        <v>0</v>
      </c>
      <c r="F17" s="209">
        <v>0</v>
      </c>
      <c r="G17" s="209">
        <v>0</v>
      </c>
      <c r="H17" s="210">
        <v>0</v>
      </c>
      <c r="I17" s="210">
        <v>0</v>
      </c>
      <c r="J17" s="210">
        <v>0</v>
      </c>
      <c r="K17" s="211">
        <v>0</v>
      </c>
      <c r="L17" s="211">
        <v>0</v>
      </c>
      <c r="M17" s="211">
        <v>0</v>
      </c>
      <c r="N17" s="249">
        <f t="shared" si="0"/>
        <v>0</v>
      </c>
      <c r="P17" s="260" t="s">
        <v>4</v>
      </c>
      <c r="Q17" s="261">
        <v>0</v>
      </c>
      <c r="R17" s="261">
        <v>0</v>
      </c>
      <c r="S17" s="261">
        <v>0</v>
      </c>
      <c r="T17" s="261">
        <v>0</v>
      </c>
      <c r="U17" s="261">
        <v>0</v>
      </c>
      <c r="V17" s="261">
        <v>0</v>
      </c>
      <c r="W17" s="261">
        <v>0</v>
      </c>
      <c r="X17" s="261">
        <v>0</v>
      </c>
      <c r="Y17" s="261">
        <v>0</v>
      </c>
      <c r="Z17" s="261">
        <v>0</v>
      </c>
      <c r="AA17" s="261">
        <v>0</v>
      </c>
      <c r="AB17" s="261">
        <v>0</v>
      </c>
      <c r="AC17" s="261">
        <v>0</v>
      </c>
      <c r="AD17" s="231"/>
      <c r="AE17" s="261">
        <v>0</v>
      </c>
      <c r="AF17" s="261">
        <v>0</v>
      </c>
      <c r="AG17" s="261">
        <v>0</v>
      </c>
      <c r="AH17" s="261">
        <v>0</v>
      </c>
      <c r="AI17" s="261">
        <v>0</v>
      </c>
      <c r="AJ17" s="261">
        <v>0</v>
      </c>
      <c r="AK17" s="261">
        <v>0</v>
      </c>
      <c r="AL17" s="261">
        <v>0</v>
      </c>
      <c r="AM17" s="261">
        <v>0</v>
      </c>
      <c r="AN17" s="261">
        <v>0</v>
      </c>
      <c r="AO17" s="261">
        <v>0</v>
      </c>
      <c r="AP17" s="261">
        <v>0</v>
      </c>
      <c r="AQ17" s="261">
        <v>0</v>
      </c>
    </row>
    <row r="18" spans="1:43" x14ac:dyDescent="0.2">
      <c r="A18" s="248" t="s">
        <v>13</v>
      </c>
      <c r="B18" s="211">
        <v>3</v>
      </c>
      <c r="C18" s="211">
        <v>3</v>
      </c>
      <c r="D18" s="211">
        <v>2</v>
      </c>
      <c r="E18" s="211">
        <v>1</v>
      </c>
      <c r="F18" s="211">
        <v>2</v>
      </c>
      <c r="G18" s="211">
        <v>0</v>
      </c>
      <c r="H18" s="210">
        <v>0</v>
      </c>
      <c r="I18" s="210">
        <v>0</v>
      </c>
      <c r="J18" s="210">
        <v>0</v>
      </c>
      <c r="K18" s="209">
        <v>0</v>
      </c>
      <c r="L18" s="209">
        <v>0</v>
      </c>
      <c r="M18" s="209">
        <v>1</v>
      </c>
      <c r="N18" s="249">
        <f t="shared" si="0"/>
        <v>12</v>
      </c>
      <c r="P18" s="260" t="s">
        <v>13</v>
      </c>
      <c r="Q18" s="261">
        <v>1</v>
      </c>
      <c r="R18" s="261">
        <v>0</v>
      </c>
      <c r="S18" s="261">
        <v>0</v>
      </c>
      <c r="T18" s="261">
        <v>1</v>
      </c>
      <c r="U18" s="261">
        <v>2</v>
      </c>
      <c r="V18" s="261">
        <v>0</v>
      </c>
      <c r="W18" s="261">
        <v>0</v>
      </c>
      <c r="X18" s="261">
        <v>1</v>
      </c>
      <c r="Y18" s="261">
        <v>0</v>
      </c>
      <c r="Z18" s="261">
        <v>1</v>
      </c>
      <c r="AA18" s="261">
        <v>0</v>
      </c>
      <c r="AB18" s="261">
        <v>0</v>
      </c>
      <c r="AC18" s="261">
        <v>6</v>
      </c>
      <c r="AD18" s="231"/>
      <c r="AE18" s="261">
        <v>0</v>
      </c>
      <c r="AF18" s="261">
        <v>0</v>
      </c>
      <c r="AG18" s="261">
        <v>0</v>
      </c>
      <c r="AH18" s="261">
        <v>0</v>
      </c>
      <c r="AI18" s="261">
        <v>1</v>
      </c>
      <c r="AJ18" s="261">
        <v>0</v>
      </c>
      <c r="AK18" s="261">
        <v>2</v>
      </c>
      <c r="AL18" s="261">
        <v>1</v>
      </c>
      <c r="AM18" s="261">
        <v>1</v>
      </c>
      <c r="AN18" s="261">
        <v>0</v>
      </c>
      <c r="AO18" s="261">
        <v>0</v>
      </c>
      <c r="AP18" s="261">
        <v>0</v>
      </c>
      <c r="AQ18" s="261">
        <v>5</v>
      </c>
    </row>
    <row r="19" spans="1:43" x14ac:dyDescent="0.2">
      <c r="A19" s="248" t="s">
        <v>5</v>
      </c>
      <c r="B19" s="211">
        <v>0</v>
      </c>
      <c r="C19" s="211">
        <v>0</v>
      </c>
      <c r="D19" s="211">
        <v>1</v>
      </c>
      <c r="E19" s="211">
        <v>0</v>
      </c>
      <c r="F19" s="211">
        <v>0</v>
      </c>
      <c r="G19" s="211">
        <v>0</v>
      </c>
      <c r="H19" s="210">
        <v>0</v>
      </c>
      <c r="I19" s="210">
        <v>0</v>
      </c>
      <c r="J19" s="210">
        <v>0</v>
      </c>
      <c r="K19" s="209">
        <v>0</v>
      </c>
      <c r="L19" s="209">
        <v>0</v>
      </c>
      <c r="M19" s="209">
        <v>0</v>
      </c>
      <c r="N19" s="249">
        <f t="shared" si="0"/>
        <v>1</v>
      </c>
      <c r="P19" s="260" t="s">
        <v>5</v>
      </c>
      <c r="Q19" s="261">
        <v>0</v>
      </c>
      <c r="R19" s="261">
        <v>0</v>
      </c>
      <c r="S19" s="261">
        <v>0</v>
      </c>
      <c r="T19" s="261">
        <v>0</v>
      </c>
      <c r="U19" s="261">
        <v>1</v>
      </c>
      <c r="V19" s="261">
        <v>0</v>
      </c>
      <c r="W19" s="261">
        <v>0</v>
      </c>
      <c r="X19" s="261">
        <v>0</v>
      </c>
      <c r="Y19" s="261">
        <v>0</v>
      </c>
      <c r="Z19" s="261">
        <v>0</v>
      </c>
      <c r="AA19" s="261">
        <v>0</v>
      </c>
      <c r="AB19" s="261">
        <v>0</v>
      </c>
      <c r="AC19" s="261">
        <v>1</v>
      </c>
      <c r="AD19" s="231"/>
      <c r="AE19" s="261">
        <v>0</v>
      </c>
      <c r="AF19" s="261">
        <v>0</v>
      </c>
      <c r="AG19" s="261">
        <v>0</v>
      </c>
      <c r="AH19" s="261">
        <v>0</v>
      </c>
      <c r="AI19" s="261">
        <v>0</v>
      </c>
      <c r="AJ19" s="261">
        <v>0</v>
      </c>
      <c r="AK19" s="261">
        <v>0</v>
      </c>
      <c r="AL19" s="261">
        <v>0</v>
      </c>
      <c r="AM19" s="261">
        <v>0</v>
      </c>
      <c r="AN19" s="261">
        <v>0</v>
      </c>
      <c r="AO19" s="261">
        <v>0</v>
      </c>
      <c r="AP19" s="261">
        <v>0</v>
      </c>
      <c r="AQ19" s="261">
        <v>0</v>
      </c>
    </row>
    <row r="20" spans="1:43" x14ac:dyDescent="0.2">
      <c r="A20" s="248" t="s">
        <v>21</v>
      </c>
      <c r="B20" s="209">
        <v>2</v>
      </c>
      <c r="C20" s="209">
        <v>0</v>
      </c>
      <c r="D20" s="209">
        <v>0</v>
      </c>
      <c r="E20" s="209">
        <v>2</v>
      </c>
      <c r="F20" s="209">
        <v>0</v>
      </c>
      <c r="G20" s="209">
        <v>0</v>
      </c>
      <c r="H20" s="210">
        <v>0</v>
      </c>
      <c r="I20" s="210">
        <v>0</v>
      </c>
      <c r="J20" s="210">
        <v>0</v>
      </c>
      <c r="K20" s="209">
        <v>0</v>
      </c>
      <c r="L20" s="209">
        <v>2</v>
      </c>
      <c r="M20" s="209">
        <v>0</v>
      </c>
      <c r="N20" s="249">
        <f t="shared" si="0"/>
        <v>6</v>
      </c>
      <c r="P20" s="260" t="s">
        <v>21</v>
      </c>
      <c r="Q20" s="261">
        <v>0</v>
      </c>
      <c r="R20" s="261">
        <v>0</v>
      </c>
      <c r="S20" s="261">
        <v>2</v>
      </c>
      <c r="T20" s="261">
        <v>0</v>
      </c>
      <c r="U20" s="261">
        <v>0</v>
      </c>
      <c r="V20" s="261">
        <v>1</v>
      </c>
      <c r="W20" s="261">
        <v>2</v>
      </c>
      <c r="X20" s="261">
        <v>1</v>
      </c>
      <c r="Y20" s="261">
        <v>1</v>
      </c>
      <c r="Z20" s="261">
        <v>0</v>
      </c>
      <c r="AA20" s="261">
        <v>1</v>
      </c>
      <c r="AB20" s="261">
        <v>0</v>
      </c>
      <c r="AC20" s="261">
        <v>8</v>
      </c>
      <c r="AD20" s="231"/>
      <c r="AE20" s="261">
        <v>1</v>
      </c>
      <c r="AF20" s="261">
        <v>0</v>
      </c>
      <c r="AG20" s="261">
        <v>2</v>
      </c>
      <c r="AH20" s="261">
        <v>1</v>
      </c>
      <c r="AI20" s="261">
        <v>0</v>
      </c>
      <c r="AJ20" s="261">
        <v>0</v>
      </c>
      <c r="AK20" s="261">
        <v>1</v>
      </c>
      <c r="AL20" s="261">
        <v>1</v>
      </c>
      <c r="AM20" s="261">
        <v>0</v>
      </c>
      <c r="AN20" s="261">
        <v>0</v>
      </c>
      <c r="AO20" s="261">
        <v>0</v>
      </c>
      <c r="AP20" s="261">
        <v>0</v>
      </c>
      <c r="AQ20" s="261">
        <v>6</v>
      </c>
    </row>
    <row r="21" spans="1:43" x14ac:dyDescent="0.2">
      <c r="A21" s="248" t="s">
        <v>27</v>
      </c>
      <c r="B21" s="209">
        <v>0</v>
      </c>
      <c r="C21" s="209">
        <v>0</v>
      </c>
      <c r="D21" s="209">
        <v>0</v>
      </c>
      <c r="E21" s="209">
        <v>0</v>
      </c>
      <c r="F21" s="209">
        <v>2</v>
      </c>
      <c r="G21" s="209">
        <v>3</v>
      </c>
      <c r="H21" s="210">
        <v>8</v>
      </c>
      <c r="I21" s="210">
        <v>8</v>
      </c>
      <c r="J21" s="210">
        <v>10</v>
      </c>
      <c r="K21" s="209">
        <v>10</v>
      </c>
      <c r="L21" s="209">
        <v>11</v>
      </c>
      <c r="M21" s="209">
        <v>7</v>
      </c>
      <c r="N21" s="249">
        <f t="shared" si="0"/>
        <v>59</v>
      </c>
      <c r="P21" s="260" t="s">
        <v>27</v>
      </c>
      <c r="Q21" s="261">
        <v>5</v>
      </c>
      <c r="R21" s="261">
        <v>9</v>
      </c>
      <c r="S21" s="261">
        <v>11</v>
      </c>
      <c r="T21" s="261">
        <v>9</v>
      </c>
      <c r="U21" s="261">
        <v>23</v>
      </c>
      <c r="V21" s="261">
        <v>15</v>
      </c>
      <c r="W21" s="261">
        <v>19</v>
      </c>
      <c r="X21" s="261">
        <v>19</v>
      </c>
      <c r="Y21" s="261">
        <v>12</v>
      </c>
      <c r="Z21" s="261">
        <v>9</v>
      </c>
      <c r="AA21" s="261">
        <v>7</v>
      </c>
      <c r="AB21" s="261">
        <v>10</v>
      </c>
      <c r="AC21" s="261">
        <v>148</v>
      </c>
      <c r="AD21" s="231"/>
      <c r="AE21" s="261">
        <v>9</v>
      </c>
      <c r="AF21" s="261">
        <v>5</v>
      </c>
      <c r="AG21" s="261">
        <v>34</v>
      </c>
      <c r="AH21" s="261">
        <v>26</v>
      </c>
      <c r="AI21" s="261">
        <v>24</v>
      </c>
      <c r="AJ21" s="261">
        <v>16</v>
      </c>
      <c r="AK21" s="261">
        <v>38</v>
      </c>
      <c r="AL21" s="261">
        <v>32</v>
      </c>
      <c r="AM21" s="261">
        <v>19</v>
      </c>
      <c r="AN21" s="261">
        <v>10</v>
      </c>
      <c r="AO21" s="261">
        <v>9</v>
      </c>
      <c r="AP21" s="261">
        <v>24</v>
      </c>
      <c r="AQ21" s="261">
        <v>246</v>
      </c>
    </row>
    <row r="22" spans="1:43" x14ac:dyDescent="0.2">
      <c r="A22" s="248" t="s">
        <v>23</v>
      </c>
      <c r="B22" s="209">
        <v>0</v>
      </c>
      <c r="C22" s="209">
        <v>0</v>
      </c>
      <c r="D22" s="209">
        <v>1</v>
      </c>
      <c r="E22" s="209">
        <v>0</v>
      </c>
      <c r="F22" s="209">
        <v>0</v>
      </c>
      <c r="G22" s="209">
        <v>0</v>
      </c>
      <c r="H22" s="210">
        <v>3</v>
      </c>
      <c r="I22" s="210">
        <v>0</v>
      </c>
      <c r="J22" s="210">
        <v>0</v>
      </c>
      <c r="K22" s="209">
        <v>1</v>
      </c>
      <c r="L22" s="209">
        <v>0</v>
      </c>
      <c r="M22" s="209">
        <v>0</v>
      </c>
      <c r="N22" s="249">
        <f t="shared" si="0"/>
        <v>5</v>
      </c>
      <c r="P22" s="260" t="s">
        <v>23</v>
      </c>
      <c r="Q22" s="261">
        <v>0</v>
      </c>
      <c r="R22" s="261">
        <v>0</v>
      </c>
      <c r="S22" s="261">
        <v>3</v>
      </c>
      <c r="T22" s="261">
        <v>0</v>
      </c>
      <c r="U22" s="261">
        <v>2</v>
      </c>
      <c r="V22" s="261">
        <v>1</v>
      </c>
      <c r="W22" s="261">
        <v>1</v>
      </c>
      <c r="X22" s="261">
        <v>0</v>
      </c>
      <c r="Y22" s="261">
        <v>0</v>
      </c>
      <c r="Z22" s="261">
        <v>1</v>
      </c>
      <c r="AA22" s="261">
        <v>0</v>
      </c>
      <c r="AB22" s="261">
        <v>0</v>
      </c>
      <c r="AC22" s="261">
        <v>8</v>
      </c>
      <c r="AD22" s="231"/>
      <c r="AE22" s="261">
        <v>1</v>
      </c>
      <c r="AF22" s="261">
        <v>0</v>
      </c>
      <c r="AG22" s="261">
        <v>0</v>
      </c>
      <c r="AH22" s="261">
        <v>0</v>
      </c>
      <c r="AI22" s="261">
        <v>0</v>
      </c>
      <c r="AJ22" s="261">
        <v>0</v>
      </c>
      <c r="AK22" s="261">
        <v>0</v>
      </c>
      <c r="AL22" s="261">
        <v>0</v>
      </c>
      <c r="AM22" s="261">
        <v>0</v>
      </c>
      <c r="AN22" s="261">
        <v>0</v>
      </c>
      <c r="AO22" s="261">
        <v>0</v>
      </c>
      <c r="AP22" s="261">
        <v>0</v>
      </c>
      <c r="AQ22" s="261">
        <v>1</v>
      </c>
    </row>
    <row r="23" spans="1:43" x14ac:dyDescent="0.2">
      <c r="A23" s="248" t="s">
        <v>24</v>
      </c>
      <c r="B23" s="209">
        <v>0</v>
      </c>
      <c r="C23" s="209">
        <v>0</v>
      </c>
      <c r="D23" s="209">
        <v>0</v>
      </c>
      <c r="E23" s="209">
        <v>0</v>
      </c>
      <c r="F23" s="209">
        <v>0</v>
      </c>
      <c r="G23" s="209">
        <v>0</v>
      </c>
      <c r="H23" s="210">
        <v>0</v>
      </c>
      <c r="I23" s="210">
        <v>0</v>
      </c>
      <c r="J23" s="210">
        <v>0</v>
      </c>
      <c r="K23" s="209">
        <v>0</v>
      </c>
      <c r="L23" s="209">
        <v>0</v>
      </c>
      <c r="M23" s="209">
        <v>0</v>
      </c>
      <c r="N23" s="249">
        <f t="shared" si="0"/>
        <v>0</v>
      </c>
      <c r="P23" s="260" t="s">
        <v>24</v>
      </c>
      <c r="Q23" s="261">
        <v>0</v>
      </c>
      <c r="R23" s="261">
        <v>0</v>
      </c>
      <c r="S23" s="261">
        <v>0</v>
      </c>
      <c r="T23" s="261">
        <v>0</v>
      </c>
      <c r="U23" s="261">
        <v>0</v>
      </c>
      <c r="V23" s="261">
        <v>0</v>
      </c>
      <c r="W23" s="261">
        <v>0</v>
      </c>
      <c r="X23" s="261">
        <v>0</v>
      </c>
      <c r="Y23" s="261">
        <v>0</v>
      </c>
      <c r="Z23" s="261">
        <v>0</v>
      </c>
      <c r="AA23" s="261">
        <v>0</v>
      </c>
      <c r="AB23" s="261">
        <v>0</v>
      </c>
      <c r="AC23" s="261">
        <v>0</v>
      </c>
      <c r="AD23" s="231"/>
      <c r="AE23" s="261">
        <v>0</v>
      </c>
      <c r="AF23" s="261">
        <v>0</v>
      </c>
      <c r="AG23" s="261">
        <v>0</v>
      </c>
      <c r="AH23" s="261">
        <v>0</v>
      </c>
      <c r="AI23" s="261">
        <v>0</v>
      </c>
      <c r="AJ23" s="261">
        <v>0</v>
      </c>
      <c r="AK23" s="261">
        <v>0</v>
      </c>
      <c r="AL23" s="261">
        <v>0</v>
      </c>
      <c r="AM23" s="261">
        <v>0</v>
      </c>
      <c r="AN23" s="261">
        <v>0</v>
      </c>
      <c r="AO23" s="261">
        <v>0</v>
      </c>
      <c r="AP23" s="261">
        <v>0</v>
      </c>
      <c r="AQ23" s="261">
        <v>0</v>
      </c>
    </row>
    <row r="24" spans="1:43" x14ac:dyDescent="0.2">
      <c r="A24" s="248" t="s">
        <v>25</v>
      </c>
      <c r="B24" s="209">
        <v>0</v>
      </c>
      <c r="C24" s="209">
        <v>0</v>
      </c>
      <c r="D24" s="209">
        <v>0</v>
      </c>
      <c r="E24" s="209">
        <v>0</v>
      </c>
      <c r="F24" s="209">
        <v>0</v>
      </c>
      <c r="G24" s="209">
        <v>0</v>
      </c>
      <c r="H24" s="209">
        <v>0</v>
      </c>
      <c r="I24" s="211">
        <v>0</v>
      </c>
      <c r="J24" s="211">
        <v>0</v>
      </c>
      <c r="K24" s="211">
        <v>0</v>
      </c>
      <c r="L24" s="211">
        <v>0</v>
      </c>
      <c r="M24" s="211">
        <v>0</v>
      </c>
      <c r="N24" s="249">
        <f t="shared" si="0"/>
        <v>0</v>
      </c>
      <c r="P24" s="260" t="s">
        <v>25</v>
      </c>
      <c r="Q24" s="261">
        <v>0</v>
      </c>
      <c r="R24" s="261">
        <v>0</v>
      </c>
      <c r="S24" s="261">
        <v>0</v>
      </c>
      <c r="T24" s="261">
        <v>0</v>
      </c>
      <c r="U24" s="261">
        <v>0</v>
      </c>
      <c r="V24" s="261">
        <v>0</v>
      </c>
      <c r="W24" s="261">
        <v>0</v>
      </c>
      <c r="X24" s="261">
        <v>0</v>
      </c>
      <c r="Y24" s="261">
        <v>0</v>
      </c>
      <c r="Z24" s="261">
        <v>0</v>
      </c>
      <c r="AA24" s="261">
        <v>0</v>
      </c>
      <c r="AB24" s="261">
        <v>0</v>
      </c>
      <c r="AC24" s="261">
        <v>0</v>
      </c>
      <c r="AD24" s="231"/>
      <c r="AE24" s="261">
        <v>0</v>
      </c>
      <c r="AF24" s="261">
        <v>0</v>
      </c>
      <c r="AG24" s="261">
        <v>0</v>
      </c>
      <c r="AH24" s="261">
        <v>0</v>
      </c>
      <c r="AI24" s="261">
        <v>0</v>
      </c>
      <c r="AJ24" s="261">
        <v>0</v>
      </c>
      <c r="AK24" s="261">
        <v>1</v>
      </c>
      <c r="AL24" s="261">
        <v>0</v>
      </c>
      <c r="AM24" s="261">
        <v>0</v>
      </c>
      <c r="AN24" s="261">
        <v>0</v>
      </c>
      <c r="AO24" s="261">
        <v>0</v>
      </c>
      <c r="AP24" s="261">
        <v>0</v>
      </c>
      <c r="AQ24" s="261">
        <v>1</v>
      </c>
    </row>
    <row r="25" spans="1:43" x14ac:dyDescent="0.2">
      <c r="A25" s="248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9"/>
      <c r="P25" s="232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4"/>
      <c r="AD25" s="231"/>
      <c r="AE25" s="235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4"/>
    </row>
    <row r="26" spans="1:43" ht="15.75" thickBot="1" x14ac:dyDescent="0.25">
      <c r="A26" s="251" t="s">
        <v>17</v>
      </c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3">
        <f>SUM(N3:N24)</f>
        <v>2515</v>
      </c>
      <c r="P26" s="236" t="s">
        <v>17</v>
      </c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8">
        <v>1808</v>
      </c>
      <c r="AD26" s="231"/>
      <c r="AE26" s="239"/>
      <c r="AF26" s="237"/>
      <c r="AG26" s="237"/>
      <c r="AH26" s="237"/>
      <c r="AI26" s="237"/>
      <c r="AJ26" s="237"/>
      <c r="AK26" s="237"/>
      <c r="AL26" s="237"/>
      <c r="AM26" s="237"/>
      <c r="AN26" s="237"/>
      <c r="AO26" s="237"/>
      <c r="AP26" s="237"/>
      <c r="AQ26" s="238">
        <v>1980</v>
      </c>
    </row>
  </sheetData>
  <mergeCells count="3">
    <mergeCell ref="A1:M1"/>
    <mergeCell ref="P1:AC1"/>
    <mergeCell ref="AE1:A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B1:M13"/>
  <sheetViews>
    <sheetView zoomScale="75" workbookViewId="0">
      <selection activeCell="J28" sqref="J28"/>
    </sheetView>
  </sheetViews>
  <sheetFormatPr defaultColWidth="8.875" defaultRowHeight="17.25" x14ac:dyDescent="0.2"/>
  <cols>
    <col min="1" max="1" width="2.6875" style="3" customWidth="1"/>
    <col min="2" max="2" width="40.35546875" style="3" customWidth="1"/>
    <col min="3" max="13" width="12.375" style="3" customWidth="1"/>
    <col min="14" max="16384" width="8.875" style="3"/>
  </cols>
  <sheetData>
    <row r="1" spans="2:13" ht="18" thickBot="1" x14ac:dyDescent="0.25"/>
    <row r="2" spans="2:13" ht="25.35" customHeight="1" thickBot="1" x14ac:dyDescent="0.25">
      <c r="B2" s="264" t="s">
        <v>50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6"/>
    </row>
    <row r="3" spans="2:13" ht="39.950000000000003" customHeight="1" x14ac:dyDescent="0.2">
      <c r="B3" s="4" t="s">
        <v>48</v>
      </c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6">
        <v>2018</v>
      </c>
      <c r="K3" s="6">
        <v>2019</v>
      </c>
      <c r="L3" s="7">
        <v>2020</v>
      </c>
      <c r="M3" s="7">
        <v>2021</v>
      </c>
    </row>
    <row r="4" spans="2:13" ht="30" customHeight="1" x14ac:dyDescent="0.2">
      <c r="B4" s="8" t="s">
        <v>38</v>
      </c>
      <c r="C4" s="9">
        <v>74792</v>
      </c>
      <c r="D4" s="9">
        <v>79473</v>
      </c>
      <c r="E4" s="9">
        <v>78617</v>
      </c>
      <c r="F4" s="9">
        <v>105185</v>
      </c>
      <c r="G4" s="9">
        <v>78720</v>
      </c>
      <c r="H4" s="9">
        <v>75351</v>
      </c>
      <c r="I4" s="9">
        <v>84625</v>
      </c>
      <c r="J4" s="10">
        <v>83441</v>
      </c>
      <c r="K4" s="10">
        <v>81078</v>
      </c>
      <c r="L4" s="11">
        <f>'2019_2020_2021 '!D26</f>
        <v>71671</v>
      </c>
      <c r="M4" s="11">
        <f>'2019_2020_2021 '!E26</f>
        <v>75422</v>
      </c>
    </row>
    <row r="5" spans="2:13" ht="30" customHeight="1" x14ac:dyDescent="0.2">
      <c r="B5" s="8" t="s">
        <v>18</v>
      </c>
      <c r="C5" s="9">
        <v>71885</v>
      </c>
      <c r="D5" s="9">
        <v>77365</v>
      </c>
      <c r="E5" s="9">
        <v>77580</v>
      </c>
      <c r="F5" s="9">
        <v>104205</v>
      </c>
      <c r="G5" s="9">
        <v>78073</v>
      </c>
      <c r="H5" s="9">
        <v>75012</v>
      </c>
      <c r="I5" s="9">
        <v>84170</v>
      </c>
      <c r="J5" s="10">
        <v>83395</v>
      </c>
      <c r="K5" s="10">
        <v>81062</v>
      </c>
      <c r="L5" s="11">
        <f>'2019_2020_2021 '!G26</f>
        <v>71603</v>
      </c>
      <c r="M5" s="11">
        <f>'2019_2020_2021 '!H26</f>
        <v>75490</v>
      </c>
    </row>
    <row r="6" spans="2:13" ht="30" customHeight="1" x14ac:dyDescent="0.2">
      <c r="B6" s="8" t="s">
        <v>39</v>
      </c>
      <c r="C6" s="9">
        <v>1934</v>
      </c>
      <c r="D6" s="9">
        <v>2042</v>
      </c>
      <c r="E6" s="9">
        <v>2304</v>
      </c>
      <c r="F6" s="9">
        <v>2819</v>
      </c>
      <c r="G6" s="9">
        <v>1953</v>
      </c>
      <c r="H6" s="9">
        <v>1660</v>
      </c>
      <c r="I6" s="9">
        <v>1713</v>
      </c>
      <c r="J6" s="10">
        <v>1799</v>
      </c>
      <c r="K6" s="10">
        <v>1667</v>
      </c>
      <c r="L6" s="11">
        <f>'2019_2020_2021 '!J26</f>
        <v>1543</v>
      </c>
      <c r="M6" s="11">
        <f>'2019_2020_2021 '!K26</f>
        <v>1694</v>
      </c>
    </row>
    <row r="7" spans="2:13" ht="30" customHeight="1" x14ac:dyDescent="0.2">
      <c r="B7" s="8" t="s">
        <v>19</v>
      </c>
      <c r="C7" s="12">
        <v>395</v>
      </c>
      <c r="D7" s="12">
        <v>845</v>
      </c>
      <c r="E7" s="9">
        <v>1022</v>
      </c>
      <c r="F7" s="9">
        <v>1509</v>
      </c>
      <c r="G7" s="9">
        <v>1071</v>
      </c>
      <c r="H7" s="12">
        <v>989</v>
      </c>
      <c r="I7" s="9">
        <v>946</v>
      </c>
      <c r="J7" s="10">
        <v>1148</v>
      </c>
      <c r="K7" s="10">
        <v>978</v>
      </c>
      <c r="L7" s="11">
        <f>'2019_2020_2021 '!P26</f>
        <v>666</v>
      </c>
      <c r="M7" s="11">
        <f>'2019_2020_2021 '!Q26</f>
        <v>918</v>
      </c>
    </row>
    <row r="8" spans="2:13" ht="30" customHeight="1" x14ac:dyDescent="0.2">
      <c r="B8" s="8" t="s">
        <v>40</v>
      </c>
      <c r="C8" s="12">
        <v>94</v>
      </c>
      <c r="D8" s="12">
        <v>119</v>
      </c>
      <c r="E8" s="12">
        <v>116</v>
      </c>
      <c r="F8" s="12">
        <v>129</v>
      </c>
      <c r="G8" s="12">
        <v>65</v>
      </c>
      <c r="H8" s="12">
        <v>69</v>
      </c>
      <c r="I8" s="12">
        <v>80</v>
      </c>
      <c r="J8" s="10">
        <v>74</v>
      </c>
      <c r="K8" s="10">
        <v>63</v>
      </c>
      <c r="L8" s="11">
        <f>'2019_2020_2021 '!M26</f>
        <v>52</v>
      </c>
      <c r="M8" s="11">
        <f>'2019_2020_2021 '!N26</f>
        <v>62</v>
      </c>
    </row>
    <row r="9" spans="2:13" ht="30" customHeight="1" x14ac:dyDescent="0.2">
      <c r="B9" s="8" t="s">
        <v>26</v>
      </c>
      <c r="C9" s="9">
        <v>1939</v>
      </c>
      <c r="D9" s="9">
        <v>6406</v>
      </c>
      <c r="E9" s="9">
        <v>7951</v>
      </c>
      <c r="F9" s="9">
        <v>10718</v>
      </c>
      <c r="G9" s="9">
        <v>9680</v>
      </c>
      <c r="H9" s="9">
        <v>10473</v>
      </c>
      <c r="I9" s="9">
        <v>11993</v>
      </c>
      <c r="J9" s="10">
        <v>12832</v>
      </c>
      <c r="K9" s="10">
        <v>14284</v>
      </c>
      <c r="L9" s="11">
        <f>'2019_2020_2021 '!S26</f>
        <v>15084</v>
      </c>
      <c r="M9" s="11">
        <f>'2019_2020_2021 '!T26</f>
        <v>18020</v>
      </c>
    </row>
    <row r="10" spans="2:13" ht="30" customHeight="1" thickBot="1" x14ac:dyDescent="0.25">
      <c r="B10" s="13" t="s">
        <v>41</v>
      </c>
      <c r="C10" s="14">
        <v>0</v>
      </c>
      <c r="D10" s="14">
        <v>154</v>
      </c>
      <c r="E10" s="14">
        <v>292</v>
      </c>
      <c r="F10" s="14">
        <v>498</v>
      </c>
      <c r="G10" s="14">
        <v>755</v>
      </c>
      <c r="H10" s="15">
        <v>2250</v>
      </c>
      <c r="I10" s="15">
        <v>2151</v>
      </c>
      <c r="J10" s="16">
        <v>2639</v>
      </c>
      <c r="K10" s="16">
        <v>2515</v>
      </c>
      <c r="L10" s="17">
        <f>'2019_2020_2021 '!V26</f>
        <v>1808</v>
      </c>
      <c r="M10" s="17">
        <f>'2019_2020_2021 '!W26</f>
        <v>1980</v>
      </c>
    </row>
    <row r="13" spans="2:13" x14ac:dyDescent="0.2">
      <c r="C13" s="18"/>
      <c r="D13" s="18"/>
      <c r="E13" s="18"/>
      <c r="F13" s="18"/>
      <c r="G13" s="18"/>
    </row>
  </sheetData>
  <mergeCells count="1">
    <mergeCell ref="B2:M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M64"/>
  <sheetViews>
    <sheetView topLeftCell="O5" zoomScale="63" workbookViewId="0">
      <selection activeCell="P1" sqref="P1:AQ26"/>
    </sheetView>
  </sheetViews>
  <sheetFormatPr defaultColWidth="9.14453125" defaultRowHeight="14.25" x14ac:dyDescent="0.15"/>
  <cols>
    <col min="1" max="1" width="9.14453125" style="102"/>
    <col min="2" max="2" width="18.16015625" style="102" customWidth="1"/>
    <col min="3" max="3" width="10.22265625" style="102" customWidth="1"/>
    <col min="4" max="10" width="9.14453125" style="102"/>
    <col min="11" max="11" width="9.14453125" style="102" customWidth="1"/>
    <col min="12" max="16384" width="9.14453125" style="102"/>
  </cols>
  <sheetData>
    <row r="2" spans="2:13" x14ac:dyDescent="0.15">
      <c r="B2" s="100" t="s">
        <v>36</v>
      </c>
      <c r="C2" s="100">
        <v>2011</v>
      </c>
      <c r="D2" s="100">
        <f t="shared" ref="D2:I2" si="0">1+C2</f>
        <v>2012</v>
      </c>
      <c r="E2" s="100">
        <f t="shared" si="0"/>
        <v>2013</v>
      </c>
      <c r="F2" s="100">
        <f t="shared" si="0"/>
        <v>2014</v>
      </c>
      <c r="G2" s="100">
        <f t="shared" si="0"/>
        <v>2015</v>
      </c>
      <c r="H2" s="100">
        <f t="shared" si="0"/>
        <v>2016</v>
      </c>
      <c r="I2" s="100">
        <f t="shared" si="0"/>
        <v>2017</v>
      </c>
      <c r="J2" s="101">
        <v>2018</v>
      </c>
      <c r="K2" s="101">
        <v>2019</v>
      </c>
      <c r="L2" s="101">
        <v>2020</v>
      </c>
      <c r="M2" s="101">
        <v>2021</v>
      </c>
    </row>
    <row r="3" spans="2:13" ht="26.25" x14ac:dyDescent="0.15">
      <c r="B3" s="103" t="s">
        <v>37</v>
      </c>
      <c r="C3" s="1">
        <v>130.76</v>
      </c>
      <c r="D3" s="1">
        <v>153.82</v>
      </c>
      <c r="E3" s="1">
        <v>149.52000000000001</v>
      </c>
      <c r="F3" s="1">
        <v>123.79</v>
      </c>
      <c r="G3" s="1">
        <v>83.26</v>
      </c>
      <c r="H3" s="1">
        <v>91.99</v>
      </c>
      <c r="I3" s="1">
        <v>95.05</v>
      </c>
      <c r="J3" s="1">
        <v>88.73</v>
      </c>
      <c r="K3" s="104">
        <v>77.72</v>
      </c>
      <c r="L3" s="104">
        <f>'2019 2020 2021_Rates '!G26</f>
        <v>72.622655475329239</v>
      </c>
      <c r="M3" s="104">
        <f>'2019 2020 2021_Rates '!H26</f>
        <v>82.130083454762215</v>
      </c>
    </row>
    <row r="4" spans="2:13" x14ac:dyDescent="0.1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3" x14ac:dyDescent="0.1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3" x14ac:dyDescent="0.15">
      <c r="B6" s="100" t="s">
        <v>36</v>
      </c>
      <c r="C6" s="100">
        <v>2011</v>
      </c>
      <c r="D6" s="100">
        <f t="shared" ref="D6:I6" si="1">1+C6</f>
        <v>2012</v>
      </c>
      <c r="E6" s="100">
        <f t="shared" si="1"/>
        <v>2013</v>
      </c>
      <c r="F6" s="100">
        <f t="shared" si="1"/>
        <v>2014</v>
      </c>
      <c r="G6" s="100">
        <f t="shared" si="1"/>
        <v>2015</v>
      </c>
      <c r="H6" s="100">
        <f t="shared" si="1"/>
        <v>2016</v>
      </c>
      <c r="I6" s="100">
        <f t="shared" si="1"/>
        <v>2017</v>
      </c>
      <c r="J6" s="101">
        <v>2018</v>
      </c>
      <c r="K6" s="101">
        <v>2019</v>
      </c>
      <c r="L6" s="101">
        <v>2020</v>
      </c>
      <c r="M6" s="101">
        <v>2021</v>
      </c>
    </row>
    <row r="7" spans="2:13" ht="26.25" x14ac:dyDescent="0.15">
      <c r="B7" s="103" t="s">
        <v>42</v>
      </c>
      <c r="C7" s="1">
        <v>25.86</v>
      </c>
      <c r="D7" s="1">
        <v>25.69</v>
      </c>
      <c r="E7" s="1">
        <v>29.31</v>
      </c>
      <c r="F7" s="1">
        <v>26.8</v>
      </c>
      <c r="G7" s="1">
        <v>24.81</v>
      </c>
      <c r="H7" s="1">
        <v>22.03</v>
      </c>
      <c r="I7" s="1">
        <v>20.239999999999998</v>
      </c>
      <c r="J7" s="1">
        <v>21.55</v>
      </c>
      <c r="K7" s="104">
        <v>20.56</v>
      </c>
      <c r="L7" s="104">
        <f>'2019 2020 2021_Rates '!D26</f>
        <v>21.528930808834815</v>
      </c>
      <c r="M7" s="104">
        <f>'2019 2020 2021_Rates '!E26</f>
        <v>22.460290101031529</v>
      </c>
    </row>
    <row r="8" spans="2:13" ht="26.25" x14ac:dyDescent="0.15">
      <c r="B8" s="103" t="s">
        <v>43</v>
      </c>
      <c r="C8" s="1">
        <v>5.49</v>
      </c>
      <c r="D8" s="1">
        <v>10.92</v>
      </c>
      <c r="E8" s="1">
        <v>13.17</v>
      </c>
      <c r="F8" s="1">
        <v>14.48</v>
      </c>
      <c r="G8" s="1">
        <v>13.72</v>
      </c>
      <c r="H8" s="1">
        <v>13.18</v>
      </c>
      <c r="I8" s="1">
        <v>12.37</v>
      </c>
      <c r="J8" s="1">
        <v>13.77</v>
      </c>
      <c r="K8" s="104">
        <v>12.06</v>
      </c>
      <c r="L8" s="104">
        <f>'2019 2020 2021_Rates '!J26</f>
        <v>9.3012862589556295</v>
      </c>
      <c r="M8" s="104">
        <f>'2019 2020 2021_Rates '!K26</f>
        <v>12.160551066366406</v>
      </c>
    </row>
    <row r="41" spans="2:13" x14ac:dyDescent="0.15">
      <c r="B41" s="2"/>
      <c r="C41" s="105">
        <v>2011</v>
      </c>
      <c r="D41" s="105">
        <f t="shared" ref="D41:I41" si="2">1+C41</f>
        <v>2012</v>
      </c>
      <c r="E41" s="105">
        <f t="shared" si="2"/>
        <v>2013</v>
      </c>
      <c r="F41" s="105">
        <f t="shared" si="2"/>
        <v>2014</v>
      </c>
      <c r="G41" s="105">
        <f t="shared" si="2"/>
        <v>2015</v>
      </c>
      <c r="H41" s="105">
        <f t="shared" si="2"/>
        <v>2016</v>
      </c>
      <c r="I41" s="105">
        <f t="shared" si="2"/>
        <v>2017</v>
      </c>
      <c r="J41" s="106">
        <v>2018</v>
      </c>
      <c r="K41" s="106">
        <v>2019</v>
      </c>
      <c r="L41" s="106">
        <v>2020</v>
      </c>
      <c r="M41" s="106">
        <v>2021</v>
      </c>
    </row>
    <row r="42" spans="2:13" x14ac:dyDescent="0.15">
      <c r="B42" s="107" t="s">
        <v>45</v>
      </c>
      <c r="C42" s="108">
        <v>74792</v>
      </c>
      <c r="D42" s="108">
        <v>79473</v>
      </c>
      <c r="E42" s="108">
        <v>78617</v>
      </c>
      <c r="F42" s="108">
        <v>105185</v>
      </c>
      <c r="G42" s="108">
        <v>78720</v>
      </c>
      <c r="H42" s="108">
        <v>75351</v>
      </c>
      <c r="I42" s="108">
        <v>84625</v>
      </c>
      <c r="J42" s="108">
        <v>83441</v>
      </c>
      <c r="K42" s="108">
        <f>'Yearly Del '!K30</f>
        <v>81078</v>
      </c>
      <c r="L42" s="108">
        <f>'Yearly Del '!L30</f>
        <v>71671</v>
      </c>
      <c r="M42" s="108">
        <f>'Yearly Del '!M30</f>
        <v>75422</v>
      </c>
    </row>
    <row r="62" spans="2:13" x14ac:dyDescent="0.15">
      <c r="B62" s="1"/>
      <c r="C62" s="105">
        <v>2011</v>
      </c>
      <c r="D62" s="105">
        <f t="shared" ref="D62:I62" si="3">1+C62</f>
        <v>2012</v>
      </c>
      <c r="E62" s="105">
        <f t="shared" si="3"/>
        <v>2013</v>
      </c>
      <c r="F62" s="105">
        <f t="shared" si="3"/>
        <v>2014</v>
      </c>
      <c r="G62" s="105">
        <f t="shared" si="3"/>
        <v>2015</v>
      </c>
      <c r="H62" s="105">
        <f t="shared" si="3"/>
        <v>2016</v>
      </c>
      <c r="I62" s="105">
        <f t="shared" si="3"/>
        <v>2017</v>
      </c>
      <c r="J62" s="106">
        <v>2018</v>
      </c>
      <c r="K62" s="106">
        <v>2019</v>
      </c>
      <c r="L62" s="106">
        <v>2020</v>
      </c>
      <c r="M62" s="106">
        <v>2021</v>
      </c>
    </row>
    <row r="63" spans="2:13" ht="26.25" x14ac:dyDescent="0.15">
      <c r="B63" s="109" t="s">
        <v>46</v>
      </c>
      <c r="C63" s="110">
        <v>2.5925232645202696E-2</v>
      </c>
      <c r="D63" s="110">
        <v>8.060599197211632E-2</v>
      </c>
      <c r="E63" s="110">
        <v>0.10113588664029409</v>
      </c>
      <c r="F63" s="110">
        <v>0.10189665826876455</v>
      </c>
      <c r="G63" s="110">
        <v>0.12296747967479675</v>
      </c>
      <c r="H63" s="110">
        <v>0.13898952900426007</v>
      </c>
      <c r="I63" s="110">
        <v>0.14171935007385525</v>
      </c>
      <c r="J63" s="110">
        <v>0.15378530938028068</v>
      </c>
      <c r="K63" s="110">
        <v>0.17617602802239818</v>
      </c>
      <c r="L63" s="110">
        <f>'2019 2020 2021_Rates '!M26</f>
        <v>0.21046169301391079</v>
      </c>
      <c r="M63" s="110">
        <f>'2019 2020 2021_Rates '!N26</f>
        <v>0.23892233035453847</v>
      </c>
    </row>
    <row r="64" spans="2:13" ht="39.75" thickBot="1" x14ac:dyDescent="0.2">
      <c r="B64" s="111" t="s">
        <v>47</v>
      </c>
      <c r="C64" s="110">
        <v>0</v>
      </c>
      <c r="D64" s="110">
        <v>1.9377650271161274E-3</v>
      </c>
      <c r="E64" s="110">
        <v>3.7142093949145858E-3</v>
      </c>
      <c r="F64" s="110">
        <v>4.7345153776679185E-3</v>
      </c>
      <c r="G64" s="110">
        <v>9.5909552845528448E-3</v>
      </c>
      <c r="H64" s="110">
        <v>2.9860254011227456E-2</v>
      </c>
      <c r="I64" s="110">
        <v>2.5418020679468242E-2</v>
      </c>
      <c r="J64" s="110">
        <v>3.1627137738042446E-2</v>
      </c>
      <c r="K64" s="110">
        <v>3.1019512074792175E-2</v>
      </c>
      <c r="L64" s="110">
        <f>'2019 2020 2021_Rates '!P26</f>
        <v>2.5226381660643775E-2</v>
      </c>
      <c r="M64" s="110">
        <f>'2019 2020 2021_Rates '!Q26</f>
        <v>2.6252287131075813E-2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pageSetUpPr fitToPage="1"/>
  </sheetPr>
  <dimension ref="A1:CV816"/>
  <sheetViews>
    <sheetView zoomScale="74" workbookViewId="0">
      <selection activeCell="F25" sqref="F25"/>
    </sheetView>
  </sheetViews>
  <sheetFormatPr defaultColWidth="9.14453125" defaultRowHeight="14.25" x14ac:dyDescent="0.2"/>
  <cols>
    <col min="1" max="1" width="3.49609375" style="91" customWidth="1"/>
    <col min="2" max="2" width="34.70703125" style="52" customWidth="1"/>
    <col min="3" max="3" width="8.609375" style="93" customWidth="1"/>
    <col min="4" max="5" width="8.609375" style="94" customWidth="1"/>
    <col min="6" max="6" width="8.609375" style="99" customWidth="1"/>
    <col min="7" max="7" width="8.609375" style="96" customWidth="1"/>
    <col min="8" max="8" width="8.609375" style="94" customWidth="1"/>
    <col min="9" max="9" width="8.609375" style="91" customWidth="1"/>
    <col min="10" max="11" width="8.609375" style="94" customWidth="1"/>
    <col min="12" max="12" width="8.609375" style="93" customWidth="1"/>
    <col min="13" max="14" width="8.609375" style="94" customWidth="1"/>
    <col min="15" max="15" width="8.609375" style="93" customWidth="1"/>
    <col min="16" max="16" width="8.609375" style="97" customWidth="1"/>
    <col min="17" max="17" width="8.609375" style="98" customWidth="1"/>
    <col min="18" max="18" width="8.609375" style="93" customWidth="1"/>
    <col min="19" max="19" width="8.609375" style="97" customWidth="1"/>
    <col min="20" max="20" width="8.609375" style="98" customWidth="1"/>
    <col min="21" max="21" width="8.609375" style="93" customWidth="1"/>
    <col min="22" max="23" width="8.609375" style="98" customWidth="1"/>
    <col min="24" max="16384" width="9.14453125" style="52"/>
  </cols>
  <sheetData>
    <row r="1" spans="1:23" ht="29.25" customHeight="1" x14ac:dyDescent="0.2">
      <c r="A1" s="267"/>
      <c r="B1" s="269" t="s">
        <v>31</v>
      </c>
      <c r="C1" s="271" t="s">
        <v>32</v>
      </c>
      <c r="D1" s="272"/>
      <c r="E1" s="273"/>
      <c r="F1" s="271" t="s">
        <v>29</v>
      </c>
      <c r="G1" s="272"/>
      <c r="H1" s="273"/>
      <c r="I1" s="271" t="s">
        <v>33</v>
      </c>
      <c r="J1" s="272"/>
      <c r="K1" s="273"/>
      <c r="L1" s="271" t="s">
        <v>28</v>
      </c>
      <c r="M1" s="272"/>
      <c r="N1" s="273"/>
      <c r="O1" s="271" t="s">
        <v>34</v>
      </c>
      <c r="P1" s="272"/>
      <c r="Q1" s="273"/>
      <c r="R1" s="271" t="s">
        <v>49</v>
      </c>
      <c r="S1" s="272"/>
      <c r="T1" s="273"/>
      <c r="U1" s="271" t="s">
        <v>30</v>
      </c>
      <c r="V1" s="272"/>
      <c r="W1" s="273"/>
    </row>
    <row r="2" spans="1:23" ht="34.5" customHeight="1" thickBot="1" x14ac:dyDescent="0.25">
      <c r="A2" s="268"/>
      <c r="B2" s="270"/>
      <c r="C2" s="141">
        <v>2019</v>
      </c>
      <c r="D2" s="155">
        <v>2020</v>
      </c>
      <c r="E2" s="127">
        <v>2021</v>
      </c>
      <c r="F2" s="141">
        <v>2019</v>
      </c>
      <c r="G2" s="150">
        <v>2020</v>
      </c>
      <c r="H2" s="127">
        <v>2021</v>
      </c>
      <c r="I2" s="141">
        <v>2019</v>
      </c>
      <c r="J2" s="142">
        <v>2020</v>
      </c>
      <c r="K2" s="127">
        <v>2021</v>
      </c>
      <c r="L2" s="53">
        <v>2019</v>
      </c>
      <c r="M2" s="56">
        <v>2020</v>
      </c>
      <c r="N2" s="55">
        <v>2021</v>
      </c>
      <c r="O2" s="141">
        <v>2019</v>
      </c>
      <c r="P2" s="142">
        <v>2020</v>
      </c>
      <c r="Q2" s="127">
        <v>2021</v>
      </c>
      <c r="R2" s="53">
        <v>2019</v>
      </c>
      <c r="S2" s="54">
        <v>2020</v>
      </c>
      <c r="T2" s="55">
        <v>2021</v>
      </c>
      <c r="U2" s="128">
        <v>2019</v>
      </c>
      <c r="V2" s="129">
        <v>2020</v>
      </c>
      <c r="W2" s="127">
        <v>2021</v>
      </c>
    </row>
    <row r="3" spans="1:23" ht="20.100000000000001" customHeight="1" x14ac:dyDescent="0.2">
      <c r="A3" s="57">
        <v>1</v>
      </c>
      <c r="B3" s="58" t="s">
        <v>11</v>
      </c>
      <c r="C3" s="59">
        <v>13707</v>
      </c>
      <c r="D3" s="60">
        <f>'[1]2019 Q1-Q4'!D2+'[1]2019 Q1-Q4'!D2+'[1]2019 Q1-Q4'!D2+'[1]2019 Q1-Q4'!D2</f>
        <v>6176</v>
      </c>
      <c r="E3" s="143">
        <f>'[2]2019 Q1-Q4'!D2+'[2]2019 Q1-Q4'!D2+'[2]2019 Q1-Q4'!D2+'[2]2019 Q1-Q4'!D2</f>
        <v>7997</v>
      </c>
      <c r="F3" s="152">
        <v>13676</v>
      </c>
      <c r="G3" s="61">
        <f>'[1]2019 Q1-Q4'!G2+'[1]2019 Q1-Q4'!G2+'[1]2019 Q1-Q4'!G2+'[1]2019 Q1-Q4'!G2</f>
        <v>6147</v>
      </c>
      <c r="H3" s="148">
        <f>'[2]2019 Q1-Q4'!G2+'[2]2019 Q1-Q4'!G2+'[2]2019 Q1-Q4'!G2+'[2]2019 Q1-Q4'!G2</f>
        <v>7968</v>
      </c>
      <c r="I3" s="145">
        <v>370</v>
      </c>
      <c r="J3" s="60">
        <f>'[1]2019 Q1-Q4'!J2+'[1]2019 Q1-Q4'!J2+'[1]2019 Q1-Q4'!J2+'[1]2019 Q1-Q4'!J2</f>
        <v>222</v>
      </c>
      <c r="K3" s="143">
        <f>'[2]2019 Q1-Q4'!J2+'[2]2019 Q1-Q4'!J2+'[2]2019 Q1-Q4'!J2+'[2]2019 Q1-Q4'!J2</f>
        <v>335</v>
      </c>
      <c r="L3" s="147">
        <v>14</v>
      </c>
      <c r="M3" s="62">
        <f>'[1]2019 Q1-Q4'!N2+'[1]2019 Q1-Q4'!N2+'[1]2019 Q1-Q4'!N2+'[1]2019 Q1-Q4'!N2</f>
        <v>9</v>
      </c>
      <c r="N3" s="130">
        <f>'[2]2019 Q1-Q4'!N2+'[2]2019 Q1-Q4'!N2+'[2]2019 Q1-Q4'!N2+'[2]2019 Q1-Q4'!N2</f>
        <v>18</v>
      </c>
      <c r="O3" s="145">
        <v>338</v>
      </c>
      <c r="P3" s="60">
        <f>'[1]2019 Q1-Q4'!M2+'[1]2019 Q1-Q4'!M2+'[1]2019 Q1-Q4'!M2+'[1]2019 Q1-Q4'!M2</f>
        <v>156</v>
      </c>
      <c r="Q3" s="143">
        <f>'[2]2019 Q1-Q4'!M2+'[2]2019 Q1-Q4'!M2+'[2]2019 Q1-Q4'!M2+'[2]2019 Q1-Q4'!M2</f>
        <v>332</v>
      </c>
      <c r="R3" s="138">
        <v>2997</v>
      </c>
      <c r="S3" s="63">
        <f>'[1]2019 Q1-Q4'!O2+'[1]2019 Q1-Q4'!O2+'[1]2019 Q1-Q4'!O2+'[1]2019 Q1-Q4'!O2</f>
        <v>2118</v>
      </c>
      <c r="T3" s="135">
        <f>'[2]2019 Q1-Q4'!O2+'[2]2019 Q1-Q4'!O2+'[2]2019 Q1-Q4'!O2+'[2]2019 Q1-Q4'!O2</f>
        <v>2815</v>
      </c>
      <c r="U3" s="132">
        <v>431</v>
      </c>
      <c r="V3" s="126">
        <f>'[1]2019 Q1-Q4'!P2+'[1]2019 Q1-Q4'!P2+'[1]2019 Q1-Q4'!P2+'[1]2019 Q1-Q4'!P2</f>
        <v>121</v>
      </c>
      <c r="W3" s="130">
        <f>'[2]2019 Q1-Q4'!P2+'[2]2019 Q1-Q4'!P2+'[2]2019 Q1-Q4'!P2+'[2]2019 Q1-Q4'!P2</f>
        <v>136</v>
      </c>
    </row>
    <row r="4" spans="1:23" ht="20.100000000000001" customHeight="1" x14ac:dyDescent="0.2">
      <c r="A4" s="64">
        <v>2</v>
      </c>
      <c r="B4" s="65" t="s">
        <v>6</v>
      </c>
      <c r="C4" s="66">
        <v>9893</v>
      </c>
      <c r="D4" s="137">
        <f>'[1]2019 Q1-Q4'!D3+'[1]2019 Q1-Q4'!D3+'[1]2019 Q1-Q4'!D3+'[1]2019 Q1-Q4'!D3</f>
        <v>5601</v>
      </c>
      <c r="E4" s="69">
        <f>'[2]2019 Q1-Q4'!D3+'[2]2019 Q1-Q4'!D3+'[2]2019 Q1-Q4'!D3+'[2]2019 Q1-Q4'!D3</f>
        <v>6089</v>
      </c>
      <c r="F4" s="151">
        <v>11874</v>
      </c>
      <c r="G4" s="68">
        <f>'[1]2019 Q1-Q4'!G3+'[1]2019 Q1-Q4'!G3+'[1]2019 Q1-Q4'!G3+'[1]2019 Q1-Q4'!G3</f>
        <v>5559</v>
      </c>
      <c r="H4" s="136">
        <f>'[2]2019 Q1-Q4'!G3+'[2]2019 Q1-Q4'!G3+'[2]2019 Q1-Q4'!G3+'[2]2019 Q1-Q4'!G3</f>
        <v>6065</v>
      </c>
      <c r="I4" s="144">
        <v>309</v>
      </c>
      <c r="J4" s="137">
        <f>'[1]2019 Q1-Q4'!J3+'[1]2019 Q1-Q4'!J3+'[1]2019 Q1-Q4'!J3+'[1]2019 Q1-Q4'!J3</f>
        <v>240</v>
      </c>
      <c r="K4" s="69">
        <f>'[2]2019 Q1-Q4'!J3+'[2]2019 Q1-Q4'!J3+'[2]2019 Q1-Q4'!J3+'[2]2019 Q1-Q4'!J3</f>
        <v>296</v>
      </c>
      <c r="L4" s="144">
        <v>9</v>
      </c>
      <c r="M4" s="70">
        <f>'[1]2019 Q1-Q4'!N3+'[1]2019 Q1-Q4'!N3+'[1]2019 Q1-Q4'!N3+'[1]2019 Q1-Q4'!N3</f>
        <v>9</v>
      </c>
      <c r="N4" s="146">
        <f>'[2]2019 Q1-Q4'!N3+'[2]2019 Q1-Q4'!N3+'[2]2019 Q1-Q4'!N3+'[2]2019 Q1-Q4'!N3</f>
        <v>10</v>
      </c>
      <c r="O4" s="144">
        <v>285</v>
      </c>
      <c r="P4" s="137">
        <f>'[1]2019 Q1-Q4'!M3+'[1]2019 Q1-Q4'!M3+'[1]2019 Q1-Q4'!M3+'[1]2019 Q1-Q4'!M3</f>
        <v>135</v>
      </c>
      <c r="Q4" s="69">
        <f>'[2]2019 Q1-Q4'!M3+'[2]2019 Q1-Q4'!M3+'[2]2019 Q1-Q4'!M3+'[2]2019 Q1-Q4'!M3</f>
        <v>150</v>
      </c>
      <c r="R4" s="131">
        <v>2311</v>
      </c>
      <c r="S4" s="71">
        <f>'[1]2019 Q1-Q4'!O3+'[1]2019 Q1-Q4'!O3+'[1]2019 Q1-Q4'!O3+'[1]2019 Q1-Q4'!O3</f>
        <v>2406</v>
      </c>
      <c r="T4" s="136">
        <f>'[2]2019 Q1-Q4'!O3+'[2]2019 Q1-Q4'!O3+'[2]2019 Q1-Q4'!O3+'[2]2019 Q1-Q4'!O3</f>
        <v>2762</v>
      </c>
      <c r="U4" s="131">
        <v>315</v>
      </c>
      <c r="V4" s="70">
        <f>'[1]2019 Q1-Q4'!P3+'[1]2019 Q1-Q4'!P3+'[1]2019 Q1-Q4'!P3+'[1]2019 Q1-Q4'!P3</f>
        <v>151</v>
      </c>
      <c r="W4" s="72">
        <f>'[2]2019 Q1-Q4'!P3+'[2]2019 Q1-Q4'!P3+'[2]2019 Q1-Q4'!P3+'[2]2019 Q1-Q4'!P3</f>
        <v>75</v>
      </c>
    </row>
    <row r="5" spans="1:23" ht="20.100000000000001" customHeight="1" x14ac:dyDescent="0.2">
      <c r="A5" s="64">
        <v>3</v>
      </c>
      <c r="B5" s="65" t="s">
        <v>0</v>
      </c>
      <c r="C5" s="66">
        <v>11149</v>
      </c>
      <c r="D5" s="67">
        <f>'[1]2019 Q1-Q4'!D4+'[1]2019 Q1-Q4'!D4+'[1]2019 Q1-Q4'!D4+'[1]2019 Q1-Q4'!D4</f>
        <v>7998</v>
      </c>
      <c r="E5" s="69">
        <f>'[2]2019 Q1-Q4'!D4+'[2]2019 Q1-Q4'!D4+'[2]2019 Q1-Q4'!D4+'[2]2019 Q1-Q4'!D4</f>
        <v>7446</v>
      </c>
      <c r="F5" s="151">
        <v>11082</v>
      </c>
      <c r="G5" s="68">
        <f>'[1]2019 Q1-Q4'!G4+'[1]2019 Q1-Q4'!G4+'[1]2019 Q1-Q4'!G4+'[1]2019 Q1-Q4'!G4</f>
        <v>7958</v>
      </c>
      <c r="H5" s="136">
        <f>'[2]2019 Q1-Q4'!G4+'[2]2019 Q1-Q4'!G4+'[2]2019 Q1-Q4'!G4+'[2]2019 Q1-Q4'!G4</f>
        <v>7345</v>
      </c>
      <c r="I5" s="144">
        <v>304</v>
      </c>
      <c r="J5" s="137">
        <f>'[1]2019 Q1-Q4'!J4+'[1]2019 Q1-Q4'!J4+'[1]2019 Q1-Q4'!J4+'[1]2019 Q1-Q4'!J4</f>
        <v>276</v>
      </c>
      <c r="K5" s="69">
        <f>'[2]2019 Q1-Q4'!J4+'[2]2019 Q1-Q4'!J4+'[2]2019 Q1-Q4'!J4+'[2]2019 Q1-Q4'!J4</f>
        <v>325</v>
      </c>
      <c r="L5" s="144">
        <v>17</v>
      </c>
      <c r="M5" s="70">
        <f>'[1]2019 Q1-Q4'!N4+'[1]2019 Q1-Q4'!N4+'[1]2019 Q1-Q4'!N4+'[1]2019 Q1-Q4'!N4</f>
        <v>7</v>
      </c>
      <c r="N5" s="72">
        <f>'[2]2019 Q1-Q4'!N4+'[2]2019 Q1-Q4'!N4+'[2]2019 Q1-Q4'!N4+'[2]2019 Q1-Q4'!N4</f>
        <v>8</v>
      </c>
      <c r="O5" s="144">
        <v>248</v>
      </c>
      <c r="P5" s="137">
        <f>'[1]2019 Q1-Q4'!M4+'[1]2019 Q1-Q4'!M4+'[1]2019 Q1-Q4'!M4+'[1]2019 Q1-Q4'!M4</f>
        <v>205</v>
      </c>
      <c r="Q5" s="69">
        <f>'[2]2019 Q1-Q4'!M4+'[2]2019 Q1-Q4'!M4+'[2]2019 Q1-Q4'!M4+'[2]2019 Q1-Q4'!M4</f>
        <v>280</v>
      </c>
      <c r="R5" s="131">
        <v>2361</v>
      </c>
      <c r="S5" s="71">
        <f>'[1]2019 Q1-Q4'!O4+'[1]2019 Q1-Q4'!O4+'[1]2019 Q1-Q4'!O4+'[1]2019 Q1-Q4'!O4</f>
        <v>2043</v>
      </c>
      <c r="T5" s="136">
        <f>'[2]2019 Q1-Q4'!O4+'[2]2019 Q1-Q4'!O4+'[2]2019 Q1-Q4'!O4+'[2]2019 Q1-Q4'!O4</f>
        <v>1989</v>
      </c>
      <c r="U5" s="131">
        <v>363</v>
      </c>
      <c r="V5" s="70">
        <f>'[1]2019 Q1-Q4'!P4+'[1]2019 Q1-Q4'!P4+'[1]2019 Q1-Q4'!P4+'[1]2019 Q1-Q4'!P4</f>
        <v>355</v>
      </c>
      <c r="W5" s="72">
        <f>'[2]2019 Q1-Q4'!P4+'[2]2019 Q1-Q4'!P4+'[2]2019 Q1-Q4'!P4+'[2]2019 Q1-Q4'!P4</f>
        <v>329</v>
      </c>
    </row>
    <row r="6" spans="1:23" ht="20.100000000000001" customHeight="1" x14ac:dyDescent="0.2">
      <c r="A6" s="64">
        <v>4</v>
      </c>
      <c r="B6" s="65" t="s">
        <v>1</v>
      </c>
      <c r="C6" s="66">
        <v>9412</v>
      </c>
      <c r="D6" s="67">
        <f>'[1]2019 Q1-Q4'!D5+'[1]2019 Q1-Q4'!D5+'[1]2019 Q1-Q4'!D5+'[1]2019 Q1-Q4'!D5</f>
        <v>8097</v>
      </c>
      <c r="E6" s="69">
        <f>'[2]2019 Q1-Q4'!D5+'[2]2019 Q1-Q4'!D5+'[2]2019 Q1-Q4'!D5+'[2]2019 Q1-Q4'!D5</f>
        <v>7972</v>
      </c>
      <c r="F6" s="151">
        <v>9389</v>
      </c>
      <c r="G6" s="68">
        <f>'[1]2019 Q1-Q4'!G5+'[1]2019 Q1-Q4'!G5+'[1]2019 Q1-Q4'!G5+'[1]2019 Q1-Q4'!G5</f>
        <v>8053</v>
      </c>
      <c r="H6" s="136">
        <f>'[2]2019 Q1-Q4'!G5+'[2]2019 Q1-Q4'!G5+'[2]2019 Q1-Q4'!G5+'[2]2019 Q1-Q4'!G5</f>
        <v>7922</v>
      </c>
      <c r="I6" s="144">
        <v>170</v>
      </c>
      <c r="J6" s="137">
        <f>'[1]2019 Q1-Q4'!J5+'[1]2019 Q1-Q4'!J5+'[1]2019 Q1-Q4'!J5+'[1]2019 Q1-Q4'!J5</f>
        <v>163</v>
      </c>
      <c r="K6" s="69">
        <f>'[2]2019 Q1-Q4'!J5+'[2]2019 Q1-Q4'!J5+'[2]2019 Q1-Q4'!J5+'[2]2019 Q1-Q4'!J5</f>
        <v>170</v>
      </c>
      <c r="L6" s="144">
        <v>6</v>
      </c>
      <c r="M6" s="70">
        <f>'[1]2019 Q1-Q4'!N5+'[1]2019 Q1-Q4'!N5+'[1]2019 Q1-Q4'!N5+'[1]2019 Q1-Q4'!N5</f>
        <v>2</v>
      </c>
      <c r="N6" s="72">
        <f>'[2]2019 Q1-Q4'!N5+'[2]2019 Q1-Q4'!N5+'[2]2019 Q1-Q4'!N5+'[2]2019 Q1-Q4'!N5</f>
        <v>1</v>
      </c>
      <c r="O6" s="144">
        <v>58</v>
      </c>
      <c r="P6" s="137">
        <f>'[1]2019 Q1-Q4'!M5+'[1]2019 Q1-Q4'!M5+'[1]2019 Q1-Q4'!M5+'[1]2019 Q1-Q4'!M5</f>
        <v>32</v>
      </c>
      <c r="Q6" s="69">
        <f>'[2]2019 Q1-Q4'!M5+'[2]2019 Q1-Q4'!M5+'[2]2019 Q1-Q4'!M5+'[2]2019 Q1-Q4'!M5</f>
        <v>19</v>
      </c>
      <c r="R6" s="131">
        <v>1505</v>
      </c>
      <c r="S6" s="71">
        <f>'[1]2019 Q1-Q4'!O5+'[1]2019 Q1-Q4'!O5+'[1]2019 Q1-Q4'!O5+'[1]2019 Q1-Q4'!O5</f>
        <v>1597</v>
      </c>
      <c r="T6" s="136">
        <f>'[2]2019 Q1-Q4'!O5+'[2]2019 Q1-Q4'!O5+'[2]2019 Q1-Q4'!O5+'[2]2019 Q1-Q4'!O5</f>
        <v>1642</v>
      </c>
      <c r="U6" s="131">
        <v>276</v>
      </c>
      <c r="V6" s="70">
        <f>'[1]2019 Q1-Q4'!P5+'[1]2019 Q1-Q4'!P5+'[1]2019 Q1-Q4'!P5+'[1]2019 Q1-Q4'!P5</f>
        <v>130</v>
      </c>
      <c r="W6" s="72">
        <f>'[2]2019 Q1-Q4'!P5+'[2]2019 Q1-Q4'!P5+'[2]2019 Q1-Q4'!P5+'[2]2019 Q1-Q4'!P5</f>
        <v>271</v>
      </c>
    </row>
    <row r="7" spans="1:23" ht="20.100000000000001" customHeight="1" x14ac:dyDescent="0.2">
      <c r="A7" s="64">
        <v>5</v>
      </c>
      <c r="B7" s="65" t="s">
        <v>9</v>
      </c>
      <c r="C7" s="66">
        <v>12039</v>
      </c>
      <c r="D7" s="67">
        <f>'[1]2019 Q1-Q4'!D6+'[1]2019 Q1-Q4'!D6+'[1]2019 Q1-Q4'!D6+'[1]2019 Q1-Q4'!D6</f>
        <v>9949</v>
      </c>
      <c r="E7" s="69">
        <f>'[2]2019 Q1-Q4'!D6+'[2]2019 Q1-Q4'!D6+'[2]2019 Q1-Q4'!D6+'[2]2019 Q1-Q4'!D6</f>
        <v>9085</v>
      </c>
      <c r="F7" s="151">
        <v>12085</v>
      </c>
      <c r="G7" s="68">
        <f>'[1]2019 Q1-Q4'!G6+'[1]2019 Q1-Q4'!G6+'[1]2019 Q1-Q4'!G6+'[1]2019 Q1-Q4'!G6</f>
        <v>9968</v>
      </c>
      <c r="H7" s="136">
        <f>'[2]2019 Q1-Q4'!G6+'[2]2019 Q1-Q4'!G6+'[2]2019 Q1-Q4'!G6+'[2]2019 Q1-Q4'!G6</f>
        <v>9145</v>
      </c>
      <c r="I7" s="144">
        <v>212</v>
      </c>
      <c r="J7" s="137">
        <f>'[1]2019 Q1-Q4'!J6+'[1]2019 Q1-Q4'!J6+'[1]2019 Q1-Q4'!J6+'[1]2019 Q1-Q4'!J6</f>
        <v>214</v>
      </c>
      <c r="K7" s="69">
        <f>'[2]2019 Q1-Q4'!J6+'[2]2019 Q1-Q4'!J6+'[2]2019 Q1-Q4'!J6+'[2]2019 Q1-Q4'!J6</f>
        <v>171</v>
      </c>
      <c r="L7" s="144">
        <v>5</v>
      </c>
      <c r="M7" s="70">
        <f>'[1]2019 Q1-Q4'!N6+'[1]2019 Q1-Q4'!N6+'[1]2019 Q1-Q4'!N6+'[1]2019 Q1-Q4'!N6</f>
        <v>15</v>
      </c>
      <c r="N7" s="72">
        <f>'[2]2019 Q1-Q4'!N6+'[2]2019 Q1-Q4'!N6+'[2]2019 Q1-Q4'!N6+'[2]2019 Q1-Q4'!N6</f>
        <v>7</v>
      </c>
      <c r="O7" s="144">
        <v>81</v>
      </c>
      <c r="P7" s="137">
        <f>'[1]2019 Q1-Q4'!M6+'[1]2019 Q1-Q4'!M6+'[1]2019 Q1-Q4'!M6+'[1]2019 Q1-Q4'!M6</f>
        <v>55</v>
      </c>
      <c r="Q7" s="69">
        <f>'[2]2019 Q1-Q4'!M6+'[2]2019 Q1-Q4'!M6+'[2]2019 Q1-Q4'!M6+'[2]2019 Q1-Q4'!M6</f>
        <v>69</v>
      </c>
      <c r="R7" s="131">
        <v>1963</v>
      </c>
      <c r="S7" s="71">
        <f>'[1]2019 Q1-Q4'!O6+'[1]2019 Q1-Q4'!O6+'[1]2019 Q1-Q4'!O6+'[1]2019 Q1-Q4'!O6</f>
        <v>2211</v>
      </c>
      <c r="T7" s="136">
        <f>'[2]2019 Q1-Q4'!O6+'[2]2019 Q1-Q4'!O6+'[2]2019 Q1-Q4'!O6+'[2]2019 Q1-Q4'!O6</f>
        <v>2835</v>
      </c>
      <c r="U7" s="131">
        <v>381</v>
      </c>
      <c r="V7" s="70">
        <f>'[1]2019 Q1-Q4'!P6+'[1]2019 Q1-Q4'!P6+'[1]2019 Q1-Q4'!P6+'[1]2019 Q1-Q4'!P6</f>
        <v>177</v>
      </c>
      <c r="W7" s="72">
        <f>'[2]2019 Q1-Q4'!P6+'[2]2019 Q1-Q4'!P6+'[2]2019 Q1-Q4'!P6+'[2]2019 Q1-Q4'!P6</f>
        <v>229</v>
      </c>
    </row>
    <row r="8" spans="1:23" ht="20.100000000000001" customHeight="1" x14ac:dyDescent="0.2">
      <c r="A8" s="64">
        <v>6</v>
      </c>
      <c r="B8" s="65" t="s">
        <v>15</v>
      </c>
      <c r="C8" s="66">
        <v>3973</v>
      </c>
      <c r="D8" s="67">
        <f>'[1]2019 Q1-Q4'!D7+'[1]2019 Q1-Q4'!D7+'[1]2019 Q1-Q4'!D7+'[1]2019 Q1-Q4'!D7</f>
        <v>5082</v>
      </c>
      <c r="E8" s="69">
        <f>'[2]2019 Q1-Q4'!D7+'[2]2019 Q1-Q4'!D7+'[2]2019 Q1-Q4'!D7+'[2]2019 Q1-Q4'!D7</f>
        <v>4857</v>
      </c>
      <c r="F8" s="151">
        <v>3972</v>
      </c>
      <c r="G8" s="68">
        <f>'[1]2019 Q1-Q4'!G7+'[1]2019 Q1-Q4'!G7+'[1]2019 Q1-Q4'!G7+'[1]2019 Q1-Q4'!G7</f>
        <v>5079</v>
      </c>
      <c r="H8" s="136">
        <f>'[2]2019 Q1-Q4'!G7+'[2]2019 Q1-Q4'!G7+'[2]2019 Q1-Q4'!G7+'[2]2019 Q1-Q4'!G7</f>
        <v>4883</v>
      </c>
      <c r="I8" s="144">
        <v>45</v>
      </c>
      <c r="J8" s="137">
        <f>'[1]2019 Q1-Q4'!J7+'[1]2019 Q1-Q4'!J7+'[1]2019 Q1-Q4'!J7+'[1]2019 Q1-Q4'!J7</f>
        <v>79</v>
      </c>
      <c r="K8" s="69">
        <f>'[2]2019 Q1-Q4'!J7+'[2]2019 Q1-Q4'!J7+'[2]2019 Q1-Q4'!J7+'[2]2019 Q1-Q4'!J7</f>
        <v>55</v>
      </c>
      <c r="L8" s="144">
        <v>1</v>
      </c>
      <c r="M8" s="70">
        <f>'[1]2019 Q1-Q4'!N7+'[1]2019 Q1-Q4'!N7+'[1]2019 Q1-Q4'!N7+'[1]2019 Q1-Q4'!N7</f>
        <v>1</v>
      </c>
      <c r="N8" s="72">
        <f>'[2]2019 Q1-Q4'!N7+'[2]2019 Q1-Q4'!N7+'[2]2019 Q1-Q4'!N7+'[2]2019 Q1-Q4'!N7</f>
        <v>1</v>
      </c>
      <c r="O8" s="144">
        <v>7</v>
      </c>
      <c r="P8" s="137">
        <f>'[1]2019 Q1-Q4'!M7+'[1]2019 Q1-Q4'!M7+'[1]2019 Q1-Q4'!M7+'[1]2019 Q1-Q4'!M7</f>
        <v>12</v>
      </c>
      <c r="Q8" s="69">
        <f>'[2]2019 Q1-Q4'!M7+'[2]2019 Q1-Q4'!M7+'[2]2019 Q1-Q4'!M7+'[2]2019 Q1-Q4'!M7</f>
        <v>4</v>
      </c>
      <c r="R8" s="131">
        <v>1118</v>
      </c>
      <c r="S8" s="71">
        <f>'[1]2019 Q1-Q4'!O7+'[1]2019 Q1-Q4'!O7+'[1]2019 Q1-Q4'!O7+'[1]2019 Q1-Q4'!O7</f>
        <v>1263</v>
      </c>
      <c r="T8" s="136">
        <f>'[2]2019 Q1-Q4'!O7+'[2]2019 Q1-Q4'!O7+'[2]2019 Q1-Q4'!O7+'[2]2019 Q1-Q4'!O7</f>
        <v>1368</v>
      </c>
      <c r="U8" s="131">
        <v>35</v>
      </c>
      <c r="V8" s="70">
        <f>'[1]2019 Q1-Q4'!P7+'[1]2019 Q1-Q4'!P7+'[1]2019 Q1-Q4'!P7+'[1]2019 Q1-Q4'!P7</f>
        <v>24</v>
      </c>
      <c r="W8" s="72">
        <f>'[2]2019 Q1-Q4'!P7+'[2]2019 Q1-Q4'!P7+'[2]2019 Q1-Q4'!P7+'[2]2019 Q1-Q4'!P7</f>
        <v>30</v>
      </c>
    </row>
    <row r="9" spans="1:23" ht="20.100000000000001" customHeight="1" x14ac:dyDescent="0.2">
      <c r="A9" s="64">
        <v>7</v>
      </c>
      <c r="B9" s="65" t="s">
        <v>10</v>
      </c>
      <c r="C9" s="66">
        <v>3558</v>
      </c>
      <c r="D9" s="67">
        <f>'[1]2019 Q1-Q4'!D8+'[1]2019 Q1-Q4'!D8+'[1]2019 Q1-Q4'!D8+'[1]2019 Q1-Q4'!D8</f>
        <v>2574</v>
      </c>
      <c r="E9" s="69">
        <f>'[2]2019 Q1-Q4'!D8+'[2]2019 Q1-Q4'!D8+'[2]2019 Q1-Q4'!D8+'[2]2019 Q1-Q4'!D8</f>
        <v>2979</v>
      </c>
      <c r="F9" s="151">
        <v>3583</v>
      </c>
      <c r="G9" s="68">
        <f>'[1]2019 Q1-Q4'!G8+'[1]2019 Q1-Q4'!G8+'[1]2019 Q1-Q4'!G8+'[1]2019 Q1-Q4'!G8</f>
        <v>2569</v>
      </c>
      <c r="H9" s="136">
        <f>'[2]2019 Q1-Q4'!G8+'[2]2019 Q1-Q4'!G8+'[2]2019 Q1-Q4'!G8+'[2]2019 Q1-Q4'!G8</f>
        <v>2992</v>
      </c>
      <c r="I9" s="144">
        <v>57</v>
      </c>
      <c r="J9" s="137">
        <f>'[1]2019 Q1-Q4'!J8+'[1]2019 Q1-Q4'!J8+'[1]2019 Q1-Q4'!J8+'[1]2019 Q1-Q4'!J8</f>
        <v>44</v>
      </c>
      <c r="K9" s="69">
        <f>'[2]2019 Q1-Q4'!J8+'[2]2019 Q1-Q4'!J8+'[2]2019 Q1-Q4'!J8+'[2]2019 Q1-Q4'!J8</f>
        <v>53</v>
      </c>
      <c r="L9" s="144">
        <v>3</v>
      </c>
      <c r="M9" s="70">
        <f>'[1]2019 Q1-Q4'!N8+'[1]2019 Q1-Q4'!N8+'[1]2019 Q1-Q4'!N8+'[1]2019 Q1-Q4'!N8</f>
        <v>3</v>
      </c>
      <c r="N9" s="72">
        <f>'[2]2019 Q1-Q4'!N8+'[2]2019 Q1-Q4'!N8+'[2]2019 Q1-Q4'!N8+'[2]2019 Q1-Q4'!N8</f>
        <v>0</v>
      </c>
      <c r="O9" s="144">
        <v>16</v>
      </c>
      <c r="P9" s="137">
        <f>'[1]2019 Q1-Q4'!M8+'[1]2019 Q1-Q4'!M8+'[1]2019 Q1-Q4'!M8+'[1]2019 Q1-Q4'!M8</f>
        <v>6</v>
      </c>
      <c r="Q9" s="69">
        <f>'[2]2019 Q1-Q4'!M8+'[2]2019 Q1-Q4'!M8+'[2]2019 Q1-Q4'!M8+'[2]2019 Q1-Q4'!M8</f>
        <v>5</v>
      </c>
      <c r="R9" s="131">
        <v>545</v>
      </c>
      <c r="S9" s="71">
        <f>'[1]2019 Q1-Q4'!O8+'[1]2019 Q1-Q4'!O8+'[1]2019 Q1-Q4'!O8+'[1]2019 Q1-Q4'!O8</f>
        <v>343</v>
      </c>
      <c r="T9" s="136">
        <f>'[2]2019 Q1-Q4'!O8+'[2]2019 Q1-Q4'!O8+'[2]2019 Q1-Q4'!O8+'[2]2019 Q1-Q4'!O8</f>
        <v>440</v>
      </c>
      <c r="U9" s="131">
        <v>296</v>
      </c>
      <c r="V9" s="70">
        <f>'[1]2019 Q1-Q4'!P8+'[1]2019 Q1-Q4'!P8+'[1]2019 Q1-Q4'!P8+'[1]2019 Q1-Q4'!P8</f>
        <v>129</v>
      </c>
      <c r="W9" s="72">
        <f>'[2]2019 Q1-Q4'!P8+'[2]2019 Q1-Q4'!P8+'[2]2019 Q1-Q4'!P8+'[2]2019 Q1-Q4'!P8</f>
        <v>82</v>
      </c>
    </row>
    <row r="10" spans="1:23" ht="20.100000000000001" customHeight="1" x14ac:dyDescent="0.2">
      <c r="A10" s="64">
        <v>8</v>
      </c>
      <c r="B10" s="65" t="s">
        <v>12</v>
      </c>
      <c r="C10" s="66">
        <v>1313</v>
      </c>
      <c r="D10" s="67">
        <f>'[1]2019 Q1-Q4'!D9+'[1]2019 Q1-Q4'!D9+'[1]2019 Q1-Q4'!D9+'[1]2019 Q1-Q4'!D9</f>
        <v>2452</v>
      </c>
      <c r="E10" s="69">
        <f>'[2]2019 Q1-Q4'!D9+'[2]2019 Q1-Q4'!D9+'[2]2019 Q1-Q4'!D9+'[2]2019 Q1-Q4'!D9</f>
        <v>2719</v>
      </c>
      <c r="F10" s="151">
        <v>1312</v>
      </c>
      <c r="G10" s="68">
        <f>'[1]2019 Q1-Q4'!G9+'[1]2019 Q1-Q4'!G9+'[1]2019 Q1-Q4'!G9+'[1]2019 Q1-Q4'!G9</f>
        <v>2463</v>
      </c>
      <c r="H10" s="136">
        <f>'[2]2019 Q1-Q4'!G9+'[2]2019 Q1-Q4'!G9+'[2]2019 Q1-Q4'!G9+'[2]2019 Q1-Q4'!G9</f>
        <v>2745</v>
      </c>
      <c r="I10" s="144">
        <v>17</v>
      </c>
      <c r="J10" s="137">
        <f>'[1]2019 Q1-Q4'!J9+'[1]2019 Q1-Q4'!J9+'[1]2019 Q1-Q4'!J9+'[1]2019 Q1-Q4'!J9</f>
        <v>20</v>
      </c>
      <c r="K10" s="69">
        <f>'[2]2019 Q1-Q4'!J9+'[2]2019 Q1-Q4'!J9+'[2]2019 Q1-Q4'!J9+'[2]2019 Q1-Q4'!J9</f>
        <v>8</v>
      </c>
      <c r="L10" s="144">
        <v>0</v>
      </c>
      <c r="M10" s="70">
        <f>'[1]2019 Q1-Q4'!N9+'[1]2019 Q1-Q4'!N9+'[1]2019 Q1-Q4'!N9+'[1]2019 Q1-Q4'!N9</f>
        <v>1</v>
      </c>
      <c r="N10" s="72">
        <f>'[2]2019 Q1-Q4'!N9+'[2]2019 Q1-Q4'!N9+'[2]2019 Q1-Q4'!N9+'[2]2019 Q1-Q4'!N9</f>
        <v>3</v>
      </c>
      <c r="O10" s="144">
        <v>1</v>
      </c>
      <c r="P10" s="137">
        <f>'[1]2019 Q1-Q4'!M9+'[1]2019 Q1-Q4'!M9+'[1]2019 Q1-Q4'!M9+'[1]2019 Q1-Q4'!M9</f>
        <v>0</v>
      </c>
      <c r="Q10" s="69">
        <f>'[2]2019 Q1-Q4'!M9+'[2]2019 Q1-Q4'!M9+'[2]2019 Q1-Q4'!M9+'[2]2019 Q1-Q4'!M9</f>
        <v>1</v>
      </c>
      <c r="R10" s="131">
        <v>25</v>
      </c>
      <c r="S10" s="71">
        <f>'[1]2019 Q1-Q4'!O9+'[1]2019 Q1-Q4'!O9+'[1]2019 Q1-Q4'!O9+'[1]2019 Q1-Q4'!O9</f>
        <v>263</v>
      </c>
      <c r="T10" s="136">
        <f>'[2]2019 Q1-Q4'!O9+'[2]2019 Q1-Q4'!O9+'[2]2019 Q1-Q4'!O9+'[2]2019 Q1-Q4'!O9</f>
        <v>446</v>
      </c>
      <c r="U10" s="131">
        <v>35</v>
      </c>
      <c r="V10" s="70">
        <f>'[1]2019 Q1-Q4'!P9+'[1]2019 Q1-Q4'!P9+'[1]2019 Q1-Q4'!P9+'[1]2019 Q1-Q4'!P9</f>
        <v>115</v>
      </c>
      <c r="W10" s="72">
        <f>'[2]2019 Q1-Q4'!P9+'[2]2019 Q1-Q4'!P9+'[2]2019 Q1-Q4'!P9+'[2]2019 Q1-Q4'!P9</f>
        <v>132</v>
      </c>
    </row>
    <row r="11" spans="1:23" ht="20.100000000000001" customHeight="1" x14ac:dyDescent="0.2">
      <c r="A11" s="64">
        <v>9</v>
      </c>
      <c r="B11" s="65" t="s">
        <v>7</v>
      </c>
      <c r="C11" s="66">
        <v>735</v>
      </c>
      <c r="D11" s="67">
        <f>'[1]2019 Q1-Q4'!D10+'[1]2019 Q1-Q4'!D10+'[1]2019 Q1-Q4'!D10+'[1]2019 Q1-Q4'!D10</f>
        <v>1811</v>
      </c>
      <c r="E11" s="69">
        <f>'[2]2019 Q1-Q4'!D10+'[2]2019 Q1-Q4'!D10+'[2]2019 Q1-Q4'!D10+'[2]2019 Q1-Q4'!D10</f>
        <v>2045</v>
      </c>
      <c r="F11" s="151">
        <v>731</v>
      </c>
      <c r="G11" s="68">
        <f>'[1]2019 Q1-Q4'!G10+'[1]2019 Q1-Q4'!G10+'[1]2019 Q1-Q4'!G10+'[1]2019 Q1-Q4'!G10</f>
        <v>1801</v>
      </c>
      <c r="H11" s="136">
        <f>'[2]2019 Q1-Q4'!G10+'[2]2019 Q1-Q4'!G10+'[2]2019 Q1-Q4'!G10+'[2]2019 Q1-Q4'!G10</f>
        <v>2050</v>
      </c>
      <c r="I11" s="144">
        <v>6</v>
      </c>
      <c r="J11" s="137">
        <f>'[1]2019 Q1-Q4'!J10+'[1]2019 Q1-Q4'!J10+'[1]2019 Q1-Q4'!J10+'[1]2019 Q1-Q4'!J10</f>
        <v>34</v>
      </c>
      <c r="K11" s="69">
        <f>'[2]2019 Q1-Q4'!J10+'[2]2019 Q1-Q4'!J10+'[2]2019 Q1-Q4'!J10+'[2]2019 Q1-Q4'!J10</f>
        <v>26</v>
      </c>
      <c r="L11" s="144">
        <v>1</v>
      </c>
      <c r="M11" s="70">
        <f>'[1]2019 Q1-Q4'!N10+'[1]2019 Q1-Q4'!N10+'[1]2019 Q1-Q4'!N10+'[1]2019 Q1-Q4'!N10</f>
        <v>1</v>
      </c>
      <c r="N11" s="72">
        <f>'[2]2019 Q1-Q4'!N10+'[2]2019 Q1-Q4'!N10+'[2]2019 Q1-Q4'!N10+'[2]2019 Q1-Q4'!N10</f>
        <v>1</v>
      </c>
      <c r="O11" s="144">
        <v>6</v>
      </c>
      <c r="P11" s="137">
        <f>'[1]2019 Q1-Q4'!M10+'[1]2019 Q1-Q4'!M10+'[1]2019 Q1-Q4'!M10+'[1]2019 Q1-Q4'!M10</f>
        <v>9</v>
      </c>
      <c r="Q11" s="69">
        <f>'[2]2019 Q1-Q4'!M10+'[2]2019 Q1-Q4'!M10+'[2]2019 Q1-Q4'!M10+'[2]2019 Q1-Q4'!M10</f>
        <v>5</v>
      </c>
      <c r="R11" s="131">
        <v>0</v>
      </c>
      <c r="S11" s="71">
        <f>'[1]2019 Q1-Q4'!O10+'[1]2019 Q1-Q4'!O10+'[1]2019 Q1-Q4'!O10+'[1]2019 Q1-Q4'!O10</f>
        <v>467</v>
      </c>
      <c r="T11" s="136">
        <f>'[2]2019 Q1-Q4'!O10+'[2]2019 Q1-Q4'!O10+'[2]2019 Q1-Q4'!O10+'[2]2019 Q1-Q4'!O10</f>
        <v>586</v>
      </c>
      <c r="U11" s="131">
        <v>12</v>
      </c>
      <c r="V11" s="70">
        <f>'[1]2019 Q1-Q4'!P10+'[1]2019 Q1-Q4'!P10+'[1]2019 Q1-Q4'!P10+'[1]2019 Q1-Q4'!P10</f>
        <v>19</v>
      </c>
      <c r="W11" s="72">
        <f>'[2]2019 Q1-Q4'!P10+'[2]2019 Q1-Q4'!P10+'[2]2019 Q1-Q4'!P10+'[2]2019 Q1-Q4'!P10</f>
        <v>8</v>
      </c>
    </row>
    <row r="12" spans="1:23" ht="20.100000000000001" customHeight="1" x14ac:dyDescent="0.2">
      <c r="A12" s="64">
        <v>10</v>
      </c>
      <c r="B12" s="65" t="s">
        <v>8</v>
      </c>
      <c r="C12" s="66">
        <v>2486</v>
      </c>
      <c r="D12" s="67">
        <f>'[1]2019 Q1-Q4'!D11+'[1]2019 Q1-Q4'!D11+'[1]2019 Q1-Q4'!D11+'[1]2019 Q1-Q4'!D11</f>
        <v>2272</v>
      </c>
      <c r="E12" s="69">
        <f>'[2]2019 Q1-Q4'!D11+'[2]2019 Q1-Q4'!D11+'[2]2019 Q1-Q4'!D11+'[2]2019 Q1-Q4'!D11</f>
        <v>2326</v>
      </c>
      <c r="F12" s="151">
        <v>2480</v>
      </c>
      <c r="G12" s="68">
        <f>'[1]2019 Q1-Q4'!G11+'[1]2019 Q1-Q4'!G11+'[1]2019 Q1-Q4'!G11+'[1]2019 Q1-Q4'!G11</f>
        <v>2277</v>
      </c>
      <c r="H12" s="136">
        <f>'[2]2019 Q1-Q4'!G11+'[2]2019 Q1-Q4'!G11+'[2]2019 Q1-Q4'!G11+'[2]2019 Q1-Q4'!G11</f>
        <v>2348</v>
      </c>
      <c r="I12" s="144">
        <v>31</v>
      </c>
      <c r="J12" s="137">
        <f>'[1]2019 Q1-Q4'!J11+'[1]2019 Q1-Q4'!J11+'[1]2019 Q1-Q4'!J11+'[1]2019 Q1-Q4'!J11</f>
        <v>26</v>
      </c>
      <c r="K12" s="69">
        <f>'[2]2019 Q1-Q4'!J11+'[2]2019 Q1-Q4'!J11+'[2]2019 Q1-Q4'!J11+'[2]2019 Q1-Q4'!J11</f>
        <v>18</v>
      </c>
      <c r="L12" s="144">
        <v>2</v>
      </c>
      <c r="M12" s="70">
        <f>'[1]2019 Q1-Q4'!N11+'[1]2019 Q1-Q4'!N11+'[1]2019 Q1-Q4'!N11+'[1]2019 Q1-Q4'!N11</f>
        <v>1</v>
      </c>
      <c r="N12" s="72">
        <f>'[2]2019 Q1-Q4'!N11+'[2]2019 Q1-Q4'!N11+'[2]2019 Q1-Q4'!N11+'[2]2019 Q1-Q4'!N11</f>
        <v>3</v>
      </c>
      <c r="O12" s="144">
        <v>3</v>
      </c>
      <c r="P12" s="137">
        <f>'[1]2019 Q1-Q4'!M11+'[1]2019 Q1-Q4'!M11+'[1]2019 Q1-Q4'!M11+'[1]2019 Q1-Q4'!M11</f>
        <v>10</v>
      </c>
      <c r="Q12" s="69">
        <f>'[2]2019 Q1-Q4'!M11+'[2]2019 Q1-Q4'!M11+'[2]2019 Q1-Q4'!M11+'[2]2019 Q1-Q4'!M11</f>
        <v>5</v>
      </c>
      <c r="R12" s="131">
        <v>155</v>
      </c>
      <c r="S12" s="71">
        <f>'[1]2019 Q1-Q4'!O11+'[1]2019 Q1-Q4'!O11+'[1]2019 Q1-Q4'!O11+'[1]2019 Q1-Q4'!O11</f>
        <v>65</v>
      </c>
      <c r="T12" s="136">
        <f>'[2]2019 Q1-Q4'!O11+'[2]2019 Q1-Q4'!O11+'[2]2019 Q1-Q4'!O11+'[2]2019 Q1-Q4'!O11</f>
        <v>95</v>
      </c>
      <c r="U12" s="131">
        <v>110</v>
      </c>
      <c r="V12" s="70">
        <f>'[1]2019 Q1-Q4'!P11+'[1]2019 Q1-Q4'!P11+'[1]2019 Q1-Q4'!P11+'[1]2019 Q1-Q4'!P11</f>
        <v>59</v>
      </c>
      <c r="W12" s="72">
        <f>'[2]2019 Q1-Q4'!P11+'[2]2019 Q1-Q4'!P11+'[2]2019 Q1-Q4'!P11+'[2]2019 Q1-Q4'!P11</f>
        <v>35</v>
      </c>
    </row>
    <row r="13" spans="1:23" ht="20.100000000000001" customHeight="1" x14ac:dyDescent="0.2">
      <c r="A13" s="64">
        <v>11</v>
      </c>
      <c r="B13" s="65" t="s">
        <v>14</v>
      </c>
      <c r="C13" s="66">
        <v>6832</v>
      </c>
      <c r="D13" s="67">
        <f>'[1]2019 Q1-Q4'!D12+'[1]2019 Q1-Q4'!D12+'[1]2019 Q1-Q4'!D12+'[1]2019 Q1-Q4'!D12</f>
        <v>8393</v>
      </c>
      <c r="E13" s="69">
        <f>'[2]2019 Q1-Q4'!D12+'[2]2019 Q1-Q4'!D12+'[2]2019 Q1-Q4'!D12+'[2]2019 Q1-Q4'!D12</f>
        <v>9382</v>
      </c>
      <c r="F13" s="151">
        <v>6866</v>
      </c>
      <c r="G13" s="68">
        <f>'[1]2019 Q1-Q4'!G12+'[1]2019 Q1-Q4'!G12+'[1]2019 Q1-Q4'!G12+'[1]2019 Q1-Q4'!G12</f>
        <v>8420</v>
      </c>
      <c r="H13" s="136">
        <f>'[2]2019 Q1-Q4'!G12+'[2]2019 Q1-Q4'!G12+'[2]2019 Q1-Q4'!G12+'[2]2019 Q1-Q4'!G12</f>
        <v>9449</v>
      </c>
      <c r="I13" s="144">
        <v>110</v>
      </c>
      <c r="J13" s="137">
        <f>'[1]2019 Q1-Q4'!J12+'[1]2019 Q1-Q4'!J12+'[1]2019 Q1-Q4'!J12+'[1]2019 Q1-Q4'!J12</f>
        <v>151</v>
      </c>
      <c r="K13" s="69">
        <f>'[2]2019 Q1-Q4'!J12+'[2]2019 Q1-Q4'!J12+'[2]2019 Q1-Q4'!J12+'[2]2019 Q1-Q4'!J12</f>
        <v>142</v>
      </c>
      <c r="L13" s="144">
        <v>4</v>
      </c>
      <c r="M13" s="70">
        <f>'[1]2019 Q1-Q4'!N12+'[1]2019 Q1-Q4'!N12+'[1]2019 Q1-Q4'!N12+'[1]2019 Q1-Q4'!N12</f>
        <v>1</v>
      </c>
      <c r="N13" s="72">
        <f>'[2]2019 Q1-Q4'!N12+'[2]2019 Q1-Q4'!N12+'[2]2019 Q1-Q4'!N12+'[2]2019 Q1-Q4'!N12</f>
        <v>6</v>
      </c>
      <c r="O13" s="144">
        <v>39</v>
      </c>
      <c r="P13" s="137">
        <f>'[1]2019 Q1-Q4'!M12+'[1]2019 Q1-Q4'!M12+'[1]2019 Q1-Q4'!M12+'[1]2019 Q1-Q4'!M12</f>
        <v>38</v>
      </c>
      <c r="Q13" s="69">
        <f>'[2]2019 Q1-Q4'!M12+'[2]2019 Q1-Q4'!M12+'[2]2019 Q1-Q4'!M12+'[2]2019 Q1-Q4'!M12</f>
        <v>37</v>
      </c>
      <c r="R13" s="131">
        <v>1215</v>
      </c>
      <c r="S13" s="71">
        <f>'[1]2019 Q1-Q4'!O12+'[1]2019 Q1-Q4'!O12+'[1]2019 Q1-Q4'!O12+'[1]2019 Q1-Q4'!O12</f>
        <v>1393</v>
      </c>
      <c r="T13" s="136">
        <f>'[2]2019 Q1-Q4'!O12+'[2]2019 Q1-Q4'!O12+'[2]2019 Q1-Q4'!O12+'[2]2019 Q1-Q4'!O12</f>
        <v>1670</v>
      </c>
      <c r="U13" s="131">
        <v>153</v>
      </c>
      <c r="V13" s="70">
        <f>'[1]2019 Q1-Q4'!P12+'[1]2019 Q1-Q4'!P12+'[1]2019 Q1-Q4'!P12+'[1]2019 Q1-Q4'!P12</f>
        <v>166</v>
      </c>
      <c r="W13" s="72">
        <f>'[2]2019 Q1-Q4'!P12+'[2]2019 Q1-Q4'!P12+'[2]2019 Q1-Q4'!P12+'[2]2019 Q1-Q4'!P12</f>
        <v>183</v>
      </c>
    </row>
    <row r="14" spans="1:23" ht="20.100000000000001" customHeight="1" x14ac:dyDescent="0.2">
      <c r="A14" s="64">
        <v>12</v>
      </c>
      <c r="B14" s="65" t="s">
        <v>2</v>
      </c>
      <c r="C14" s="66">
        <v>1293</v>
      </c>
      <c r="D14" s="67">
        <f>'[1]2019 Q1-Q4'!D13+'[1]2019 Q1-Q4'!D13+'[1]2019 Q1-Q4'!D13+'[1]2019 Q1-Q4'!D13</f>
        <v>1689</v>
      </c>
      <c r="E14" s="69">
        <f>'[2]2019 Q1-Q4'!D13+'[2]2019 Q1-Q4'!D13+'[2]2019 Q1-Q4'!D13+'[2]2019 Q1-Q4'!D13</f>
        <v>1864</v>
      </c>
      <c r="F14" s="151">
        <v>1295</v>
      </c>
      <c r="G14" s="68">
        <f>'[1]2019 Q1-Q4'!G13+'[1]2019 Q1-Q4'!G13+'[1]2019 Q1-Q4'!G13+'[1]2019 Q1-Q4'!G13</f>
        <v>1701</v>
      </c>
      <c r="H14" s="136">
        <f>'[2]2019 Q1-Q4'!G13+'[2]2019 Q1-Q4'!G13+'[2]2019 Q1-Q4'!G13+'[2]2019 Q1-Q4'!G13</f>
        <v>1859</v>
      </c>
      <c r="I14" s="144">
        <v>4</v>
      </c>
      <c r="J14" s="137">
        <f>'[1]2019 Q1-Q4'!J13+'[1]2019 Q1-Q4'!J13+'[1]2019 Q1-Q4'!J13+'[1]2019 Q1-Q4'!J13</f>
        <v>6</v>
      </c>
      <c r="K14" s="69">
        <f>'[2]2019 Q1-Q4'!J13+'[2]2019 Q1-Q4'!J13+'[2]2019 Q1-Q4'!J13+'[2]2019 Q1-Q4'!J13</f>
        <v>7</v>
      </c>
      <c r="L14" s="144">
        <v>0</v>
      </c>
      <c r="M14" s="70">
        <f>'[1]2019 Q1-Q4'!N13+'[1]2019 Q1-Q4'!N13+'[1]2019 Q1-Q4'!N13+'[1]2019 Q1-Q4'!N13</f>
        <v>0</v>
      </c>
      <c r="N14" s="72">
        <f>'[2]2019 Q1-Q4'!N13+'[2]2019 Q1-Q4'!N13+'[2]2019 Q1-Q4'!N13+'[2]2019 Q1-Q4'!N13</f>
        <v>0</v>
      </c>
      <c r="O14" s="144">
        <v>0</v>
      </c>
      <c r="P14" s="137">
        <f>'[1]2019 Q1-Q4'!M13+'[1]2019 Q1-Q4'!M13+'[1]2019 Q1-Q4'!M13+'[1]2019 Q1-Q4'!M13</f>
        <v>0</v>
      </c>
      <c r="Q14" s="69">
        <f>'[2]2019 Q1-Q4'!M13+'[2]2019 Q1-Q4'!M13+'[2]2019 Q1-Q4'!M13+'[2]2019 Q1-Q4'!M13</f>
        <v>0</v>
      </c>
      <c r="R14" s="131">
        <v>0</v>
      </c>
      <c r="S14" s="71">
        <v>0</v>
      </c>
      <c r="T14" s="136">
        <v>0</v>
      </c>
      <c r="U14" s="131">
        <v>11</v>
      </c>
      <c r="V14" s="70">
        <f>'[1]2019 Q1-Q4'!P13+'[1]2019 Q1-Q4'!P13+'[1]2019 Q1-Q4'!P13+'[1]2019 Q1-Q4'!P13</f>
        <v>1</v>
      </c>
      <c r="W14" s="72">
        <f>'[2]2019 Q1-Q4'!P13+'[2]2019 Q1-Q4'!P13+'[2]2019 Q1-Q4'!P13+'[2]2019 Q1-Q4'!P13</f>
        <v>4</v>
      </c>
    </row>
    <row r="15" spans="1:23" ht="20.100000000000001" customHeight="1" x14ac:dyDescent="0.2">
      <c r="A15" s="64">
        <v>13</v>
      </c>
      <c r="B15" s="65" t="s">
        <v>22</v>
      </c>
      <c r="C15" s="66">
        <v>491</v>
      </c>
      <c r="D15" s="67">
        <f>'[1]2019 Q1-Q4'!D14+'[1]2019 Q1-Q4'!D14+'[1]2019 Q1-Q4'!D14+'[1]2019 Q1-Q4'!D14</f>
        <v>531</v>
      </c>
      <c r="E15" s="69">
        <f>'[2]2019 Q1-Q4'!D14+'[2]2019 Q1-Q4'!D14+'[2]2019 Q1-Q4'!D14+'[2]2019 Q1-Q4'!D14</f>
        <v>460</v>
      </c>
      <c r="F15" s="151">
        <v>505</v>
      </c>
      <c r="G15" s="68">
        <f>'[1]2019 Q1-Q4'!G14+'[1]2019 Q1-Q4'!G14+'[1]2019 Q1-Q4'!G14+'[1]2019 Q1-Q4'!G14</f>
        <v>533</v>
      </c>
      <c r="H15" s="136">
        <f>'[2]2019 Q1-Q4'!G14+'[2]2019 Q1-Q4'!G14+'[2]2019 Q1-Q4'!G14+'[2]2019 Q1-Q4'!G14</f>
        <v>459</v>
      </c>
      <c r="I15" s="144">
        <v>5</v>
      </c>
      <c r="J15" s="137">
        <f>'[1]2019 Q1-Q4'!J14+'[1]2019 Q1-Q4'!J14+'[1]2019 Q1-Q4'!J14+'[1]2019 Q1-Q4'!J14</f>
        <v>3</v>
      </c>
      <c r="K15" s="69">
        <f>'[2]2019 Q1-Q4'!J14+'[2]2019 Q1-Q4'!J14+'[2]2019 Q1-Q4'!J14+'[2]2019 Q1-Q4'!J14</f>
        <v>5</v>
      </c>
      <c r="L15" s="144">
        <v>0</v>
      </c>
      <c r="M15" s="70">
        <f>'[1]2019 Q1-Q4'!N14+'[1]2019 Q1-Q4'!N14+'[1]2019 Q1-Q4'!N14+'[1]2019 Q1-Q4'!N14</f>
        <v>0</v>
      </c>
      <c r="N15" s="72">
        <f>'[2]2019 Q1-Q4'!N14+'[2]2019 Q1-Q4'!N14+'[2]2019 Q1-Q4'!N14+'[2]2019 Q1-Q4'!N14</f>
        <v>0</v>
      </c>
      <c r="O15" s="144">
        <v>0</v>
      </c>
      <c r="P15" s="137">
        <f>'[1]2019 Q1-Q4'!M14+'[1]2019 Q1-Q4'!M14+'[1]2019 Q1-Q4'!M14+'[1]2019 Q1-Q4'!M14</f>
        <v>1</v>
      </c>
      <c r="Q15" s="69">
        <f>'[2]2019 Q1-Q4'!M14+'[2]2019 Q1-Q4'!M14+'[2]2019 Q1-Q4'!M14+'[2]2019 Q1-Q4'!M14</f>
        <v>0</v>
      </c>
      <c r="R15" s="131">
        <v>0</v>
      </c>
      <c r="S15" s="71">
        <v>0</v>
      </c>
      <c r="T15" s="136">
        <v>0</v>
      </c>
      <c r="U15" s="131">
        <v>0</v>
      </c>
      <c r="V15" s="70">
        <f>'[1]2019 Q1-Q4'!P14+'[1]2019 Q1-Q4'!P14+'[1]2019 Q1-Q4'!P14+'[1]2019 Q1-Q4'!P14</f>
        <v>0</v>
      </c>
      <c r="W15" s="72">
        <f>'[2]2019 Q1-Q4'!P14+'[2]2019 Q1-Q4'!P14+'[2]2019 Q1-Q4'!P14+'[2]2019 Q1-Q4'!P14</f>
        <v>0</v>
      </c>
    </row>
    <row r="16" spans="1:23" ht="20.100000000000001" customHeight="1" x14ac:dyDescent="0.2">
      <c r="A16" s="64">
        <v>14</v>
      </c>
      <c r="B16" s="65" t="s">
        <v>3</v>
      </c>
      <c r="C16" s="66">
        <v>486</v>
      </c>
      <c r="D16" s="67">
        <f>'[1]2019 Q1-Q4'!D15+'[1]2019 Q1-Q4'!D15+'[1]2019 Q1-Q4'!D15+'[1]2019 Q1-Q4'!D15</f>
        <v>3260</v>
      </c>
      <c r="E16" s="69">
        <f>'[2]2019 Q1-Q4'!D15+'[2]2019 Q1-Q4'!D15+'[2]2019 Q1-Q4'!D15+'[2]2019 Q1-Q4'!D15</f>
        <v>4678</v>
      </c>
      <c r="F16" s="151">
        <v>490</v>
      </c>
      <c r="G16" s="68">
        <f>'[1]2019 Q1-Q4'!G15+'[1]2019 Q1-Q4'!G15+'[1]2019 Q1-Q4'!G15+'[1]2019 Q1-Q4'!G15</f>
        <v>3262</v>
      </c>
      <c r="H16" s="136">
        <f>'[2]2019 Q1-Q4'!G15+'[2]2019 Q1-Q4'!G15+'[2]2019 Q1-Q4'!G15+'[2]2019 Q1-Q4'!G15</f>
        <v>4690</v>
      </c>
      <c r="I16" s="144">
        <v>2</v>
      </c>
      <c r="J16" s="137">
        <f>'[1]2019 Q1-Q4'!J15+'[1]2019 Q1-Q4'!J15+'[1]2019 Q1-Q4'!J15+'[1]2019 Q1-Q4'!J15</f>
        <v>41</v>
      </c>
      <c r="K16" s="69">
        <f>'[2]2019 Q1-Q4'!J15+'[2]2019 Q1-Q4'!J15+'[2]2019 Q1-Q4'!J15+'[2]2019 Q1-Q4'!J15</f>
        <v>62</v>
      </c>
      <c r="L16" s="144">
        <v>0</v>
      </c>
      <c r="M16" s="70">
        <f>'[1]2019 Q1-Q4'!N15+'[1]2019 Q1-Q4'!N15+'[1]2019 Q1-Q4'!N15+'[1]2019 Q1-Q4'!N15</f>
        <v>1</v>
      </c>
      <c r="N16" s="72">
        <f>'[2]2019 Q1-Q4'!N15+'[2]2019 Q1-Q4'!N15+'[2]2019 Q1-Q4'!N15+'[2]2019 Q1-Q4'!N15</f>
        <v>4</v>
      </c>
      <c r="O16" s="144">
        <v>0</v>
      </c>
      <c r="P16" s="137">
        <f>'[1]2019 Q1-Q4'!M15+'[1]2019 Q1-Q4'!M15+'[1]2019 Q1-Q4'!M15+'[1]2019 Q1-Q4'!M15</f>
        <v>4</v>
      </c>
      <c r="Q16" s="69">
        <f>'[2]2019 Q1-Q4'!M15+'[2]2019 Q1-Q4'!M15+'[2]2019 Q1-Q4'!M15+'[2]2019 Q1-Q4'!M15</f>
        <v>11</v>
      </c>
      <c r="R16" s="131">
        <v>0</v>
      </c>
      <c r="S16" s="71">
        <f>'[1]2019 Q1-Q4'!O15+'[1]2019 Q1-Q4'!O15+'[1]2019 Q1-Q4'!O15+'[1]2019 Q1-Q4'!O15</f>
        <v>654</v>
      </c>
      <c r="T16" s="136">
        <f>'[2]2019 Q1-Q4'!O15+'[2]2019 Q1-Q4'!O15+'[2]2019 Q1-Q4'!O15+'[2]2019 Q1-Q4'!O15</f>
        <v>964</v>
      </c>
      <c r="U16" s="131">
        <v>14</v>
      </c>
      <c r="V16" s="70">
        <f>'[1]2019 Q1-Q4'!P15+'[1]2019 Q1-Q4'!P15+'[1]2019 Q1-Q4'!P15+'[1]2019 Q1-Q4'!P15</f>
        <v>190</v>
      </c>
      <c r="W16" s="72">
        <f>'[2]2019 Q1-Q4'!P15+'[2]2019 Q1-Q4'!P15+'[2]2019 Q1-Q4'!P15+'[2]2019 Q1-Q4'!P15</f>
        <v>207</v>
      </c>
    </row>
    <row r="17" spans="1:100" ht="20.100000000000001" customHeight="1" x14ac:dyDescent="0.2">
      <c r="A17" s="64">
        <v>15</v>
      </c>
      <c r="B17" s="65" t="s">
        <v>4</v>
      </c>
      <c r="C17" s="66">
        <v>680</v>
      </c>
      <c r="D17" s="67">
        <f>'[1]2019 Q1-Q4'!D16+'[1]2019 Q1-Q4'!D16+'[1]2019 Q1-Q4'!D16+'[1]2019 Q1-Q4'!D16</f>
        <v>982</v>
      </c>
      <c r="E17" s="69">
        <f>'[2]2019 Q1-Q4'!D16+'[2]2019 Q1-Q4'!D16+'[2]2019 Q1-Q4'!D16+'[2]2019 Q1-Q4'!D16</f>
        <v>394</v>
      </c>
      <c r="F17" s="151">
        <v>681</v>
      </c>
      <c r="G17" s="68">
        <f>'[1]2019 Q1-Q4'!G16+'[1]2019 Q1-Q4'!G16+'[1]2019 Q1-Q4'!G16+'[1]2019 Q1-Q4'!G16</f>
        <v>983</v>
      </c>
      <c r="H17" s="136">
        <f>'[2]2019 Q1-Q4'!G16+'[2]2019 Q1-Q4'!G16+'[2]2019 Q1-Q4'!G16+'[2]2019 Q1-Q4'!G16</f>
        <v>394</v>
      </c>
      <c r="I17" s="144">
        <v>7</v>
      </c>
      <c r="J17" s="137">
        <f>'[1]2019 Q1-Q4'!J16+'[1]2019 Q1-Q4'!J16+'[1]2019 Q1-Q4'!J16+'[1]2019 Q1-Q4'!J16</f>
        <v>1</v>
      </c>
      <c r="K17" s="69">
        <f>'[2]2019 Q1-Q4'!J16+'[2]2019 Q1-Q4'!J16+'[2]2019 Q1-Q4'!J16+'[2]2019 Q1-Q4'!J16</f>
        <v>0</v>
      </c>
      <c r="L17" s="144">
        <v>0</v>
      </c>
      <c r="M17" s="70">
        <f>'[1]2019 Q1-Q4'!N16+'[1]2019 Q1-Q4'!N16+'[1]2019 Q1-Q4'!N16+'[1]2019 Q1-Q4'!N16</f>
        <v>0</v>
      </c>
      <c r="N17" s="72">
        <f>'[2]2019 Q1-Q4'!N16+'[2]2019 Q1-Q4'!N16+'[2]2019 Q1-Q4'!N16+'[2]2019 Q1-Q4'!N16</f>
        <v>0</v>
      </c>
      <c r="O17" s="144">
        <v>0</v>
      </c>
      <c r="P17" s="137">
        <f>'[1]2019 Q1-Q4'!M16+'[1]2019 Q1-Q4'!M16+'[1]2019 Q1-Q4'!M16+'[1]2019 Q1-Q4'!M16</f>
        <v>0</v>
      </c>
      <c r="Q17" s="69">
        <f>'[2]2019 Q1-Q4'!M16+'[2]2019 Q1-Q4'!M16+'[2]2019 Q1-Q4'!M16+'[2]2019 Q1-Q4'!M16</f>
        <v>0</v>
      </c>
      <c r="R17" s="131">
        <v>0</v>
      </c>
      <c r="S17" s="71">
        <v>0</v>
      </c>
      <c r="T17" s="136">
        <v>0</v>
      </c>
      <c r="U17" s="131">
        <v>0</v>
      </c>
      <c r="V17" s="70">
        <f>'[1]2019 Q1-Q4'!P16+'[1]2019 Q1-Q4'!P16+'[1]2019 Q1-Q4'!P16+'[1]2019 Q1-Q4'!P16</f>
        <v>0</v>
      </c>
      <c r="W17" s="72">
        <f>'[2]2019 Q1-Q4'!P16+'[2]2019 Q1-Q4'!P16+'[2]2019 Q1-Q4'!P16+'[2]2019 Q1-Q4'!P16</f>
        <v>0</v>
      </c>
    </row>
    <row r="18" spans="1:100" ht="20.100000000000001" customHeight="1" x14ac:dyDescent="0.2">
      <c r="A18" s="64">
        <v>16</v>
      </c>
      <c r="B18" s="65" t="s">
        <v>13</v>
      </c>
      <c r="C18" s="66">
        <v>395</v>
      </c>
      <c r="D18" s="67">
        <f>'[1]2019 Q1-Q4'!D17+'[1]2019 Q1-Q4'!D17+'[1]2019 Q1-Q4'!D17+'[1]2019 Q1-Q4'!D17</f>
        <v>431</v>
      </c>
      <c r="E18" s="69">
        <f>'[2]2019 Q1-Q4'!D17+'[2]2019 Q1-Q4'!D17+'[2]2019 Q1-Q4'!D17+'[2]2019 Q1-Q4'!D17</f>
        <v>415</v>
      </c>
      <c r="F18" s="151">
        <v>392</v>
      </c>
      <c r="G18" s="68">
        <f>'[1]2019 Q1-Q4'!G17+'[1]2019 Q1-Q4'!G17+'[1]2019 Q1-Q4'!G17+'[1]2019 Q1-Q4'!G17</f>
        <v>428</v>
      </c>
      <c r="H18" s="136">
        <f>'[2]2019 Q1-Q4'!G17+'[2]2019 Q1-Q4'!G17+'[2]2019 Q1-Q4'!G17+'[2]2019 Q1-Q4'!G17</f>
        <v>416</v>
      </c>
      <c r="I18" s="144">
        <v>3</v>
      </c>
      <c r="J18" s="137">
        <f>'[1]2019 Q1-Q4'!J17+'[1]2019 Q1-Q4'!J17+'[1]2019 Q1-Q4'!J17+'[1]2019 Q1-Q4'!J17</f>
        <v>4</v>
      </c>
      <c r="K18" s="69">
        <f>'[2]2019 Q1-Q4'!J17+'[2]2019 Q1-Q4'!J17+'[2]2019 Q1-Q4'!J17+'[2]2019 Q1-Q4'!J17</f>
        <v>0</v>
      </c>
      <c r="L18" s="144">
        <v>0</v>
      </c>
      <c r="M18" s="70">
        <f>'[1]2019 Q1-Q4'!N17+'[1]2019 Q1-Q4'!N17+'[1]2019 Q1-Q4'!N17+'[1]2019 Q1-Q4'!N17</f>
        <v>0</v>
      </c>
      <c r="N18" s="72">
        <f>'[2]2019 Q1-Q4'!N17+'[2]2019 Q1-Q4'!N17+'[2]2019 Q1-Q4'!N17+'[2]2019 Q1-Q4'!N17</f>
        <v>0</v>
      </c>
      <c r="O18" s="144">
        <v>0</v>
      </c>
      <c r="P18" s="137">
        <f>'[1]2019 Q1-Q4'!M17+'[1]2019 Q1-Q4'!M17+'[1]2019 Q1-Q4'!M17+'[1]2019 Q1-Q4'!M17</f>
        <v>0</v>
      </c>
      <c r="Q18" s="69">
        <f>'[2]2019 Q1-Q4'!M17+'[2]2019 Q1-Q4'!M17+'[2]2019 Q1-Q4'!M17+'[2]2019 Q1-Q4'!M17</f>
        <v>0</v>
      </c>
      <c r="R18" s="131">
        <v>0</v>
      </c>
      <c r="S18" s="71">
        <v>0</v>
      </c>
      <c r="T18" s="136">
        <v>0</v>
      </c>
      <c r="U18" s="131">
        <v>12</v>
      </c>
      <c r="V18" s="70">
        <f>'[1]2019 Q1-Q4'!P17+'[1]2019 Q1-Q4'!P17+'[1]2019 Q1-Q4'!P17+'[1]2019 Q1-Q4'!P17</f>
        <v>6</v>
      </c>
      <c r="W18" s="72">
        <f>'[2]2019 Q1-Q4'!P17+'[2]2019 Q1-Q4'!P17+'[2]2019 Q1-Q4'!P17+'[2]2019 Q1-Q4'!P17</f>
        <v>5</v>
      </c>
    </row>
    <row r="19" spans="1:100" ht="20.100000000000001" customHeight="1" x14ac:dyDescent="0.2">
      <c r="A19" s="64">
        <v>17</v>
      </c>
      <c r="B19" s="65" t="s">
        <v>5</v>
      </c>
      <c r="C19" s="66">
        <v>246</v>
      </c>
      <c r="D19" s="67">
        <f>'[1]2019 Q1-Q4'!D18+'[1]2019 Q1-Q4'!D18+'[1]2019 Q1-Q4'!D18+'[1]2019 Q1-Q4'!D18</f>
        <v>379</v>
      </c>
      <c r="E19" s="69">
        <f>'[2]2019 Q1-Q4'!D18+'[2]2019 Q1-Q4'!D18+'[2]2019 Q1-Q4'!D18+'[2]2019 Q1-Q4'!D18</f>
        <v>441</v>
      </c>
      <c r="F19" s="151">
        <v>248</v>
      </c>
      <c r="G19" s="68">
        <f>'[1]2019 Q1-Q4'!G18+'[1]2019 Q1-Q4'!G18+'[1]2019 Q1-Q4'!G18+'[1]2019 Q1-Q4'!G18</f>
        <v>375</v>
      </c>
      <c r="H19" s="136">
        <f>'[2]2019 Q1-Q4'!G18+'[2]2019 Q1-Q4'!G18+'[2]2019 Q1-Q4'!G18+'[2]2019 Q1-Q4'!G18</f>
        <v>439</v>
      </c>
      <c r="I19" s="144">
        <v>5</v>
      </c>
      <c r="J19" s="137">
        <f>'[1]2019 Q1-Q4'!J18+'[1]2019 Q1-Q4'!J18+'[1]2019 Q1-Q4'!J18+'[1]2019 Q1-Q4'!J18</f>
        <v>4</v>
      </c>
      <c r="K19" s="69">
        <f>'[2]2019 Q1-Q4'!J18+'[2]2019 Q1-Q4'!J18+'[2]2019 Q1-Q4'!J18+'[2]2019 Q1-Q4'!J18</f>
        <v>7</v>
      </c>
      <c r="L19" s="144">
        <v>0</v>
      </c>
      <c r="M19" s="70">
        <f>'[1]2019 Q1-Q4'!N18+'[1]2019 Q1-Q4'!N18+'[1]2019 Q1-Q4'!N18+'[1]2019 Q1-Q4'!N18</f>
        <v>0</v>
      </c>
      <c r="N19" s="72">
        <f>'[2]2019 Q1-Q4'!N18+'[2]2019 Q1-Q4'!N18+'[2]2019 Q1-Q4'!N18+'[2]2019 Q1-Q4'!N18</f>
        <v>0</v>
      </c>
      <c r="O19" s="144">
        <v>0</v>
      </c>
      <c r="P19" s="137">
        <f>'[1]2019 Q1-Q4'!M18+'[1]2019 Q1-Q4'!M18+'[1]2019 Q1-Q4'!M18+'[1]2019 Q1-Q4'!M18</f>
        <v>0</v>
      </c>
      <c r="Q19" s="69">
        <f>'[2]2019 Q1-Q4'!M18+'[2]2019 Q1-Q4'!M18+'[2]2019 Q1-Q4'!M18+'[2]2019 Q1-Q4'!M18</f>
        <v>0</v>
      </c>
      <c r="R19" s="131">
        <v>0</v>
      </c>
      <c r="S19" s="71">
        <v>0</v>
      </c>
      <c r="T19" s="136">
        <v>0</v>
      </c>
      <c r="U19" s="131">
        <v>1</v>
      </c>
      <c r="V19" s="70">
        <f>'[1]2019 Q1-Q4'!P18+'[1]2019 Q1-Q4'!P18+'[1]2019 Q1-Q4'!P18+'[1]2019 Q1-Q4'!P18</f>
        <v>1</v>
      </c>
      <c r="W19" s="72">
        <f>'[2]2019 Q1-Q4'!P18+'[2]2019 Q1-Q4'!P18+'[2]2019 Q1-Q4'!P18+'[2]2019 Q1-Q4'!P18</f>
        <v>0</v>
      </c>
    </row>
    <row r="20" spans="1:100" ht="20.100000000000001" customHeight="1" x14ac:dyDescent="0.2">
      <c r="A20" s="64">
        <v>18</v>
      </c>
      <c r="B20" s="65" t="s">
        <v>21</v>
      </c>
      <c r="C20" s="66">
        <v>305</v>
      </c>
      <c r="D20" s="67">
        <f>'[1]2019 Q1-Q4'!D19+'[1]2019 Q1-Q4'!D19+'[1]2019 Q1-Q4'!D19+'[1]2019 Q1-Q4'!D19</f>
        <v>329</v>
      </c>
      <c r="E20" s="69">
        <f>'[2]2019 Q1-Q4'!D19+'[2]2019 Q1-Q4'!D19+'[2]2019 Q1-Q4'!D19+'[2]2019 Q1-Q4'!D19</f>
        <v>319</v>
      </c>
      <c r="F20" s="151">
        <v>305</v>
      </c>
      <c r="G20" s="68">
        <f>'[1]2019 Q1-Q4'!G19+'[1]2019 Q1-Q4'!G19+'[1]2019 Q1-Q4'!G19+'[1]2019 Q1-Q4'!G19</f>
        <v>334</v>
      </c>
      <c r="H20" s="136">
        <f>'[2]2019 Q1-Q4'!G19+'[2]2019 Q1-Q4'!G19+'[2]2019 Q1-Q4'!G19+'[2]2019 Q1-Q4'!G19</f>
        <v>322</v>
      </c>
      <c r="I20" s="144">
        <v>2</v>
      </c>
      <c r="J20" s="137">
        <f>'[1]2019 Q1-Q4'!J19+'[1]2019 Q1-Q4'!J19+'[1]2019 Q1-Q4'!J19+'[1]2019 Q1-Q4'!J19</f>
        <v>0</v>
      </c>
      <c r="K20" s="69">
        <f>'[2]2019 Q1-Q4'!J19+'[2]2019 Q1-Q4'!J19+'[2]2019 Q1-Q4'!J19+'[2]2019 Q1-Q4'!J19</f>
        <v>0</v>
      </c>
      <c r="L20" s="144">
        <v>0</v>
      </c>
      <c r="M20" s="70">
        <f>'[1]2019 Q1-Q4'!N19+'[1]2019 Q1-Q4'!N19+'[1]2019 Q1-Q4'!N19+'[1]2019 Q1-Q4'!N19</f>
        <v>0</v>
      </c>
      <c r="N20" s="72">
        <f>'[2]2019 Q1-Q4'!N19+'[2]2019 Q1-Q4'!N19+'[2]2019 Q1-Q4'!N19+'[2]2019 Q1-Q4'!N19</f>
        <v>0</v>
      </c>
      <c r="O20" s="144">
        <v>1</v>
      </c>
      <c r="P20" s="137">
        <f>'[1]2019 Q1-Q4'!M19+'[1]2019 Q1-Q4'!M19+'[1]2019 Q1-Q4'!M19+'[1]2019 Q1-Q4'!M19</f>
        <v>0</v>
      </c>
      <c r="Q20" s="69">
        <f>'[2]2019 Q1-Q4'!M19+'[2]2019 Q1-Q4'!M19+'[2]2019 Q1-Q4'!M19+'[2]2019 Q1-Q4'!M19</f>
        <v>0</v>
      </c>
      <c r="R20" s="131">
        <v>0</v>
      </c>
      <c r="S20" s="71">
        <v>0</v>
      </c>
      <c r="T20" s="136">
        <v>0</v>
      </c>
      <c r="U20" s="131">
        <v>6</v>
      </c>
      <c r="V20" s="70">
        <f>'[1]2019 Q1-Q4'!P19+'[1]2019 Q1-Q4'!P19+'[1]2019 Q1-Q4'!P19+'[1]2019 Q1-Q4'!P19</f>
        <v>8</v>
      </c>
      <c r="W20" s="72">
        <f>'[2]2019 Q1-Q4'!P19+'[2]2019 Q1-Q4'!P19+'[2]2019 Q1-Q4'!P19+'[2]2019 Q1-Q4'!P19</f>
        <v>6</v>
      </c>
    </row>
    <row r="21" spans="1:100" ht="20.100000000000001" customHeight="1" x14ac:dyDescent="0.2">
      <c r="A21" s="64">
        <v>19</v>
      </c>
      <c r="B21" s="65" t="s">
        <v>27</v>
      </c>
      <c r="C21" s="66">
        <v>1411</v>
      </c>
      <c r="D21" s="67">
        <f>'[1]2019 Q1-Q4'!D20+'[1]2019 Q1-Q4'!D20+'[1]2019 Q1-Q4'!D20+'[1]2019 Q1-Q4'!D20</f>
        <v>2516</v>
      </c>
      <c r="E21" s="69">
        <f>'[2]2019 Q1-Q4'!D20+'[2]2019 Q1-Q4'!D20+'[2]2019 Q1-Q4'!D20+'[2]2019 Q1-Q4'!D20</f>
        <v>2823</v>
      </c>
      <c r="F21" s="151">
        <v>1434</v>
      </c>
      <c r="G21" s="68">
        <f>'[1]2019 Q1-Q4'!G20+'[1]2019 Q1-Q4'!G20+'[1]2019 Q1-Q4'!G20+'[1]2019 Q1-Q4'!G20</f>
        <v>2542</v>
      </c>
      <c r="H21" s="136">
        <f>'[2]2019 Q1-Q4'!G20+'[2]2019 Q1-Q4'!G20+'[2]2019 Q1-Q4'!G20+'[2]2019 Q1-Q4'!G20</f>
        <v>2862</v>
      </c>
      <c r="I21" s="144">
        <v>4</v>
      </c>
      <c r="J21" s="137">
        <f>'[1]2019 Q1-Q4'!J20+'[1]2019 Q1-Q4'!J20+'[1]2019 Q1-Q4'!J20+'[1]2019 Q1-Q4'!J20</f>
        <v>10</v>
      </c>
      <c r="K21" s="69">
        <f>'[2]2019 Q1-Q4'!J20+'[2]2019 Q1-Q4'!J20+'[2]2019 Q1-Q4'!J20+'[2]2019 Q1-Q4'!J20</f>
        <v>7</v>
      </c>
      <c r="L21" s="144">
        <v>1</v>
      </c>
      <c r="M21" s="70">
        <f>'[1]2019 Q1-Q4'!N20+'[1]2019 Q1-Q4'!N20+'[1]2019 Q1-Q4'!N20+'[1]2019 Q1-Q4'!N20</f>
        <v>1</v>
      </c>
      <c r="N21" s="72">
        <f>'[2]2019 Q1-Q4'!N20+'[2]2019 Q1-Q4'!N20+'[2]2019 Q1-Q4'!N20+'[2]2019 Q1-Q4'!N20</f>
        <v>0</v>
      </c>
      <c r="O21" s="144">
        <v>1</v>
      </c>
      <c r="P21" s="137">
        <f>'[1]2019 Q1-Q4'!M20+'[1]2019 Q1-Q4'!M20+'[1]2019 Q1-Q4'!M20+'[1]2019 Q1-Q4'!M20</f>
        <v>3</v>
      </c>
      <c r="Q21" s="69">
        <f>'[2]2019 Q1-Q4'!M20+'[2]2019 Q1-Q4'!M20+'[2]2019 Q1-Q4'!M20+'[2]2019 Q1-Q4'!M20</f>
        <v>0</v>
      </c>
      <c r="R21" s="131">
        <v>84</v>
      </c>
      <c r="S21" s="71">
        <f>'[1]2019 Q1-Q4'!O20+'[1]2019 Q1-Q4'!O20+'[1]2019 Q1-Q4'!O20+'[1]2019 Q1-Q4'!O20</f>
        <v>207</v>
      </c>
      <c r="T21" s="136">
        <f>'[2]2019 Q1-Q4'!O20+'[2]2019 Q1-Q4'!O20+'[2]2019 Q1-Q4'!O20+'[2]2019 Q1-Q4'!O20</f>
        <v>353</v>
      </c>
      <c r="U21" s="131">
        <v>59</v>
      </c>
      <c r="V21" s="70">
        <f>'[1]2019 Q1-Q4'!P20+'[1]2019 Q1-Q4'!P20+'[1]2019 Q1-Q4'!P20+'[1]2019 Q1-Q4'!P20</f>
        <v>148</v>
      </c>
      <c r="W21" s="72">
        <f>'[2]2019 Q1-Q4'!P20+'[2]2019 Q1-Q4'!P20+'[2]2019 Q1-Q4'!P20+'[2]2019 Q1-Q4'!P20</f>
        <v>246</v>
      </c>
    </row>
    <row r="22" spans="1:100" ht="20.100000000000001" customHeight="1" x14ac:dyDescent="0.2">
      <c r="A22" s="64">
        <v>20</v>
      </c>
      <c r="B22" s="65" t="s">
        <v>23</v>
      </c>
      <c r="C22" s="66">
        <v>275</v>
      </c>
      <c r="D22" s="67">
        <f>'[1]2019 Q1-Q4'!D21+'[1]2019 Q1-Q4'!D21+'[1]2019 Q1-Q4'!D21+'[1]2019 Q1-Q4'!D21</f>
        <v>480</v>
      </c>
      <c r="E22" s="69">
        <f>'[2]2019 Q1-Q4'!D21+'[2]2019 Q1-Q4'!D21+'[2]2019 Q1-Q4'!D21+'[2]2019 Q1-Q4'!D21</f>
        <v>522</v>
      </c>
      <c r="F22" s="151">
        <v>286</v>
      </c>
      <c r="G22" s="68">
        <f>'[1]2019 Q1-Q4'!G21+'[1]2019 Q1-Q4'!G21+'[1]2019 Q1-Q4'!G21+'[1]2019 Q1-Q4'!G21</f>
        <v>483</v>
      </c>
      <c r="H22" s="136">
        <f>'[2]2019 Q1-Q4'!G21+'[2]2019 Q1-Q4'!G21+'[2]2019 Q1-Q4'!G21+'[2]2019 Q1-Q4'!G21</f>
        <v>527</v>
      </c>
      <c r="I22" s="144">
        <v>1</v>
      </c>
      <c r="J22" s="137">
        <f>'[1]2019 Q1-Q4'!J21+'[1]2019 Q1-Q4'!J21+'[1]2019 Q1-Q4'!J21+'[1]2019 Q1-Q4'!J21</f>
        <v>2</v>
      </c>
      <c r="K22" s="69">
        <f>'[2]2019 Q1-Q4'!J21+'[2]2019 Q1-Q4'!J21+'[2]2019 Q1-Q4'!J21+'[2]2019 Q1-Q4'!J21</f>
        <v>7</v>
      </c>
      <c r="L22" s="144">
        <v>0</v>
      </c>
      <c r="M22" s="70">
        <f>'[1]2019 Q1-Q4'!N21+'[1]2019 Q1-Q4'!N21+'[1]2019 Q1-Q4'!N21+'[1]2019 Q1-Q4'!N21</f>
        <v>0</v>
      </c>
      <c r="N22" s="72">
        <f>'[2]2019 Q1-Q4'!N21+'[2]2019 Q1-Q4'!N21+'[2]2019 Q1-Q4'!N21+'[2]2019 Q1-Q4'!N21</f>
        <v>0</v>
      </c>
      <c r="O22" s="144">
        <v>0</v>
      </c>
      <c r="P22" s="137">
        <f>'[1]2019 Q1-Q4'!M21+'[1]2019 Q1-Q4'!M21+'[1]2019 Q1-Q4'!M21+'[1]2019 Q1-Q4'!M21</f>
        <v>0</v>
      </c>
      <c r="Q22" s="69">
        <f>'[2]2019 Q1-Q4'!M21+'[2]2019 Q1-Q4'!M21+'[2]2019 Q1-Q4'!M21+'[2]2019 Q1-Q4'!M21</f>
        <v>0</v>
      </c>
      <c r="R22" s="131">
        <v>5</v>
      </c>
      <c r="S22" s="71">
        <f>'[1]2019 Q1-Q4'!O21+'[1]2019 Q1-Q4'!O21+'[1]2019 Q1-Q4'!O21+'[1]2019 Q1-Q4'!O21</f>
        <v>54</v>
      </c>
      <c r="T22" s="136">
        <f>'[2]2019 Q1-Q4'!O21+'[2]2019 Q1-Q4'!O21+'[2]2019 Q1-Q4'!O21+'[2]2019 Q1-Q4'!O21</f>
        <v>55</v>
      </c>
      <c r="U22" s="131">
        <v>5</v>
      </c>
      <c r="V22" s="70">
        <f>'[1]2019 Q1-Q4'!P21+'[1]2019 Q1-Q4'!P21+'[1]2019 Q1-Q4'!P21+'[1]2019 Q1-Q4'!P21</f>
        <v>8</v>
      </c>
      <c r="W22" s="72">
        <f>'[2]2019 Q1-Q4'!P21+'[2]2019 Q1-Q4'!P21+'[2]2019 Q1-Q4'!P21+'[2]2019 Q1-Q4'!P21</f>
        <v>1</v>
      </c>
    </row>
    <row r="23" spans="1:100" ht="20.100000000000001" customHeight="1" x14ac:dyDescent="0.2">
      <c r="A23" s="64">
        <v>21</v>
      </c>
      <c r="B23" s="65" t="s">
        <v>24</v>
      </c>
      <c r="C23" s="66">
        <v>145</v>
      </c>
      <c r="D23" s="67">
        <f>'[1]2019 Q1-Q4'!D22+'[1]2019 Q1-Q4'!D22+'[1]2019 Q1-Q4'!D22+'[1]2019 Q1-Q4'!D22</f>
        <v>318</v>
      </c>
      <c r="E23" s="69">
        <f>'[2]2019 Q1-Q4'!D22+'[2]2019 Q1-Q4'!D22+'[2]2019 Q1-Q4'!D22+'[2]2019 Q1-Q4'!D22</f>
        <v>174</v>
      </c>
      <c r="F23" s="151">
        <v>142</v>
      </c>
      <c r="G23" s="68">
        <f>'[1]2019 Q1-Q4'!G22+'[1]2019 Q1-Q4'!G22+'[1]2019 Q1-Q4'!G22+'[1]2019 Q1-Q4'!G22</f>
        <v>317</v>
      </c>
      <c r="H23" s="136">
        <f>'[2]2019 Q1-Q4'!G22+'[2]2019 Q1-Q4'!G22+'[2]2019 Q1-Q4'!G22+'[2]2019 Q1-Q4'!G22</f>
        <v>175</v>
      </c>
      <c r="I23" s="144">
        <v>3</v>
      </c>
      <c r="J23" s="137">
        <f>'[1]2019 Q1-Q4'!J22+'[1]2019 Q1-Q4'!J22+'[1]2019 Q1-Q4'!J22+'[1]2019 Q1-Q4'!J22</f>
        <v>3</v>
      </c>
      <c r="K23" s="69">
        <f>'[2]2019 Q1-Q4'!J22+'[2]2019 Q1-Q4'!J22+'[2]2019 Q1-Q4'!J22+'[2]2019 Q1-Q4'!J22</f>
        <v>0</v>
      </c>
      <c r="L23" s="144">
        <v>0</v>
      </c>
      <c r="M23" s="70">
        <f>'[1]2019 Q1-Q4'!N22+'[1]2019 Q1-Q4'!N22+'[1]2019 Q1-Q4'!N22+'[1]2019 Q1-Q4'!N22</f>
        <v>0</v>
      </c>
      <c r="N23" s="72">
        <f>'[2]2019 Q1-Q4'!N22+'[2]2019 Q1-Q4'!N22+'[2]2019 Q1-Q4'!N22+'[2]2019 Q1-Q4'!N22</f>
        <v>0</v>
      </c>
      <c r="O23" s="144">
        <v>0</v>
      </c>
      <c r="P23" s="137">
        <f>'[1]2019 Q1-Q4'!M22+'[1]2019 Q1-Q4'!M22+'[1]2019 Q1-Q4'!M22+'[1]2019 Q1-Q4'!M22</f>
        <v>0</v>
      </c>
      <c r="Q23" s="69">
        <f>'[2]2019 Q1-Q4'!M22+'[2]2019 Q1-Q4'!M22+'[2]2019 Q1-Q4'!M22+'[2]2019 Q1-Q4'!M22</f>
        <v>0</v>
      </c>
      <c r="R23" s="131">
        <v>0</v>
      </c>
      <c r="S23" s="71">
        <v>0</v>
      </c>
      <c r="T23" s="136">
        <v>0</v>
      </c>
      <c r="U23" s="131">
        <v>0</v>
      </c>
      <c r="V23" s="70">
        <f>'[1]2019 Q1-Q4'!P22+'[1]2019 Q1-Q4'!P22+'[1]2019 Q1-Q4'!P22+'[1]2019 Q1-Q4'!P22</f>
        <v>0</v>
      </c>
      <c r="W23" s="72">
        <f>'[2]2019 Q1-Q4'!P22+'[2]2019 Q1-Q4'!P22+'[2]2019 Q1-Q4'!P22+'[2]2019 Q1-Q4'!P22</f>
        <v>0</v>
      </c>
    </row>
    <row r="24" spans="1:100" ht="20.100000000000001" customHeight="1" x14ac:dyDescent="0.2">
      <c r="A24" s="64">
        <v>22</v>
      </c>
      <c r="B24" s="65" t="s">
        <v>25</v>
      </c>
      <c r="C24" s="66">
        <v>254</v>
      </c>
      <c r="D24" s="67">
        <f>'[1]2019 Q1-Q4'!D23+'[1]2019 Q1-Q4'!D23+'[1]2019 Q1-Q4'!D23+'[1]2019 Q1-Q4'!D23</f>
        <v>351</v>
      </c>
      <c r="E24" s="69">
        <f>'[2]2019 Q1-Q4'!D23+'[2]2019 Q1-Q4'!D23+'[2]2019 Q1-Q4'!D23+'[2]2019 Q1-Q4'!D23</f>
        <v>435</v>
      </c>
      <c r="F24" s="151">
        <v>229</v>
      </c>
      <c r="G24" s="68">
        <f>'[1]2019 Q1-Q4'!G23+'[1]2019 Q1-Q4'!G23+'[1]2019 Q1-Q4'!G23+'[1]2019 Q1-Q4'!G23</f>
        <v>351</v>
      </c>
      <c r="H24" s="136">
        <f>'[2]2019 Q1-Q4'!G23+'[2]2019 Q1-Q4'!G23+'[2]2019 Q1-Q4'!G23+'[2]2019 Q1-Q4'!G23</f>
        <v>435</v>
      </c>
      <c r="I24" s="144">
        <v>0</v>
      </c>
      <c r="J24" s="137">
        <f>'[1]2019 Q1-Q4'!J23+'[1]2019 Q1-Q4'!J23+'[1]2019 Q1-Q4'!J23+'[1]2019 Q1-Q4'!J23</f>
        <v>0</v>
      </c>
      <c r="K24" s="69">
        <f>'[2]2019 Q1-Q4'!J23+'[2]2019 Q1-Q4'!J23+'[2]2019 Q1-Q4'!J23+'[2]2019 Q1-Q4'!J23</f>
        <v>0</v>
      </c>
      <c r="L24" s="144">
        <v>0</v>
      </c>
      <c r="M24" s="70">
        <f>'[1]2019 Q1-Q4'!N23+'[1]2019 Q1-Q4'!N23+'[1]2019 Q1-Q4'!N23+'[1]2019 Q1-Q4'!N23</f>
        <v>0</v>
      </c>
      <c r="N24" s="72">
        <f>'[2]2019 Q1-Q4'!N23+'[2]2019 Q1-Q4'!N23+'[2]2019 Q1-Q4'!N23+'[2]2019 Q1-Q4'!N23</f>
        <v>0</v>
      </c>
      <c r="O24" s="144">
        <v>0</v>
      </c>
      <c r="P24" s="137">
        <f>'[1]2019 Q1-Q4'!M23+'[1]2019 Q1-Q4'!M23+'[1]2019 Q1-Q4'!M23+'[1]2019 Q1-Q4'!M23</f>
        <v>0</v>
      </c>
      <c r="Q24" s="69">
        <f>'[2]2019 Q1-Q4'!M23+'[2]2019 Q1-Q4'!M23+'[2]2019 Q1-Q4'!M23+'[2]2019 Q1-Q4'!M23</f>
        <v>0</v>
      </c>
      <c r="R24" s="131">
        <v>0</v>
      </c>
      <c r="S24" s="71">
        <v>0</v>
      </c>
      <c r="T24" s="136">
        <v>0</v>
      </c>
      <c r="U24" s="131">
        <v>0</v>
      </c>
      <c r="V24" s="70">
        <f>'[1]2019 Q1-Q4'!P23+'[1]2019 Q1-Q4'!P23+'[1]2019 Q1-Q4'!P23+'[1]2019 Q1-Q4'!P23</f>
        <v>0</v>
      </c>
      <c r="W24" s="72">
        <f>'[2]2019 Q1-Q4'!P23+'[2]2019 Q1-Q4'!P23+'[2]2019 Q1-Q4'!P23+'[2]2019 Q1-Q4'!P23</f>
        <v>1</v>
      </c>
    </row>
    <row r="25" spans="1:100" s="80" customFormat="1" ht="20.100000000000001" customHeight="1" x14ac:dyDescent="0.2">
      <c r="A25" s="73"/>
      <c r="B25" s="74"/>
      <c r="C25" s="73"/>
      <c r="D25" s="75"/>
      <c r="E25" s="78"/>
      <c r="F25" s="153"/>
      <c r="G25" s="68"/>
      <c r="H25" s="136"/>
      <c r="I25" s="139"/>
      <c r="J25" s="76"/>
      <c r="K25" s="76"/>
      <c r="L25" s="139"/>
      <c r="M25" s="77"/>
      <c r="N25" s="76"/>
      <c r="O25" s="133"/>
      <c r="P25" s="78"/>
      <c r="Q25" s="78"/>
      <c r="R25" s="139"/>
      <c r="S25" s="79"/>
      <c r="T25" s="76"/>
      <c r="U25" s="133"/>
      <c r="V25" s="78"/>
      <c r="W25" s="78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</row>
    <row r="26" spans="1:100" ht="20.100000000000001" customHeight="1" thickBot="1" x14ac:dyDescent="0.25">
      <c r="A26" s="81"/>
      <c r="B26" s="82" t="s">
        <v>51</v>
      </c>
      <c r="C26" s="83">
        <f t="shared" ref="C26:V26" si="0">SUM(C3:C25)</f>
        <v>81078</v>
      </c>
      <c r="D26" s="84">
        <f t="shared" si="0"/>
        <v>71671</v>
      </c>
      <c r="E26" s="89">
        <f>SUM(E3:E25)</f>
        <v>75422</v>
      </c>
      <c r="F26" s="154">
        <f t="shared" si="0"/>
        <v>83057</v>
      </c>
      <c r="G26" s="84">
        <f t="shared" si="0"/>
        <v>71603</v>
      </c>
      <c r="H26" s="89">
        <f>SUM(H3:H25)</f>
        <v>75490</v>
      </c>
      <c r="I26" s="149">
        <f t="shared" si="0"/>
        <v>1667</v>
      </c>
      <c r="J26" s="85">
        <f t="shared" si="0"/>
        <v>1543</v>
      </c>
      <c r="K26" s="86">
        <f>SUM(K3:K25)</f>
        <v>1694</v>
      </c>
      <c r="L26" s="140">
        <f t="shared" si="0"/>
        <v>63</v>
      </c>
      <c r="M26" s="87">
        <f t="shared" si="0"/>
        <v>52</v>
      </c>
      <c r="N26" s="86">
        <f>SUM(N3:N25)</f>
        <v>62</v>
      </c>
      <c r="O26" s="134">
        <f t="shared" si="0"/>
        <v>1084</v>
      </c>
      <c r="P26" s="88">
        <f t="shared" si="0"/>
        <v>666</v>
      </c>
      <c r="Q26" s="89">
        <f>SUM(Q3:Q25)</f>
        <v>918</v>
      </c>
      <c r="R26" s="140">
        <f t="shared" si="0"/>
        <v>14284</v>
      </c>
      <c r="S26" s="90">
        <f t="shared" si="0"/>
        <v>15084</v>
      </c>
      <c r="T26" s="86">
        <f>SUM(T3:T25)</f>
        <v>18020</v>
      </c>
      <c r="U26" s="134">
        <f t="shared" si="0"/>
        <v>2515</v>
      </c>
      <c r="V26" s="88">
        <f t="shared" si="0"/>
        <v>1808</v>
      </c>
      <c r="W26" s="89">
        <f>SUM(W3:W25)</f>
        <v>1980</v>
      </c>
    </row>
    <row r="27" spans="1:100" x14ac:dyDescent="0.2"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</row>
    <row r="28" spans="1:100" x14ac:dyDescent="0.2"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</row>
    <row r="29" spans="1:100" x14ac:dyDescent="0.2"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</row>
    <row r="30" spans="1:100" x14ac:dyDescent="0.2"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</row>
    <row r="31" spans="1:100" x14ac:dyDescent="0.2"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</row>
    <row r="32" spans="1:100" s="92" customFormat="1" x14ac:dyDescent="0.2">
      <c r="A32" s="91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</row>
    <row r="33" spans="1:100" s="92" customFormat="1" x14ac:dyDescent="0.2">
      <c r="A33" s="91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</row>
    <row r="34" spans="1:100" s="92" customFormat="1" x14ac:dyDescent="0.2">
      <c r="A34" s="91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</row>
    <row r="35" spans="1:100" s="92" customFormat="1" x14ac:dyDescent="0.2">
      <c r="A35" s="9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</row>
    <row r="36" spans="1:100" s="92" customFormat="1" x14ac:dyDescent="0.2">
      <c r="A36" s="9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</row>
    <row r="37" spans="1:100" s="92" customFormat="1" x14ac:dyDescent="0.2">
      <c r="A37" s="9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</row>
    <row r="38" spans="1:100" s="92" customFormat="1" x14ac:dyDescent="0.2">
      <c r="A38" s="9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</row>
    <row r="39" spans="1:100" s="92" customFormat="1" x14ac:dyDescent="0.2">
      <c r="A39" s="91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</row>
    <row r="40" spans="1:100" s="92" customFormat="1" x14ac:dyDescent="0.2">
      <c r="A40" s="9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</row>
    <row r="41" spans="1:100" s="92" customFormat="1" x14ac:dyDescent="0.2">
      <c r="A41" s="9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</row>
    <row r="42" spans="1:100" s="92" customFormat="1" x14ac:dyDescent="0.2">
      <c r="A42" s="9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</row>
    <row r="43" spans="1:100" s="92" customFormat="1" x14ac:dyDescent="0.2">
      <c r="A43" s="9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</row>
    <row r="44" spans="1:100" s="92" customFormat="1" x14ac:dyDescent="0.2">
      <c r="A44" s="9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</row>
    <row r="45" spans="1:100" s="92" customFormat="1" x14ac:dyDescent="0.2">
      <c r="A45" s="9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</row>
    <row r="46" spans="1:100" s="92" customFormat="1" x14ac:dyDescent="0.2">
      <c r="A46" s="9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</row>
    <row r="47" spans="1:100" s="92" customFormat="1" x14ac:dyDescent="0.2">
      <c r="A47" s="9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</row>
    <row r="48" spans="1:100" s="92" customFormat="1" x14ac:dyDescent="0.2">
      <c r="A48" s="9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</row>
    <row r="49" spans="1:100" s="92" customFormat="1" x14ac:dyDescent="0.2">
      <c r="A49" s="9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</row>
    <row r="50" spans="1:100" s="92" customFormat="1" x14ac:dyDescent="0.2">
      <c r="A50" s="9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</row>
    <row r="51" spans="1:100" s="92" customFormat="1" x14ac:dyDescent="0.2">
      <c r="A51" s="9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</row>
    <row r="52" spans="1:100" s="92" customFormat="1" x14ac:dyDescent="0.2">
      <c r="A52" s="9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</row>
    <row r="53" spans="1:100" s="92" customFormat="1" x14ac:dyDescent="0.2">
      <c r="A53" s="9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</row>
    <row r="54" spans="1:100" s="92" customFormat="1" x14ac:dyDescent="0.2">
      <c r="A54" s="9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</row>
    <row r="55" spans="1:100" s="92" customFormat="1" x14ac:dyDescent="0.2">
      <c r="A55" s="9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</row>
    <row r="56" spans="1:100" s="92" customFormat="1" x14ac:dyDescent="0.2">
      <c r="A56" s="9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</row>
    <row r="57" spans="1:100" s="92" customFormat="1" x14ac:dyDescent="0.2">
      <c r="A57" s="9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</row>
    <row r="58" spans="1:100" s="92" customFormat="1" x14ac:dyDescent="0.2">
      <c r="A58" s="9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</row>
    <row r="59" spans="1:100" s="92" customFormat="1" x14ac:dyDescent="0.2">
      <c r="A59" s="9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</row>
    <row r="60" spans="1:100" s="92" customFormat="1" x14ac:dyDescent="0.2">
      <c r="A60" s="9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</row>
    <row r="61" spans="1:100" s="92" customFormat="1" x14ac:dyDescent="0.2">
      <c r="A61" s="9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</row>
    <row r="62" spans="1:100" s="92" customFormat="1" x14ac:dyDescent="0.2">
      <c r="A62" s="9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</row>
    <row r="63" spans="1:100" s="92" customFormat="1" x14ac:dyDescent="0.2">
      <c r="A63" s="9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</row>
    <row r="64" spans="1:100" s="92" customFormat="1" x14ac:dyDescent="0.2">
      <c r="A64" s="9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</row>
    <row r="65" spans="1:100" s="92" customFormat="1" x14ac:dyDescent="0.2">
      <c r="A65" s="9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</row>
    <row r="66" spans="1:100" s="92" customFormat="1" x14ac:dyDescent="0.2">
      <c r="A66" s="9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</row>
    <row r="67" spans="1:100" s="92" customFormat="1" x14ac:dyDescent="0.2">
      <c r="A67" s="9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</row>
    <row r="68" spans="1:100" s="92" customFormat="1" x14ac:dyDescent="0.2">
      <c r="A68" s="9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</row>
    <row r="69" spans="1:100" s="92" customFormat="1" x14ac:dyDescent="0.2">
      <c r="A69" s="9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</row>
    <row r="70" spans="1:100" s="92" customFormat="1" x14ac:dyDescent="0.2">
      <c r="A70" s="9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</row>
    <row r="71" spans="1:100" s="92" customFormat="1" x14ac:dyDescent="0.2">
      <c r="A71" s="9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</row>
    <row r="72" spans="1:100" s="92" customFormat="1" x14ac:dyDescent="0.2">
      <c r="A72" s="9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</row>
    <row r="73" spans="1:100" s="92" customFormat="1" x14ac:dyDescent="0.2">
      <c r="A73" s="9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</row>
    <row r="74" spans="1:100" s="92" customFormat="1" x14ac:dyDescent="0.2">
      <c r="A74" s="9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</row>
    <row r="75" spans="1:100" s="92" customFormat="1" x14ac:dyDescent="0.2">
      <c r="A75" s="9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</row>
    <row r="76" spans="1:100" s="92" customFormat="1" x14ac:dyDescent="0.2">
      <c r="A76" s="9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</row>
    <row r="77" spans="1:100" s="92" customFormat="1" x14ac:dyDescent="0.2">
      <c r="A77" s="9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</row>
    <row r="78" spans="1:100" s="92" customFormat="1" x14ac:dyDescent="0.2">
      <c r="A78" s="9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</row>
    <row r="79" spans="1:100" s="92" customFormat="1" x14ac:dyDescent="0.2">
      <c r="A79" s="9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</row>
    <row r="80" spans="1:100" s="92" customFormat="1" x14ac:dyDescent="0.2">
      <c r="A80" s="9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</row>
    <row r="81" spans="1:100" s="92" customFormat="1" x14ac:dyDescent="0.2">
      <c r="A81" s="9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</row>
    <row r="82" spans="1:100" s="92" customFormat="1" x14ac:dyDescent="0.2">
      <c r="A82" s="9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</row>
    <row r="83" spans="1:100" s="92" customFormat="1" x14ac:dyDescent="0.2">
      <c r="A83" s="9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</row>
    <row r="84" spans="1:100" s="92" customFormat="1" x14ac:dyDescent="0.2">
      <c r="A84" s="9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</row>
    <row r="85" spans="1:100" s="92" customFormat="1" x14ac:dyDescent="0.2">
      <c r="A85" s="9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</row>
    <row r="86" spans="1:100" s="92" customFormat="1" x14ac:dyDescent="0.2">
      <c r="A86" s="9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</row>
    <row r="87" spans="1:100" s="92" customFormat="1" x14ac:dyDescent="0.2">
      <c r="A87" s="9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</row>
    <row r="88" spans="1:100" s="92" customFormat="1" x14ac:dyDescent="0.2">
      <c r="A88" s="9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</row>
    <row r="89" spans="1:100" s="92" customFormat="1" x14ac:dyDescent="0.2">
      <c r="A89" s="9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</row>
    <row r="90" spans="1:100" s="92" customFormat="1" x14ac:dyDescent="0.2">
      <c r="A90" s="9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</row>
    <row r="91" spans="1:100" s="92" customFormat="1" x14ac:dyDescent="0.2">
      <c r="A91" s="9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</row>
    <row r="92" spans="1:100" s="92" customFormat="1" x14ac:dyDescent="0.2">
      <c r="A92" s="9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</row>
    <row r="93" spans="1:100" s="92" customFormat="1" x14ac:dyDescent="0.2">
      <c r="A93" s="9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</row>
    <row r="94" spans="1:100" s="92" customFormat="1" x14ac:dyDescent="0.2">
      <c r="A94" s="9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</row>
    <row r="95" spans="1:100" s="92" customFormat="1" x14ac:dyDescent="0.2">
      <c r="A95" s="9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</row>
    <row r="96" spans="1:100" s="92" customFormat="1" x14ac:dyDescent="0.2">
      <c r="A96" s="9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</row>
    <row r="97" spans="1:100" s="92" customFormat="1" x14ac:dyDescent="0.2">
      <c r="A97" s="9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</row>
    <row r="98" spans="1:100" s="92" customFormat="1" x14ac:dyDescent="0.2">
      <c r="A98" s="9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</row>
    <row r="99" spans="1:100" s="92" customFormat="1" x14ac:dyDescent="0.2">
      <c r="A99" s="9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</row>
    <row r="100" spans="1:100" s="92" customFormat="1" x14ac:dyDescent="0.2">
      <c r="A100" s="9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</row>
    <row r="101" spans="1:100" s="92" customFormat="1" x14ac:dyDescent="0.2">
      <c r="A101" s="9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</row>
    <row r="102" spans="1:100" s="92" customFormat="1" x14ac:dyDescent="0.2">
      <c r="A102" s="9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</row>
    <row r="103" spans="1:100" s="92" customFormat="1" x14ac:dyDescent="0.2">
      <c r="A103" s="9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</row>
    <row r="104" spans="1:100" s="92" customFormat="1" x14ac:dyDescent="0.2">
      <c r="A104" s="9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</row>
    <row r="105" spans="1:100" s="92" customFormat="1" x14ac:dyDescent="0.2">
      <c r="A105" s="9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</row>
    <row r="106" spans="1:100" s="92" customFormat="1" x14ac:dyDescent="0.2">
      <c r="A106" s="9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</row>
    <row r="107" spans="1:100" s="92" customFormat="1" x14ac:dyDescent="0.2">
      <c r="A107" s="9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</row>
    <row r="108" spans="1:100" s="92" customFormat="1" x14ac:dyDescent="0.2">
      <c r="A108" s="9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</row>
    <row r="109" spans="1:100" s="92" customFormat="1" x14ac:dyDescent="0.2">
      <c r="A109" s="9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</row>
    <row r="110" spans="1:100" s="92" customFormat="1" x14ac:dyDescent="0.2">
      <c r="A110" s="9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</row>
    <row r="111" spans="1:100" s="92" customFormat="1" x14ac:dyDescent="0.2">
      <c r="A111" s="9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</row>
    <row r="112" spans="1:100" s="92" customFormat="1" x14ac:dyDescent="0.2">
      <c r="A112" s="9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</row>
    <row r="113" spans="1:100" s="92" customFormat="1" x14ac:dyDescent="0.2">
      <c r="A113" s="9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</row>
    <row r="114" spans="1:100" s="92" customFormat="1" x14ac:dyDescent="0.2">
      <c r="A114" s="9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</row>
    <row r="115" spans="1:100" s="92" customFormat="1" x14ac:dyDescent="0.2">
      <c r="A115" s="9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</row>
    <row r="116" spans="1:100" s="92" customFormat="1" x14ac:dyDescent="0.2">
      <c r="A116" s="9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</row>
    <row r="117" spans="1:100" s="92" customFormat="1" x14ac:dyDescent="0.2">
      <c r="A117" s="9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</row>
    <row r="118" spans="1:100" s="92" customFormat="1" x14ac:dyDescent="0.2">
      <c r="A118" s="9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</row>
    <row r="119" spans="1:100" s="92" customFormat="1" x14ac:dyDescent="0.2">
      <c r="A119" s="9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</row>
    <row r="120" spans="1:100" s="92" customFormat="1" x14ac:dyDescent="0.2">
      <c r="A120" s="9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</row>
    <row r="121" spans="1:100" s="92" customFormat="1" x14ac:dyDescent="0.2">
      <c r="A121" s="9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</row>
    <row r="122" spans="1:100" s="92" customFormat="1" x14ac:dyDescent="0.2">
      <c r="A122" s="9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</row>
    <row r="123" spans="1:100" s="92" customFormat="1" x14ac:dyDescent="0.2">
      <c r="A123" s="9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</row>
    <row r="124" spans="1:100" s="92" customFormat="1" x14ac:dyDescent="0.2">
      <c r="A124" s="9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</row>
    <row r="125" spans="1:100" s="92" customFormat="1" x14ac:dyDescent="0.2">
      <c r="A125" s="9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</row>
    <row r="126" spans="1:100" s="92" customFormat="1" x14ac:dyDescent="0.2">
      <c r="A126" s="9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</row>
    <row r="127" spans="1:100" s="92" customFormat="1" x14ac:dyDescent="0.2">
      <c r="A127" s="9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</row>
    <row r="128" spans="1:100" x14ac:dyDescent="0.2"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</row>
    <row r="129" spans="3:23" x14ac:dyDescent="0.2"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</row>
    <row r="130" spans="3:23" x14ac:dyDescent="0.2"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</row>
    <row r="131" spans="3:23" x14ac:dyDescent="0.2"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</row>
    <row r="132" spans="3:23" x14ac:dyDescent="0.2"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</row>
    <row r="133" spans="3:23" x14ac:dyDescent="0.2"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</row>
    <row r="134" spans="3:23" x14ac:dyDescent="0.2"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</row>
    <row r="135" spans="3:23" x14ac:dyDescent="0.2"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3:23" x14ac:dyDescent="0.2"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3:23" x14ac:dyDescent="0.2"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3:23" x14ac:dyDescent="0.2"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3:23" x14ac:dyDescent="0.2"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3:23" x14ac:dyDescent="0.2"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3:23" x14ac:dyDescent="0.2"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3:23" x14ac:dyDescent="0.2"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3:23" x14ac:dyDescent="0.2"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3:23" x14ac:dyDescent="0.2"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</row>
    <row r="145" spans="3:23" x14ac:dyDescent="0.2"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</row>
    <row r="146" spans="3:23" x14ac:dyDescent="0.2"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</row>
    <row r="147" spans="3:23" x14ac:dyDescent="0.2"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</row>
    <row r="148" spans="3:23" x14ac:dyDescent="0.2"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spans="3:23" x14ac:dyDescent="0.2"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</row>
    <row r="150" spans="3:23" x14ac:dyDescent="0.2"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</row>
    <row r="151" spans="3:23" x14ac:dyDescent="0.2"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</row>
    <row r="152" spans="3:23" x14ac:dyDescent="0.2"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</row>
    <row r="153" spans="3:23" x14ac:dyDescent="0.2"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 spans="3:23" x14ac:dyDescent="0.2"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3:23" x14ac:dyDescent="0.2"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</row>
    <row r="156" spans="3:23" x14ac:dyDescent="0.2"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3:23" x14ac:dyDescent="0.2"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</row>
    <row r="158" spans="3:23" x14ac:dyDescent="0.2"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spans="3:23" x14ac:dyDescent="0.2"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</row>
    <row r="160" spans="3:23" x14ac:dyDescent="0.2"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</row>
    <row r="161" spans="3:23" x14ac:dyDescent="0.2"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</row>
    <row r="162" spans="3:2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</row>
    <row r="163" spans="3:2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3:2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</row>
    <row r="165" spans="3:2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</row>
    <row r="166" spans="3:2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</row>
    <row r="167" spans="3:2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</row>
    <row r="168" spans="3:2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</row>
    <row r="169" spans="3:2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</row>
    <row r="170" spans="3:2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</row>
    <row r="171" spans="3:2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</row>
    <row r="172" spans="3:2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</row>
    <row r="173" spans="3:2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</row>
    <row r="174" spans="3:2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</row>
    <row r="175" spans="3:2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</row>
    <row r="176" spans="3:2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</row>
    <row r="177" spans="3:2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 spans="3:2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3:2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</row>
    <row r="180" spans="3:2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</row>
    <row r="181" spans="3:2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</row>
    <row r="182" spans="3:2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</row>
    <row r="183" spans="3:2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</row>
    <row r="184" spans="3:2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</row>
    <row r="185" spans="3:2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</row>
    <row r="186" spans="3:2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</row>
    <row r="187" spans="3:2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</row>
    <row r="188" spans="3:2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</row>
    <row r="189" spans="3:2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</row>
    <row r="190" spans="3:2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</row>
    <row r="191" spans="3:2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</row>
    <row r="192" spans="3:2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</row>
    <row r="193" spans="3:2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</row>
    <row r="194" spans="3:2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</row>
    <row r="195" spans="3:2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</row>
    <row r="196" spans="3:2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</row>
    <row r="197" spans="3:2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</row>
    <row r="198" spans="3:2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</row>
    <row r="199" spans="3:2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</row>
    <row r="200" spans="3:2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</row>
    <row r="201" spans="3:2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</row>
    <row r="202" spans="3:2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</row>
    <row r="203" spans="3:2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</row>
    <row r="204" spans="3:2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</row>
    <row r="205" spans="3:2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</row>
    <row r="206" spans="3:2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</row>
    <row r="207" spans="3:2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</row>
    <row r="208" spans="3:2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</row>
    <row r="209" spans="3:2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</row>
    <row r="210" spans="3:2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</row>
    <row r="211" spans="3:2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</row>
    <row r="212" spans="3:2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</row>
    <row r="213" spans="3:2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</row>
    <row r="214" spans="3:2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</row>
    <row r="215" spans="3:2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</row>
    <row r="216" spans="3:2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</row>
    <row r="217" spans="3:2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</row>
    <row r="218" spans="3:2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</row>
    <row r="219" spans="3:2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</row>
    <row r="220" spans="3:2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</row>
    <row r="221" spans="3:23" x14ac:dyDescent="0.2"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</row>
    <row r="222" spans="3:23" x14ac:dyDescent="0.2"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</row>
    <row r="223" spans="3:23" x14ac:dyDescent="0.2"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</row>
    <row r="224" spans="3:23" x14ac:dyDescent="0.2"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</row>
    <row r="225" spans="3:23" x14ac:dyDescent="0.2"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</row>
    <row r="226" spans="3:23" x14ac:dyDescent="0.2"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</row>
    <row r="227" spans="3:23" x14ac:dyDescent="0.2"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</row>
    <row r="228" spans="3:23" x14ac:dyDescent="0.2"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</row>
    <row r="229" spans="3:23" x14ac:dyDescent="0.2"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</row>
    <row r="230" spans="3:23" x14ac:dyDescent="0.2"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</row>
    <row r="231" spans="3:23" x14ac:dyDescent="0.2"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</row>
    <row r="232" spans="3:23" x14ac:dyDescent="0.2"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</row>
    <row r="233" spans="3:23" x14ac:dyDescent="0.2"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</row>
    <row r="234" spans="3:23" x14ac:dyDescent="0.2"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</row>
    <row r="235" spans="3:23" x14ac:dyDescent="0.2"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</row>
    <row r="236" spans="3:23" x14ac:dyDescent="0.2"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</row>
    <row r="237" spans="3:23" x14ac:dyDescent="0.2"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</row>
    <row r="238" spans="3:23" x14ac:dyDescent="0.2"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</row>
    <row r="239" spans="3:23" x14ac:dyDescent="0.2"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</row>
    <row r="240" spans="3:23" x14ac:dyDescent="0.2"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</row>
    <row r="241" spans="3:23" x14ac:dyDescent="0.2"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</row>
    <row r="242" spans="3:23" x14ac:dyDescent="0.2"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</row>
    <row r="243" spans="3:23" x14ac:dyDescent="0.2"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</row>
    <row r="244" spans="3:23" x14ac:dyDescent="0.2"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</row>
    <row r="245" spans="3:23" x14ac:dyDescent="0.2"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</row>
    <row r="246" spans="3:23" x14ac:dyDescent="0.2"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</row>
    <row r="247" spans="3:23" x14ac:dyDescent="0.2"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</row>
    <row r="248" spans="3:23" x14ac:dyDescent="0.2"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</row>
    <row r="249" spans="3:23" x14ac:dyDescent="0.2"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</row>
    <row r="250" spans="3:23" x14ac:dyDescent="0.2"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</row>
    <row r="251" spans="3:23" x14ac:dyDescent="0.2"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</row>
    <row r="252" spans="3:23" x14ac:dyDescent="0.2"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</row>
    <row r="253" spans="3:23" x14ac:dyDescent="0.2"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</row>
    <row r="254" spans="3:23" x14ac:dyDescent="0.2"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</row>
    <row r="255" spans="3:23" x14ac:dyDescent="0.2"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</row>
    <row r="256" spans="3:23" x14ac:dyDescent="0.2"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</row>
    <row r="257" spans="3:23" x14ac:dyDescent="0.2"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</row>
    <row r="258" spans="3:23" x14ac:dyDescent="0.2"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</row>
    <row r="259" spans="3:23" x14ac:dyDescent="0.2"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</row>
    <row r="260" spans="3:23" x14ac:dyDescent="0.2"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</row>
    <row r="261" spans="3:23" x14ac:dyDescent="0.2"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</row>
    <row r="262" spans="3:23" x14ac:dyDescent="0.2"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</row>
    <row r="263" spans="3:23" x14ac:dyDescent="0.2"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</row>
    <row r="264" spans="3:23" x14ac:dyDescent="0.2"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</row>
    <row r="265" spans="3:23" x14ac:dyDescent="0.2"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</row>
    <row r="266" spans="3:23" x14ac:dyDescent="0.2"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</row>
    <row r="267" spans="3:23" x14ac:dyDescent="0.2"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</row>
    <row r="268" spans="3:23" x14ac:dyDescent="0.2"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</row>
    <row r="269" spans="3:23" x14ac:dyDescent="0.2"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</row>
    <row r="270" spans="3:23" x14ac:dyDescent="0.2"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</row>
    <row r="271" spans="3:23" x14ac:dyDescent="0.2"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</row>
    <row r="272" spans="3:23" x14ac:dyDescent="0.2"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</row>
    <row r="273" spans="3:23" x14ac:dyDescent="0.2"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</row>
    <row r="274" spans="3:23" x14ac:dyDescent="0.2"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</row>
    <row r="275" spans="3:23" x14ac:dyDescent="0.2"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</row>
    <row r="276" spans="3:23" x14ac:dyDescent="0.2"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</row>
    <row r="277" spans="3:23" x14ac:dyDescent="0.2"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</row>
    <row r="278" spans="3:23" x14ac:dyDescent="0.2"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</row>
    <row r="279" spans="3:23" x14ac:dyDescent="0.2"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</row>
    <row r="280" spans="3:23" x14ac:dyDescent="0.2"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</row>
    <row r="281" spans="3:23" x14ac:dyDescent="0.2"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</row>
    <row r="282" spans="3:23" x14ac:dyDescent="0.2"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</row>
    <row r="283" spans="3:23" x14ac:dyDescent="0.2"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</row>
    <row r="284" spans="3:23" x14ac:dyDescent="0.2"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</row>
    <row r="285" spans="3:23" x14ac:dyDescent="0.2"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</row>
    <row r="286" spans="3:23" x14ac:dyDescent="0.2"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</row>
    <row r="287" spans="3:23" x14ac:dyDescent="0.2"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</row>
    <row r="288" spans="3:23" x14ac:dyDescent="0.2"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</row>
    <row r="289" spans="3:23" x14ac:dyDescent="0.2"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</row>
    <row r="290" spans="3:23" x14ac:dyDescent="0.2"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</row>
    <row r="291" spans="3:23" x14ac:dyDescent="0.2"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</row>
    <row r="292" spans="3:23" x14ac:dyDescent="0.2"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</row>
    <row r="293" spans="3:23" x14ac:dyDescent="0.2"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</row>
    <row r="294" spans="3:23" x14ac:dyDescent="0.2"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</row>
    <row r="295" spans="3:23" x14ac:dyDescent="0.2"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</row>
    <row r="296" spans="3:23" x14ac:dyDescent="0.2"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</row>
    <row r="297" spans="3:23" x14ac:dyDescent="0.2"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</row>
    <row r="298" spans="3:23" x14ac:dyDescent="0.2"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</row>
    <row r="299" spans="3:23" x14ac:dyDescent="0.2"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</row>
    <row r="300" spans="3:23" x14ac:dyDescent="0.2"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</row>
    <row r="301" spans="3:23" x14ac:dyDescent="0.2"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</row>
    <row r="302" spans="3:23" x14ac:dyDescent="0.2"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</row>
    <row r="303" spans="3:23" x14ac:dyDescent="0.2"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</row>
    <row r="304" spans="3:23" x14ac:dyDescent="0.2"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</row>
    <row r="305" spans="3:23" x14ac:dyDescent="0.2"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</row>
    <row r="306" spans="3:23" x14ac:dyDescent="0.2"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</row>
    <row r="307" spans="3:23" x14ac:dyDescent="0.2"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</row>
    <row r="308" spans="3:23" x14ac:dyDescent="0.2"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</row>
    <row r="309" spans="3:23" x14ac:dyDescent="0.2"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</row>
    <row r="310" spans="3:23" x14ac:dyDescent="0.2"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</row>
    <row r="311" spans="3:23" x14ac:dyDescent="0.2"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</row>
    <row r="312" spans="3:23" x14ac:dyDescent="0.2"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</row>
    <row r="313" spans="3:23" x14ac:dyDescent="0.2"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</row>
    <row r="314" spans="3:23" x14ac:dyDescent="0.2"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</row>
    <row r="315" spans="3:23" x14ac:dyDescent="0.2"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</row>
    <row r="316" spans="3:23" x14ac:dyDescent="0.2"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</row>
    <row r="317" spans="3:23" x14ac:dyDescent="0.2"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</row>
    <row r="318" spans="3:23" x14ac:dyDescent="0.2"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</row>
    <row r="319" spans="3:23" x14ac:dyDescent="0.2"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</row>
    <row r="320" spans="3:23" x14ac:dyDescent="0.2"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</row>
    <row r="321" spans="3:23" x14ac:dyDescent="0.2"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</row>
    <row r="322" spans="3:23" x14ac:dyDescent="0.2"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</row>
    <row r="323" spans="3:23" x14ac:dyDescent="0.2"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</row>
    <row r="324" spans="3:23" x14ac:dyDescent="0.2"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</row>
    <row r="325" spans="3:23" x14ac:dyDescent="0.2"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</row>
    <row r="326" spans="3:23" x14ac:dyDescent="0.2"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</row>
    <row r="327" spans="3:23" x14ac:dyDescent="0.2"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</row>
    <row r="328" spans="3:23" x14ac:dyDescent="0.2"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</row>
    <row r="329" spans="3:23" x14ac:dyDescent="0.2"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</row>
    <row r="330" spans="3:23" x14ac:dyDescent="0.2"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</row>
    <row r="331" spans="3:23" x14ac:dyDescent="0.2"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</row>
    <row r="332" spans="3:23" x14ac:dyDescent="0.2"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</row>
    <row r="333" spans="3:23" x14ac:dyDescent="0.2"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</row>
    <row r="334" spans="3:23" x14ac:dyDescent="0.2"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</row>
    <row r="335" spans="3:23" x14ac:dyDescent="0.2"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</row>
    <row r="336" spans="3:23" x14ac:dyDescent="0.2"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</row>
    <row r="337" spans="3:23" x14ac:dyDescent="0.2"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</row>
    <row r="338" spans="3:23" x14ac:dyDescent="0.2"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</row>
    <row r="339" spans="3:23" x14ac:dyDescent="0.2"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</row>
    <row r="340" spans="3:23" x14ac:dyDescent="0.2"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</row>
    <row r="341" spans="3:23" x14ac:dyDescent="0.2"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</row>
    <row r="342" spans="3:23" x14ac:dyDescent="0.2"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</row>
    <row r="343" spans="3:23" x14ac:dyDescent="0.2"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</row>
    <row r="344" spans="3:23" x14ac:dyDescent="0.2"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</row>
    <row r="345" spans="3:23" x14ac:dyDescent="0.2"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</row>
    <row r="346" spans="3:23" x14ac:dyDescent="0.2"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</row>
    <row r="347" spans="3:23" x14ac:dyDescent="0.2"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</row>
    <row r="348" spans="3:23" x14ac:dyDescent="0.2"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</row>
    <row r="349" spans="3:23" x14ac:dyDescent="0.2"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</row>
    <row r="350" spans="3:23" x14ac:dyDescent="0.2"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</row>
    <row r="351" spans="3:23" x14ac:dyDescent="0.2"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</row>
    <row r="352" spans="3:23" x14ac:dyDescent="0.2"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</row>
    <row r="353" spans="3:23" x14ac:dyDescent="0.2"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</row>
    <row r="354" spans="3:23" x14ac:dyDescent="0.2"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</row>
    <row r="355" spans="3:23" x14ac:dyDescent="0.2"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</row>
    <row r="356" spans="3:23" x14ac:dyDescent="0.2"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</row>
    <row r="357" spans="3:23" x14ac:dyDescent="0.2"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</row>
    <row r="358" spans="3:23" x14ac:dyDescent="0.2"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</row>
    <row r="359" spans="3:23" x14ac:dyDescent="0.2"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</row>
    <row r="360" spans="3:23" x14ac:dyDescent="0.2"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</row>
    <row r="361" spans="3:23" x14ac:dyDescent="0.2"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</row>
    <row r="362" spans="3:23" x14ac:dyDescent="0.2"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</row>
    <row r="363" spans="3:23" x14ac:dyDescent="0.2"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</row>
    <row r="364" spans="3:23" x14ac:dyDescent="0.2"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</row>
    <row r="365" spans="3:23" x14ac:dyDescent="0.2"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</row>
    <row r="366" spans="3:23" x14ac:dyDescent="0.2"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</row>
    <row r="367" spans="3:23" x14ac:dyDescent="0.2"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</row>
    <row r="368" spans="3:23" x14ac:dyDescent="0.2"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</row>
    <row r="369" spans="3:23" x14ac:dyDescent="0.2"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</row>
    <row r="370" spans="3:23" x14ac:dyDescent="0.2"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</row>
    <row r="371" spans="3:23" x14ac:dyDescent="0.2"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</row>
    <row r="372" spans="3:23" x14ac:dyDescent="0.2"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</row>
    <row r="373" spans="3:23" x14ac:dyDescent="0.2"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</row>
    <row r="374" spans="3:23" x14ac:dyDescent="0.2"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 spans="3:23" x14ac:dyDescent="0.2"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 spans="3:23" x14ac:dyDescent="0.2"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  <row r="377" spans="3:23" x14ac:dyDescent="0.2"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</row>
    <row r="378" spans="3:23" x14ac:dyDescent="0.2"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</row>
    <row r="379" spans="3:23" x14ac:dyDescent="0.2"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</row>
    <row r="380" spans="3:23" x14ac:dyDescent="0.2"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</row>
    <row r="381" spans="3:23" x14ac:dyDescent="0.2"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</row>
    <row r="382" spans="3:23" x14ac:dyDescent="0.2"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</row>
    <row r="383" spans="3:23" x14ac:dyDescent="0.2"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</row>
    <row r="384" spans="3:23" x14ac:dyDescent="0.2"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</row>
    <row r="385" spans="3:23" x14ac:dyDescent="0.2"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</row>
    <row r="386" spans="3:23" x14ac:dyDescent="0.2"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</row>
    <row r="387" spans="3:23" x14ac:dyDescent="0.2"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</row>
    <row r="388" spans="3:23" x14ac:dyDescent="0.2"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</row>
    <row r="389" spans="3:23" x14ac:dyDescent="0.2"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</row>
    <row r="390" spans="3:23" x14ac:dyDescent="0.2"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</row>
    <row r="391" spans="3:23" x14ac:dyDescent="0.2"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</row>
    <row r="392" spans="3:23" x14ac:dyDescent="0.2"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</row>
    <row r="393" spans="3:23" x14ac:dyDescent="0.2"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</row>
    <row r="394" spans="3:23" x14ac:dyDescent="0.2"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</row>
    <row r="395" spans="3:23" x14ac:dyDescent="0.2"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</row>
    <row r="396" spans="3:23" x14ac:dyDescent="0.2"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</row>
    <row r="397" spans="3:23" x14ac:dyDescent="0.2"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</row>
    <row r="398" spans="3:23" x14ac:dyDescent="0.2"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</row>
    <row r="399" spans="3:23" x14ac:dyDescent="0.2"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</row>
    <row r="400" spans="3:23" x14ac:dyDescent="0.2"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</row>
    <row r="401" spans="3:23" x14ac:dyDescent="0.2"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</row>
    <row r="402" spans="3:23" x14ac:dyDescent="0.2"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</row>
    <row r="403" spans="3:23" x14ac:dyDescent="0.2"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</row>
    <row r="404" spans="3:23" x14ac:dyDescent="0.2"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</row>
    <row r="405" spans="3:23" x14ac:dyDescent="0.2"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</row>
    <row r="406" spans="3:23" x14ac:dyDescent="0.2"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</row>
    <row r="407" spans="3:23" x14ac:dyDescent="0.2"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</row>
    <row r="408" spans="3:23" x14ac:dyDescent="0.2"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</row>
    <row r="409" spans="3:23" x14ac:dyDescent="0.2"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</row>
    <row r="410" spans="3:23" x14ac:dyDescent="0.2"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</row>
    <row r="411" spans="3:23" x14ac:dyDescent="0.2"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</row>
    <row r="412" spans="3:23" x14ac:dyDescent="0.2"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</row>
    <row r="413" spans="3:23" x14ac:dyDescent="0.2"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</row>
    <row r="414" spans="3:23" x14ac:dyDescent="0.2"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</row>
    <row r="415" spans="3:23" x14ac:dyDescent="0.2"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</row>
    <row r="416" spans="3:23" x14ac:dyDescent="0.2"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</row>
    <row r="417" spans="3:23" x14ac:dyDescent="0.2"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</row>
    <row r="418" spans="3:23" x14ac:dyDescent="0.2"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</row>
    <row r="419" spans="3:23" x14ac:dyDescent="0.2"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</row>
    <row r="420" spans="3:23" x14ac:dyDescent="0.2"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</row>
    <row r="421" spans="3:23" x14ac:dyDescent="0.2"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</row>
    <row r="422" spans="3:23" x14ac:dyDescent="0.2"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</row>
    <row r="423" spans="3:23" x14ac:dyDescent="0.2"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</row>
    <row r="424" spans="3:23" x14ac:dyDescent="0.2"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</row>
    <row r="425" spans="3:23" x14ac:dyDescent="0.2"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</row>
    <row r="426" spans="3:23" x14ac:dyDescent="0.2"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</row>
    <row r="427" spans="3:23" x14ac:dyDescent="0.2"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</row>
    <row r="428" spans="3:23" x14ac:dyDescent="0.2"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</row>
    <row r="429" spans="3:23" x14ac:dyDescent="0.2"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</row>
    <row r="430" spans="3:23" x14ac:dyDescent="0.2"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</row>
    <row r="431" spans="3:23" x14ac:dyDescent="0.2"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</row>
    <row r="432" spans="3:23" x14ac:dyDescent="0.2"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</row>
    <row r="433" spans="3:23" x14ac:dyDescent="0.2"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</row>
    <row r="434" spans="3:23" x14ac:dyDescent="0.2"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</row>
    <row r="435" spans="3:23" x14ac:dyDescent="0.2"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</row>
    <row r="436" spans="3:23" x14ac:dyDescent="0.2"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</row>
    <row r="437" spans="3:23" x14ac:dyDescent="0.2">
      <c r="F437" s="95"/>
    </row>
    <row r="438" spans="3:23" x14ac:dyDescent="0.2">
      <c r="F438" s="95"/>
    </row>
    <row r="439" spans="3:23" x14ac:dyDescent="0.2">
      <c r="F439" s="95"/>
    </row>
    <row r="440" spans="3:23" x14ac:dyDescent="0.2">
      <c r="F440" s="95"/>
    </row>
    <row r="441" spans="3:23" x14ac:dyDescent="0.2">
      <c r="F441" s="95"/>
    </row>
    <row r="442" spans="3:23" x14ac:dyDescent="0.2">
      <c r="F442" s="95"/>
    </row>
    <row r="443" spans="3:23" x14ac:dyDescent="0.2">
      <c r="F443" s="95"/>
    </row>
    <row r="444" spans="3:23" x14ac:dyDescent="0.2">
      <c r="F444" s="95"/>
    </row>
    <row r="445" spans="3:23" x14ac:dyDescent="0.2">
      <c r="F445" s="95"/>
    </row>
    <row r="446" spans="3:23" x14ac:dyDescent="0.2">
      <c r="F446" s="95"/>
    </row>
    <row r="447" spans="3:23" x14ac:dyDescent="0.2">
      <c r="F447" s="95"/>
    </row>
    <row r="448" spans="3:23" x14ac:dyDescent="0.2">
      <c r="F448" s="95"/>
    </row>
    <row r="449" spans="6:6" x14ac:dyDescent="0.2">
      <c r="F449" s="95"/>
    </row>
    <row r="450" spans="6:6" x14ac:dyDescent="0.2">
      <c r="F450" s="95"/>
    </row>
    <row r="451" spans="6:6" x14ac:dyDescent="0.2">
      <c r="F451" s="95"/>
    </row>
    <row r="452" spans="6:6" x14ac:dyDescent="0.2">
      <c r="F452" s="95"/>
    </row>
    <row r="453" spans="6:6" x14ac:dyDescent="0.2">
      <c r="F453" s="95"/>
    </row>
    <row r="454" spans="6:6" x14ac:dyDescent="0.2">
      <c r="F454" s="95"/>
    </row>
    <row r="455" spans="6:6" x14ac:dyDescent="0.2">
      <c r="F455" s="95"/>
    </row>
    <row r="456" spans="6:6" x14ac:dyDescent="0.2">
      <c r="F456" s="95"/>
    </row>
    <row r="457" spans="6:6" x14ac:dyDescent="0.2">
      <c r="F457" s="95"/>
    </row>
    <row r="458" spans="6:6" x14ac:dyDescent="0.2">
      <c r="F458" s="95"/>
    </row>
    <row r="459" spans="6:6" x14ac:dyDescent="0.2">
      <c r="F459" s="95"/>
    </row>
    <row r="460" spans="6:6" x14ac:dyDescent="0.2">
      <c r="F460" s="95"/>
    </row>
    <row r="461" spans="6:6" x14ac:dyDescent="0.2">
      <c r="F461" s="95"/>
    </row>
    <row r="462" spans="6:6" x14ac:dyDescent="0.2">
      <c r="F462" s="95"/>
    </row>
    <row r="463" spans="6:6" x14ac:dyDescent="0.2">
      <c r="F463" s="95"/>
    </row>
    <row r="464" spans="6:6" x14ac:dyDescent="0.2">
      <c r="F464" s="95"/>
    </row>
    <row r="465" spans="6:6" x14ac:dyDescent="0.2">
      <c r="F465" s="95"/>
    </row>
    <row r="466" spans="6:6" x14ac:dyDescent="0.2">
      <c r="F466" s="95"/>
    </row>
    <row r="467" spans="6:6" x14ac:dyDescent="0.2">
      <c r="F467" s="95"/>
    </row>
    <row r="468" spans="6:6" x14ac:dyDescent="0.2">
      <c r="F468" s="95"/>
    </row>
    <row r="469" spans="6:6" x14ac:dyDescent="0.2">
      <c r="F469" s="95"/>
    </row>
    <row r="470" spans="6:6" x14ac:dyDescent="0.2">
      <c r="F470" s="95"/>
    </row>
    <row r="471" spans="6:6" x14ac:dyDescent="0.2">
      <c r="F471" s="95"/>
    </row>
    <row r="472" spans="6:6" x14ac:dyDescent="0.2">
      <c r="F472" s="95"/>
    </row>
    <row r="473" spans="6:6" x14ac:dyDescent="0.2">
      <c r="F473" s="95"/>
    </row>
    <row r="474" spans="6:6" x14ac:dyDescent="0.2">
      <c r="F474" s="95"/>
    </row>
    <row r="475" spans="6:6" x14ac:dyDescent="0.2">
      <c r="F475" s="95"/>
    </row>
    <row r="476" spans="6:6" x14ac:dyDescent="0.2">
      <c r="F476" s="95"/>
    </row>
    <row r="477" spans="6:6" x14ac:dyDescent="0.2">
      <c r="F477" s="95"/>
    </row>
    <row r="478" spans="6:6" x14ac:dyDescent="0.2">
      <c r="F478" s="95"/>
    </row>
    <row r="479" spans="6:6" x14ac:dyDescent="0.2">
      <c r="F479" s="95"/>
    </row>
    <row r="480" spans="6:6" x14ac:dyDescent="0.2">
      <c r="F480" s="95"/>
    </row>
    <row r="481" spans="6:6" x14ac:dyDescent="0.2">
      <c r="F481" s="95"/>
    </row>
    <row r="482" spans="6:6" x14ac:dyDescent="0.2">
      <c r="F482" s="95"/>
    </row>
    <row r="483" spans="6:6" x14ac:dyDescent="0.2">
      <c r="F483" s="95"/>
    </row>
    <row r="484" spans="6:6" x14ac:dyDescent="0.2">
      <c r="F484" s="95"/>
    </row>
    <row r="485" spans="6:6" x14ac:dyDescent="0.2">
      <c r="F485" s="95"/>
    </row>
    <row r="486" spans="6:6" x14ac:dyDescent="0.2">
      <c r="F486" s="95"/>
    </row>
    <row r="487" spans="6:6" x14ac:dyDescent="0.2">
      <c r="F487" s="95"/>
    </row>
    <row r="488" spans="6:6" x14ac:dyDescent="0.2">
      <c r="F488" s="95"/>
    </row>
    <row r="489" spans="6:6" x14ac:dyDescent="0.2">
      <c r="F489" s="95"/>
    </row>
    <row r="490" spans="6:6" x14ac:dyDescent="0.2">
      <c r="F490" s="95"/>
    </row>
    <row r="491" spans="6:6" x14ac:dyDescent="0.2">
      <c r="F491" s="95"/>
    </row>
    <row r="492" spans="6:6" x14ac:dyDescent="0.2">
      <c r="F492" s="95"/>
    </row>
    <row r="493" spans="6:6" x14ac:dyDescent="0.2">
      <c r="F493" s="95"/>
    </row>
    <row r="494" spans="6:6" x14ac:dyDescent="0.2">
      <c r="F494" s="95"/>
    </row>
    <row r="495" spans="6:6" x14ac:dyDescent="0.2">
      <c r="F495" s="95"/>
    </row>
    <row r="496" spans="6:6" x14ac:dyDescent="0.2">
      <c r="F496" s="95"/>
    </row>
    <row r="497" spans="6:6" x14ac:dyDescent="0.2">
      <c r="F497" s="95"/>
    </row>
    <row r="498" spans="6:6" x14ac:dyDescent="0.2">
      <c r="F498" s="95"/>
    </row>
    <row r="499" spans="6:6" x14ac:dyDescent="0.2">
      <c r="F499" s="95"/>
    </row>
    <row r="500" spans="6:6" x14ac:dyDescent="0.2">
      <c r="F500" s="95"/>
    </row>
    <row r="501" spans="6:6" x14ac:dyDescent="0.2">
      <c r="F501" s="95"/>
    </row>
    <row r="502" spans="6:6" x14ac:dyDescent="0.2">
      <c r="F502" s="95"/>
    </row>
    <row r="503" spans="6:6" x14ac:dyDescent="0.2">
      <c r="F503" s="95"/>
    </row>
    <row r="504" spans="6:6" x14ac:dyDescent="0.2">
      <c r="F504" s="95"/>
    </row>
    <row r="505" spans="6:6" x14ac:dyDescent="0.2">
      <c r="F505" s="95"/>
    </row>
    <row r="506" spans="6:6" x14ac:dyDescent="0.2">
      <c r="F506" s="95"/>
    </row>
    <row r="507" spans="6:6" x14ac:dyDescent="0.2">
      <c r="F507" s="95"/>
    </row>
    <row r="508" spans="6:6" x14ac:dyDescent="0.2">
      <c r="F508" s="95"/>
    </row>
    <row r="509" spans="6:6" x14ac:dyDescent="0.2">
      <c r="F509" s="95"/>
    </row>
    <row r="510" spans="6:6" x14ac:dyDescent="0.2">
      <c r="F510" s="95"/>
    </row>
    <row r="511" spans="6:6" x14ac:dyDescent="0.2">
      <c r="F511" s="95"/>
    </row>
    <row r="512" spans="6:6" x14ac:dyDescent="0.2">
      <c r="F512" s="95"/>
    </row>
    <row r="513" spans="6:6" x14ac:dyDescent="0.2">
      <c r="F513" s="95"/>
    </row>
    <row r="514" spans="6:6" x14ac:dyDescent="0.2">
      <c r="F514" s="95"/>
    </row>
    <row r="515" spans="6:6" x14ac:dyDescent="0.2">
      <c r="F515" s="95"/>
    </row>
    <row r="516" spans="6:6" x14ac:dyDescent="0.2">
      <c r="F516" s="95"/>
    </row>
    <row r="517" spans="6:6" x14ac:dyDescent="0.2">
      <c r="F517" s="95"/>
    </row>
    <row r="518" spans="6:6" x14ac:dyDescent="0.2">
      <c r="F518" s="95"/>
    </row>
    <row r="519" spans="6:6" x14ac:dyDescent="0.2">
      <c r="F519" s="95"/>
    </row>
    <row r="520" spans="6:6" x14ac:dyDescent="0.2">
      <c r="F520" s="95"/>
    </row>
    <row r="521" spans="6:6" x14ac:dyDescent="0.2">
      <c r="F521" s="95"/>
    </row>
    <row r="522" spans="6:6" x14ac:dyDescent="0.2">
      <c r="F522" s="95"/>
    </row>
    <row r="523" spans="6:6" x14ac:dyDescent="0.2">
      <c r="F523" s="95"/>
    </row>
    <row r="524" spans="6:6" x14ac:dyDescent="0.2">
      <c r="F524" s="95"/>
    </row>
    <row r="525" spans="6:6" x14ac:dyDescent="0.2">
      <c r="F525" s="95"/>
    </row>
    <row r="526" spans="6:6" x14ac:dyDescent="0.2">
      <c r="F526" s="95"/>
    </row>
    <row r="527" spans="6:6" x14ac:dyDescent="0.2">
      <c r="F527" s="95"/>
    </row>
    <row r="528" spans="6:6" x14ac:dyDescent="0.2">
      <c r="F528" s="95"/>
    </row>
    <row r="529" spans="6:6" x14ac:dyDescent="0.2">
      <c r="F529" s="95"/>
    </row>
    <row r="530" spans="6:6" x14ac:dyDescent="0.2">
      <c r="F530" s="95"/>
    </row>
    <row r="531" spans="6:6" x14ac:dyDescent="0.2">
      <c r="F531" s="95"/>
    </row>
    <row r="532" spans="6:6" x14ac:dyDescent="0.2">
      <c r="F532" s="95"/>
    </row>
    <row r="533" spans="6:6" x14ac:dyDescent="0.2">
      <c r="F533" s="95"/>
    </row>
    <row r="534" spans="6:6" x14ac:dyDescent="0.2">
      <c r="F534" s="95"/>
    </row>
    <row r="535" spans="6:6" x14ac:dyDescent="0.2">
      <c r="F535" s="95"/>
    </row>
    <row r="536" spans="6:6" x14ac:dyDescent="0.2">
      <c r="F536" s="95"/>
    </row>
    <row r="537" spans="6:6" x14ac:dyDescent="0.2">
      <c r="F537" s="95"/>
    </row>
    <row r="538" spans="6:6" x14ac:dyDescent="0.2">
      <c r="F538" s="95"/>
    </row>
    <row r="539" spans="6:6" x14ac:dyDescent="0.2">
      <c r="F539" s="95"/>
    </row>
    <row r="540" spans="6:6" x14ac:dyDescent="0.2">
      <c r="F540" s="95"/>
    </row>
    <row r="541" spans="6:6" x14ac:dyDescent="0.2">
      <c r="F541" s="95"/>
    </row>
    <row r="542" spans="6:6" x14ac:dyDescent="0.2">
      <c r="F542" s="95"/>
    </row>
    <row r="543" spans="6:6" x14ac:dyDescent="0.2">
      <c r="F543" s="95"/>
    </row>
    <row r="544" spans="6:6" x14ac:dyDescent="0.2">
      <c r="F544" s="95"/>
    </row>
    <row r="545" spans="6:6" x14ac:dyDescent="0.2">
      <c r="F545" s="95"/>
    </row>
    <row r="546" spans="6:6" x14ac:dyDescent="0.2">
      <c r="F546" s="95"/>
    </row>
    <row r="547" spans="6:6" x14ac:dyDescent="0.2">
      <c r="F547" s="95"/>
    </row>
    <row r="548" spans="6:6" x14ac:dyDescent="0.2">
      <c r="F548" s="95"/>
    </row>
    <row r="549" spans="6:6" x14ac:dyDescent="0.2">
      <c r="F549" s="95"/>
    </row>
    <row r="550" spans="6:6" x14ac:dyDescent="0.2">
      <c r="F550" s="95"/>
    </row>
    <row r="551" spans="6:6" x14ac:dyDescent="0.2">
      <c r="F551" s="95"/>
    </row>
    <row r="552" spans="6:6" x14ac:dyDescent="0.2">
      <c r="F552" s="95"/>
    </row>
    <row r="553" spans="6:6" x14ac:dyDescent="0.2">
      <c r="F553" s="95"/>
    </row>
    <row r="554" spans="6:6" x14ac:dyDescent="0.2">
      <c r="F554" s="95"/>
    </row>
    <row r="555" spans="6:6" x14ac:dyDescent="0.2">
      <c r="F555" s="95"/>
    </row>
    <row r="556" spans="6:6" x14ac:dyDescent="0.2">
      <c r="F556" s="95"/>
    </row>
    <row r="557" spans="6:6" x14ac:dyDescent="0.2">
      <c r="F557" s="95"/>
    </row>
    <row r="558" spans="6:6" x14ac:dyDescent="0.2">
      <c r="F558" s="95"/>
    </row>
    <row r="559" spans="6:6" x14ac:dyDescent="0.2">
      <c r="F559" s="95"/>
    </row>
    <row r="560" spans="6:6" x14ac:dyDescent="0.2">
      <c r="F560" s="95"/>
    </row>
    <row r="561" spans="6:6" x14ac:dyDescent="0.2">
      <c r="F561" s="95"/>
    </row>
    <row r="562" spans="6:6" x14ac:dyDescent="0.2">
      <c r="F562" s="95"/>
    </row>
    <row r="563" spans="6:6" x14ac:dyDescent="0.2">
      <c r="F563" s="95"/>
    </row>
    <row r="564" spans="6:6" x14ac:dyDescent="0.2">
      <c r="F564" s="95"/>
    </row>
    <row r="565" spans="6:6" x14ac:dyDescent="0.2">
      <c r="F565" s="95"/>
    </row>
    <row r="566" spans="6:6" x14ac:dyDescent="0.2">
      <c r="F566" s="95"/>
    </row>
    <row r="567" spans="6:6" x14ac:dyDescent="0.2">
      <c r="F567" s="95"/>
    </row>
    <row r="568" spans="6:6" x14ac:dyDescent="0.2">
      <c r="F568" s="95"/>
    </row>
    <row r="569" spans="6:6" x14ac:dyDescent="0.2">
      <c r="F569" s="95"/>
    </row>
    <row r="570" spans="6:6" x14ac:dyDescent="0.2">
      <c r="F570" s="95"/>
    </row>
    <row r="571" spans="6:6" x14ac:dyDescent="0.2">
      <c r="F571" s="95"/>
    </row>
    <row r="572" spans="6:6" x14ac:dyDescent="0.2">
      <c r="F572" s="95"/>
    </row>
    <row r="573" spans="6:6" x14ac:dyDescent="0.2">
      <c r="F573" s="95"/>
    </row>
    <row r="574" spans="6:6" x14ac:dyDescent="0.2">
      <c r="F574" s="95"/>
    </row>
    <row r="575" spans="6:6" x14ac:dyDescent="0.2">
      <c r="F575" s="95"/>
    </row>
    <row r="576" spans="6:6" x14ac:dyDescent="0.2">
      <c r="F576" s="95"/>
    </row>
    <row r="577" spans="6:6" x14ac:dyDescent="0.2">
      <c r="F577" s="95"/>
    </row>
    <row r="578" spans="6:6" x14ac:dyDescent="0.2">
      <c r="F578" s="95"/>
    </row>
    <row r="579" spans="6:6" x14ac:dyDescent="0.2">
      <c r="F579" s="95"/>
    </row>
    <row r="580" spans="6:6" x14ac:dyDescent="0.2">
      <c r="F580" s="95"/>
    </row>
    <row r="581" spans="6:6" x14ac:dyDescent="0.2">
      <c r="F581" s="95"/>
    </row>
    <row r="582" spans="6:6" x14ac:dyDescent="0.2">
      <c r="F582" s="95"/>
    </row>
    <row r="583" spans="6:6" x14ac:dyDescent="0.2">
      <c r="F583" s="95"/>
    </row>
    <row r="584" spans="6:6" x14ac:dyDescent="0.2">
      <c r="F584" s="95"/>
    </row>
    <row r="585" spans="6:6" x14ac:dyDescent="0.2">
      <c r="F585" s="95"/>
    </row>
    <row r="586" spans="6:6" x14ac:dyDescent="0.2">
      <c r="F586" s="95"/>
    </row>
    <row r="587" spans="6:6" x14ac:dyDescent="0.2">
      <c r="F587" s="95"/>
    </row>
    <row r="588" spans="6:6" x14ac:dyDescent="0.2">
      <c r="F588" s="95"/>
    </row>
    <row r="589" spans="6:6" x14ac:dyDescent="0.2">
      <c r="F589" s="95"/>
    </row>
    <row r="590" spans="6:6" x14ac:dyDescent="0.2">
      <c r="F590" s="95"/>
    </row>
    <row r="591" spans="6:6" x14ac:dyDescent="0.2">
      <c r="F591" s="95"/>
    </row>
    <row r="592" spans="6:6" x14ac:dyDescent="0.2">
      <c r="F592" s="95"/>
    </row>
    <row r="593" spans="6:6" x14ac:dyDescent="0.2">
      <c r="F593" s="95"/>
    </row>
    <row r="594" spans="6:6" x14ac:dyDescent="0.2">
      <c r="F594" s="95"/>
    </row>
    <row r="595" spans="6:6" x14ac:dyDescent="0.2">
      <c r="F595" s="95"/>
    </row>
    <row r="596" spans="6:6" x14ac:dyDescent="0.2">
      <c r="F596" s="95"/>
    </row>
    <row r="597" spans="6:6" x14ac:dyDescent="0.2">
      <c r="F597" s="95"/>
    </row>
    <row r="598" spans="6:6" x14ac:dyDescent="0.2">
      <c r="F598" s="95"/>
    </row>
    <row r="599" spans="6:6" x14ac:dyDescent="0.2">
      <c r="F599" s="95"/>
    </row>
    <row r="600" spans="6:6" x14ac:dyDescent="0.2">
      <c r="F600" s="95"/>
    </row>
    <row r="601" spans="6:6" x14ac:dyDescent="0.2">
      <c r="F601" s="95"/>
    </row>
    <row r="602" spans="6:6" x14ac:dyDescent="0.2">
      <c r="F602" s="95"/>
    </row>
    <row r="603" spans="6:6" x14ac:dyDescent="0.2">
      <c r="F603" s="95"/>
    </row>
    <row r="604" spans="6:6" x14ac:dyDescent="0.2">
      <c r="F604" s="95"/>
    </row>
    <row r="605" spans="6:6" x14ac:dyDescent="0.2">
      <c r="F605" s="95"/>
    </row>
    <row r="606" spans="6:6" x14ac:dyDescent="0.2">
      <c r="F606" s="95"/>
    </row>
    <row r="607" spans="6:6" x14ac:dyDescent="0.2">
      <c r="F607" s="95"/>
    </row>
    <row r="608" spans="6:6" x14ac:dyDescent="0.2">
      <c r="F608" s="95"/>
    </row>
    <row r="609" spans="6:6" x14ac:dyDescent="0.2">
      <c r="F609" s="95"/>
    </row>
    <row r="610" spans="6:6" x14ac:dyDescent="0.2">
      <c r="F610" s="95"/>
    </row>
    <row r="611" spans="6:6" x14ac:dyDescent="0.2">
      <c r="F611" s="95"/>
    </row>
    <row r="612" spans="6:6" x14ac:dyDescent="0.2">
      <c r="F612" s="95"/>
    </row>
    <row r="613" spans="6:6" x14ac:dyDescent="0.2">
      <c r="F613" s="95"/>
    </row>
    <row r="614" spans="6:6" x14ac:dyDescent="0.2">
      <c r="F614" s="95"/>
    </row>
    <row r="615" spans="6:6" x14ac:dyDescent="0.2">
      <c r="F615" s="95"/>
    </row>
    <row r="616" spans="6:6" x14ac:dyDescent="0.2">
      <c r="F616" s="95"/>
    </row>
    <row r="617" spans="6:6" x14ac:dyDescent="0.2">
      <c r="F617" s="95"/>
    </row>
    <row r="618" spans="6:6" x14ac:dyDescent="0.2">
      <c r="F618" s="95"/>
    </row>
    <row r="619" spans="6:6" x14ac:dyDescent="0.2">
      <c r="F619" s="95"/>
    </row>
    <row r="620" spans="6:6" x14ac:dyDescent="0.2">
      <c r="F620" s="95"/>
    </row>
    <row r="621" spans="6:6" x14ac:dyDescent="0.2">
      <c r="F621" s="95"/>
    </row>
    <row r="622" spans="6:6" x14ac:dyDescent="0.2">
      <c r="F622" s="95"/>
    </row>
    <row r="623" spans="6:6" x14ac:dyDescent="0.2">
      <c r="F623" s="95"/>
    </row>
    <row r="624" spans="6:6" x14ac:dyDescent="0.2">
      <c r="F624" s="95"/>
    </row>
    <row r="625" spans="6:6" x14ac:dyDescent="0.2">
      <c r="F625" s="95"/>
    </row>
    <row r="626" spans="6:6" x14ac:dyDescent="0.2">
      <c r="F626" s="95"/>
    </row>
    <row r="627" spans="6:6" x14ac:dyDescent="0.2">
      <c r="F627" s="95"/>
    </row>
    <row r="628" spans="6:6" x14ac:dyDescent="0.2">
      <c r="F628" s="95"/>
    </row>
    <row r="629" spans="6:6" x14ac:dyDescent="0.2">
      <c r="F629" s="95"/>
    </row>
    <row r="630" spans="6:6" x14ac:dyDescent="0.2">
      <c r="F630" s="95"/>
    </row>
    <row r="631" spans="6:6" x14ac:dyDescent="0.2">
      <c r="F631" s="95"/>
    </row>
    <row r="632" spans="6:6" x14ac:dyDescent="0.2">
      <c r="F632" s="95"/>
    </row>
    <row r="633" spans="6:6" x14ac:dyDescent="0.2">
      <c r="F633" s="95"/>
    </row>
    <row r="634" spans="6:6" x14ac:dyDescent="0.2">
      <c r="F634" s="95"/>
    </row>
    <row r="635" spans="6:6" x14ac:dyDescent="0.2">
      <c r="F635" s="95"/>
    </row>
    <row r="636" spans="6:6" x14ac:dyDescent="0.2">
      <c r="F636" s="95"/>
    </row>
    <row r="637" spans="6:6" x14ac:dyDescent="0.2">
      <c r="F637" s="95"/>
    </row>
    <row r="638" spans="6:6" x14ac:dyDescent="0.2">
      <c r="F638" s="95"/>
    </row>
    <row r="639" spans="6:6" x14ac:dyDescent="0.2">
      <c r="F639" s="95"/>
    </row>
    <row r="640" spans="6:6" x14ac:dyDescent="0.2">
      <c r="F640" s="95"/>
    </row>
    <row r="641" spans="6:6" x14ac:dyDescent="0.2">
      <c r="F641" s="95"/>
    </row>
    <row r="642" spans="6:6" x14ac:dyDescent="0.2">
      <c r="F642" s="95"/>
    </row>
    <row r="643" spans="6:6" x14ac:dyDescent="0.2">
      <c r="F643" s="95"/>
    </row>
    <row r="644" spans="6:6" x14ac:dyDescent="0.2">
      <c r="F644" s="95"/>
    </row>
    <row r="645" spans="6:6" x14ac:dyDescent="0.2">
      <c r="F645" s="95"/>
    </row>
    <row r="646" spans="6:6" x14ac:dyDescent="0.2">
      <c r="F646" s="95"/>
    </row>
    <row r="647" spans="6:6" x14ac:dyDescent="0.2">
      <c r="F647" s="95"/>
    </row>
    <row r="648" spans="6:6" x14ac:dyDescent="0.2">
      <c r="F648" s="95"/>
    </row>
    <row r="649" spans="6:6" x14ac:dyDescent="0.2">
      <c r="F649" s="95"/>
    </row>
    <row r="650" spans="6:6" x14ac:dyDescent="0.2">
      <c r="F650" s="95"/>
    </row>
    <row r="651" spans="6:6" x14ac:dyDescent="0.2">
      <c r="F651" s="95"/>
    </row>
    <row r="652" spans="6:6" x14ac:dyDescent="0.2">
      <c r="F652" s="95"/>
    </row>
    <row r="653" spans="6:6" x14ac:dyDescent="0.2">
      <c r="F653" s="95"/>
    </row>
    <row r="654" spans="6:6" x14ac:dyDescent="0.2">
      <c r="F654" s="95"/>
    </row>
    <row r="655" spans="6:6" x14ac:dyDescent="0.2">
      <c r="F655" s="95"/>
    </row>
    <row r="656" spans="6:6" x14ac:dyDescent="0.2">
      <c r="F656" s="95"/>
    </row>
    <row r="657" spans="6:6" x14ac:dyDescent="0.2">
      <c r="F657" s="95"/>
    </row>
    <row r="658" spans="6:6" x14ac:dyDescent="0.2">
      <c r="F658" s="95"/>
    </row>
    <row r="659" spans="6:6" x14ac:dyDescent="0.2">
      <c r="F659" s="95"/>
    </row>
    <row r="660" spans="6:6" x14ac:dyDescent="0.2">
      <c r="F660" s="95"/>
    </row>
    <row r="661" spans="6:6" x14ac:dyDescent="0.2">
      <c r="F661" s="95"/>
    </row>
    <row r="662" spans="6:6" x14ac:dyDescent="0.2">
      <c r="F662" s="95"/>
    </row>
    <row r="663" spans="6:6" x14ac:dyDescent="0.2">
      <c r="F663" s="95"/>
    </row>
    <row r="664" spans="6:6" x14ac:dyDescent="0.2">
      <c r="F664" s="95"/>
    </row>
    <row r="665" spans="6:6" x14ac:dyDescent="0.2">
      <c r="F665" s="95"/>
    </row>
    <row r="666" spans="6:6" x14ac:dyDescent="0.2">
      <c r="F666" s="95"/>
    </row>
    <row r="667" spans="6:6" x14ac:dyDescent="0.2">
      <c r="F667" s="95"/>
    </row>
    <row r="668" spans="6:6" x14ac:dyDescent="0.2">
      <c r="F668" s="95"/>
    </row>
    <row r="669" spans="6:6" x14ac:dyDescent="0.2">
      <c r="F669" s="95"/>
    </row>
    <row r="670" spans="6:6" x14ac:dyDescent="0.2">
      <c r="F670" s="95"/>
    </row>
    <row r="671" spans="6:6" x14ac:dyDescent="0.2">
      <c r="F671" s="95"/>
    </row>
    <row r="672" spans="6:6" x14ac:dyDescent="0.2">
      <c r="F672" s="95"/>
    </row>
    <row r="673" spans="6:6" x14ac:dyDescent="0.2">
      <c r="F673" s="95"/>
    </row>
    <row r="674" spans="6:6" x14ac:dyDescent="0.2">
      <c r="F674" s="95"/>
    </row>
    <row r="675" spans="6:6" x14ac:dyDescent="0.2">
      <c r="F675" s="95"/>
    </row>
    <row r="676" spans="6:6" x14ac:dyDescent="0.2">
      <c r="F676" s="95"/>
    </row>
    <row r="677" spans="6:6" x14ac:dyDescent="0.2">
      <c r="F677" s="95"/>
    </row>
    <row r="678" spans="6:6" x14ac:dyDescent="0.2">
      <c r="F678" s="95"/>
    </row>
    <row r="679" spans="6:6" x14ac:dyDescent="0.2">
      <c r="F679" s="95"/>
    </row>
    <row r="680" spans="6:6" x14ac:dyDescent="0.2">
      <c r="F680" s="95"/>
    </row>
    <row r="681" spans="6:6" x14ac:dyDescent="0.2">
      <c r="F681" s="95"/>
    </row>
    <row r="682" spans="6:6" x14ac:dyDescent="0.2">
      <c r="F682" s="95"/>
    </row>
    <row r="683" spans="6:6" x14ac:dyDescent="0.2">
      <c r="F683" s="95"/>
    </row>
    <row r="684" spans="6:6" x14ac:dyDescent="0.2">
      <c r="F684" s="95"/>
    </row>
    <row r="685" spans="6:6" x14ac:dyDescent="0.2">
      <c r="F685" s="95"/>
    </row>
    <row r="686" spans="6:6" x14ac:dyDescent="0.2">
      <c r="F686" s="95"/>
    </row>
    <row r="687" spans="6:6" x14ac:dyDescent="0.2">
      <c r="F687" s="95"/>
    </row>
    <row r="688" spans="6:6" x14ac:dyDescent="0.2">
      <c r="F688" s="95"/>
    </row>
    <row r="689" spans="6:6" x14ac:dyDescent="0.2">
      <c r="F689" s="95"/>
    </row>
    <row r="690" spans="6:6" x14ac:dyDescent="0.2">
      <c r="F690" s="95"/>
    </row>
    <row r="691" spans="6:6" x14ac:dyDescent="0.2">
      <c r="F691" s="95"/>
    </row>
    <row r="692" spans="6:6" x14ac:dyDescent="0.2">
      <c r="F692" s="95"/>
    </row>
    <row r="693" spans="6:6" x14ac:dyDescent="0.2">
      <c r="F693" s="95"/>
    </row>
    <row r="694" spans="6:6" x14ac:dyDescent="0.2">
      <c r="F694" s="95"/>
    </row>
    <row r="695" spans="6:6" x14ac:dyDescent="0.2">
      <c r="F695" s="95"/>
    </row>
    <row r="696" spans="6:6" x14ac:dyDescent="0.2">
      <c r="F696" s="95"/>
    </row>
    <row r="697" spans="6:6" x14ac:dyDescent="0.2">
      <c r="F697" s="95"/>
    </row>
    <row r="698" spans="6:6" x14ac:dyDescent="0.2">
      <c r="F698" s="95"/>
    </row>
    <row r="699" spans="6:6" x14ac:dyDescent="0.2">
      <c r="F699" s="95"/>
    </row>
    <row r="700" spans="6:6" x14ac:dyDescent="0.2">
      <c r="F700" s="95"/>
    </row>
    <row r="701" spans="6:6" x14ac:dyDescent="0.2">
      <c r="F701" s="95"/>
    </row>
    <row r="702" spans="6:6" x14ac:dyDescent="0.2">
      <c r="F702" s="95"/>
    </row>
    <row r="703" spans="6:6" x14ac:dyDescent="0.2">
      <c r="F703" s="95"/>
    </row>
    <row r="704" spans="6:6" x14ac:dyDescent="0.2">
      <c r="F704" s="95"/>
    </row>
    <row r="705" spans="6:6" x14ac:dyDescent="0.2">
      <c r="F705" s="95"/>
    </row>
    <row r="706" spans="6:6" x14ac:dyDescent="0.2">
      <c r="F706" s="95"/>
    </row>
    <row r="707" spans="6:6" x14ac:dyDescent="0.2">
      <c r="F707" s="95"/>
    </row>
    <row r="708" spans="6:6" x14ac:dyDescent="0.2">
      <c r="F708" s="95"/>
    </row>
    <row r="709" spans="6:6" x14ac:dyDescent="0.2">
      <c r="F709" s="95"/>
    </row>
    <row r="710" spans="6:6" x14ac:dyDescent="0.2">
      <c r="F710" s="95"/>
    </row>
    <row r="711" spans="6:6" x14ac:dyDescent="0.2">
      <c r="F711" s="95"/>
    </row>
    <row r="712" spans="6:6" x14ac:dyDescent="0.2">
      <c r="F712" s="95"/>
    </row>
    <row r="713" spans="6:6" x14ac:dyDescent="0.2">
      <c r="F713" s="95"/>
    </row>
    <row r="714" spans="6:6" x14ac:dyDescent="0.2">
      <c r="F714" s="95"/>
    </row>
    <row r="715" spans="6:6" x14ac:dyDescent="0.2">
      <c r="F715" s="95"/>
    </row>
    <row r="716" spans="6:6" x14ac:dyDescent="0.2">
      <c r="F716" s="95"/>
    </row>
    <row r="717" spans="6:6" x14ac:dyDescent="0.2">
      <c r="F717" s="95"/>
    </row>
    <row r="718" spans="6:6" x14ac:dyDescent="0.2">
      <c r="F718" s="95"/>
    </row>
    <row r="719" spans="6:6" x14ac:dyDescent="0.2">
      <c r="F719" s="95"/>
    </row>
    <row r="720" spans="6:6" x14ac:dyDescent="0.2">
      <c r="F720" s="95"/>
    </row>
    <row r="721" spans="6:6" x14ac:dyDescent="0.2">
      <c r="F721" s="95"/>
    </row>
    <row r="722" spans="6:6" x14ac:dyDescent="0.2">
      <c r="F722" s="95"/>
    </row>
    <row r="723" spans="6:6" x14ac:dyDescent="0.2">
      <c r="F723" s="95"/>
    </row>
    <row r="724" spans="6:6" x14ac:dyDescent="0.2">
      <c r="F724" s="95"/>
    </row>
    <row r="725" spans="6:6" x14ac:dyDescent="0.2">
      <c r="F725" s="95"/>
    </row>
    <row r="726" spans="6:6" x14ac:dyDescent="0.2">
      <c r="F726" s="95"/>
    </row>
    <row r="727" spans="6:6" x14ac:dyDescent="0.2">
      <c r="F727" s="95"/>
    </row>
    <row r="728" spans="6:6" x14ac:dyDescent="0.2">
      <c r="F728" s="95"/>
    </row>
    <row r="729" spans="6:6" x14ac:dyDescent="0.2">
      <c r="F729" s="95"/>
    </row>
    <row r="730" spans="6:6" x14ac:dyDescent="0.2">
      <c r="F730" s="95"/>
    </row>
    <row r="731" spans="6:6" x14ac:dyDescent="0.2">
      <c r="F731" s="95"/>
    </row>
    <row r="732" spans="6:6" x14ac:dyDescent="0.2">
      <c r="F732" s="95"/>
    </row>
    <row r="733" spans="6:6" x14ac:dyDescent="0.2">
      <c r="F733" s="95"/>
    </row>
    <row r="734" spans="6:6" x14ac:dyDescent="0.2">
      <c r="F734" s="95"/>
    </row>
    <row r="735" spans="6:6" x14ac:dyDescent="0.2">
      <c r="F735" s="95"/>
    </row>
    <row r="736" spans="6:6" x14ac:dyDescent="0.2">
      <c r="F736" s="95"/>
    </row>
    <row r="737" spans="6:6" x14ac:dyDescent="0.2">
      <c r="F737" s="95"/>
    </row>
    <row r="738" spans="6:6" x14ac:dyDescent="0.2">
      <c r="F738" s="95"/>
    </row>
    <row r="739" spans="6:6" x14ac:dyDescent="0.2">
      <c r="F739" s="95"/>
    </row>
    <row r="740" spans="6:6" x14ac:dyDescent="0.2">
      <c r="F740" s="95"/>
    </row>
    <row r="741" spans="6:6" x14ac:dyDescent="0.2">
      <c r="F741" s="95"/>
    </row>
    <row r="742" spans="6:6" x14ac:dyDescent="0.2">
      <c r="F742" s="95"/>
    </row>
    <row r="743" spans="6:6" x14ac:dyDescent="0.2">
      <c r="F743" s="95"/>
    </row>
    <row r="744" spans="6:6" x14ac:dyDescent="0.2">
      <c r="F744" s="95"/>
    </row>
    <row r="745" spans="6:6" x14ac:dyDescent="0.2">
      <c r="F745" s="95"/>
    </row>
    <row r="746" spans="6:6" x14ac:dyDescent="0.2">
      <c r="F746" s="95"/>
    </row>
    <row r="747" spans="6:6" x14ac:dyDescent="0.2">
      <c r="F747" s="95"/>
    </row>
    <row r="748" spans="6:6" x14ac:dyDescent="0.2">
      <c r="F748" s="95"/>
    </row>
    <row r="749" spans="6:6" x14ac:dyDescent="0.2">
      <c r="F749" s="95"/>
    </row>
    <row r="750" spans="6:6" x14ac:dyDescent="0.2">
      <c r="F750" s="95"/>
    </row>
    <row r="751" spans="6:6" x14ac:dyDescent="0.2">
      <c r="F751" s="95"/>
    </row>
    <row r="752" spans="6:6" x14ac:dyDescent="0.2">
      <c r="F752" s="95"/>
    </row>
    <row r="753" spans="6:6" x14ac:dyDescent="0.2">
      <c r="F753" s="95"/>
    </row>
    <row r="754" spans="6:6" x14ac:dyDescent="0.2">
      <c r="F754" s="95"/>
    </row>
    <row r="755" spans="6:6" x14ac:dyDescent="0.2">
      <c r="F755" s="95"/>
    </row>
    <row r="756" spans="6:6" x14ac:dyDescent="0.2">
      <c r="F756" s="95"/>
    </row>
    <row r="757" spans="6:6" x14ac:dyDescent="0.2">
      <c r="F757" s="95"/>
    </row>
    <row r="758" spans="6:6" x14ac:dyDescent="0.2">
      <c r="F758" s="95"/>
    </row>
    <row r="759" spans="6:6" x14ac:dyDescent="0.2">
      <c r="F759" s="95"/>
    </row>
    <row r="760" spans="6:6" x14ac:dyDescent="0.2">
      <c r="F760" s="95"/>
    </row>
    <row r="761" spans="6:6" x14ac:dyDescent="0.2">
      <c r="F761" s="95"/>
    </row>
    <row r="762" spans="6:6" x14ac:dyDescent="0.2">
      <c r="F762" s="95"/>
    </row>
    <row r="763" spans="6:6" x14ac:dyDescent="0.2">
      <c r="F763" s="95"/>
    </row>
    <row r="764" spans="6:6" x14ac:dyDescent="0.2">
      <c r="F764" s="95"/>
    </row>
    <row r="765" spans="6:6" x14ac:dyDescent="0.2">
      <c r="F765" s="95"/>
    </row>
    <row r="766" spans="6:6" x14ac:dyDescent="0.2">
      <c r="F766" s="95"/>
    </row>
    <row r="767" spans="6:6" x14ac:dyDescent="0.2">
      <c r="F767" s="95"/>
    </row>
    <row r="768" spans="6:6" x14ac:dyDescent="0.2">
      <c r="F768" s="95"/>
    </row>
    <row r="769" spans="6:6" x14ac:dyDescent="0.2">
      <c r="F769" s="95"/>
    </row>
    <row r="770" spans="6:6" x14ac:dyDescent="0.2">
      <c r="F770" s="95"/>
    </row>
    <row r="771" spans="6:6" x14ac:dyDescent="0.2">
      <c r="F771" s="95"/>
    </row>
    <row r="772" spans="6:6" x14ac:dyDescent="0.2">
      <c r="F772" s="95"/>
    </row>
    <row r="773" spans="6:6" x14ac:dyDescent="0.2">
      <c r="F773" s="95"/>
    </row>
    <row r="774" spans="6:6" x14ac:dyDescent="0.2">
      <c r="F774" s="95"/>
    </row>
    <row r="775" spans="6:6" x14ac:dyDescent="0.2">
      <c r="F775" s="95"/>
    </row>
    <row r="776" spans="6:6" x14ac:dyDescent="0.2">
      <c r="F776" s="95"/>
    </row>
    <row r="777" spans="6:6" x14ac:dyDescent="0.2">
      <c r="F777" s="95"/>
    </row>
    <row r="778" spans="6:6" x14ac:dyDescent="0.2">
      <c r="F778" s="95"/>
    </row>
    <row r="779" spans="6:6" x14ac:dyDescent="0.2">
      <c r="F779" s="95"/>
    </row>
    <row r="780" spans="6:6" x14ac:dyDescent="0.2">
      <c r="F780" s="95"/>
    </row>
    <row r="781" spans="6:6" x14ac:dyDescent="0.2">
      <c r="F781" s="95"/>
    </row>
    <row r="782" spans="6:6" x14ac:dyDescent="0.2">
      <c r="F782" s="95"/>
    </row>
    <row r="783" spans="6:6" x14ac:dyDescent="0.2">
      <c r="F783" s="95"/>
    </row>
    <row r="784" spans="6:6" x14ac:dyDescent="0.2">
      <c r="F784" s="95"/>
    </row>
    <row r="785" spans="6:6" x14ac:dyDescent="0.2">
      <c r="F785" s="95"/>
    </row>
    <row r="786" spans="6:6" x14ac:dyDescent="0.2">
      <c r="F786" s="95"/>
    </row>
    <row r="787" spans="6:6" x14ac:dyDescent="0.2">
      <c r="F787" s="95"/>
    </row>
    <row r="788" spans="6:6" x14ac:dyDescent="0.2">
      <c r="F788" s="95"/>
    </row>
    <row r="789" spans="6:6" x14ac:dyDescent="0.2">
      <c r="F789" s="95"/>
    </row>
    <row r="790" spans="6:6" x14ac:dyDescent="0.2">
      <c r="F790" s="95"/>
    </row>
    <row r="791" spans="6:6" x14ac:dyDescent="0.2">
      <c r="F791" s="95"/>
    </row>
    <row r="792" spans="6:6" x14ac:dyDescent="0.2">
      <c r="F792" s="95"/>
    </row>
    <row r="793" spans="6:6" x14ac:dyDescent="0.2">
      <c r="F793" s="95"/>
    </row>
    <row r="794" spans="6:6" x14ac:dyDescent="0.2">
      <c r="F794" s="95"/>
    </row>
    <row r="795" spans="6:6" x14ac:dyDescent="0.2">
      <c r="F795" s="95"/>
    </row>
    <row r="796" spans="6:6" x14ac:dyDescent="0.2">
      <c r="F796" s="95"/>
    </row>
    <row r="797" spans="6:6" x14ac:dyDescent="0.2">
      <c r="F797" s="95"/>
    </row>
    <row r="798" spans="6:6" x14ac:dyDescent="0.2">
      <c r="F798" s="95"/>
    </row>
    <row r="799" spans="6:6" x14ac:dyDescent="0.2">
      <c r="F799" s="95"/>
    </row>
    <row r="800" spans="6:6" x14ac:dyDescent="0.2">
      <c r="F800" s="95"/>
    </row>
    <row r="801" spans="6:6" x14ac:dyDescent="0.2">
      <c r="F801" s="95"/>
    </row>
    <row r="802" spans="6:6" x14ac:dyDescent="0.2">
      <c r="F802" s="95"/>
    </row>
    <row r="803" spans="6:6" x14ac:dyDescent="0.2">
      <c r="F803" s="95"/>
    </row>
    <row r="804" spans="6:6" x14ac:dyDescent="0.2">
      <c r="F804" s="95"/>
    </row>
    <row r="805" spans="6:6" x14ac:dyDescent="0.2">
      <c r="F805" s="95"/>
    </row>
    <row r="806" spans="6:6" x14ac:dyDescent="0.2">
      <c r="F806" s="95"/>
    </row>
    <row r="807" spans="6:6" x14ac:dyDescent="0.2">
      <c r="F807" s="95"/>
    </row>
    <row r="808" spans="6:6" x14ac:dyDescent="0.2">
      <c r="F808" s="95"/>
    </row>
    <row r="809" spans="6:6" x14ac:dyDescent="0.2">
      <c r="F809" s="95"/>
    </row>
    <row r="810" spans="6:6" x14ac:dyDescent="0.2">
      <c r="F810" s="95"/>
    </row>
    <row r="811" spans="6:6" x14ac:dyDescent="0.2">
      <c r="F811" s="95"/>
    </row>
    <row r="812" spans="6:6" x14ac:dyDescent="0.2">
      <c r="F812" s="95"/>
    </row>
    <row r="813" spans="6:6" x14ac:dyDescent="0.2">
      <c r="F813" s="95"/>
    </row>
    <row r="814" spans="6:6" x14ac:dyDescent="0.2">
      <c r="F814" s="95"/>
    </row>
    <row r="815" spans="6:6" x14ac:dyDescent="0.2">
      <c r="F815" s="95"/>
    </row>
    <row r="816" spans="6:6" x14ac:dyDescent="0.2">
      <c r="F816" s="95"/>
    </row>
  </sheetData>
  <mergeCells count="9">
    <mergeCell ref="A1:A2"/>
    <mergeCell ref="B1:B2"/>
    <mergeCell ref="U1:W1"/>
    <mergeCell ref="R1:T1"/>
    <mergeCell ref="O1:Q1"/>
    <mergeCell ref="L1:N1"/>
    <mergeCell ref="I1:K1"/>
    <mergeCell ref="F1:H1"/>
    <mergeCell ref="C1:E1"/>
  </mergeCells>
  <pageMargins left="0.7" right="0.7" top="0.75" bottom="4.5" header="0.3" footer="4.58"/>
  <pageSetup paperSize="9" scale="1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  <pageSetUpPr fitToPage="1"/>
  </sheetPr>
  <dimension ref="A1:ED360"/>
  <sheetViews>
    <sheetView zoomScale="63" workbookViewId="0">
      <selection activeCell="V31" sqref="V31"/>
    </sheetView>
  </sheetViews>
  <sheetFormatPr defaultColWidth="9.14453125" defaultRowHeight="14.25" x14ac:dyDescent="0.2"/>
  <cols>
    <col min="1" max="1" width="4.4375" style="44" customWidth="1"/>
    <col min="2" max="2" width="34.4375" style="19" customWidth="1"/>
    <col min="3" max="3" width="8.609375" style="46" customWidth="1"/>
    <col min="4" max="5" width="8.609375" style="47" customWidth="1"/>
    <col min="6" max="6" width="8.609375" style="48" customWidth="1"/>
    <col min="7" max="7" width="8.609375" style="38" customWidth="1"/>
    <col min="8" max="8" width="9.28125" style="38" customWidth="1"/>
    <col min="9" max="9" width="8.609375" style="49" customWidth="1"/>
    <col min="10" max="10" width="8.609375" style="50" customWidth="1"/>
    <col min="11" max="11" width="8.609375" style="51" customWidth="1"/>
    <col min="12" max="12" width="8.609375" style="49" customWidth="1"/>
    <col min="13" max="13" width="8.609375" style="50" customWidth="1"/>
    <col min="14" max="14" width="8.609375" style="51" customWidth="1"/>
    <col min="15" max="15" width="8.609375" style="49" customWidth="1"/>
    <col min="16" max="17" width="8.609375" style="51" customWidth="1"/>
    <col min="18" max="16384" width="9.14453125" style="19"/>
  </cols>
  <sheetData>
    <row r="1" spans="1:17" ht="30" customHeight="1" x14ac:dyDescent="0.2">
      <c r="A1" s="277"/>
      <c r="B1" s="279" t="s">
        <v>31</v>
      </c>
      <c r="C1" s="274" t="s">
        <v>33</v>
      </c>
      <c r="D1" s="275"/>
      <c r="E1" s="276"/>
      <c r="F1" s="274" t="s">
        <v>28</v>
      </c>
      <c r="G1" s="275"/>
      <c r="H1" s="276"/>
      <c r="I1" s="274" t="s">
        <v>34</v>
      </c>
      <c r="J1" s="275"/>
      <c r="K1" s="276"/>
      <c r="L1" s="274" t="s">
        <v>49</v>
      </c>
      <c r="M1" s="275"/>
      <c r="N1" s="276"/>
      <c r="O1" s="274" t="s">
        <v>30</v>
      </c>
      <c r="P1" s="275"/>
      <c r="Q1" s="276"/>
    </row>
    <row r="2" spans="1:17" ht="34.5" customHeight="1" thickBot="1" x14ac:dyDescent="0.25">
      <c r="A2" s="278"/>
      <c r="B2" s="280"/>
      <c r="C2" s="173">
        <v>2019</v>
      </c>
      <c r="D2" s="174">
        <v>2020</v>
      </c>
      <c r="E2" s="172">
        <v>2021</v>
      </c>
      <c r="F2" s="20">
        <v>2019</v>
      </c>
      <c r="G2" s="21">
        <v>2020</v>
      </c>
      <c r="H2" s="22">
        <v>2021</v>
      </c>
      <c r="I2" s="173">
        <v>2019</v>
      </c>
      <c r="J2" s="174">
        <v>2020</v>
      </c>
      <c r="K2" s="172">
        <v>2021</v>
      </c>
      <c r="L2" s="185">
        <v>2019</v>
      </c>
      <c r="M2" s="186">
        <v>2020</v>
      </c>
      <c r="N2" s="172">
        <v>2021</v>
      </c>
      <c r="O2" s="185">
        <v>2019</v>
      </c>
      <c r="P2" s="191">
        <v>2020</v>
      </c>
      <c r="Q2" s="172">
        <v>2021</v>
      </c>
    </row>
    <row r="3" spans="1:17" ht="20.100000000000001" customHeight="1" x14ac:dyDescent="0.2">
      <c r="A3" s="23">
        <v>1</v>
      </c>
      <c r="B3" s="24" t="s">
        <v>11</v>
      </c>
      <c r="C3" s="25">
        <f>'2019_2020_2021 '!I3/'2019_2020_2021 '!C3*1000</f>
        <v>26.993506967243015</v>
      </c>
      <c r="D3" s="26">
        <f>'2019_2020_2021 '!J3/'2019_2020_2021 '!D3*1000</f>
        <v>35.945595854922281</v>
      </c>
      <c r="E3" s="175">
        <f>'2019_2020_2021 '!K3/'2019_2020_2021 '!E3*1000</f>
        <v>41.890709015880951</v>
      </c>
      <c r="F3" s="26">
        <f>'2019_2020_2021 '!L3/'2019_2020_2021 '!F3*100000</f>
        <v>102.36911377595789</v>
      </c>
      <c r="G3" s="27">
        <f>'2019_2020_2021 '!M3/'2019_2020_2021 '!G3*100000</f>
        <v>146.41288433382138</v>
      </c>
      <c r="H3" s="157">
        <f>'2019_2020_2021 '!N3/'2019_2020_2021 '!H3*100000</f>
        <v>225.90361445783131</v>
      </c>
      <c r="I3" s="28">
        <f>'2019_2020_2021 '!O3/'2019_2020_2021 '!F3*1000</f>
        <v>24.714828897338403</v>
      </c>
      <c r="J3" s="177">
        <f>'2019_2020_2021 '!P3/'2019_2020_2021 '!G3*1000</f>
        <v>25.378233284529038</v>
      </c>
      <c r="K3" s="175">
        <f>'2019_2020_2021 '!Q3/'2019_2020_2021 '!H3*1000</f>
        <v>41.666666666666664</v>
      </c>
      <c r="L3" s="29">
        <f>'2019_2020_2021 '!R3/'2019_2020_2021 '!C3</f>
        <v>0.21864740643466843</v>
      </c>
      <c r="M3" s="181">
        <f>'2019_2020_2021 '!S3/'2019_2020_2021 '!D3</f>
        <v>0.34294041450777202</v>
      </c>
      <c r="N3" s="187">
        <f>'2019_2020_2021 '!T3/'2019_2020_2021 '!E3</f>
        <v>0.35200700262598472</v>
      </c>
      <c r="O3" s="29">
        <f>'2019_2020_2021 '!U3/'2019_2020_2021 '!C3</f>
        <v>3.144378784562632E-2</v>
      </c>
      <c r="P3" s="192">
        <f>'2019_2020_2021 '!V3/'2019_2020_2021 '!D3</f>
        <v>1.9591968911917099E-2</v>
      </c>
      <c r="Q3" s="187">
        <f>'2019_2020_2021 '!W3/'2019_2020_2021 '!E3</f>
        <v>1.7006377391521822E-2</v>
      </c>
    </row>
    <row r="4" spans="1:17" ht="20.100000000000001" customHeight="1" x14ac:dyDescent="0.2">
      <c r="A4" s="30">
        <v>2</v>
      </c>
      <c r="B4" s="31" t="s">
        <v>6</v>
      </c>
      <c r="C4" s="32">
        <f>'2019_2020_2021 '!I4/'2019_2020_2021 '!C4*1000</f>
        <v>31.234206004245426</v>
      </c>
      <c r="D4" s="33">
        <f>'2019_2020_2021 '!J4/'2019_2020_2021 '!D4*1000</f>
        <v>42.849491162292445</v>
      </c>
      <c r="E4" s="169">
        <f>'2019_2020_2021 '!K4/'2019_2020_2021 '!E4*1000</f>
        <v>48.612251601248154</v>
      </c>
      <c r="F4" s="33">
        <f>'2019_2020_2021 '!L4/'2019_2020_2021 '!F4*100000</f>
        <v>75.795856493178377</v>
      </c>
      <c r="G4" s="156">
        <f>'2019_2020_2021 '!M4/'2019_2020_2021 '!G4*100000</f>
        <v>161.89962223421477</v>
      </c>
      <c r="H4" s="169">
        <f>'2019_2020_2021 '!N4/'2019_2020_2021 '!H4*100000</f>
        <v>164.88046166529267</v>
      </c>
      <c r="I4" s="34">
        <f>'2019_2020_2021 '!O4/'2019_2020_2021 '!F4*1000</f>
        <v>24.002021222839819</v>
      </c>
      <c r="J4" s="156">
        <f>'2019_2020_2021 '!P4/'2019_2020_2021 '!G4*1000</f>
        <v>24.284943335132215</v>
      </c>
      <c r="K4" s="169">
        <f>'2019_2020_2021 '!Q4/'2019_2020_2021 '!H4*1000</f>
        <v>24.732069249793899</v>
      </c>
      <c r="L4" s="35">
        <f>'2019_2020_2021 '!R4/'2019_2020_2021 '!C4</f>
        <v>0.23359951480845043</v>
      </c>
      <c r="M4" s="180">
        <f>'2019_2020_2021 '!S4/'2019_2020_2021 '!D4</f>
        <v>0.4295661489019818</v>
      </c>
      <c r="N4" s="188">
        <f>'2019_2020_2021 '!T4/'2019_2020_2021 '!E4</f>
        <v>0.45360486122516014</v>
      </c>
      <c r="O4" s="193">
        <f>'2019_2020_2021 '!U4/'2019_2020_2021 '!C4</f>
        <v>3.1840695441221069E-2</v>
      </c>
      <c r="P4" s="167">
        <f>'2019_2020_2021 '!V4/'2019_2020_2021 '!D4</f>
        <v>2.6959471522942331E-2</v>
      </c>
      <c r="Q4" s="188">
        <f>'2019_2020_2021 '!W4/'2019_2020_2021 '!E4</f>
        <v>1.2317293480045984E-2</v>
      </c>
    </row>
    <row r="5" spans="1:17" ht="20.100000000000001" customHeight="1" x14ac:dyDescent="0.2">
      <c r="A5" s="30">
        <v>3</v>
      </c>
      <c r="B5" s="31" t="s">
        <v>0</v>
      </c>
      <c r="C5" s="32">
        <f>'2019_2020_2021 '!I5/'2019_2020_2021 '!C5*1000</f>
        <v>27.267019463629023</v>
      </c>
      <c r="D5" s="33">
        <f>'2019_2020_2021 '!J5/'2019_2020_2021 '!D5*1000</f>
        <v>34.508627156789203</v>
      </c>
      <c r="E5" s="169">
        <f>'2019_2020_2021 '!K5/'2019_2020_2021 '!E5*1000</f>
        <v>43.647596024711255</v>
      </c>
      <c r="F5" s="33">
        <f>'2019_2020_2021 '!L5/'2019_2020_2021 '!F5*100000</f>
        <v>153.40191301209168</v>
      </c>
      <c r="G5" s="156">
        <f>'2019_2020_2021 '!M5/'2019_2020_2021 '!G5*100000</f>
        <v>87.961799447097263</v>
      </c>
      <c r="H5" s="169">
        <f>'2019_2020_2021 '!N5/'2019_2020_2021 '!H5*100000</f>
        <v>108.91763104152484</v>
      </c>
      <c r="I5" s="34">
        <f>'2019_2020_2021 '!O5/'2019_2020_2021 '!F5*1000</f>
        <v>22.37863201588161</v>
      </c>
      <c r="J5" s="156">
        <f>'2019_2020_2021 '!P5/'2019_2020_2021 '!G5*1000</f>
        <v>25.760241266649913</v>
      </c>
      <c r="K5" s="169">
        <f>'2019_2020_2021 '!Q5/'2019_2020_2021 '!H5*1000</f>
        <v>38.121170864533696</v>
      </c>
      <c r="L5" s="35">
        <f>'2019_2020_2021 '!R5/'2019_2020_2021 '!C5</f>
        <v>0.21176787155798726</v>
      </c>
      <c r="M5" s="180">
        <f>'2019_2020_2021 '!S5/'2019_2020_2021 '!D5</f>
        <v>0.25543885971492875</v>
      </c>
      <c r="N5" s="188">
        <f>'2019_2020_2021 '!T5/'2019_2020_2021 '!E5</f>
        <v>0.26712328767123289</v>
      </c>
      <c r="O5" s="193">
        <f>'2019_2020_2021 '!U5/'2019_2020_2021 '!C5</f>
        <v>3.2558973899004397E-2</v>
      </c>
      <c r="P5" s="167">
        <f>'2019_2020_2021 '!V5/'2019_2020_2021 '!D5</f>
        <v>4.438609652413103E-2</v>
      </c>
      <c r="Q5" s="188">
        <f>'2019_2020_2021 '!W5/'2019_2020_2021 '!E5</f>
        <v>4.4184797206553855E-2</v>
      </c>
    </row>
    <row r="6" spans="1:17" ht="20.100000000000001" customHeight="1" x14ac:dyDescent="0.2">
      <c r="A6" s="30">
        <v>4</v>
      </c>
      <c r="B6" s="31" t="s">
        <v>1</v>
      </c>
      <c r="C6" s="32">
        <f>'2019_2020_2021 '!I6/'2019_2020_2021 '!C6*1000</f>
        <v>18.062048448788779</v>
      </c>
      <c r="D6" s="33">
        <f>'2019_2020_2021 '!J6/'2019_2020_2021 '!D6*1000</f>
        <v>20.130912683710015</v>
      </c>
      <c r="E6" s="169">
        <f>'2019_2020_2021 '!K6/'2019_2020_2021 '!E6*1000</f>
        <v>21.324636226793778</v>
      </c>
      <c r="F6" s="33">
        <f>'2019_2020_2021 '!L6/'2019_2020_2021 '!F6*100000</f>
        <v>63.904569176696128</v>
      </c>
      <c r="G6" s="156">
        <f>'2019_2020_2021 '!M6/'2019_2020_2021 '!G6*100000</f>
        <v>24.835465044082952</v>
      </c>
      <c r="H6" s="169">
        <f>'2019_2020_2021 '!N6/'2019_2020_2021 '!H6*100000</f>
        <v>12.623074981065388</v>
      </c>
      <c r="I6" s="34">
        <f>'2019_2020_2021 '!O6/'2019_2020_2021 '!F6*1000</f>
        <v>6.1774416870806261</v>
      </c>
      <c r="J6" s="156">
        <f>'2019_2020_2021 '!P6/'2019_2020_2021 '!G6*1000</f>
        <v>3.9736744070532719</v>
      </c>
      <c r="K6" s="169">
        <f>'2019_2020_2021 '!Q6/'2019_2020_2021 '!H6*1000</f>
        <v>2.3983842464024234</v>
      </c>
      <c r="L6" s="35">
        <f>'2019_2020_2021 '!R6/'2019_2020_2021 '!C6</f>
        <v>0.15990225244368891</v>
      </c>
      <c r="M6" s="180">
        <f>'2019_2020_2021 '!S6/'2019_2020_2021 '!D6</f>
        <v>0.1972335432876374</v>
      </c>
      <c r="N6" s="188">
        <f>'2019_2020_2021 '!T6/'2019_2020_2021 '!E6</f>
        <v>0.20597089814350225</v>
      </c>
      <c r="O6" s="193">
        <f>'2019_2020_2021 '!U6/'2019_2020_2021 '!C6</f>
        <v>2.9324266893327667E-2</v>
      </c>
      <c r="P6" s="167">
        <f>'2019_2020_2021 '!V6/'2019_2020_2021 '!D6</f>
        <v>1.6055329134247252E-2</v>
      </c>
      <c r="Q6" s="188">
        <f>'2019_2020_2021 '!W6/'2019_2020_2021 '!E6</f>
        <v>3.3993978926241848E-2</v>
      </c>
    </row>
    <row r="7" spans="1:17" ht="20.100000000000001" customHeight="1" x14ac:dyDescent="0.2">
      <c r="A7" s="30">
        <v>5</v>
      </c>
      <c r="B7" s="31" t="s">
        <v>9</v>
      </c>
      <c r="C7" s="32">
        <f>'2019_2020_2021 '!I7/'2019_2020_2021 '!C7*1000</f>
        <v>17.609435999667749</v>
      </c>
      <c r="D7" s="33">
        <f>'2019_2020_2021 '!J7/'2019_2020_2021 '!D7*1000</f>
        <v>21.509699467283141</v>
      </c>
      <c r="E7" s="169">
        <f>'2019_2020_2021 '!K7/'2019_2020_2021 '!E7*1000</f>
        <v>18.822234452394056</v>
      </c>
      <c r="F7" s="33">
        <f>'2019_2020_2021 '!L7/'2019_2020_2021 '!F7*100000</f>
        <v>41.373603640877121</v>
      </c>
      <c r="G7" s="156">
        <f>'2019_2020_2021 '!M7/'2019_2020_2021 '!G7*100000</f>
        <v>150.48154093097915</v>
      </c>
      <c r="H7" s="169">
        <f>'2019_2020_2021 '!N7/'2019_2020_2021 '!H7*100000</f>
        <v>76.544559868780752</v>
      </c>
      <c r="I7" s="34">
        <f>'2019_2020_2021 '!O7/'2019_2020_2021 '!F7*1000</f>
        <v>6.7025237898220933</v>
      </c>
      <c r="J7" s="156">
        <f>'2019_2020_2021 '!P7/'2019_2020_2021 '!G7*1000</f>
        <v>5.517656500802568</v>
      </c>
      <c r="K7" s="169">
        <f>'2019_2020_2021 '!Q7/'2019_2020_2021 '!H7*1000</f>
        <v>7.5451066156369597</v>
      </c>
      <c r="L7" s="35">
        <f>'2019_2020_2021 '!R7/'2019_2020_2021 '!C7</f>
        <v>0.16305340975164051</v>
      </c>
      <c r="M7" s="180">
        <f>'2019_2020_2021 '!S7/'2019_2020_2021 '!D7</f>
        <v>0.22223339029048145</v>
      </c>
      <c r="N7" s="188">
        <f>'2019_2020_2021 '!T7/'2019_2020_2021 '!E7</f>
        <v>0.3120528343423225</v>
      </c>
      <c r="O7" s="193">
        <f>'2019_2020_2021 '!U7/'2019_2020_2021 '!C7</f>
        <v>3.1647146772987793E-2</v>
      </c>
      <c r="P7" s="167">
        <f>'2019_2020_2021 '!V7/'2019_2020_2021 '!D7</f>
        <v>1.7790732736958487E-2</v>
      </c>
      <c r="Q7" s="188">
        <f>'2019_2020_2021 '!W7/'2019_2020_2021 '!E7</f>
        <v>2.5206384149697305E-2</v>
      </c>
    </row>
    <row r="8" spans="1:17" ht="20.100000000000001" customHeight="1" x14ac:dyDescent="0.2">
      <c r="A8" s="30">
        <v>6</v>
      </c>
      <c r="B8" s="31" t="s">
        <v>15</v>
      </c>
      <c r="C8" s="32">
        <f>'2019_2020_2021 '!I8/'2019_2020_2021 '!C8*1000</f>
        <v>11.326453561540397</v>
      </c>
      <c r="D8" s="33">
        <f>'2019_2020_2021 '!J8/'2019_2020_2021 '!D8*1000</f>
        <v>15.545060999606454</v>
      </c>
      <c r="E8" s="169">
        <f>'2019_2020_2021 '!K8/'2019_2020_2021 '!E8*1000</f>
        <v>11.323862466543133</v>
      </c>
      <c r="F8" s="33">
        <f>'2019_2020_2021 '!L8/'2019_2020_2021 '!F8*100000</f>
        <v>25.176233635448138</v>
      </c>
      <c r="G8" s="156">
        <f>'2019_2020_2021 '!M8/'2019_2020_2021 '!G8*100000</f>
        <v>19.688915140775745</v>
      </c>
      <c r="H8" s="169">
        <f>'2019_2020_2021 '!N8/'2019_2020_2021 '!H8*100000</f>
        <v>20.479213598197827</v>
      </c>
      <c r="I8" s="34">
        <f>'2019_2020_2021 '!O8/'2019_2020_2021 '!F8*1000</f>
        <v>1.7623363544813695</v>
      </c>
      <c r="J8" s="156">
        <f>'2019_2020_2021 '!P8/'2019_2020_2021 '!G8*1000</f>
        <v>2.3626698168930891</v>
      </c>
      <c r="K8" s="169">
        <f>'2019_2020_2021 '!Q8/'2019_2020_2021 '!H8*1000</f>
        <v>0.81916854392791316</v>
      </c>
      <c r="L8" s="35">
        <f>'2019_2020_2021 '!R8/'2019_2020_2021 '!C8</f>
        <v>0.28139944626227031</v>
      </c>
      <c r="M8" s="180">
        <f>'2019_2020_2021 '!S8/'2019_2020_2021 '!D8</f>
        <v>0.24852420306965761</v>
      </c>
      <c r="N8" s="188">
        <f>'2019_2020_2021 '!T8/'2019_2020_2021 '!E8</f>
        <v>0.28165534280420013</v>
      </c>
      <c r="O8" s="193">
        <f>'2019_2020_2021 '!U8/'2019_2020_2021 '!C8</f>
        <v>8.8094638811980867E-3</v>
      </c>
      <c r="P8" s="167">
        <f>'2019_2020_2021 '!V8/'2019_2020_2021 '!D8</f>
        <v>4.7225501770956314E-3</v>
      </c>
      <c r="Q8" s="188">
        <f>'2019_2020_2021 '!W8/'2019_2020_2021 '!E8</f>
        <v>6.1766522544780727E-3</v>
      </c>
    </row>
    <row r="9" spans="1:17" ht="20.100000000000001" customHeight="1" x14ac:dyDescent="0.2">
      <c r="A9" s="30">
        <v>7</v>
      </c>
      <c r="B9" s="31" t="s">
        <v>10</v>
      </c>
      <c r="C9" s="32">
        <f>'2019_2020_2021 '!I9/'2019_2020_2021 '!C9*1000</f>
        <v>16.020236087689714</v>
      </c>
      <c r="D9" s="33">
        <f>'2019_2020_2021 '!J9/'2019_2020_2021 '!D9*1000</f>
        <v>17.094017094017097</v>
      </c>
      <c r="E9" s="169">
        <f>'2019_2020_2021 '!K9/'2019_2020_2021 '!E9*1000</f>
        <v>17.791205102383348</v>
      </c>
      <c r="F9" s="33">
        <f>'2019_2020_2021 '!L9/'2019_2020_2021 '!F9*100000</f>
        <v>83.728718950600054</v>
      </c>
      <c r="G9" s="156">
        <f>'2019_2020_2021 '!M9/'2019_2020_2021 '!G9*100000</f>
        <v>116.77695601401324</v>
      </c>
      <c r="H9" s="169">
        <f>'2019_2020_2021 '!N9/'2019_2020_2021 '!H9*100000</f>
        <v>0</v>
      </c>
      <c r="I9" s="34">
        <f>'2019_2020_2021 '!O9/'2019_2020_2021 '!F9*1000</f>
        <v>4.4655316773653366</v>
      </c>
      <c r="J9" s="156">
        <f>'2019_2020_2021 '!P9/'2019_2020_2021 '!G9*1000</f>
        <v>2.3355391202802647</v>
      </c>
      <c r="K9" s="169">
        <f>'2019_2020_2021 '!Q9/'2019_2020_2021 '!H9*1000</f>
        <v>1.6711229946524064</v>
      </c>
      <c r="L9" s="35">
        <f>'2019_2020_2021 '!R9/'2019_2020_2021 '!C9</f>
        <v>0.15317594154019112</v>
      </c>
      <c r="M9" s="180">
        <f>'2019_2020_2021 '!S9/'2019_2020_2021 '!D9</f>
        <v>0.13325563325563325</v>
      </c>
      <c r="N9" s="188">
        <f>'2019_2020_2021 '!T9/'2019_2020_2021 '!E9</f>
        <v>0.14770057066129574</v>
      </c>
      <c r="O9" s="193">
        <f>'2019_2020_2021 '!U9/'2019_2020_2021 '!C9</f>
        <v>8.3192804946599211E-2</v>
      </c>
      <c r="P9" s="167">
        <f>'2019_2020_2021 '!V9/'2019_2020_2021 '!D9</f>
        <v>5.011655011655012E-2</v>
      </c>
      <c r="Q9" s="188">
        <f>'2019_2020_2021 '!W9/'2019_2020_2021 '!E9</f>
        <v>2.7526015441423298E-2</v>
      </c>
    </row>
    <row r="10" spans="1:17" ht="20.100000000000001" customHeight="1" x14ac:dyDescent="0.2">
      <c r="A10" s="30">
        <v>8</v>
      </c>
      <c r="B10" s="31" t="s">
        <v>12</v>
      </c>
      <c r="C10" s="32">
        <f>'2019_2020_2021 '!I10/'2019_2020_2021 '!C10*1000</f>
        <v>12.947448591012947</v>
      </c>
      <c r="D10" s="33">
        <f>'2019_2020_2021 '!J10/'2019_2020_2021 '!D10*1000</f>
        <v>8.1566068515497552</v>
      </c>
      <c r="E10" s="169">
        <f>'2019_2020_2021 '!K10/'2019_2020_2021 '!E10*1000</f>
        <v>2.9422581831555719</v>
      </c>
      <c r="F10" s="33">
        <f>'2019_2020_2021 '!L10/'2019_2020_2021 '!F10*100000</f>
        <v>0</v>
      </c>
      <c r="G10" s="156">
        <f>'2019_2020_2021 '!M10/'2019_2020_2021 '!G10*100000</f>
        <v>40.600893219650835</v>
      </c>
      <c r="H10" s="169">
        <f>'2019_2020_2021 '!N10/'2019_2020_2021 '!H10*100000</f>
        <v>109.2896174863388</v>
      </c>
      <c r="I10" s="34">
        <f>'2019_2020_2021 '!O10/'2019_2020_2021 '!F10*1000</f>
        <v>0.76219512195121952</v>
      </c>
      <c r="J10" s="156">
        <f>'2019_2020_2021 '!P10/'2019_2020_2021 '!G10*1000</f>
        <v>0</v>
      </c>
      <c r="K10" s="169">
        <f>'2019_2020_2021 '!Q10/'2019_2020_2021 '!H10*1000</f>
        <v>0.36429872495446264</v>
      </c>
      <c r="L10" s="35">
        <f>'2019_2020_2021 '!R10/'2019_2020_2021 '!C10</f>
        <v>1.9040365575019039E-2</v>
      </c>
      <c r="M10" s="180">
        <f>'2019_2020_2021 '!S10/'2019_2020_2021 '!D10</f>
        <v>0.10725938009787928</v>
      </c>
      <c r="N10" s="188">
        <f>'2019_2020_2021 '!T10/'2019_2020_2021 '!E10</f>
        <v>0.16403089371092314</v>
      </c>
      <c r="O10" s="193">
        <f>'2019_2020_2021 '!U10/'2019_2020_2021 '!C10</f>
        <v>2.6656511805026657E-2</v>
      </c>
      <c r="P10" s="167">
        <f>'2019_2020_2021 '!V10/'2019_2020_2021 '!D10</f>
        <v>4.6900489396411095E-2</v>
      </c>
      <c r="Q10" s="188">
        <f>'2019_2020_2021 '!W10/'2019_2020_2021 '!E10</f>
        <v>4.8547260022066933E-2</v>
      </c>
    </row>
    <row r="11" spans="1:17" ht="20.100000000000001" customHeight="1" x14ac:dyDescent="0.2">
      <c r="A11" s="30">
        <v>9</v>
      </c>
      <c r="B11" s="31" t="s">
        <v>7</v>
      </c>
      <c r="C11" s="32">
        <f>'2019_2020_2021 '!I11/'2019_2020_2021 '!C11*1000</f>
        <v>8.1632653061224492</v>
      </c>
      <c r="D11" s="33">
        <f>'2019_2020_2021 '!J11/'2019_2020_2021 '!D11*1000</f>
        <v>18.774157923799006</v>
      </c>
      <c r="E11" s="169">
        <f>'2019_2020_2021 '!K11/'2019_2020_2021 '!E11*1000</f>
        <v>12.713936430317847</v>
      </c>
      <c r="F11" s="33">
        <f>'2019_2020_2021 '!L11/'2019_2020_2021 '!F11*100000</f>
        <v>136.79890560875512</v>
      </c>
      <c r="G11" s="156">
        <f>'2019_2020_2021 '!M11/'2019_2020_2021 '!G11*100000</f>
        <v>55.524708495280407</v>
      </c>
      <c r="H11" s="169">
        <f>'2019_2020_2021 '!N11/'2019_2020_2021 '!H11*100000</f>
        <v>48.780487804878049</v>
      </c>
      <c r="I11" s="34">
        <f>'2019_2020_2021 '!O11/'2019_2020_2021 '!F11*1000</f>
        <v>8.207934336525307</v>
      </c>
      <c r="J11" s="156">
        <f>'2019_2020_2021 '!P11/'2019_2020_2021 '!G11*1000</f>
        <v>4.997223764575236</v>
      </c>
      <c r="K11" s="169">
        <f>'2019_2020_2021 '!Q11/'2019_2020_2021 '!H11*1000</f>
        <v>2.4390243902439024</v>
      </c>
      <c r="L11" s="35">
        <f>'2019_2020_2021 '!R11/'2019_2020_2021 '!C11</f>
        <v>0</v>
      </c>
      <c r="M11" s="180">
        <f>'2019_2020_2021 '!S11/'2019_2020_2021 '!D11</f>
        <v>0.25786858089453341</v>
      </c>
      <c r="N11" s="188">
        <f>'2019_2020_2021 '!T11/'2019_2020_2021 '!E11</f>
        <v>0.28655256723716382</v>
      </c>
      <c r="O11" s="193">
        <f>'2019_2020_2021 '!U11/'2019_2020_2021 '!C11</f>
        <v>1.6326530612244899E-2</v>
      </c>
      <c r="P11" s="167">
        <f>'2019_2020_2021 '!V11/'2019_2020_2021 '!D11</f>
        <v>1.0491441192711209E-2</v>
      </c>
      <c r="Q11" s="188">
        <f>'2019_2020_2021 '!W11/'2019_2020_2021 '!E11</f>
        <v>3.9119804400977991E-3</v>
      </c>
    </row>
    <row r="12" spans="1:17" ht="20.100000000000001" customHeight="1" x14ac:dyDescent="0.2">
      <c r="A12" s="30">
        <v>10</v>
      </c>
      <c r="B12" s="31" t="s">
        <v>8</v>
      </c>
      <c r="C12" s="32">
        <f>'2019_2020_2021 '!I12/'2019_2020_2021 '!C12*1000</f>
        <v>12.469831053901851</v>
      </c>
      <c r="D12" s="33">
        <f>'2019_2020_2021 '!J12/'2019_2020_2021 '!D12*1000</f>
        <v>11.443661971830986</v>
      </c>
      <c r="E12" s="169">
        <f>'2019_2020_2021 '!K12/'2019_2020_2021 '!E12*1000</f>
        <v>7.7386070507308684</v>
      </c>
      <c r="F12" s="33">
        <f>'2019_2020_2021 '!L12/'2019_2020_2021 '!F12*100000</f>
        <v>80.645161290322577</v>
      </c>
      <c r="G12" s="156">
        <f>'2019_2020_2021 '!M12/'2019_2020_2021 '!G12*100000</f>
        <v>43.917435221783052</v>
      </c>
      <c r="H12" s="169">
        <f>'2019_2020_2021 '!N12/'2019_2020_2021 '!H12*100000</f>
        <v>127.76831345826234</v>
      </c>
      <c r="I12" s="34">
        <f>'2019_2020_2021 '!O12/'2019_2020_2021 '!F12*1000</f>
        <v>1.2096774193548387</v>
      </c>
      <c r="J12" s="156">
        <f>'2019_2020_2021 '!P12/'2019_2020_2021 '!G12*1000</f>
        <v>4.391743522178305</v>
      </c>
      <c r="K12" s="169">
        <f>'2019_2020_2021 '!Q12/'2019_2020_2021 '!H12*1000</f>
        <v>2.1294718909710393</v>
      </c>
      <c r="L12" s="35">
        <f>'2019_2020_2021 '!R12/'2019_2020_2021 '!C12</f>
        <v>6.2349155269509252E-2</v>
      </c>
      <c r="M12" s="180">
        <f>'2019_2020_2021 '!S12/'2019_2020_2021 '!D12</f>
        <v>2.8609154929577465E-2</v>
      </c>
      <c r="N12" s="188">
        <f>'2019_2020_2021 '!T12/'2019_2020_2021 '!E12</f>
        <v>4.0842648323301804E-2</v>
      </c>
      <c r="O12" s="193">
        <f>'2019_2020_2021 '!U12/'2019_2020_2021 '!C12</f>
        <v>4.4247787610619468E-2</v>
      </c>
      <c r="P12" s="167">
        <f>'2019_2020_2021 '!V12/'2019_2020_2021 '!D12</f>
        <v>2.596830985915493E-2</v>
      </c>
      <c r="Q12" s="188">
        <f>'2019_2020_2021 '!W12/'2019_2020_2021 '!E12</f>
        <v>1.5047291487532245E-2</v>
      </c>
    </row>
    <row r="13" spans="1:17" ht="20.100000000000001" customHeight="1" x14ac:dyDescent="0.2">
      <c r="A13" s="30">
        <v>11</v>
      </c>
      <c r="B13" s="31" t="s">
        <v>14</v>
      </c>
      <c r="C13" s="32">
        <f>'2019_2020_2021 '!I13/'2019_2020_2021 '!C13*1000</f>
        <v>16.100702576112411</v>
      </c>
      <c r="D13" s="33">
        <f>'2019_2020_2021 '!J13/'2019_2020_2021 '!D13*1000</f>
        <v>17.991183128797807</v>
      </c>
      <c r="E13" s="169">
        <f>'2019_2020_2021 '!K13/'2019_2020_2021 '!E13*1000</f>
        <v>15.135365593690045</v>
      </c>
      <c r="F13" s="33">
        <f>'2019_2020_2021 '!L13/'2019_2020_2021 '!F13*100000</f>
        <v>58.258083309059124</v>
      </c>
      <c r="G13" s="156">
        <f>'2019_2020_2021 '!M13/'2019_2020_2021 '!G13*100000</f>
        <v>11.876484560570072</v>
      </c>
      <c r="H13" s="169">
        <f>'2019_2020_2021 '!N13/'2019_2020_2021 '!H13*100000</f>
        <v>63.498782939993646</v>
      </c>
      <c r="I13" s="34">
        <f>'2019_2020_2021 '!O13/'2019_2020_2021 '!F13*1000</f>
        <v>5.6801631226332656</v>
      </c>
      <c r="J13" s="156">
        <f>'2019_2020_2021 '!P13/'2019_2020_2021 '!G13*1000</f>
        <v>4.513064133016627</v>
      </c>
      <c r="K13" s="169">
        <f>'2019_2020_2021 '!Q13/'2019_2020_2021 '!H13*1000</f>
        <v>3.9157582812996088</v>
      </c>
      <c r="L13" s="35">
        <f>'2019_2020_2021 '!R13/'2019_2020_2021 '!C13</f>
        <v>0.17783957845433254</v>
      </c>
      <c r="M13" s="180">
        <f>'2019_2020_2021 '!S13/'2019_2020_2021 '!D13</f>
        <v>0.16597164303586323</v>
      </c>
      <c r="N13" s="188">
        <f>'2019_2020_2021 '!T13/'2019_2020_2021 '!E13</f>
        <v>0.17800042634832658</v>
      </c>
      <c r="O13" s="193">
        <f>'2019_2020_2021 '!U13/'2019_2020_2021 '!C13</f>
        <v>2.2394613583138174E-2</v>
      </c>
      <c r="P13" s="167">
        <f>'2019_2020_2021 '!V13/'2019_2020_2021 '!D13</f>
        <v>1.9778386750863814E-2</v>
      </c>
      <c r="Q13" s="188">
        <f>'2019_2020_2021 '!W13/'2019_2020_2021 '!E13</f>
        <v>1.950543594116393E-2</v>
      </c>
    </row>
    <row r="14" spans="1:17" ht="20.100000000000001" customHeight="1" x14ac:dyDescent="0.2">
      <c r="A14" s="30">
        <v>12</v>
      </c>
      <c r="B14" s="31" t="s">
        <v>2</v>
      </c>
      <c r="C14" s="32">
        <f>'2019_2020_2021 '!I14/'2019_2020_2021 '!C14*1000</f>
        <v>3.0935808197989174</v>
      </c>
      <c r="D14" s="33">
        <f>'2019_2020_2021 '!J14/'2019_2020_2021 '!D14*1000</f>
        <v>3.5523978685612789</v>
      </c>
      <c r="E14" s="169">
        <f>'2019_2020_2021 '!K14/'2019_2020_2021 '!E14*1000</f>
        <v>3.755364806866953</v>
      </c>
      <c r="F14" s="33">
        <f>'2019_2020_2021 '!L14/'2019_2020_2021 '!F14*100000</f>
        <v>0</v>
      </c>
      <c r="G14" s="156">
        <f>'2019_2020_2021 '!M14/'2019_2020_2021 '!G14*100000</f>
        <v>0</v>
      </c>
      <c r="H14" s="169">
        <f>'2019_2020_2021 '!N14/'2019_2020_2021 '!H14*100000</f>
        <v>0</v>
      </c>
      <c r="I14" s="34">
        <f>'2019_2020_2021 '!O14/'2019_2020_2021 '!F14*1000</f>
        <v>0</v>
      </c>
      <c r="J14" s="156">
        <f>'2019_2020_2021 '!P14/'2019_2020_2021 '!G14*1000</f>
        <v>0</v>
      </c>
      <c r="K14" s="169">
        <f>'2019_2020_2021 '!Q14/'2019_2020_2021 '!H14*1000</f>
        <v>0</v>
      </c>
      <c r="L14" s="35" t="s">
        <v>35</v>
      </c>
      <c r="M14" s="180" t="s">
        <v>35</v>
      </c>
      <c r="N14" s="188" t="s">
        <v>35</v>
      </c>
      <c r="O14" s="193">
        <f>'2019_2020_2021 '!U14/'2019_2020_2021 '!C14</f>
        <v>8.5073472544470227E-3</v>
      </c>
      <c r="P14" s="167">
        <f>'2019_2020_2021 '!V14/'2019_2020_2021 '!D14</f>
        <v>5.9206631142687976E-4</v>
      </c>
      <c r="Q14" s="188">
        <f>'2019_2020_2021 '!W14/'2019_2020_2021 '!E14</f>
        <v>2.1459227467811159E-3</v>
      </c>
    </row>
    <row r="15" spans="1:17" ht="20.100000000000001" customHeight="1" x14ac:dyDescent="0.2">
      <c r="A15" s="30">
        <v>13</v>
      </c>
      <c r="B15" s="31" t="s">
        <v>22</v>
      </c>
      <c r="C15" s="32">
        <f>'2019_2020_2021 '!I15/'2019_2020_2021 '!C15*1000</f>
        <v>10.183299389002038</v>
      </c>
      <c r="D15" s="33">
        <f>'2019_2020_2021 '!J15/'2019_2020_2021 '!D15*1000</f>
        <v>5.6497175141242941</v>
      </c>
      <c r="E15" s="169">
        <f>'2019_2020_2021 '!K15/'2019_2020_2021 '!E15*1000</f>
        <v>10.869565217391305</v>
      </c>
      <c r="F15" s="33">
        <f>'2019_2020_2021 '!L15/'2019_2020_2021 '!F15*100000</f>
        <v>0</v>
      </c>
      <c r="G15" s="156">
        <f>'2019_2020_2021 '!M15/'2019_2020_2021 '!G15*100000</f>
        <v>0</v>
      </c>
      <c r="H15" s="169">
        <f>'2019_2020_2021 '!N15/'2019_2020_2021 '!H15*100000</f>
        <v>0</v>
      </c>
      <c r="I15" s="34">
        <f>'2019_2020_2021 '!O15/'2019_2020_2021 '!F15*1000</f>
        <v>0</v>
      </c>
      <c r="J15" s="156">
        <f>'2019_2020_2021 '!P15/'2019_2020_2021 '!G15*1000</f>
        <v>1.876172607879925</v>
      </c>
      <c r="K15" s="169">
        <f>'2019_2020_2021 '!Q15/'2019_2020_2021 '!H15*1000</f>
        <v>0</v>
      </c>
      <c r="L15" s="35" t="s">
        <v>35</v>
      </c>
      <c r="M15" s="180" t="s">
        <v>35</v>
      </c>
      <c r="N15" s="188" t="s">
        <v>35</v>
      </c>
      <c r="O15" s="193">
        <f>'2019_2020_2021 '!U15/'2019_2020_2021 '!C15</f>
        <v>0</v>
      </c>
      <c r="P15" s="167">
        <f>'2019_2020_2021 '!V15/'2019_2020_2021 '!D15</f>
        <v>0</v>
      </c>
      <c r="Q15" s="188">
        <f>'2019_2020_2021 '!W15/'2019_2020_2021 '!E15</f>
        <v>0</v>
      </c>
    </row>
    <row r="16" spans="1:17" ht="20.100000000000001" customHeight="1" x14ac:dyDescent="0.2">
      <c r="A16" s="30">
        <v>14</v>
      </c>
      <c r="B16" s="31" t="s">
        <v>3</v>
      </c>
      <c r="C16" s="32">
        <f>'2019_2020_2021 '!I16/'2019_2020_2021 '!C16*1000</f>
        <v>4.1152263374485596</v>
      </c>
      <c r="D16" s="33">
        <f>'2019_2020_2021 '!J16/'2019_2020_2021 '!D16*1000</f>
        <v>12.576687116564418</v>
      </c>
      <c r="E16" s="169">
        <f>'2019_2020_2021 '!K16/'2019_2020_2021 '!E16*1000</f>
        <v>13.253527148353998</v>
      </c>
      <c r="F16" s="33">
        <f>'2019_2020_2021 '!L16/'2019_2020_2021 '!F16*100000</f>
        <v>0</v>
      </c>
      <c r="G16" s="156">
        <f>'2019_2020_2021 '!M16/'2019_2020_2021 '!G16*100000</f>
        <v>30.656039239730227</v>
      </c>
      <c r="H16" s="169">
        <f>'2019_2020_2021 '!N16/'2019_2020_2021 '!H16*100000</f>
        <v>85.287846481876329</v>
      </c>
      <c r="I16" s="34">
        <f>'2019_2020_2021 '!O16/'2019_2020_2021 '!F16*1000</f>
        <v>0</v>
      </c>
      <c r="J16" s="156">
        <f>'2019_2020_2021 '!P16/'2019_2020_2021 '!G16*1000</f>
        <v>1.226241569589209</v>
      </c>
      <c r="K16" s="169">
        <f>'2019_2020_2021 '!Q16/'2019_2020_2021 '!H16*1000</f>
        <v>2.3454157782515992</v>
      </c>
      <c r="L16" s="35">
        <f>'2019_2020_2021 '!R16/'2019_2020_2021 '!C16</f>
        <v>0</v>
      </c>
      <c r="M16" s="180">
        <f>'2019_2020_2021 '!S16/'2019_2020_2021 '!D16</f>
        <v>0.20061349693251534</v>
      </c>
      <c r="N16" s="188">
        <f>'2019_2020_2021 '!T16/'2019_2020_2021 '!E16</f>
        <v>0.20607097050021378</v>
      </c>
      <c r="O16" s="193">
        <f>'2019_2020_2021 '!U16/'2019_2020_2021 '!C16</f>
        <v>2.8806584362139918E-2</v>
      </c>
      <c r="P16" s="167">
        <f>'2019_2020_2021 '!V16/'2019_2020_2021 '!D16</f>
        <v>5.8282208588957052E-2</v>
      </c>
      <c r="Q16" s="188">
        <f>'2019_2020_2021 '!W16/'2019_2020_2021 '!E16</f>
        <v>4.4249679350149639E-2</v>
      </c>
    </row>
    <row r="17" spans="1:134" ht="20.100000000000001" customHeight="1" x14ac:dyDescent="0.2">
      <c r="A17" s="30">
        <v>15</v>
      </c>
      <c r="B17" s="31" t="s">
        <v>4</v>
      </c>
      <c r="C17" s="32">
        <f>'2019_2020_2021 '!I17/'2019_2020_2021 '!C17*1000</f>
        <v>10.294117647058824</v>
      </c>
      <c r="D17" s="33">
        <f>'2019_2020_2021 '!J17/'2019_2020_2021 '!D17*1000</f>
        <v>1.0183299389002036</v>
      </c>
      <c r="E17" s="169">
        <f>'2019_2020_2021 '!K17/'2019_2020_2021 '!E17*1000</f>
        <v>0</v>
      </c>
      <c r="F17" s="33">
        <f>'2019_2020_2021 '!L17/'2019_2020_2021 '!F17*100000</f>
        <v>0</v>
      </c>
      <c r="G17" s="156">
        <f>'2019_2020_2021 '!M17/'2019_2020_2021 '!G17*100000</f>
        <v>0</v>
      </c>
      <c r="H17" s="169">
        <f>'2019_2020_2021 '!N17/'2019_2020_2021 '!H17*100000</f>
        <v>0</v>
      </c>
      <c r="I17" s="34">
        <f>'2019_2020_2021 '!O17/'2019_2020_2021 '!F17*1000</f>
        <v>0</v>
      </c>
      <c r="J17" s="156">
        <f>'2019_2020_2021 '!P17/'2019_2020_2021 '!G17*1000</f>
        <v>0</v>
      </c>
      <c r="K17" s="169">
        <f>'2019_2020_2021 '!Q17/'2019_2020_2021 '!H17*1000</f>
        <v>0</v>
      </c>
      <c r="L17" s="35" t="s">
        <v>35</v>
      </c>
      <c r="M17" s="180" t="s">
        <v>35</v>
      </c>
      <c r="N17" s="188" t="s">
        <v>35</v>
      </c>
      <c r="O17" s="193">
        <f>'2019_2020_2021 '!U17/'2019_2020_2021 '!C17</f>
        <v>0</v>
      </c>
      <c r="P17" s="167">
        <f>'2019_2020_2021 '!V17/'2019_2020_2021 '!D17</f>
        <v>0</v>
      </c>
      <c r="Q17" s="188">
        <f>'2019_2020_2021 '!W17/'2019_2020_2021 '!E17</f>
        <v>0</v>
      </c>
    </row>
    <row r="18" spans="1:134" ht="20.100000000000001" customHeight="1" x14ac:dyDescent="0.2">
      <c r="A18" s="30">
        <v>16</v>
      </c>
      <c r="B18" s="31" t="s">
        <v>13</v>
      </c>
      <c r="C18" s="32">
        <f>'2019_2020_2021 '!I18/'2019_2020_2021 '!C18*1000</f>
        <v>7.5949367088607591</v>
      </c>
      <c r="D18" s="33">
        <f>'2019_2020_2021 '!J18/'2019_2020_2021 '!D18*1000</f>
        <v>9.2807424593967518</v>
      </c>
      <c r="E18" s="169">
        <f>'2019_2020_2021 '!K18/'2019_2020_2021 '!E18*1000</f>
        <v>0</v>
      </c>
      <c r="F18" s="33">
        <f>'2019_2020_2021 '!L18/'2019_2020_2021 '!F18*100000</f>
        <v>0</v>
      </c>
      <c r="G18" s="156">
        <f>'2019_2020_2021 '!M18/'2019_2020_2021 '!G18*100000</f>
        <v>0</v>
      </c>
      <c r="H18" s="169">
        <f>'2019_2020_2021 '!N18/'2019_2020_2021 '!H18*100000</f>
        <v>0</v>
      </c>
      <c r="I18" s="34">
        <f>'2019_2020_2021 '!O18/'2019_2020_2021 '!F18*1000</f>
        <v>0</v>
      </c>
      <c r="J18" s="156">
        <f>'2019_2020_2021 '!P18/'2019_2020_2021 '!G18*1000</f>
        <v>0</v>
      </c>
      <c r="K18" s="169">
        <f>'2019_2020_2021 '!Q18/'2019_2020_2021 '!H18*1000</f>
        <v>0</v>
      </c>
      <c r="L18" s="35" t="s">
        <v>35</v>
      </c>
      <c r="M18" s="180" t="s">
        <v>35</v>
      </c>
      <c r="N18" s="188" t="s">
        <v>35</v>
      </c>
      <c r="O18" s="193">
        <f>'2019_2020_2021 '!U18/'2019_2020_2021 '!C18</f>
        <v>3.0379746835443037E-2</v>
      </c>
      <c r="P18" s="167">
        <f>'2019_2020_2021 '!V18/'2019_2020_2021 '!D18</f>
        <v>1.3921113689095127E-2</v>
      </c>
      <c r="Q18" s="188">
        <f>'2019_2020_2021 '!W18/'2019_2020_2021 '!E18</f>
        <v>1.2048192771084338E-2</v>
      </c>
    </row>
    <row r="19" spans="1:134" ht="20.100000000000001" customHeight="1" x14ac:dyDescent="0.2">
      <c r="A19" s="30">
        <v>17</v>
      </c>
      <c r="B19" s="31" t="s">
        <v>5</v>
      </c>
      <c r="C19" s="32">
        <f>'2019_2020_2021 '!I19/'2019_2020_2021 '!C19*1000</f>
        <v>20.325203252032519</v>
      </c>
      <c r="D19" s="33">
        <f>'2019_2020_2021 '!J19/'2019_2020_2021 '!D19*1000</f>
        <v>10.554089709762533</v>
      </c>
      <c r="E19" s="169">
        <f>'2019_2020_2021 '!K19/'2019_2020_2021 '!E19*1000</f>
        <v>15.873015873015872</v>
      </c>
      <c r="F19" s="33">
        <f>'2019_2020_2021 '!L19/'2019_2020_2021 '!F19*100000</f>
        <v>0</v>
      </c>
      <c r="G19" s="156">
        <f>'2019_2020_2021 '!M19/'2019_2020_2021 '!G19*100000</f>
        <v>0</v>
      </c>
      <c r="H19" s="169">
        <f>'2019_2020_2021 '!N19/'2019_2020_2021 '!H19*100000</f>
        <v>0</v>
      </c>
      <c r="I19" s="34">
        <f>'2019_2020_2021 '!O19/'2019_2020_2021 '!F19*1000</f>
        <v>0</v>
      </c>
      <c r="J19" s="156">
        <f>'2019_2020_2021 '!P19/'2019_2020_2021 '!G19*1000</f>
        <v>0</v>
      </c>
      <c r="K19" s="169">
        <f>'2019_2020_2021 '!Q19/'2019_2020_2021 '!H19*1000</f>
        <v>0</v>
      </c>
      <c r="L19" s="35" t="s">
        <v>35</v>
      </c>
      <c r="M19" s="180" t="s">
        <v>35</v>
      </c>
      <c r="N19" s="188" t="s">
        <v>35</v>
      </c>
      <c r="O19" s="193">
        <f>'2019_2020_2021 '!U19/'2019_2020_2021 '!C19</f>
        <v>4.0650406504065045E-3</v>
      </c>
      <c r="P19" s="167">
        <f>'2019_2020_2021 '!V19/'2019_2020_2021 '!D19</f>
        <v>2.6385224274406332E-3</v>
      </c>
      <c r="Q19" s="188">
        <f>'2019_2020_2021 '!W19/'2019_2020_2021 '!E19</f>
        <v>0</v>
      </c>
    </row>
    <row r="20" spans="1:134" ht="20.100000000000001" customHeight="1" x14ac:dyDescent="0.2">
      <c r="A20" s="30">
        <v>18</v>
      </c>
      <c r="B20" s="31" t="s">
        <v>21</v>
      </c>
      <c r="C20" s="32">
        <f>'2019_2020_2021 '!I20/'2019_2020_2021 '!C20*1000</f>
        <v>6.557377049180328</v>
      </c>
      <c r="D20" s="33">
        <f>'2019_2020_2021 '!J20/'2019_2020_2021 '!D20*1000</f>
        <v>0</v>
      </c>
      <c r="E20" s="169">
        <f>'2019_2020_2021 '!K20/'2019_2020_2021 '!E20*1000</f>
        <v>0</v>
      </c>
      <c r="F20" s="33">
        <f>'2019_2020_2021 '!L20/'2019_2020_2021 '!F20*100000</f>
        <v>0</v>
      </c>
      <c r="G20" s="156">
        <f>'2019_2020_2021 '!M20/'2019_2020_2021 '!G20*100000</f>
        <v>0</v>
      </c>
      <c r="H20" s="169">
        <f>'2019_2020_2021 '!N20/'2019_2020_2021 '!H20*100000</f>
        <v>0</v>
      </c>
      <c r="I20" s="34">
        <f>'2019_2020_2021 '!O20/'2019_2020_2021 '!F20*1000</f>
        <v>3.278688524590164</v>
      </c>
      <c r="J20" s="156">
        <f>'2019_2020_2021 '!P20/'2019_2020_2021 '!G20*1000</f>
        <v>0</v>
      </c>
      <c r="K20" s="169">
        <f>'2019_2020_2021 '!Q20/'2019_2020_2021 '!H20*1000</f>
        <v>0</v>
      </c>
      <c r="L20" s="35" t="s">
        <v>35</v>
      </c>
      <c r="M20" s="180" t="s">
        <v>35</v>
      </c>
      <c r="N20" s="188" t="s">
        <v>35</v>
      </c>
      <c r="O20" s="193">
        <f>'2019_2020_2021 '!U20/'2019_2020_2021 '!C20</f>
        <v>1.9672131147540985E-2</v>
      </c>
      <c r="P20" s="167">
        <f>'2019_2020_2021 '!V20/'2019_2020_2021 '!D20</f>
        <v>2.4316109422492401E-2</v>
      </c>
      <c r="Q20" s="188">
        <f>'2019_2020_2021 '!W20/'2019_2020_2021 '!E20</f>
        <v>1.8808777429467086E-2</v>
      </c>
    </row>
    <row r="21" spans="1:134" ht="20.100000000000001" customHeight="1" x14ac:dyDescent="0.2">
      <c r="A21" s="30">
        <v>19</v>
      </c>
      <c r="B21" s="31" t="s">
        <v>27</v>
      </c>
      <c r="C21" s="32">
        <f>'2019_2020_2021 '!I21/'2019_2020_2021 '!C21*1000</f>
        <v>2.834868887313962</v>
      </c>
      <c r="D21" s="33">
        <f>'2019_2020_2021 '!J21/'2019_2020_2021 '!D21*1000</f>
        <v>3.9745627980922094</v>
      </c>
      <c r="E21" s="169">
        <f>'2019_2020_2021 '!K21/'2019_2020_2021 '!E21*1000</f>
        <v>2.4796315975912151</v>
      </c>
      <c r="F21" s="33">
        <f>'2019_2020_2021 '!L21/'2019_2020_2021 '!F21*100000</f>
        <v>69.735006973500688</v>
      </c>
      <c r="G21" s="156">
        <f>'2019_2020_2021 '!M21/'2019_2020_2021 '!G21*100000</f>
        <v>39.339103068450036</v>
      </c>
      <c r="H21" s="169">
        <f>'2019_2020_2021 '!N21/'2019_2020_2021 '!H21*100000</f>
        <v>0</v>
      </c>
      <c r="I21" s="34">
        <f>'2019_2020_2021 '!O21/'2019_2020_2021 '!F21*1000</f>
        <v>0.69735006973500691</v>
      </c>
      <c r="J21" s="156">
        <f>'2019_2020_2021 '!P21/'2019_2020_2021 '!G21*1000</f>
        <v>1.1801730920535012</v>
      </c>
      <c r="K21" s="169">
        <f>'2019_2020_2021 '!Q21/'2019_2020_2021 '!H21*1000</f>
        <v>0</v>
      </c>
      <c r="L21" s="35">
        <f>'2019_2020_2021 '!R21/'2019_2020_2021 '!C21</f>
        <v>5.9532246633593196E-2</v>
      </c>
      <c r="M21" s="180">
        <f>'2019_2020_2021 '!S21/'2019_2020_2021 '!D21</f>
        <v>8.2273449920508737E-2</v>
      </c>
      <c r="N21" s="188">
        <f>'2019_2020_2021 '!T21/'2019_2020_2021 '!E21</f>
        <v>0.12504427913567126</v>
      </c>
      <c r="O21" s="193">
        <f>'2019_2020_2021 '!U21/'2019_2020_2021 '!C21</f>
        <v>4.1814316087880936E-2</v>
      </c>
      <c r="P21" s="167">
        <f>'2019_2020_2021 '!V21/'2019_2020_2021 '!D21</f>
        <v>5.8823529411764705E-2</v>
      </c>
      <c r="Q21" s="188">
        <f>'2019_2020_2021 '!W21/'2019_2020_2021 '!E21</f>
        <v>8.7141339001062704E-2</v>
      </c>
    </row>
    <row r="22" spans="1:134" ht="20.100000000000001" customHeight="1" x14ac:dyDescent="0.2">
      <c r="A22" s="30">
        <v>20</v>
      </c>
      <c r="B22" s="31" t="s">
        <v>23</v>
      </c>
      <c r="C22" s="32">
        <f>'2019_2020_2021 '!I22/'2019_2020_2021 '!C22*1000</f>
        <v>3.6363636363636362</v>
      </c>
      <c r="D22" s="33">
        <f>'2019_2020_2021 '!J22/'2019_2020_2021 '!D22*1000</f>
        <v>4.166666666666667</v>
      </c>
      <c r="E22" s="169">
        <f>'2019_2020_2021 '!K22/'2019_2020_2021 '!E22*1000</f>
        <v>13.409961685823756</v>
      </c>
      <c r="F22" s="33">
        <f>'2019_2020_2021 '!L22/'2019_2020_2021 '!F22*100000</f>
        <v>0</v>
      </c>
      <c r="G22" s="156">
        <f>'2019_2020_2021 '!M22/'2019_2020_2021 '!G22*100000</f>
        <v>0</v>
      </c>
      <c r="H22" s="169">
        <f>'2019_2020_2021 '!N22/'2019_2020_2021 '!H22*100000</f>
        <v>0</v>
      </c>
      <c r="I22" s="34">
        <f>'2019_2020_2021 '!O22/'2019_2020_2021 '!F22*1000</f>
        <v>0</v>
      </c>
      <c r="J22" s="156">
        <f>'2019_2020_2021 '!P22/'2019_2020_2021 '!G22*1000</f>
        <v>0</v>
      </c>
      <c r="K22" s="169">
        <f>'2019_2020_2021 '!Q22/'2019_2020_2021 '!H22*1000</f>
        <v>0</v>
      </c>
      <c r="L22" s="35">
        <f>'2019_2020_2021 '!R22/'2019_2020_2021 '!C22</f>
        <v>1.8181818181818181E-2</v>
      </c>
      <c r="M22" s="180">
        <f>'2019_2020_2021 '!S22/'2019_2020_2021 '!D22</f>
        <v>0.1125</v>
      </c>
      <c r="N22" s="188">
        <f>'2019_2020_2021 '!T22/'2019_2020_2021 '!E22</f>
        <v>0.1053639846743295</v>
      </c>
      <c r="O22" s="193">
        <f>'2019_2020_2021 '!U22/'2019_2020_2021 '!C22</f>
        <v>1.8181818181818181E-2</v>
      </c>
      <c r="P22" s="167">
        <f>'2019_2020_2021 '!V22/'2019_2020_2021 '!D22</f>
        <v>1.6666666666666666E-2</v>
      </c>
      <c r="Q22" s="188">
        <f>'2019_2020_2021 '!W22/'2019_2020_2021 '!E22</f>
        <v>1.9157088122605363E-3</v>
      </c>
    </row>
    <row r="23" spans="1:134" ht="20.100000000000001" customHeight="1" x14ac:dyDescent="0.2">
      <c r="A23" s="30">
        <v>21</v>
      </c>
      <c r="B23" s="31" t="s">
        <v>24</v>
      </c>
      <c r="C23" s="32">
        <f>'2019_2020_2021 '!I23/'2019_2020_2021 '!C23*1000</f>
        <v>20.689655172413794</v>
      </c>
      <c r="D23" s="33">
        <f>'2019_2020_2021 '!J23/'2019_2020_2021 '!D23*1000</f>
        <v>9.4339622641509422</v>
      </c>
      <c r="E23" s="169">
        <f>'2019_2020_2021 '!K23/'2019_2020_2021 '!E23*1000</f>
        <v>0</v>
      </c>
      <c r="F23" s="33">
        <f>'2019_2020_2021 '!L23/'2019_2020_2021 '!F23*100000</f>
        <v>0</v>
      </c>
      <c r="G23" s="156">
        <f>'2019_2020_2021 '!M23/'2019_2020_2021 '!G23*100000</f>
        <v>0</v>
      </c>
      <c r="H23" s="169">
        <f>'2019_2020_2021 '!N23/'2019_2020_2021 '!H23*100000</f>
        <v>0</v>
      </c>
      <c r="I23" s="34">
        <f>'2019_2020_2021 '!O23/'2019_2020_2021 '!F23*1000</f>
        <v>0</v>
      </c>
      <c r="J23" s="156">
        <f>'2019_2020_2021 '!P23/'2019_2020_2021 '!G23*1000</f>
        <v>0</v>
      </c>
      <c r="K23" s="169">
        <f>'2019_2020_2021 '!Q23/'2019_2020_2021 '!H23*1000</f>
        <v>0</v>
      </c>
      <c r="L23" s="35" t="s">
        <v>35</v>
      </c>
      <c r="M23" s="180" t="s">
        <v>35</v>
      </c>
      <c r="N23" s="188" t="s">
        <v>35</v>
      </c>
      <c r="O23" s="193">
        <f>'2019_2020_2021 '!U23/'2019_2020_2021 '!C23</f>
        <v>0</v>
      </c>
      <c r="P23" s="167">
        <f>'2019_2020_2021 '!V23/'2019_2020_2021 '!D23</f>
        <v>0</v>
      </c>
      <c r="Q23" s="188">
        <f>'2019_2020_2021 '!W23/'2019_2020_2021 '!E23</f>
        <v>0</v>
      </c>
    </row>
    <row r="24" spans="1:134" ht="20.100000000000001" customHeight="1" x14ac:dyDescent="0.2">
      <c r="A24" s="30">
        <v>22</v>
      </c>
      <c r="B24" s="31" t="s">
        <v>25</v>
      </c>
      <c r="C24" s="32">
        <f>'2019_2020_2021 '!I24/'2019_2020_2021 '!C24*1000</f>
        <v>0</v>
      </c>
      <c r="D24" s="33">
        <f>'2019_2020_2021 '!J24/'2019_2020_2021 '!D24*1000</f>
        <v>0</v>
      </c>
      <c r="E24" s="169">
        <f>'2019_2020_2021 '!K24/'2019_2020_2021 '!E24*1000</f>
        <v>0</v>
      </c>
      <c r="F24" s="159">
        <f>'2019_2020_2021 '!L24/'2019_2020_2021 '!F24*100000</f>
        <v>0</v>
      </c>
      <c r="G24" s="160">
        <f>'2019_2020_2021 '!M24/'2019_2020_2021 '!G24*100000</f>
        <v>0</v>
      </c>
      <c r="H24" s="171">
        <f>'2019_2020_2021 '!N24/'2019_2020_2021 '!H24*100000</f>
        <v>0</v>
      </c>
      <c r="I24" s="170">
        <f>'2019_2020_2021 '!O24/'2019_2020_2021 '!F24*1000</f>
        <v>0</v>
      </c>
      <c r="J24" s="160">
        <f>'2019_2020_2021 '!P24/'2019_2020_2021 '!G24*1000</f>
        <v>0</v>
      </c>
      <c r="K24" s="169">
        <f>'2019_2020_2021 '!Q24/'2019_2020_2021 '!H24*1000</f>
        <v>0</v>
      </c>
      <c r="L24" s="161" t="s">
        <v>35</v>
      </c>
      <c r="M24" s="183" t="s">
        <v>35</v>
      </c>
      <c r="N24" s="188" t="s">
        <v>35</v>
      </c>
      <c r="O24" s="194">
        <f>'2019_2020_2021 '!U24/'2019_2020_2021 '!C24</f>
        <v>0</v>
      </c>
      <c r="P24" s="167">
        <f>'2019_2020_2021 '!V24/'2019_2020_2021 '!D24</f>
        <v>0</v>
      </c>
      <c r="Q24" s="188">
        <f>'2019_2020_2021 '!W24/'2019_2020_2021 '!E24</f>
        <v>2.2988505747126436E-3</v>
      </c>
    </row>
    <row r="25" spans="1:134" s="38" customFormat="1" ht="20.100000000000001" customHeight="1" x14ac:dyDescent="0.2">
      <c r="A25" s="36"/>
      <c r="B25" s="37"/>
      <c r="C25" s="32"/>
      <c r="D25" s="33"/>
      <c r="E25" s="169"/>
      <c r="F25" s="168"/>
      <c r="G25" s="158"/>
      <c r="H25" s="169"/>
      <c r="I25" s="32"/>
      <c r="J25" s="158"/>
      <c r="K25" s="169"/>
      <c r="L25" s="189"/>
      <c r="M25" s="184"/>
      <c r="N25" s="188"/>
      <c r="O25" s="195"/>
      <c r="P25" s="167"/>
      <c r="Q25" s="196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34" ht="20.100000000000001" customHeight="1" thickBot="1" x14ac:dyDescent="0.25">
      <c r="A26" s="39"/>
      <c r="B26" s="40" t="s">
        <v>44</v>
      </c>
      <c r="C26" s="41">
        <f>'2019_2020_2021 '!I26/'2019_2020_2021 '!C26*1000</f>
        <v>20.560447963689288</v>
      </c>
      <c r="D26" s="43">
        <f>'2019_2020_2021 '!J26/'2019_2020_2021 '!D26*1000</f>
        <v>21.528930808834815</v>
      </c>
      <c r="E26" s="42">
        <f>'2019_2020_2021 '!K26/'2019_2020_2021 '!E26*1000</f>
        <v>22.460290101031529</v>
      </c>
      <c r="F26" s="163">
        <f>'2019_2020_2021 '!L26/'2019_2020_2021 '!F26*100000</f>
        <v>75.851523652431467</v>
      </c>
      <c r="G26" s="179">
        <f>'2019_2020_2021 '!M26/'2019_2020_2021 '!G26*100000</f>
        <v>72.622655475329239</v>
      </c>
      <c r="H26" s="162">
        <f>'2019_2020_2021 '!N26/'2019_2020_2021 '!H26*100000</f>
        <v>82.130083454762215</v>
      </c>
      <c r="I26" s="164">
        <f>'2019_2020_2021 '!O26/'2019_2020_2021 '!F26*1000</f>
        <v>13.051278037973923</v>
      </c>
      <c r="J26" s="178">
        <f>'2019_2020_2021 '!P26/'2019_2020_2021 '!G26*1000</f>
        <v>9.3012862589556295</v>
      </c>
      <c r="K26" s="176">
        <f>'2019_2020_2021 '!Q26/'2019_2020_2021 '!H26*1000</f>
        <v>12.160551066366406</v>
      </c>
      <c r="L26" s="165">
        <f>'2019_2020_2021 '!R26/'2019_2020_2021 '!C26</f>
        <v>0.17617602802239818</v>
      </c>
      <c r="M26" s="182">
        <f>'2019_2020_2021 '!S26/'2019_2020_2021 '!D26</f>
        <v>0.21046169301391079</v>
      </c>
      <c r="N26" s="166">
        <f>'2019_2020_2021 '!T26/'2019_2020_2021 '!E26</f>
        <v>0.23892233035453847</v>
      </c>
      <c r="O26" s="165">
        <f>'2019_2020_2021 '!U26/'2019_2020_2021 '!C26</f>
        <v>3.1019512074792175E-2</v>
      </c>
      <c r="P26" s="197">
        <f>'2019_2020_2021 '!V26/'2019_2020_2021 '!D26</f>
        <v>2.5226381660643775E-2</v>
      </c>
      <c r="Q26" s="190">
        <f>'2019_2020_2021 '!W26/'2019_2020_2021 '!E26</f>
        <v>2.6252287131075813E-2</v>
      </c>
    </row>
    <row r="27" spans="1:134" x14ac:dyDescent="0.2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34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34" x14ac:dyDescent="0.2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34" x14ac:dyDescent="0.2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34" x14ac:dyDescent="0.2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34" s="45" customFormat="1" x14ac:dyDescent="0.2">
      <c r="A32" s="4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</row>
    <row r="33" spans="1:134" s="45" customFormat="1" x14ac:dyDescent="0.2">
      <c r="A33" s="4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</row>
    <row r="34" spans="1:134" s="45" customFormat="1" x14ac:dyDescent="0.2">
      <c r="A34" s="44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</row>
    <row r="35" spans="1:134" s="45" customFormat="1" x14ac:dyDescent="0.2">
      <c r="A35" s="44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</row>
    <row r="36" spans="1:134" s="45" customFormat="1" x14ac:dyDescent="0.2">
      <c r="A36" s="44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</row>
    <row r="37" spans="1:134" s="45" customFormat="1" x14ac:dyDescent="0.2">
      <c r="A37" s="4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</row>
    <row r="38" spans="1:134" s="45" customFormat="1" x14ac:dyDescent="0.2">
      <c r="A38" s="44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</row>
    <row r="39" spans="1:134" s="45" customFormat="1" x14ac:dyDescent="0.2">
      <c r="A39" s="4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</row>
    <row r="40" spans="1:134" s="45" customFormat="1" x14ac:dyDescent="0.2">
      <c r="A40" s="44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</row>
    <row r="41" spans="1:134" s="45" customFormat="1" x14ac:dyDescent="0.2">
      <c r="A41" s="44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</row>
    <row r="42" spans="1:134" s="45" customFormat="1" x14ac:dyDescent="0.2">
      <c r="A42" s="44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</row>
    <row r="43" spans="1:134" s="45" customFormat="1" x14ac:dyDescent="0.2">
      <c r="A43" s="44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</row>
    <row r="44" spans="1:134" s="45" customFormat="1" x14ac:dyDescent="0.2">
      <c r="A44" s="4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</row>
    <row r="45" spans="1:134" s="45" customFormat="1" x14ac:dyDescent="0.2">
      <c r="A45" s="44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</row>
    <row r="46" spans="1:134" s="45" customFormat="1" x14ac:dyDescent="0.2">
      <c r="A46" s="4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</row>
    <row r="47" spans="1:134" s="45" customFormat="1" x14ac:dyDescent="0.2">
      <c r="A47" s="44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</row>
    <row r="48" spans="1:134" s="45" customFormat="1" x14ac:dyDescent="0.2">
      <c r="A48" s="44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</row>
    <row r="49" spans="1:134" s="45" customFormat="1" x14ac:dyDescent="0.2">
      <c r="A49" s="44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</row>
    <row r="50" spans="1:134" s="45" customFormat="1" x14ac:dyDescent="0.2">
      <c r="A50" s="4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</row>
    <row r="51" spans="1:134" s="45" customFormat="1" x14ac:dyDescent="0.2">
      <c r="A51" s="4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</row>
    <row r="52" spans="1:134" s="45" customFormat="1" x14ac:dyDescent="0.2">
      <c r="A52" s="4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</row>
    <row r="53" spans="1:134" s="45" customFormat="1" x14ac:dyDescent="0.2">
      <c r="A53" s="4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</row>
    <row r="54" spans="1:134" s="45" customFormat="1" x14ac:dyDescent="0.2">
      <c r="A54" s="4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</row>
    <row r="55" spans="1:134" s="45" customFormat="1" x14ac:dyDescent="0.2">
      <c r="A55" s="44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</row>
    <row r="56" spans="1:134" s="45" customFormat="1" x14ac:dyDescent="0.2">
      <c r="A56" s="44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</row>
    <row r="57" spans="1:134" s="45" customFormat="1" x14ac:dyDescent="0.2">
      <c r="A57" s="44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</row>
    <row r="58" spans="1:134" s="45" customFormat="1" x14ac:dyDescent="0.2">
      <c r="A58" s="44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</row>
    <row r="59" spans="1:134" s="45" customFormat="1" x14ac:dyDescent="0.2">
      <c r="A59" s="44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</row>
    <row r="60" spans="1:134" s="45" customFormat="1" x14ac:dyDescent="0.2">
      <c r="A60" s="4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</row>
    <row r="61" spans="1:134" s="45" customFormat="1" x14ac:dyDescent="0.2">
      <c r="A61" s="44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</row>
    <row r="62" spans="1:134" s="45" customFormat="1" x14ac:dyDescent="0.2">
      <c r="A62" s="44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</row>
    <row r="63" spans="1:134" s="45" customFormat="1" x14ac:dyDescent="0.2">
      <c r="A63" s="4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</row>
    <row r="64" spans="1:134" s="45" customFormat="1" x14ac:dyDescent="0.2">
      <c r="A64" s="44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</row>
    <row r="65" spans="1:134" s="45" customFormat="1" x14ac:dyDescent="0.2">
      <c r="A65" s="44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</row>
    <row r="66" spans="1:134" s="45" customFormat="1" x14ac:dyDescent="0.2">
      <c r="A66" s="44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</row>
    <row r="67" spans="1:134" s="45" customFormat="1" x14ac:dyDescent="0.2">
      <c r="A67" s="4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</row>
    <row r="68" spans="1:134" s="45" customFormat="1" x14ac:dyDescent="0.2">
      <c r="A68" s="44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</row>
    <row r="69" spans="1:134" s="45" customFormat="1" x14ac:dyDescent="0.2">
      <c r="A69" s="44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</row>
    <row r="70" spans="1:134" s="45" customFormat="1" x14ac:dyDescent="0.2">
      <c r="A70" s="44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</row>
    <row r="71" spans="1:134" s="45" customFormat="1" x14ac:dyDescent="0.2">
      <c r="A71" s="44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</row>
    <row r="72" spans="1:134" s="45" customFormat="1" x14ac:dyDescent="0.2">
      <c r="A72" s="4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</row>
    <row r="73" spans="1:134" s="45" customFormat="1" x14ac:dyDescent="0.2">
      <c r="A73" s="44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</row>
    <row r="74" spans="1:134" s="45" customFormat="1" x14ac:dyDescent="0.2">
      <c r="A74" s="4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</row>
    <row r="75" spans="1:134" s="45" customFormat="1" x14ac:dyDescent="0.2">
      <c r="A75" s="44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</row>
    <row r="76" spans="1:134" s="45" customFormat="1" x14ac:dyDescent="0.2">
      <c r="A76" s="44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</row>
    <row r="77" spans="1:134" s="45" customFormat="1" x14ac:dyDescent="0.2">
      <c r="A77" s="44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</row>
    <row r="78" spans="1:134" s="45" customFormat="1" x14ac:dyDescent="0.2">
      <c r="A78" s="44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</row>
    <row r="79" spans="1:134" s="45" customFormat="1" x14ac:dyDescent="0.2">
      <c r="A79" s="44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</row>
    <row r="80" spans="1:134" s="45" customFormat="1" x14ac:dyDescent="0.2">
      <c r="A80" s="44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</row>
    <row r="81" spans="1:134" s="45" customFormat="1" x14ac:dyDescent="0.2">
      <c r="A81" s="4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</row>
    <row r="82" spans="1:134" s="45" customFormat="1" x14ac:dyDescent="0.2">
      <c r="A82" s="44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</row>
    <row r="83" spans="1:134" s="45" customFormat="1" x14ac:dyDescent="0.2">
      <c r="A83" s="44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</row>
    <row r="84" spans="1:134" s="45" customFormat="1" x14ac:dyDescent="0.2">
      <c r="A84" s="44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</row>
    <row r="85" spans="1:134" s="45" customFormat="1" x14ac:dyDescent="0.2">
      <c r="A85" s="44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</row>
    <row r="86" spans="1:134" s="45" customFormat="1" x14ac:dyDescent="0.2">
      <c r="A86" s="44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</row>
    <row r="87" spans="1:134" s="45" customFormat="1" x14ac:dyDescent="0.2">
      <c r="A87" s="44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</row>
    <row r="88" spans="1:134" s="45" customFormat="1" x14ac:dyDescent="0.2">
      <c r="A88" s="4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</row>
    <row r="89" spans="1:134" s="45" customFormat="1" x14ac:dyDescent="0.2">
      <c r="A89" s="44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</row>
    <row r="90" spans="1:134" s="45" customFormat="1" x14ac:dyDescent="0.2">
      <c r="A90" s="4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</row>
    <row r="91" spans="1:134" s="45" customFormat="1" x14ac:dyDescent="0.2">
      <c r="A91" s="44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</row>
    <row r="92" spans="1:134" s="45" customFormat="1" x14ac:dyDescent="0.2">
      <c r="A92" s="44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</row>
    <row r="93" spans="1:134" s="45" customFormat="1" x14ac:dyDescent="0.2">
      <c r="A93" s="44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</row>
    <row r="94" spans="1:134" s="45" customFormat="1" x14ac:dyDescent="0.2">
      <c r="A94" s="44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</row>
    <row r="95" spans="1:134" s="45" customFormat="1" x14ac:dyDescent="0.2">
      <c r="A95" s="4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</row>
    <row r="96" spans="1:134" s="45" customFormat="1" x14ac:dyDescent="0.2">
      <c r="A96" s="44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</row>
    <row r="97" spans="1:134" s="45" customFormat="1" x14ac:dyDescent="0.2">
      <c r="A97" s="44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</row>
    <row r="98" spans="1:134" s="45" customFormat="1" x14ac:dyDescent="0.2">
      <c r="A98" s="44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</row>
    <row r="99" spans="1:134" s="45" customFormat="1" x14ac:dyDescent="0.2">
      <c r="A99" s="44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</row>
    <row r="100" spans="1:134" s="45" customFormat="1" x14ac:dyDescent="0.2">
      <c r="A100" s="44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</row>
    <row r="101" spans="1:134" s="45" customFormat="1" x14ac:dyDescent="0.2">
      <c r="A101" s="44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</row>
    <row r="102" spans="1:134" s="45" customFormat="1" x14ac:dyDescent="0.2">
      <c r="A102" s="4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</row>
    <row r="103" spans="1:134" s="45" customFormat="1" x14ac:dyDescent="0.2">
      <c r="A103" s="44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</row>
    <row r="104" spans="1:134" s="45" customFormat="1" x14ac:dyDescent="0.2">
      <c r="A104" s="44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</row>
    <row r="105" spans="1:134" s="45" customFormat="1" x14ac:dyDescent="0.2">
      <c r="A105" s="44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</row>
    <row r="106" spans="1:134" s="45" customFormat="1" x14ac:dyDescent="0.2">
      <c r="A106" s="44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</row>
    <row r="107" spans="1:134" s="45" customFormat="1" x14ac:dyDescent="0.2">
      <c r="A107" s="44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</row>
    <row r="108" spans="1:134" s="45" customFormat="1" x14ac:dyDescent="0.2">
      <c r="A108" s="44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</row>
    <row r="109" spans="1:134" s="45" customFormat="1" x14ac:dyDescent="0.2">
      <c r="A109" s="4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</row>
    <row r="110" spans="1:134" s="45" customFormat="1" x14ac:dyDescent="0.2">
      <c r="A110" s="44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</row>
    <row r="111" spans="1:134" s="45" customFormat="1" x14ac:dyDescent="0.2">
      <c r="A111" s="44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</row>
    <row r="112" spans="1:134" s="45" customFormat="1" x14ac:dyDescent="0.2">
      <c r="A112" s="44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</row>
    <row r="113" spans="1:134" s="45" customFormat="1" x14ac:dyDescent="0.2">
      <c r="A113" s="44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</row>
    <row r="114" spans="1:134" s="45" customFormat="1" x14ac:dyDescent="0.2">
      <c r="A114" s="44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</row>
    <row r="115" spans="1:134" s="45" customFormat="1" x14ac:dyDescent="0.2">
      <c r="A115" s="44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</row>
    <row r="116" spans="1:134" s="45" customFormat="1" x14ac:dyDescent="0.2">
      <c r="A116" s="44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</row>
    <row r="117" spans="1:134" s="45" customFormat="1" x14ac:dyDescent="0.2">
      <c r="A117" s="44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</row>
    <row r="118" spans="1:134" s="45" customFormat="1" x14ac:dyDescent="0.2">
      <c r="A118" s="44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</row>
    <row r="119" spans="1:134" s="45" customFormat="1" x14ac:dyDescent="0.2">
      <c r="A119" s="44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</row>
    <row r="120" spans="1:134" s="45" customFormat="1" x14ac:dyDescent="0.2">
      <c r="A120" s="44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</row>
    <row r="121" spans="1:134" s="45" customFormat="1" x14ac:dyDescent="0.2">
      <c r="A121" s="44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</row>
    <row r="122" spans="1:134" s="45" customFormat="1" x14ac:dyDescent="0.2">
      <c r="A122" s="44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</row>
    <row r="123" spans="1:134" s="45" customFormat="1" x14ac:dyDescent="0.2">
      <c r="A123" s="44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</row>
    <row r="124" spans="1:134" s="45" customFormat="1" x14ac:dyDescent="0.2">
      <c r="A124" s="44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</row>
    <row r="125" spans="1:134" s="45" customFormat="1" x14ac:dyDescent="0.2">
      <c r="A125" s="44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</row>
    <row r="126" spans="1:134" s="45" customFormat="1" x14ac:dyDescent="0.2">
      <c r="A126" s="44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</row>
    <row r="127" spans="1:134" s="45" customFormat="1" x14ac:dyDescent="0.2">
      <c r="A127" s="44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</row>
    <row r="128" spans="1:134" x14ac:dyDescent="0.2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x14ac:dyDescent="0.2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x14ac:dyDescent="0.2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x14ac:dyDescent="0.2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x14ac:dyDescent="0.2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x14ac:dyDescent="0.2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x14ac:dyDescent="0.2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x14ac:dyDescent="0.2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x14ac:dyDescent="0.2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x14ac:dyDescent="0.2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x14ac:dyDescent="0.2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x14ac:dyDescent="0.2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x14ac:dyDescent="0.2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x14ac:dyDescent="0.2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x14ac:dyDescent="0.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x14ac:dyDescent="0.2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x14ac:dyDescent="0.2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x14ac:dyDescent="0.2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x14ac:dyDescent="0.2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x14ac:dyDescent="0.2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x14ac:dyDescent="0.2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x14ac:dyDescent="0.2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x14ac:dyDescent="0.2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x14ac:dyDescent="0.2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x14ac:dyDescent="0.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x14ac:dyDescent="0.2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x14ac:dyDescent="0.2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x14ac:dyDescent="0.2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x14ac:dyDescent="0.2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x14ac:dyDescent="0.2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x14ac:dyDescent="0.2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x14ac:dyDescent="0.2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x14ac:dyDescent="0.2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x14ac:dyDescent="0.2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x14ac:dyDescent="0.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x14ac:dyDescent="0.2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x14ac:dyDescent="0.2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x14ac:dyDescent="0.2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x14ac:dyDescent="0.2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x14ac:dyDescent="0.2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x14ac:dyDescent="0.2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x14ac:dyDescent="0.2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x14ac:dyDescent="0.2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x14ac:dyDescent="0.2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x14ac:dyDescent="0.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x14ac:dyDescent="0.2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x14ac:dyDescent="0.2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x14ac:dyDescent="0.2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x14ac:dyDescent="0.2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x14ac:dyDescent="0.2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x14ac:dyDescent="0.2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x14ac:dyDescent="0.2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x14ac:dyDescent="0.2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x14ac:dyDescent="0.2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x14ac:dyDescent="0.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x14ac:dyDescent="0.2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x14ac:dyDescent="0.2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x14ac:dyDescent="0.2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x14ac:dyDescent="0.2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x14ac:dyDescent="0.2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x14ac:dyDescent="0.2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x14ac:dyDescent="0.2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x14ac:dyDescent="0.2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x14ac:dyDescent="0.2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x14ac:dyDescent="0.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x14ac:dyDescent="0.2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x14ac:dyDescent="0.2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x14ac:dyDescent="0.2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x14ac:dyDescent="0.2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x14ac:dyDescent="0.2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x14ac:dyDescent="0.2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x14ac:dyDescent="0.2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x14ac:dyDescent="0.2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x14ac:dyDescent="0.2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x14ac:dyDescent="0.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x14ac:dyDescent="0.2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x14ac:dyDescent="0.2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x14ac:dyDescent="0.2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x14ac:dyDescent="0.2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x14ac:dyDescent="0.2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x14ac:dyDescent="0.2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x14ac:dyDescent="0.2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x14ac:dyDescent="0.2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x14ac:dyDescent="0.2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x14ac:dyDescent="0.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x14ac:dyDescent="0.2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x14ac:dyDescent="0.2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x14ac:dyDescent="0.2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x14ac:dyDescent="0.2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x14ac:dyDescent="0.2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x14ac:dyDescent="0.2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x14ac:dyDescent="0.2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x14ac:dyDescent="0.2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x14ac:dyDescent="0.2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x14ac:dyDescent="0.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x14ac:dyDescent="0.2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x14ac:dyDescent="0.2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x14ac:dyDescent="0.2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x14ac:dyDescent="0.2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x14ac:dyDescent="0.2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x14ac:dyDescent="0.2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x14ac:dyDescent="0.2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x14ac:dyDescent="0.2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x14ac:dyDescent="0.2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x14ac:dyDescent="0.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x14ac:dyDescent="0.2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x14ac:dyDescent="0.2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x14ac:dyDescent="0.2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x14ac:dyDescent="0.2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x14ac:dyDescent="0.2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x14ac:dyDescent="0.2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x14ac:dyDescent="0.2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x14ac:dyDescent="0.2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x14ac:dyDescent="0.2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x14ac:dyDescent="0.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x14ac:dyDescent="0.2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x14ac:dyDescent="0.2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x14ac:dyDescent="0.2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x14ac:dyDescent="0.2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x14ac:dyDescent="0.2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x14ac:dyDescent="0.2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x14ac:dyDescent="0.2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x14ac:dyDescent="0.2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x14ac:dyDescent="0.2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x14ac:dyDescent="0.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x14ac:dyDescent="0.2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x14ac:dyDescent="0.2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x14ac:dyDescent="0.2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x14ac:dyDescent="0.2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x14ac:dyDescent="0.2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x14ac:dyDescent="0.2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x14ac:dyDescent="0.2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x14ac:dyDescent="0.2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x14ac:dyDescent="0.2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x14ac:dyDescent="0.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x14ac:dyDescent="0.2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x14ac:dyDescent="0.2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x14ac:dyDescent="0.2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x14ac:dyDescent="0.2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x14ac:dyDescent="0.2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x14ac:dyDescent="0.2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x14ac:dyDescent="0.2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x14ac:dyDescent="0.2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x14ac:dyDescent="0.2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x14ac:dyDescent="0.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x14ac:dyDescent="0.2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x14ac:dyDescent="0.2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x14ac:dyDescent="0.2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x14ac:dyDescent="0.2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x14ac:dyDescent="0.2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x14ac:dyDescent="0.2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x14ac:dyDescent="0.2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x14ac:dyDescent="0.2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x14ac:dyDescent="0.2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x14ac:dyDescent="0.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x14ac:dyDescent="0.2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x14ac:dyDescent="0.2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x14ac:dyDescent="0.2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x14ac:dyDescent="0.2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x14ac:dyDescent="0.2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x14ac:dyDescent="0.2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x14ac:dyDescent="0.2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x14ac:dyDescent="0.2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x14ac:dyDescent="0.2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x14ac:dyDescent="0.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x14ac:dyDescent="0.2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x14ac:dyDescent="0.2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x14ac:dyDescent="0.2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x14ac:dyDescent="0.2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x14ac:dyDescent="0.2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x14ac:dyDescent="0.2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x14ac:dyDescent="0.2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x14ac:dyDescent="0.2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x14ac:dyDescent="0.2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x14ac:dyDescent="0.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x14ac:dyDescent="0.2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x14ac:dyDescent="0.2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x14ac:dyDescent="0.2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x14ac:dyDescent="0.2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x14ac:dyDescent="0.2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x14ac:dyDescent="0.2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x14ac:dyDescent="0.2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x14ac:dyDescent="0.2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x14ac:dyDescent="0.2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x14ac:dyDescent="0.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x14ac:dyDescent="0.2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x14ac:dyDescent="0.2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x14ac:dyDescent="0.2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x14ac:dyDescent="0.2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x14ac:dyDescent="0.2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x14ac:dyDescent="0.2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x14ac:dyDescent="0.2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x14ac:dyDescent="0.2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x14ac:dyDescent="0.2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x14ac:dyDescent="0.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x14ac:dyDescent="0.2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x14ac:dyDescent="0.2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x14ac:dyDescent="0.2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x14ac:dyDescent="0.2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x14ac:dyDescent="0.2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x14ac:dyDescent="0.2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x14ac:dyDescent="0.2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x14ac:dyDescent="0.2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x14ac:dyDescent="0.2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x14ac:dyDescent="0.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x14ac:dyDescent="0.2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x14ac:dyDescent="0.2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x14ac:dyDescent="0.2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x14ac:dyDescent="0.2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x14ac:dyDescent="0.2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x14ac:dyDescent="0.2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x14ac:dyDescent="0.2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x14ac:dyDescent="0.2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x14ac:dyDescent="0.2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x14ac:dyDescent="0.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x14ac:dyDescent="0.2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x14ac:dyDescent="0.2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x14ac:dyDescent="0.2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x14ac:dyDescent="0.2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x14ac:dyDescent="0.2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x14ac:dyDescent="0.2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x14ac:dyDescent="0.2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x14ac:dyDescent="0.2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x14ac:dyDescent="0.2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x14ac:dyDescent="0.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3:17" x14ac:dyDescent="0.2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3:17" x14ac:dyDescent="0.2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3:17" x14ac:dyDescent="0.2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3:17" x14ac:dyDescent="0.2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3:17" x14ac:dyDescent="0.2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3:17" x14ac:dyDescent="0.2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3:17" x14ac:dyDescent="0.2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3:17" x14ac:dyDescent="0.2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</sheetData>
  <mergeCells count="7">
    <mergeCell ref="C1:E1"/>
    <mergeCell ref="A1:A2"/>
    <mergeCell ref="B1:B2"/>
    <mergeCell ref="O1:Q1"/>
    <mergeCell ref="L1:N1"/>
    <mergeCell ref="I1:K1"/>
    <mergeCell ref="F1:H1"/>
  </mergeCells>
  <pageMargins left="0.7" right="0.7" top="0.75" bottom="4.5" header="0.3" footer="4.58"/>
  <pageSetup paperSize="9" scale="1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2:AQ27"/>
  <sheetViews>
    <sheetView topLeftCell="A3" zoomScale="137" zoomScaleNormal="61" workbookViewId="0">
      <selection activeCell="C15" sqref="C15"/>
    </sheetView>
  </sheetViews>
  <sheetFormatPr defaultColWidth="10.76171875" defaultRowHeight="15" x14ac:dyDescent="0.2"/>
  <sheetData>
    <row r="2" spans="1:43" ht="15.75" x14ac:dyDescent="0.2">
      <c r="A2" s="282">
        <v>2019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P2" s="281">
        <v>2020</v>
      </c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E2" s="281">
        <v>2021</v>
      </c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</row>
    <row r="3" spans="1:43" x14ac:dyDescent="0.2">
      <c r="A3" s="240" t="s">
        <v>52</v>
      </c>
      <c r="B3" s="199" t="s">
        <v>53</v>
      </c>
      <c r="C3" s="199" t="s">
        <v>54</v>
      </c>
      <c r="D3" s="199" t="s">
        <v>55</v>
      </c>
      <c r="E3" s="199" t="s">
        <v>56</v>
      </c>
      <c r="F3" s="199" t="s">
        <v>57</v>
      </c>
      <c r="G3" s="199" t="s">
        <v>58</v>
      </c>
      <c r="H3" s="199" t="s">
        <v>59</v>
      </c>
      <c r="I3" s="199" t="s">
        <v>60</v>
      </c>
      <c r="J3" s="199" t="s">
        <v>61</v>
      </c>
      <c r="K3" s="199" t="s">
        <v>62</v>
      </c>
      <c r="L3" s="199" t="s">
        <v>63</v>
      </c>
      <c r="M3" s="199" t="s">
        <v>64</v>
      </c>
      <c r="N3" s="200" t="s">
        <v>17</v>
      </c>
      <c r="P3" s="198" t="s">
        <v>52</v>
      </c>
      <c r="Q3" s="244" t="s">
        <v>53</v>
      </c>
      <c r="R3" s="244" t="s">
        <v>54</v>
      </c>
      <c r="S3" s="244" t="s">
        <v>55</v>
      </c>
      <c r="T3" s="244" t="s">
        <v>56</v>
      </c>
      <c r="U3" s="244" t="s">
        <v>57</v>
      </c>
      <c r="V3" s="244" t="s">
        <v>58</v>
      </c>
      <c r="W3" s="244" t="s">
        <v>59</v>
      </c>
      <c r="X3" s="244" t="s">
        <v>60</v>
      </c>
      <c r="Y3" s="244" t="s">
        <v>61</v>
      </c>
      <c r="Z3" s="244" t="s">
        <v>62</v>
      </c>
      <c r="AA3" s="244" t="s">
        <v>63</v>
      </c>
      <c r="AB3" s="244" t="s">
        <v>64</v>
      </c>
      <c r="AC3" s="244" t="s">
        <v>17</v>
      </c>
      <c r="AE3" s="244" t="s">
        <v>53</v>
      </c>
      <c r="AF3" s="244" t="s">
        <v>54</v>
      </c>
      <c r="AG3" s="244" t="s">
        <v>55</v>
      </c>
      <c r="AH3" s="244" t="s">
        <v>56</v>
      </c>
      <c r="AI3" s="244" t="s">
        <v>57</v>
      </c>
      <c r="AJ3" s="244" t="s">
        <v>58</v>
      </c>
      <c r="AK3" s="244" t="s">
        <v>59</v>
      </c>
      <c r="AL3" s="244" t="s">
        <v>60</v>
      </c>
      <c r="AM3" s="244" t="s">
        <v>61</v>
      </c>
      <c r="AN3" s="244" t="s">
        <v>62</v>
      </c>
      <c r="AO3" s="244" t="s">
        <v>63</v>
      </c>
      <c r="AP3" s="244" t="s">
        <v>64</v>
      </c>
      <c r="AQ3" s="244" t="s">
        <v>17</v>
      </c>
    </row>
    <row r="4" spans="1:43" x14ac:dyDescent="0.2">
      <c r="A4" s="122" t="s">
        <v>11</v>
      </c>
      <c r="B4" s="209">
        <v>1214</v>
      </c>
      <c r="C4" s="209">
        <v>1029</v>
      </c>
      <c r="D4" s="209">
        <v>1359</v>
      </c>
      <c r="E4" s="209">
        <v>1407</v>
      </c>
      <c r="F4" s="209">
        <v>1440</v>
      </c>
      <c r="G4" s="209">
        <v>1297</v>
      </c>
      <c r="H4" s="210">
        <v>1309</v>
      </c>
      <c r="I4" s="210">
        <v>1230</v>
      </c>
      <c r="J4" s="210">
        <v>1029</v>
      </c>
      <c r="K4" s="210">
        <v>881</v>
      </c>
      <c r="L4" s="210">
        <v>753</v>
      </c>
      <c r="M4" s="210">
        <v>759</v>
      </c>
      <c r="N4" s="243">
        <f>SUM(B4:M4)</f>
        <v>13707</v>
      </c>
      <c r="P4" s="122" t="s">
        <v>11</v>
      </c>
      <c r="Q4" s="241">
        <v>745</v>
      </c>
      <c r="R4" s="241">
        <v>712</v>
      </c>
      <c r="S4" s="241">
        <v>868</v>
      </c>
      <c r="T4" s="241">
        <v>461</v>
      </c>
      <c r="U4" s="241">
        <v>0</v>
      </c>
      <c r="V4" s="241">
        <v>337</v>
      </c>
      <c r="W4" s="241">
        <v>553</v>
      </c>
      <c r="X4" s="241">
        <v>538</v>
      </c>
      <c r="Y4" s="241">
        <v>543</v>
      </c>
      <c r="Z4" s="241">
        <v>517</v>
      </c>
      <c r="AA4" s="241">
        <v>424</v>
      </c>
      <c r="AB4" s="241">
        <v>478</v>
      </c>
      <c r="AC4" s="241">
        <f>SUM(Q4:AB4)</f>
        <v>6176</v>
      </c>
      <c r="AE4" s="241">
        <v>524</v>
      </c>
      <c r="AF4" s="241">
        <v>618</v>
      </c>
      <c r="AG4" s="241">
        <v>772</v>
      </c>
      <c r="AH4" s="241">
        <v>791</v>
      </c>
      <c r="AI4" s="241">
        <v>862</v>
      </c>
      <c r="AJ4" s="241">
        <v>709</v>
      </c>
      <c r="AK4" s="241">
        <v>756</v>
      </c>
      <c r="AL4" s="241">
        <v>611</v>
      </c>
      <c r="AM4" s="241">
        <v>600</v>
      </c>
      <c r="AN4" s="241">
        <v>565</v>
      </c>
      <c r="AO4" s="241">
        <v>584</v>
      </c>
      <c r="AP4" s="241">
        <v>605</v>
      </c>
      <c r="AQ4" s="241">
        <f>SUM(AE4:AP4)</f>
        <v>7997</v>
      </c>
    </row>
    <row r="5" spans="1:43" x14ac:dyDescent="0.2">
      <c r="A5" s="122" t="s">
        <v>6</v>
      </c>
      <c r="B5" s="209">
        <v>931</v>
      </c>
      <c r="C5" s="209">
        <v>748</v>
      </c>
      <c r="D5" s="209">
        <v>1004</v>
      </c>
      <c r="E5" s="209">
        <v>1036</v>
      </c>
      <c r="F5" s="209">
        <v>1080</v>
      </c>
      <c r="G5" s="209">
        <v>978</v>
      </c>
      <c r="H5" s="210">
        <v>940</v>
      </c>
      <c r="I5" s="210">
        <v>876</v>
      </c>
      <c r="J5" s="210">
        <v>796</v>
      </c>
      <c r="K5" s="210">
        <v>647</v>
      </c>
      <c r="L5" s="210">
        <v>438</v>
      </c>
      <c r="M5" s="210">
        <v>440</v>
      </c>
      <c r="N5" s="243">
        <f t="shared" ref="N5:N25" si="0">SUM(B5:M5)</f>
        <v>9914</v>
      </c>
      <c r="P5" s="122" t="s">
        <v>6</v>
      </c>
      <c r="Q5" s="241">
        <v>425</v>
      </c>
      <c r="R5" s="241">
        <v>447</v>
      </c>
      <c r="S5" s="241">
        <v>620</v>
      </c>
      <c r="T5" s="241">
        <v>557</v>
      </c>
      <c r="U5" s="241">
        <v>619</v>
      </c>
      <c r="V5" s="241">
        <v>535</v>
      </c>
      <c r="W5" s="241">
        <v>437</v>
      </c>
      <c r="X5" s="241">
        <v>437</v>
      </c>
      <c r="Y5" s="241">
        <v>378</v>
      </c>
      <c r="Z5" s="241">
        <v>390</v>
      </c>
      <c r="AA5" s="241">
        <v>355</v>
      </c>
      <c r="AB5" s="241">
        <v>401</v>
      </c>
      <c r="AC5" s="241">
        <f t="shared" ref="AC5:AC25" si="1">SUM(Q5:AB5)</f>
        <v>5601</v>
      </c>
      <c r="AE5" s="241">
        <v>387</v>
      </c>
      <c r="AF5" s="241">
        <v>457</v>
      </c>
      <c r="AG5" s="241">
        <v>632</v>
      </c>
      <c r="AH5" s="241">
        <v>635</v>
      </c>
      <c r="AI5" s="241">
        <v>607</v>
      </c>
      <c r="AJ5" s="241">
        <v>608</v>
      </c>
      <c r="AK5" s="241">
        <v>617</v>
      </c>
      <c r="AL5" s="241">
        <v>512</v>
      </c>
      <c r="AM5" s="241">
        <v>259</v>
      </c>
      <c r="AN5" s="241">
        <v>519</v>
      </c>
      <c r="AO5" s="241">
        <v>453</v>
      </c>
      <c r="AP5" s="241">
        <v>403</v>
      </c>
      <c r="AQ5" s="241">
        <f t="shared" ref="AQ5:AQ25" si="2">SUM(AE5:AP5)</f>
        <v>6089</v>
      </c>
    </row>
    <row r="6" spans="1:43" x14ac:dyDescent="0.2">
      <c r="A6" s="122" t="s">
        <v>0</v>
      </c>
      <c r="B6" s="211">
        <v>911</v>
      </c>
      <c r="C6" s="211">
        <v>858</v>
      </c>
      <c r="D6" s="211">
        <v>1003</v>
      </c>
      <c r="E6" s="211">
        <v>1122</v>
      </c>
      <c r="F6" s="211">
        <v>1135</v>
      </c>
      <c r="G6" s="209">
        <v>959</v>
      </c>
      <c r="H6" s="210">
        <v>1028</v>
      </c>
      <c r="I6" s="210">
        <v>880</v>
      </c>
      <c r="J6" s="210">
        <v>849</v>
      </c>
      <c r="K6" s="210">
        <v>854</v>
      </c>
      <c r="L6" s="210">
        <v>828</v>
      </c>
      <c r="M6" s="210">
        <v>722</v>
      </c>
      <c r="N6" s="243">
        <f t="shared" si="0"/>
        <v>11149</v>
      </c>
      <c r="P6" s="122" t="s">
        <v>0</v>
      </c>
      <c r="Q6" s="241">
        <v>687</v>
      </c>
      <c r="R6" s="241">
        <v>724</v>
      </c>
      <c r="S6" s="241">
        <v>892</v>
      </c>
      <c r="T6" s="241">
        <v>949</v>
      </c>
      <c r="U6" s="241">
        <v>807</v>
      </c>
      <c r="V6" s="241">
        <v>776</v>
      </c>
      <c r="W6" s="241">
        <v>711</v>
      </c>
      <c r="X6" s="241">
        <v>627</v>
      </c>
      <c r="Y6" s="241">
        <v>518</v>
      </c>
      <c r="Z6" s="241">
        <v>479</v>
      </c>
      <c r="AA6" s="241">
        <v>372</v>
      </c>
      <c r="AB6" s="241">
        <v>456</v>
      </c>
      <c r="AC6" s="241">
        <f t="shared" si="1"/>
        <v>7998</v>
      </c>
      <c r="AE6" s="241">
        <v>487</v>
      </c>
      <c r="AF6" s="241">
        <v>605</v>
      </c>
      <c r="AG6" s="241">
        <v>785</v>
      </c>
      <c r="AH6" s="241">
        <v>787</v>
      </c>
      <c r="AI6" s="241">
        <v>806</v>
      </c>
      <c r="AJ6" s="241">
        <v>728</v>
      </c>
      <c r="AK6" s="241">
        <v>675</v>
      </c>
      <c r="AL6" s="241">
        <v>560</v>
      </c>
      <c r="AM6" s="241">
        <v>519</v>
      </c>
      <c r="AN6" s="241">
        <v>464</v>
      </c>
      <c r="AO6" s="241">
        <v>525</v>
      </c>
      <c r="AP6" s="241">
        <v>505</v>
      </c>
      <c r="AQ6" s="241">
        <f t="shared" si="2"/>
        <v>7446</v>
      </c>
    </row>
    <row r="7" spans="1:43" x14ac:dyDescent="0.2">
      <c r="A7" s="122" t="s">
        <v>1</v>
      </c>
      <c r="B7" s="211">
        <v>869</v>
      </c>
      <c r="C7" s="211">
        <v>766</v>
      </c>
      <c r="D7" s="211">
        <v>929</v>
      </c>
      <c r="E7" s="211">
        <v>990</v>
      </c>
      <c r="F7" s="211">
        <v>949</v>
      </c>
      <c r="G7" s="211">
        <v>892</v>
      </c>
      <c r="H7" s="210">
        <v>852</v>
      </c>
      <c r="I7" s="210">
        <v>773</v>
      </c>
      <c r="J7" s="210">
        <v>604</v>
      </c>
      <c r="K7" s="211">
        <v>574</v>
      </c>
      <c r="L7" s="211">
        <v>582</v>
      </c>
      <c r="M7" s="211">
        <v>625</v>
      </c>
      <c r="N7" s="243">
        <f t="shared" si="0"/>
        <v>9405</v>
      </c>
      <c r="P7" s="122" t="s">
        <v>1</v>
      </c>
      <c r="Q7" s="241">
        <v>581</v>
      </c>
      <c r="R7" s="241">
        <v>591</v>
      </c>
      <c r="S7" s="241">
        <v>768</v>
      </c>
      <c r="T7" s="241">
        <v>864</v>
      </c>
      <c r="U7" s="241">
        <v>928</v>
      </c>
      <c r="V7" s="241">
        <v>795</v>
      </c>
      <c r="W7" s="241">
        <v>725</v>
      </c>
      <c r="X7" s="241">
        <v>614</v>
      </c>
      <c r="Y7" s="241">
        <v>556</v>
      </c>
      <c r="Z7" s="241">
        <v>577</v>
      </c>
      <c r="AA7" s="241">
        <v>579</v>
      </c>
      <c r="AB7" s="241">
        <v>519</v>
      </c>
      <c r="AC7" s="241">
        <f t="shared" si="1"/>
        <v>8097</v>
      </c>
      <c r="AE7" s="241">
        <v>582</v>
      </c>
      <c r="AF7" s="241">
        <v>648</v>
      </c>
      <c r="AG7" s="241">
        <v>790</v>
      </c>
      <c r="AH7" s="241">
        <v>827</v>
      </c>
      <c r="AI7" s="241">
        <v>773</v>
      </c>
      <c r="AJ7" s="241">
        <v>705</v>
      </c>
      <c r="AK7" s="241">
        <v>701</v>
      </c>
      <c r="AL7" s="241">
        <v>640</v>
      </c>
      <c r="AM7" s="241">
        <v>586</v>
      </c>
      <c r="AN7" s="241">
        <v>619</v>
      </c>
      <c r="AO7" s="241">
        <v>537</v>
      </c>
      <c r="AP7" s="241">
        <v>564</v>
      </c>
      <c r="AQ7" s="241">
        <f t="shared" si="2"/>
        <v>7972</v>
      </c>
    </row>
    <row r="8" spans="1:43" x14ac:dyDescent="0.2">
      <c r="A8" s="122" t="s">
        <v>65</v>
      </c>
      <c r="B8" s="211">
        <v>1088</v>
      </c>
      <c r="C8" s="211">
        <v>861</v>
      </c>
      <c r="D8" s="211">
        <v>1099</v>
      </c>
      <c r="E8" s="211">
        <v>1202</v>
      </c>
      <c r="F8" s="211">
        <v>1266</v>
      </c>
      <c r="G8" s="211">
        <v>955</v>
      </c>
      <c r="H8" s="210">
        <v>1068</v>
      </c>
      <c r="I8" s="210">
        <v>1066</v>
      </c>
      <c r="J8" s="210">
        <v>850</v>
      </c>
      <c r="K8" s="211">
        <v>933</v>
      </c>
      <c r="L8" s="211">
        <v>842</v>
      </c>
      <c r="M8" s="211">
        <v>809</v>
      </c>
      <c r="N8" s="243">
        <f t="shared" si="0"/>
        <v>12039</v>
      </c>
      <c r="P8" s="122" t="s">
        <v>65</v>
      </c>
      <c r="Q8" s="241">
        <v>780</v>
      </c>
      <c r="R8" s="241">
        <v>745</v>
      </c>
      <c r="S8" s="241">
        <v>1001</v>
      </c>
      <c r="T8" s="241">
        <v>1086</v>
      </c>
      <c r="U8" s="241">
        <v>1129</v>
      </c>
      <c r="V8" s="241">
        <v>999</v>
      </c>
      <c r="W8" s="241">
        <v>886</v>
      </c>
      <c r="X8" s="241">
        <v>727</v>
      </c>
      <c r="Y8" s="241">
        <v>675</v>
      </c>
      <c r="Z8" s="241">
        <v>672</v>
      </c>
      <c r="AA8" s="241">
        <v>641</v>
      </c>
      <c r="AB8" s="241">
        <v>608</v>
      </c>
      <c r="AC8" s="241">
        <f t="shared" si="1"/>
        <v>9949</v>
      </c>
      <c r="AE8" s="241">
        <v>597</v>
      </c>
      <c r="AF8" s="241">
        <v>695</v>
      </c>
      <c r="AG8" s="241">
        <v>904</v>
      </c>
      <c r="AH8" s="241">
        <v>854</v>
      </c>
      <c r="AI8" s="241">
        <v>945</v>
      </c>
      <c r="AJ8" s="241">
        <v>859</v>
      </c>
      <c r="AK8" s="241">
        <v>760</v>
      </c>
      <c r="AL8" s="241">
        <v>744</v>
      </c>
      <c r="AM8" s="241">
        <v>691</v>
      </c>
      <c r="AN8" s="241">
        <v>742</v>
      </c>
      <c r="AO8" s="241">
        <v>647</v>
      </c>
      <c r="AP8" s="241">
        <v>647</v>
      </c>
      <c r="AQ8" s="241">
        <f t="shared" si="2"/>
        <v>9085</v>
      </c>
    </row>
    <row r="9" spans="1:43" x14ac:dyDescent="0.2">
      <c r="A9" s="122" t="s">
        <v>15</v>
      </c>
      <c r="B9" s="211">
        <v>316</v>
      </c>
      <c r="C9" s="211">
        <v>287</v>
      </c>
      <c r="D9" s="211">
        <v>362</v>
      </c>
      <c r="E9" s="211">
        <v>400</v>
      </c>
      <c r="F9" s="211">
        <v>435</v>
      </c>
      <c r="G9" s="211">
        <v>340</v>
      </c>
      <c r="H9" s="210">
        <v>307</v>
      </c>
      <c r="I9" s="210">
        <v>351</v>
      </c>
      <c r="J9" s="210">
        <v>253</v>
      </c>
      <c r="K9" s="211">
        <v>295</v>
      </c>
      <c r="L9" s="211">
        <v>323</v>
      </c>
      <c r="M9" s="211">
        <v>304</v>
      </c>
      <c r="N9" s="243">
        <f t="shared" si="0"/>
        <v>3973</v>
      </c>
      <c r="P9" s="122" t="s">
        <v>15</v>
      </c>
      <c r="Q9" s="241">
        <v>321</v>
      </c>
      <c r="R9" s="241">
        <v>362</v>
      </c>
      <c r="S9" s="241">
        <v>548</v>
      </c>
      <c r="T9" s="241">
        <v>577</v>
      </c>
      <c r="U9" s="241">
        <v>689</v>
      </c>
      <c r="V9" s="241">
        <v>566</v>
      </c>
      <c r="W9" s="241">
        <v>472</v>
      </c>
      <c r="X9" s="241">
        <v>316</v>
      </c>
      <c r="Y9" s="241">
        <v>337</v>
      </c>
      <c r="Z9" s="241">
        <v>300</v>
      </c>
      <c r="AA9" s="241">
        <v>292</v>
      </c>
      <c r="AB9" s="241">
        <v>302</v>
      </c>
      <c r="AC9" s="241">
        <f t="shared" si="1"/>
        <v>5082</v>
      </c>
      <c r="AE9" s="241">
        <v>282</v>
      </c>
      <c r="AF9" s="241">
        <v>381</v>
      </c>
      <c r="AG9" s="241">
        <v>476</v>
      </c>
      <c r="AH9" s="241">
        <v>477</v>
      </c>
      <c r="AI9" s="241">
        <v>533</v>
      </c>
      <c r="AJ9" s="241">
        <v>477</v>
      </c>
      <c r="AK9" s="241">
        <v>430</v>
      </c>
      <c r="AL9" s="241">
        <v>367</v>
      </c>
      <c r="AM9" s="241">
        <v>313</v>
      </c>
      <c r="AN9" s="241">
        <v>364</v>
      </c>
      <c r="AO9" s="241">
        <v>399</v>
      </c>
      <c r="AP9" s="241">
        <v>358</v>
      </c>
      <c r="AQ9" s="241">
        <f t="shared" si="2"/>
        <v>4857</v>
      </c>
    </row>
    <row r="10" spans="1:43" x14ac:dyDescent="0.2">
      <c r="A10" s="122" t="s">
        <v>10</v>
      </c>
      <c r="B10" s="211">
        <v>280</v>
      </c>
      <c r="C10" s="211">
        <v>248</v>
      </c>
      <c r="D10" s="211">
        <v>338</v>
      </c>
      <c r="E10" s="211">
        <v>385</v>
      </c>
      <c r="F10" s="211">
        <v>345</v>
      </c>
      <c r="G10" s="211">
        <v>295</v>
      </c>
      <c r="H10" s="210">
        <v>339</v>
      </c>
      <c r="I10" s="210">
        <v>329</v>
      </c>
      <c r="J10" s="210">
        <v>257</v>
      </c>
      <c r="K10" s="211">
        <v>269</v>
      </c>
      <c r="L10" s="211">
        <v>244</v>
      </c>
      <c r="M10" s="211">
        <v>229</v>
      </c>
      <c r="N10" s="243">
        <f t="shared" si="0"/>
        <v>3558</v>
      </c>
      <c r="P10" s="122" t="s">
        <v>10</v>
      </c>
      <c r="Q10" s="241">
        <v>206</v>
      </c>
      <c r="R10" s="241">
        <v>190</v>
      </c>
      <c r="S10" s="241">
        <v>235</v>
      </c>
      <c r="T10" s="241">
        <v>270</v>
      </c>
      <c r="U10" s="241">
        <v>261</v>
      </c>
      <c r="V10" s="241">
        <v>273</v>
      </c>
      <c r="W10" s="241">
        <v>253</v>
      </c>
      <c r="X10" s="241">
        <v>189</v>
      </c>
      <c r="Y10" s="241">
        <v>177</v>
      </c>
      <c r="Z10" s="241">
        <v>158</v>
      </c>
      <c r="AA10" s="241">
        <v>191</v>
      </c>
      <c r="AB10" s="241">
        <v>171</v>
      </c>
      <c r="AC10" s="241">
        <f t="shared" si="1"/>
        <v>2574</v>
      </c>
      <c r="AE10" s="241">
        <v>212</v>
      </c>
      <c r="AF10" s="241">
        <v>213</v>
      </c>
      <c r="AG10" s="241">
        <v>255</v>
      </c>
      <c r="AH10" s="241">
        <v>285</v>
      </c>
      <c r="AI10" s="241">
        <v>307</v>
      </c>
      <c r="AJ10" s="241">
        <v>264</v>
      </c>
      <c r="AK10" s="241">
        <v>264</v>
      </c>
      <c r="AL10" s="241">
        <v>273</v>
      </c>
      <c r="AM10" s="241">
        <v>216</v>
      </c>
      <c r="AN10" s="241">
        <v>202</v>
      </c>
      <c r="AO10" s="241">
        <v>217</v>
      </c>
      <c r="AP10" s="241">
        <v>271</v>
      </c>
      <c r="AQ10" s="241">
        <f t="shared" si="2"/>
        <v>2979</v>
      </c>
    </row>
    <row r="11" spans="1:43" x14ac:dyDescent="0.2">
      <c r="A11" s="122" t="s">
        <v>12</v>
      </c>
      <c r="B11" s="211">
        <v>39</v>
      </c>
      <c r="C11" s="211">
        <v>91</v>
      </c>
      <c r="D11" s="211">
        <v>113</v>
      </c>
      <c r="E11" s="211">
        <v>98</v>
      </c>
      <c r="F11" s="211">
        <v>133</v>
      </c>
      <c r="G11" s="211">
        <v>96</v>
      </c>
      <c r="H11" s="210">
        <v>114</v>
      </c>
      <c r="I11" s="210">
        <v>94</v>
      </c>
      <c r="J11" s="210">
        <v>105</v>
      </c>
      <c r="K11" s="211">
        <v>125</v>
      </c>
      <c r="L11" s="211">
        <v>155</v>
      </c>
      <c r="M11" s="211">
        <v>150</v>
      </c>
      <c r="N11" s="243">
        <f t="shared" si="0"/>
        <v>1313</v>
      </c>
      <c r="P11" s="122" t="s">
        <v>12</v>
      </c>
      <c r="Q11" s="241">
        <v>138</v>
      </c>
      <c r="R11" s="241">
        <v>137</v>
      </c>
      <c r="S11" s="241">
        <v>227</v>
      </c>
      <c r="T11" s="241">
        <v>291</v>
      </c>
      <c r="U11" s="241">
        <v>328</v>
      </c>
      <c r="V11" s="241">
        <v>254</v>
      </c>
      <c r="W11" s="241">
        <v>226</v>
      </c>
      <c r="X11" s="241">
        <v>180</v>
      </c>
      <c r="Y11" s="241">
        <v>182</v>
      </c>
      <c r="Z11" s="241">
        <v>190</v>
      </c>
      <c r="AA11" s="241">
        <v>167</v>
      </c>
      <c r="AB11" s="241">
        <v>132</v>
      </c>
      <c r="AC11" s="241">
        <f t="shared" si="1"/>
        <v>2452</v>
      </c>
      <c r="AE11" s="241">
        <v>156</v>
      </c>
      <c r="AF11" s="241">
        <v>195</v>
      </c>
      <c r="AG11" s="241">
        <v>247</v>
      </c>
      <c r="AH11" s="241">
        <v>260</v>
      </c>
      <c r="AI11" s="241">
        <v>277</v>
      </c>
      <c r="AJ11" s="241">
        <v>229</v>
      </c>
      <c r="AK11" s="241">
        <v>208</v>
      </c>
      <c r="AL11" s="241">
        <v>244</v>
      </c>
      <c r="AM11" s="241">
        <v>220</v>
      </c>
      <c r="AN11" s="241">
        <v>224</v>
      </c>
      <c r="AO11" s="241">
        <v>235</v>
      </c>
      <c r="AP11" s="241">
        <v>224</v>
      </c>
      <c r="AQ11" s="241">
        <f t="shared" si="2"/>
        <v>2719</v>
      </c>
    </row>
    <row r="12" spans="1:43" x14ac:dyDescent="0.2">
      <c r="A12" s="122" t="s">
        <v>7</v>
      </c>
      <c r="B12" s="211">
        <v>42</v>
      </c>
      <c r="C12" s="211">
        <v>48</v>
      </c>
      <c r="D12" s="211">
        <v>56</v>
      </c>
      <c r="E12" s="211">
        <v>63</v>
      </c>
      <c r="F12" s="211">
        <v>72</v>
      </c>
      <c r="G12" s="211">
        <v>76</v>
      </c>
      <c r="H12" s="210">
        <v>65</v>
      </c>
      <c r="I12" s="210">
        <v>45</v>
      </c>
      <c r="J12" s="210">
        <v>49</v>
      </c>
      <c r="K12" s="209">
        <v>58</v>
      </c>
      <c r="L12" s="209">
        <v>78</v>
      </c>
      <c r="M12" s="209">
        <v>83</v>
      </c>
      <c r="N12" s="243">
        <f t="shared" si="0"/>
        <v>735</v>
      </c>
      <c r="P12" s="122" t="s">
        <v>7</v>
      </c>
      <c r="Q12" s="241">
        <v>120</v>
      </c>
      <c r="R12" s="241">
        <v>93</v>
      </c>
      <c r="S12" s="241">
        <v>149</v>
      </c>
      <c r="T12" s="241">
        <v>201</v>
      </c>
      <c r="U12" s="241">
        <v>184</v>
      </c>
      <c r="V12" s="241">
        <v>199</v>
      </c>
      <c r="W12" s="241">
        <v>185</v>
      </c>
      <c r="X12" s="241">
        <v>135</v>
      </c>
      <c r="Y12" s="241">
        <v>138</v>
      </c>
      <c r="Z12" s="241">
        <v>140</v>
      </c>
      <c r="AA12" s="241">
        <v>136</v>
      </c>
      <c r="AB12" s="241">
        <v>131</v>
      </c>
      <c r="AC12" s="241">
        <f t="shared" si="1"/>
        <v>1811</v>
      </c>
      <c r="AE12" s="241">
        <v>132</v>
      </c>
      <c r="AF12" s="241">
        <v>142</v>
      </c>
      <c r="AG12" s="241">
        <v>198</v>
      </c>
      <c r="AH12" s="241">
        <v>199</v>
      </c>
      <c r="AI12" s="241">
        <v>202</v>
      </c>
      <c r="AJ12" s="241">
        <v>203</v>
      </c>
      <c r="AK12" s="241">
        <v>176</v>
      </c>
      <c r="AL12" s="241">
        <v>184</v>
      </c>
      <c r="AM12" s="241">
        <v>147</v>
      </c>
      <c r="AN12" s="241">
        <v>157</v>
      </c>
      <c r="AO12" s="241">
        <v>147</v>
      </c>
      <c r="AP12" s="241">
        <v>158</v>
      </c>
      <c r="AQ12" s="241">
        <f t="shared" si="2"/>
        <v>2045</v>
      </c>
    </row>
    <row r="13" spans="1:43" x14ac:dyDescent="0.2">
      <c r="A13" s="122" t="s">
        <v>8</v>
      </c>
      <c r="B13" s="209">
        <v>155</v>
      </c>
      <c r="C13" s="209">
        <v>155</v>
      </c>
      <c r="D13" s="209">
        <v>204</v>
      </c>
      <c r="E13" s="209">
        <v>233</v>
      </c>
      <c r="F13" s="209">
        <v>248</v>
      </c>
      <c r="G13" s="209">
        <v>355</v>
      </c>
      <c r="H13" s="210">
        <v>205</v>
      </c>
      <c r="I13" s="210">
        <v>262</v>
      </c>
      <c r="J13" s="210">
        <v>222</v>
      </c>
      <c r="K13" s="211">
        <v>174</v>
      </c>
      <c r="L13" s="211">
        <v>143</v>
      </c>
      <c r="M13" s="211">
        <v>130</v>
      </c>
      <c r="N13" s="243">
        <f t="shared" si="0"/>
        <v>2486</v>
      </c>
      <c r="P13" s="122" t="s">
        <v>8</v>
      </c>
      <c r="Q13" s="241">
        <v>144</v>
      </c>
      <c r="R13" s="241">
        <v>150</v>
      </c>
      <c r="S13" s="241">
        <v>191</v>
      </c>
      <c r="T13" s="241">
        <v>217</v>
      </c>
      <c r="U13" s="241">
        <v>256</v>
      </c>
      <c r="V13" s="241">
        <v>220</v>
      </c>
      <c r="W13" s="241">
        <v>228</v>
      </c>
      <c r="X13" s="241">
        <v>204</v>
      </c>
      <c r="Y13" s="241">
        <v>171</v>
      </c>
      <c r="Z13" s="241">
        <v>176</v>
      </c>
      <c r="AA13" s="241">
        <v>163</v>
      </c>
      <c r="AB13" s="241">
        <v>152</v>
      </c>
      <c r="AC13" s="241">
        <f t="shared" si="1"/>
        <v>2272</v>
      </c>
      <c r="AE13" s="241">
        <v>144</v>
      </c>
      <c r="AF13" s="241">
        <v>196</v>
      </c>
      <c r="AG13" s="241">
        <v>227</v>
      </c>
      <c r="AH13" s="241">
        <v>270</v>
      </c>
      <c r="AI13" s="241">
        <v>210</v>
      </c>
      <c r="AJ13" s="241">
        <v>242</v>
      </c>
      <c r="AK13" s="241">
        <v>191</v>
      </c>
      <c r="AL13" s="241">
        <v>213</v>
      </c>
      <c r="AM13" s="241">
        <v>160</v>
      </c>
      <c r="AN13" s="241">
        <v>165</v>
      </c>
      <c r="AO13" s="241">
        <v>150</v>
      </c>
      <c r="AP13" s="241">
        <v>158</v>
      </c>
      <c r="AQ13" s="241">
        <f t="shared" si="2"/>
        <v>2326</v>
      </c>
    </row>
    <row r="14" spans="1:43" x14ac:dyDescent="0.2">
      <c r="A14" s="122" t="s">
        <v>14</v>
      </c>
      <c r="B14" s="211">
        <v>455</v>
      </c>
      <c r="C14" s="211">
        <v>423</v>
      </c>
      <c r="D14" s="211">
        <v>558</v>
      </c>
      <c r="E14" s="211">
        <v>606</v>
      </c>
      <c r="F14" s="211">
        <v>650</v>
      </c>
      <c r="G14" s="211">
        <v>610</v>
      </c>
      <c r="H14" s="210">
        <v>591</v>
      </c>
      <c r="I14" s="210">
        <v>594</v>
      </c>
      <c r="J14" s="210">
        <v>574</v>
      </c>
      <c r="K14" s="211">
        <v>586</v>
      </c>
      <c r="L14" s="211">
        <v>618</v>
      </c>
      <c r="M14" s="211">
        <v>586</v>
      </c>
      <c r="N14" s="243">
        <f t="shared" si="0"/>
        <v>6851</v>
      </c>
      <c r="P14" s="122" t="s">
        <v>14</v>
      </c>
      <c r="Q14" s="241">
        <v>629</v>
      </c>
      <c r="R14" s="241">
        <v>556</v>
      </c>
      <c r="S14" s="241">
        <v>806</v>
      </c>
      <c r="T14" s="241">
        <v>731</v>
      </c>
      <c r="U14" s="241">
        <v>1002</v>
      </c>
      <c r="V14" s="241">
        <v>886</v>
      </c>
      <c r="W14" s="241">
        <v>801</v>
      </c>
      <c r="X14" s="241">
        <v>701</v>
      </c>
      <c r="Y14" s="241">
        <v>601</v>
      </c>
      <c r="Z14" s="241">
        <v>586</v>
      </c>
      <c r="AA14" s="241">
        <v>551</v>
      </c>
      <c r="AB14" s="241">
        <v>543</v>
      </c>
      <c r="AC14" s="241">
        <f t="shared" si="1"/>
        <v>8393</v>
      </c>
      <c r="AE14" s="241">
        <v>567</v>
      </c>
      <c r="AF14" s="241">
        <v>658</v>
      </c>
      <c r="AG14" s="241">
        <v>863</v>
      </c>
      <c r="AH14" s="241">
        <v>932</v>
      </c>
      <c r="AI14" s="241">
        <v>951</v>
      </c>
      <c r="AJ14" s="241">
        <v>894</v>
      </c>
      <c r="AK14" s="241">
        <v>866</v>
      </c>
      <c r="AL14" s="241">
        <v>794</v>
      </c>
      <c r="AM14" s="241">
        <v>696</v>
      </c>
      <c r="AN14" s="241">
        <v>751</v>
      </c>
      <c r="AO14" s="241">
        <v>696</v>
      </c>
      <c r="AP14" s="241">
        <v>714</v>
      </c>
      <c r="AQ14" s="241">
        <f t="shared" si="2"/>
        <v>9382</v>
      </c>
    </row>
    <row r="15" spans="1:43" x14ac:dyDescent="0.2">
      <c r="A15" s="122" t="s">
        <v>2</v>
      </c>
      <c r="B15" s="211">
        <v>101</v>
      </c>
      <c r="C15" s="211">
        <v>80</v>
      </c>
      <c r="D15" s="211">
        <v>96</v>
      </c>
      <c r="E15" s="211">
        <v>92</v>
      </c>
      <c r="F15" s="211">
        <v>103</v>
      </c>
      <c r="G15" s="211">
        <v>94</v>
      </c>
      <c r="H15" s="210">
        <v>126</v>
      </c>
      <c r="I15" s="210">
        <v>139</v>
      </c>
      <c r="J15" s="210">
        <v>128</v>
      </c>
      <c r="K15" s="211">
        <v>117</v>
      </c>
      <c r="L15" s="211">
        <v>108</v>
      </c>
      <c r="M15" s="211">
        <v>109</v>
      </c>
      <c r="N15" s="243">
        <f t="shared" si="0"/>
        <v>1293</v>
      </c>
      <c r="P15" s="122" t="s">
        <v>2</v>
      </c>
      <c r="Q15" s="241">
        <v>111</v>
      </c>
      <c r="R15" s="241">
        <v>144</v>
      </c>
      <c r="S15" s="241">
        <v>142</v>
      </c>
      <c r="T15" s="241">
        <v>157</v>
      </c>
      <c r="U15" s="241">
        <v>166</v>
      </c>
      <c r="V15" s="241">
        <v>149</v>
      </c>
      <c r="W15" s="241">
        <v>155</v>
      </c>
      <c r="X15" s="241">
        <v>142</v>
      </c>
      <c r="Y15" s="241">
        <v>136</v>
      </c>
      <c r="Z15" s="241">
        <v>123</v>
      </c>
      <c r="AA15" s="241">
        <v>122</v>
      </c>
      <c r="AB15" s="241">
        <v>142</v>
      </c>
      <c r="AC15" s="241">
        <f t="shared" si="1"/>
        <v>1689</v>
      </c>
      <c r="AE15" s="241">
        <v>143</v>
      </c>
      <c r="AF15" s="241">
        <v>145</v>
      </c>
      <c r="AG15" s="241">
        <v>169</v>
      </c>
      <c r="AH15" s="241">
        <v>147</v>
      </c>
      <c r="AI15" s="241">
        <v>159</v>
      </c>
      <c r="AJ15" s="241">
        <v>169</v>
      </c>
      <c r="AK15" s="241">
        <v>165</v>
      </c>
      <c r="AL15" s="241">
        <v>177</v>
      </c>
      <c r="AM15" s="241">
        <v>155</v>
      </c>
      <c r="AN15" s="241">
        <v>157</v>
      </c>
      <c r="AO15" s="241">
        <v>124</v>
      </c>
      <c r="AP15" s="241">
        <v>154</v>
      </c>
      <c r="AQ15" s="241">
        <f t="shared" si="2"/>
        <v>1864</v>
      </c>
    </row>
    <row r="16" spans="1:43" x14ac:dyDescent="0.2">
      <c r="A16" s="122" t="s">
        <v>22</v>
      </c>
      <c r="B16" s="211">
        <v>45</v>
      </c>
      <c r="C16" s="211">
        <v>40</v>
      </c>
      <c r="D16" s="211">
        <v>42</v>
      </c>
      <c r="E16" s="211">
        <v>39</v>
      </c>
      <c r="F16" s="211">
        <v>48</v>
      </c>
      <c r="G16" s="211">
        <v>36</v>
      </c>
      <c r="H16" s="210">
        <v>52</v>
      </c>
      <c r="I16" s="210">
        <v>38</v>
      </c>
      <c r="J16" s="210">
        <v>46</v>
      </c>
      <c r="K16" s="209">
        <v>35</v>
      </c>
      <c r="L16" s="209">
        <v>38</v>
      </c>
      <c r="M16" s="209">
        <v>35</v>
      </c>
      <c r="N16" s="243">
        <f t="shared" si="0"/>
        <v>494</v>
      </c>
      <c r="P16" s="122" t="s">
        <v>22</v>
      </c>
      <c r="Q16" s="241">
        <v>49</v>
      </c>
      <c r="R16" s="241">
        <v>36</v>
      </c>
      <c r="S16" s="241">
        <v>49</v>
      </c>
      <c r="T16" s="241">
        <v>58</v>
      </c>
      <c r="U16" s="241">
        <v>67</v>
      </c>
      <c r="V16" s="241">
        <v>54</v>
      </c>
      <c r="W16" s="241">
        <v>57</v>
      </c>
      <c r="X16" s="241">
        <v>31</v>
      </c>
      <c r="Y16" s="241">
        <v>31</v>
      </c>
      <c r="Z16" s="241">
        <v>35</v>
      </c>
      <c r="AA16" s="241">
        <v>29</v>
      </c>
      <c r="AB16" s="241">
        <v>35</v>
      </c>
      <c r="AC16" s="241">
        <f t="shared" si="1"/>
        <v>531</v>
      </c>
      <c r="AE16" s="241">
        <v>37</v>
      </c>
      <c r="AF16" s="241">
        <v>43</v>
      </c>
      <c r="AG16" s="241">
        <v>50</v>
      </c>
      <c r="AH16" s="241">
        <v>43</v>
      </c>
      <c r="AI16" s="241">
        <v>74</v>
      </c>
      <c r="AJ16" s="241">
        <v>26</v>
      </c>
      <c r="AK16" s="241">
        <v>38</v>
      </c>
      <c r="AL16" s="241">
        <v>33</v>
      </c>
      <c r="AM16" s="241">
        <v>30</v>
      </c>
      <c r="AN16" s="241">
        <v>35</v>
      </c>
      <c r="AO16" s="241">
        <v>20</v>
      </c>
      <c r="AP16" s="241">
        <v>31</v>
      </c>
      <c r="AQ16" s="241">
        <f t="shared" si="2"/>
        <v>460</v>
      </c>
    </row>
    <row r="17" spans="1:43" x14ac:dyDescent="0.2">
      <c r="A17" s="122" t="s">
        <v>3</v>
      </c>
      <c r="B17" s="209">
        <v>0</v>
      </c>
      <c r="C17" s="209">
        <v>0</v>
      </c>
      <c r="D17" s="209">
        <v>0</v>
      </c>
      <c r="E17" s="209">
        <v>0</v>
      </c>
      <c r="F17" s="209">
        <v>0</v>
      </c>
      <c r="G17" s="211">
        <v>0</v>
      </c>
      <c r="H17" s="210">
        <v>4</v>
      </c>
      <c r="I17" s="209">
        <v>83</v>
      </c>
      <c r="J17" s="209">
        <v>89</v>
      </c>
      <c r="K17" s="209">
        <v>114</v>
      </c>
      <c r="L17" s="209">
        <v>107</v>
      </c>
      <c r="M17" s="209">
        <v>93</v>
      </c>
      <c r="N17" s="243">
        <f t="shared" si="0"/>
        <v>490</v>
      </c>
      <c r="P17" s="122" t="s">
        <v>3</v>
      </c>
      <c r="Q17" s="241">
        <v>113</v>
      </c>
      <c r="R17" s="241">
        <v>179</v>
      </c>
      <c r="S17" s="241">
        <v>246</v>
      </c>
      <c r="T17" s="241">
        <v>283</v>
      </c>
      <c r="U17" s="241">
        <v>303</v>
      </c>
      <c r="V17" s="241">
        <v>334</v>
      </c>
      <c r="W17" s="241">
        <v>331</v>
      </c>
      <c r="X17" s="241">
        <v>306</v>
      </c>
      <c r="Y17" s="241">
        <v>302</v>
      </c>
      <c r="Z17" s="241">
        <v>310</v>
      </c>
      <c r="AA17" s="241">
        <v>275</v>
      </c>
      <c r="AB17" s="241">
        <v>278</v>
      </c>
      <c r="AC17" s="241">
        <f t="shared" si="1"/>
        <v>3260</v>
      </c>
      <c r="AE17" s="241">
        <v>278</v>
      </c>
      <c r="AF17" s="241">
        <v>335</v>
      </c>
      <c r="AG17" s="241">
        <v>407</v>
      </c>
      <c r="AH17" s="241">
        <v>434</v>
      </c>
      <c r="AI17" s="241">
        <v>438</v>
      </c>
      <c r="AJ17" s="241">
        <v>432</v>
      </c>
      <c r="AK17" s="241">
        <v>421</v>
      </c>
      <c r="AL17" s="241">
        <v>378</v>
      </c>
      <c r="AM17" s="241">
        <v>383</v>
      </c>
      <c r="AN17" s="241">
        <v>394</v>
      </c>
      <c r="AO17" s="241">
        <v>385</v>
      </c>
      <c r="AP17" s="241">
        <v>393</v>
      </c>
      <c r="AQ17" s="241">
        <f t="shared" si="2"/>
        <v>4678</v>
      </c>
    </row>
    <row r="18" spans="1:43" x14ac:dyDescent="0.2">
      <c r="A18" s="122" t="s">
        <v>4</v>
      </c>
      <c r="B18" s="209">
        <v>32</v>
      </c>
      <c r="C18" s="209">
        <v>48</v>
      </c>
      <c r="D18" s="209">
        <v>48</v>
      </c>
      <c r="E18" s="209">
        <v>44</v>
      </c>
      <c r="F18" s="209">
        <v>59</v>
      </c>
      <c r="G18" s="209">
        <v>51</v>
      </c>
      <c r="H18" s="210">
        <v>51</v>
      </c>
      <c r="I18" s="210">
        <v>65</v>
      </c>
      <c r="J18" s="210">
        <v>74</v>
      </c>
      <c r="K18" s="211">
        <v>72</v>
      </c>
      <c r="L18" s="211">
        <v>68</v>
      </c>
      <c r="M18" s="211">
        <v>68</v>
      </c>
      <c r="N18" s="243">
        <f t="shared" si="0"/>
        <v>680</v>
      </c>
      <c r="P18" s="122" t="s">
        <v>4</v>
      </c>
      <c r="Q18" s="241">
        <v>72</v>
      </c>
      <c r="R18" s="241">
        <v>65</v>
      </c>
      <c r="S18" s="241">
        <v>82</v>
      </c>
      <c r="T18" s="241">
        <v>83</v>
      </c>
      <c r="U18" s="241">
        <v>88</v>
      </c>
      <c r="V18" s="241">
        <v>98</v>
      </c>
      <c r="W18" s="241">
        <v>91</v>
      </c>
      <c r="X18" s="241">
        <v>96</v>
      </c>
      <c r="Y18" s="241">
        <v>93</v>
      </c>
      <c r="Z18" s="241">
        <v>84</v>
      </c>
      <c r="AA18" s="241">
        <v>65</v>
      </c>
      <c r="AB18" s="241">
        <v>65</v>
      </c>
      <c r="AC18" s="241">
        <f t="shared" si="1"/>
        <v>982</v>
      </c>
      <c r="AE18" s="241">
        <v>72</v>
      </c>
      <c r="AF18" s="241">
        <v>74</v>
      </c>
      <c r="AG18" s="241">
        <v>65</v>
      </c>
      <c r="AH18" s="241">
        <v>62</v>
      </c>
      <c r="AI18" s="241">
        <v>23</v>
      </c>
      <c r="AJ18" s="241">
        <v>39</v>
      </c>
      <c r="AK18" s="241">
        <v>30</v>
      </c>
      <c r="AL18" s="241">
        <v>10</v>
      </c>
      <c r="AM18" s="241">
        <v>5</v>
      </c>
      <c r="AN18" s="241">
        <v>5</v>
      </c>
      <c r="AO18" s="241">
        <v>4</v>
      </c>
      <c r="AP18" s="241">
        <v>5</v>
      </c>
      <c r="AQ18" s="241">
        <f t="shared" si="2"/>
        <v>394</v>
      </c>
    </row>
    <row r="19" spans="1:43" x14ac:dyDescent="0.2">
      <c r="A19" s="122" t="s">
        <v>13</v>
      </c>
      <c r="B19" s="211">
        <v>28</v>
      </c>
      <c r="C19" s="211">
        <v>31</v>
      </c>
      <c r="D19" s="211">
        <v>41</v>
      </c>
      <c r="E19" s="211">
        <v>34</v>
      </c>
      <c r="F19" s="211">
        <v>31</v>
      </c>
      <c r="G19" s="211">
        <v>35</v>
      </c>
      <c r="H19" s="210">
        <v>31</v>
      </c>
      <c r="I19" s="210">
        <v>32</v>
      </c>
      <c r="J19" s="210">
        <v>34</v>
      </c>
      <c r="K19" s="209">
        <v>36</v>
      </c>
      <c r="L19" s="209">
        <v>30</v>
      </c>
      <c r="M19" s="209">
        <v>71</v>
      </c>
      <c r="N19" s="243">
        <f t="shared" si="0"/>
        <v>434</v>
      </c>
      <c r="P19" s="122" t="s">
        <v>13</v>
      </c>
      <c r="Q19" s="241">
        <v>20</v>
      </c>
      <c r="R19" s="241">
        <v>22</v>
      </c>
      <c r="S19" s="241">
        <v>51</v>
      </c>
      <c r="T19" s="241">
        <v>54</v>
      </c>
      <c r="U19" s="241">
        <v>51</v>
      </c>
      <c r="V19" s="241">
        <v>41</v>
      </c>
      <c r="W19" s="241">
        <v>43</v>
      </c>
      <c r="X19" s="241">
        <v>38</v>
      </c>
      <c r="Y19" s="241">
        <v>26</v>
      </c>
      <c r="Z19" s="241">
        <v>28</v>
      </c>
      <c r="AA19" s="241">
        <v>23</v>
      </c>
      <c r="AB19" s="241">
        <v>34</v>
      </c>
      <c r="AC19" s="241">
        <f t="shared" si="1"/>
        <v>431</v>
      </c>
      <c r="AE19" s="241">
        <v>38</v>
      </c>
      <c r="AF19" s="241">
        <v>34</v>
      </c>
      <c r="AG19" s="241">
        <v>45</v>
      </c>
      <c r="AH19" s="241">
        <v>47</v>
      </c>
      <c r="AI19" s="241">
        <v>56</v>
      </c>
      <c r="AJ19" s="241">
        <v>36</v>
      </c>
      <c r="AK19" s="241">
        <v>25</v>
      </c>
      <c r="AL19" s="241">
        <v>29</v>
      </c>
      <c r="AM19" s="241">
        <v>25</v>
      </c>
      <c r="AN19" s="241">
        <v>30</v>
      </c>
      <c r="AO19" s="241">
        <v>30</v>
      </c>
      <c r="AP19" s="241">
        <v>20</v>
      </c>
      <c r="AQ19" s="241">
        <f t="shared" si="2"/>
        <v>415</v>
      </c>
    </row>
    <row r="20" spans="1:43" x14ac:dyDescent="0.2">
      <c r="A20" s="122" t="s">
        <v>5</v>
      </c>
      <c r="B20" s="212">
        <v>21</v>
      </c>
      <c r="C20" s="209">
        <v>12</v>
      </c>
      <c r="D20" s="209">
        <v>14</v>
      </c>
      <c r="E20" s="209">
        <v>29</v>
      </c>
      <c r="F20" s="209">
        <v>22</v>
      </c>
      <c r="G20" s="211">
        <v>25</v>
      </c>
      <c r="H20" s="210">
        <v>18</v>
      </c>
      <c r="I20" s="210">
        <v>16</v>
      </c>
      <c r="J20" s="210">
        <v>15</v>
      </c>
      <c r="K20" s="209">
        <v>27</v>
      </c>
      <c r="L20" s="209">
        <v>27</v>
      </c>
      <c r="M20" s="209">
        <v>20</v>
      </c>
      <c r="N20" s="243">
        <f t="shared" si="0"/>
        <v>246</v>
      </c>
      <c r="P20" s="122" t="s">
        <v>5</v>
      </c>
      <c r="Q20" s="241">
        <v>27</v>
      </c>
      <c r="R20" s="241">
        <v>15</v>
      </c>
      <c r="S20" s="241">
        <v>32</v>
      </c>
      <c r="T20" s="241">
        <v>34</v>
      </c>
      <c r="U20" s="241">
        <v>40</v>
      </c>
      <c r="V20" s="241">
        <v>41</v>
      </c>
      <c r="W20" s="241">
        <v>37</v>
      </c>
      <c r="X20" s="241">
        <v>38</v>
      </c>
      <c r="Y20" s="241">
        <v>34</v>
      </c>
      <c r="Z20" s="241">
        <v>30</v>
      </c>
      <c r="AA20" s="241">
        <v>32</v>
      </c>
      <c r="AB20" s="241">
        <v>19</v>
      </c>
      <c r="AC20" s="241">
        <f t="shared" si="1"/>
        <v>379</v>
      </c>
      <c r="AE20" s="241">
        <v>20</v>
      </c>
      <c r="AF20" s="241">
        <v>24</v>
      </c>
      <c r="AG20" s="241">
        <v>27</v>
      </c>
      <c r="AH20" s="241">
        <v>34</v>
      </c>
      <c r="AI20" s="241">
        <v>50</v>
      </c>
      <c r="AJ20" s="241">
        <v>45</v>
      </c>
      <c r="AK20" s="241">
        <v>60</v>
      </c>
      <c r="AL20" s="241">
        <v>40</v>
      </c>
      <c r="AM20" s="241">
        <v>27</v>
      </c>
      <c r="AN20" s="241">
        <v>39</v>
      </c>
      <c r="AO20" s="241">
        <v>36</v>
      </c>
      <c r="AP20" s="241">
        <v>39</v>
      </c>
      <c r="AQ20" s="241">
        <f t="shared" si="2"/>
        <v>441</v>
      </c>
    </row>
    <row r="21" spans="1:43" x14ac:dyDescent="0.2">
      <c r="A21" s="122" t="s">
        <v>21</v>
      </c>
      <c r="B21" s="209">
        <v>28</v>
      </c>
      <c r="C21" s="209">
        <v>18</v>
      </c>
      <c r="D21" s="209">
        <v>21</v>
      </c>
      <c r="E21" s="209">
        <v>34</v>
      </c>
      <c r="F21" s="209">
        <v>19</v>
      </c>
      <c r="G21" s="209">
        <v>32</v>
      </c>
      <c r="H21" s="210">
        <v>23</v>
      </c>
      <c r="I21" s="210">
        <v>33</v>
      </c>
      <c r="J21" s="210">
        <v>21</v>
      </c>
      <c r="K21" s="209">
        <v>23</v>
      </c>
      <c r="L21" s="209">
        <v>24</v>
      </c>
      <c r="M21" s="209">
        <v>29</v>
      </c>
      <c r="N21" s="243">
        <f t="shared" si="0"/>
        <v>305</v>
      </c>
      <c r="P21" s="122" t="s">
        <v>21</v>
      </c>
      <c r="Q21" s="241">
        <v>23</v>
      </c>
      <c r="R21" s="241">
        <v>21</v>
      </c>
      <c r="S21" s="241">
        <v>40</v>
      </c>
      <c r="T21" s="241">
        <v>32</v>
      </c>
      <c r="U21" s="241">
        <v>30</v>
      </c>
      <c r="V21" s="241">
        <v>39</v>
      </c>
      <c r="W21" s="241">
        <v>34</v>
      </c>
      <c r="X21" s="241">
        <v>35</v>
      </c>
      <c r="Y21" s="241">
        <v>14</v>
      </c>
      <c r="Z21" s="241">
        <v>22</v>
      </c>
      <c r="AA21" s="241">
        <v>22</v>
      </c>
      <c r="AB21" s="241">
        <v>17</v>
      </c>
      <c r="AC21" s="241">
        <f t="shared" si="1"/>
        <v>329</v>
      </c>
      <c r="AE21" s="241">
        <v>26</v>
      </c>
      <c r="AF21" s="241">
        <v>38</v>
      </c>
      <c r="AG21" s="241">
        <v>30</v>
      </c>
      <c r="AH21" s="241">
        <v>27</v>
      </c>
      <c r="AI21" s="241">
        <v>33</v>
      </c>
      <c r="AJ21" s="241">
        <v>28</v>
      </c>
      <c r="AK21" s="241">
        <v>20</v>
      </c>
      <c r="AL21" s="241">
        <v>16</v>
      </c>
      <c r="AM21" s="241">
        <v>23</v>
      </c>
      <c r="AN21" s="241">
        <v>30</v>
      </c>
      <c r="AO21" s="241">
        <v>24</v>
      </c>
      <c r="AP21" s="241">
        <v>24</v>
      </c>
      <c r="AQ21" s="241">
        <f t="shared" si="2"/>
        <v>319</v>
      </c>
    </row>
    <row r="22" spans="1:43" x14ac:dyDescent="0.2">
      <c r="A22" s="122" t="s">
        <v>27</v>
      </c>
      <c r="B22" s="209">
        <v>46</v>
      </c>
      <c r="C22" s="209">
        <v>40</v>
      </c>
      <c r="D22" s="209">
        <v>44</v>
      </c>
      <c r="E22" s="209">
        <v>86</v>
      </c>
      <c r="F22" s="209">
        <v>115</v>
      </c>
      <c r="G22" s="209">
        <v>119</v>
      </c>
      <c r="H22" s="210">
        <v>142</v>
      </c>
      <c r="I22" s="210">
        <v>149</v>
      </c>
      <c r="J22" s="210">
        <v>154</v>
      </c>
      <c r="K22" s="209">
        <v>169</v>
      </c>
      <c r="L22" s="209">
        <v>184</v>
      </c>
      <c r="M22" s="209">
        <v>163</v>
      </c>
      <c r="N22" s="243">
        <f t="shared" si="0"/>
        <v>1411</v>
      </c>
      <c r="P22" s="122" t="s">
        <v>27</v>
      </c>
      <c r="Q22" s="241">
        <v>159</v>
      </c>
      <c r="R22" s="241">
        <v>149</v>
      </c>
      <c r="S22" s="241">
        <v>224</v>
      </c>
      <c r="T22" s="241">
        <v>229</v>
      </c>
      <c r="U22" s="241">
        <v>285</v>
      </c>
      <c r="V22" s="241">
        <v>264</v>
      </c>
      <c r="W22" s="241">
        <v>231</v>
      </c>
      <c r="X22" s="241">
        <v>242</v>
      </c>
      <c r="Y22" s="241">
        <v>218</v>
      </c>
      <c r="Z22" s="241">
        <v>173</v>
      </c>
      <c r="AA22" s="241">
        <v>181</v>
      </c>
      <c r="AB22" s="241">
        <v>161</v>
      </c>
      <c r="AC22" s="241">
        <f t="shared" si="1"/>
        <v>2516</v>
      </c>
      <c r="AE22" s="241">
        <v>173</v>
      </c>
      <c r="AF22" s="241">
        <v>163</v>
      </c>
      <c r="AG22" s="241">
        <v>278</v>
      </c>
      <c r="AH22" s="241">
        <v>320</v>
      </c>
      <c r="AI22" s="241">
        <v>303</v>
      </c>
      <c r="AJ22" s="241">
        <v>227</v>
      </c>
      <c r="AK22" s="241">
        <v>276</v>
      </c>
      <c r="AL22" s="241">
        <v>228</v>
      </c>
      <c r="AM22" s="241">
        <v>230</v>
      </c>
      <c r="AN22" s="241">
        <v>199</v>
      </c>
      <c r="AO22" s="241">
        <v>219</v>
      </c>
      <c r="AP22" s="241">
        <v>207</v>
      </c>
      <c r="AQ22" s="241">
        <f t="shared" si="2"/>
        <v>2823</v>
      </c>
    </row>
    <row r="23" spans="1:43" x14ac:dyDescent="0.2">
      <c r="A23" s="122" t="s">
        <v>23</v>
      </c>
      <c r="B23" s="213">
        <v>27</v>
      </c>
      <c r="C23" s="209">
        <v>15</v>
      </c>
      <c r="D23" s="209">
        <v>21</v>
      </c>
      <c r="E23" s="209">
        <v>23</v>
      </c>
      <c r="F23" s="209">
        <v>20</v>
      </c>
      <c r="G23" s="209">
        <v>25</v>
      </c>
      <c r="H23" s="210">
        <v>30</v>
      </c>
      <c r="I23" s="210">
        <v>24</v>
      </c>
      <c r="J23" s="210">
        <v>20</v>
      </c>
      <c r="K23" s="209">
        <v>24</v>
      </c>
      <c r="L23" s="209">
        <v>24</v>
      </c>
      <c r="M23" s="209">
        <v>22</v>
      </c>
      <c r="N23" s="243">
        <f t="shared" si="0"/>
        <v>275</v>
      </c>
      <c r="P23" s="122" t="s">
        <v>23</v>
      </c>
      <c r="Q23" s="241">
        <v>34</v>
      </c>
      <c r="R23" s="241">
        <v>16</v>
      </c>
      <c r="S23" s="241">
        <v>37</v>
      </c>
      <c r="T23" s="241">
        <v>41</v>
      </c>
      <c r="U23" s="241">
        <v>35</v>
      </c>
      <c r="V23" s="241">
        <v>48</v>
      </c>
      <c r="W23" s="241">
        <v>42</v>
      </c>
      <c r="X23" s="241">
        <v>37</v>
      </c>
      <c r="Y23" s="241">
        <v>38</v>
      </c>
      <c r="Z23" s="241">
        <v>55</v>
      </c>
      <c r="AA23" s="241">
        <v>54</v>
      </c>
      <c r="AB23" s="241">
        <v>43</v>
      </c>
      <c r="AC23" s="241">
        <f t="shared" si="1"/>
        <v>480</v>
      </c>
      <c r="AE23" s="241">
        <v>36</v>
      </c>
      <c r="AF23" s="241">
        <v>49</v>
      </c>
      <c r="AG23" s="241">
        <v>40</v>
      </c>
      <c r="AH23" s="241">
        <v>36</v>
      </c>
      <c r="AI23" s="241">
        <v>50</v>
      </c>
      <c r="AJ23" s="241">
        <v>41</v>
      </c>
      <c r="AK23" s="241">
        <v>50</v>
      </c>
      <c r="AL23" s="241">
        <v>44</v>
      </c>
      <c r="AM23" s="241">
        <v>46</v>
      </c>
      <c r="AN23" s="241">
        <v>44</v>
      </c>
      <c r="AO23" s="241">
        <v>43</v>
      </c>
      <c r="AP23" s="241">
        <v>43</v>
      </c>
      <c r="AQ23" s="241">
        <f t="shared" si="2"/>
        <v>522</v>
      </c>
    </row>
    <row r="24" spans="1:43" x14ac:dyDescent="0.2">
      <c r="A24" s="122" t="s">
        <v>24</v>
      </c>
      <c r="B24" s="209">
        <v>11</v>
      </c>
      <c r="C24" s="209">
        <v>13</v>
      </c>
      <c r="D24" s="209">
        <v>16</v>
      </c>
      <c r="E24" s="209">
        <v>19</v>
      </c>
      <c r="F24" s="209">
        <v>19</v>
      </c>
      <c r="G24" s="209">
        <v>9</v>
      </c>
      <c r="H24" s="210">
        <v>9</v>
      </c>
      <c r="I24" s="210">
        <v>4</v>
      </c>
      <c r="J24" s="210">
        <v>12</v>
      </c>
      <c r="K24" s="209">
        <v>13</v>
      </c>
      <c r="L24" s="209">
        <v>11</v>
      </c>
      <c r="M24" s="209">
        <v>9</v>
      </c>
      <c r="N24" s="243">
        <f t="shared" si="0"/>
        <v>145</v>
      </c>
      <c r="P24" s="122" t="s">
        <v>24</v>
      </c>
      <c r="Q24" s="241">
        <v>20</v>
      </c>
      <c r="R24" s="241">
        <v>26</v>
      </c>
      <c r="S24" s="241">
        <v>42</v>
      </c>
      <c r="T24" s="241">
        <v>34</v>
      </c>
      <c r="U24" s="241">
        <v>49</v>
      </c>
      <c r="V24" s="241">
        <v>29</v>
      </c>
      <c r="W24" s="241">
        <v>31</v>
      </c>
      <c r="X24" s="241">
        <v>25</v>
      </c>
      <c r="Y24" s="241">
        <v>21</v>
      </c>
      <c r="Z24" s="241">
        <v>16</v>
      </c>
      <c r="AA24" s="241">
        <v>16</v>
      </c>
      <c r="AB24" s="241">
        <v>9</v>
      </c>
      <c r="AC24" s="241">
        <f t="shared" si="1"/>
        <v>318</v>
      </c>
      <c r="AE24" s="241">
        <v>12</v>
      </c>
      <c r="AF24" s="241">
        <v>10</v>
      </c>
      <c r="AG24" s="241">
        <v>16</v>
      </c>
      <c r="AH24" s="241">
        <v>18</v>
      </c>
      <c r="AI24" s="241">
        <v>19</v>
      </c>
      <c r="AJ24" s="241">
        <v>21</v>
      </c>
      <c r="AK24" s="241">
        <v>17</v>
      </c>
      <c r="AL24" s="241">
        <v>9</v>
      </c>
      <c r="AM24" s="241">
        <v>12</v>
      </c>
      <c r="AN24" s="241">
        <v>13</v>
      </c>
      <c r="AO24" s="241">
        <v>10</v>
      </c>
      <c r="AP24" s="241">
        <v>17</v>
      </c>
      <c r="AQ24" s="241">
        <f t="shared" si="2"/>
        <v>174</v>
      </c>
    </row>
    <row r="25" spans="1:43" x14ac:dyDescent="0.2">
      <c r="A25" s="122" t="s">
        <v>25</v>
      </c>
      <c r="B25" s="209">
        <v>22</v>
      </c>
      <c r="C25" s="209">
        <v>19</v>
      </c>
      <c r="D25" s="209">
        <v>21</v>
      </c>
      <c r="E25" s="209">
        <v>20</v>
      </c>
      <c r="F25" s="209">
        <v>23</v>
      </c>
      <c r="G25" s="209">
        <v>21</v>
      </c>
      <c r="H25" s="211">
        <v>22</v>
      </c>
      <c r="I25" s="211">
        <v>21</v>
      </c>
      <c r="J25" s="211">
        <v>18</v>
      </c>
      <c r="K25" s="211">
        <v>22</v>
      </c>
      <c r="L25" s="211">
        <v>20</v>
      </c>
      <c r="M25" s="211">
        <v>0</v>
      </c>
      <c r="N25" s="243">
        <f t="shared" si="0"/>
        <v>229</v>
      </c>
      <c r="P25" s="122" t="s">
        <v>25</v>
      </c>
      <c r="Q25" s="241">
        <v>26</v>
      </c>
      <c r="R25" s="241">
        <v>27</v>
      </c>
      <c r="S25" s="241">
        <v>27</v>
      </c>
      <c r="T25" s="241">
        <v>24</v>
      </c>
      <c r="U25" s="241">
        <v>28</v>
      </c>
      <c r="V25" s="241">
        <v>36</v>
      </c>
      <c r="W25" s="241">
        <v>31</v>
      </c>
      <c r="X25" s="241">
        <v>32</v>
      </c>
      <c r="Y25" s="241">
        <v>33</v>
      </c>
      <c r="Z25" s="241">
        <v>30</v>
      </c>
      <c r="AA25" s="241">
        <v>27</v>
      </c>
      <c r="AB25" s="241">
        <v>30</v>
      </c>
      <c r="AC25" s="241">
        <f t="shared" si="1"/>
        <v>351</v>
      </c>
      <c r="AE25" s="241">
        <v>32</v>
      </c>
      <c r="AF25" s="241">
        <v>30</v>
      </c>
      <c r="AG25" s="241">
        <v>30</v>
      </c>
      <c r="AH25" s="241">
        <v>31</v>
      </c>
      <c r="AI25" s="241">
        <v>36</v>
      </c>
      <c r="AJ25" s="241">
        <v>38</v>
      </c>
      <c r="AK25" s="241">
        <v>40</v>
      </c>
      <c r="AL25" s="241">
        <v>41</v>
      </c>
      <c r="AM25" s="241">
        <v>40</v>
      </c>
      <c r="AN25" s="241">
        <v>39</v>
      </c>
      <c r="AO25" s="241">
        <v>38</v>
      </c>
      <c r="AP25" s="241">
        <v>40</v>
      </c>
      <c r="AQ25" s="241">
        <f t="shared" si="2"/>
        <v>435</v>
      </c>
    </row>
    <row r="26" spans="1:43" x14ac:dyDescent="0.2">
      <c r="A26" s="122"/>
      <c r="B26" s="209"/>
      <c r="C26" s="209"/>
      <c r="D26" s="209"/>
      <c r="E26" s="209"/>
      <c r="F26" s="209"/>
      <c r="G26" s="209"/>
      <c r="H26" s="211"/>
      <c r="I26" s="211"/>
      <c r="J26" s="211"/>
      <c r="K26" s="211"/>
      <c r="L26" s="211"/>
      <c r="M26" s="211"/>
      <c r="N26" s="241"/>
      <c r="P26" s="201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3"/>
      <c r="AE26" s="204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3"/>
    </row>
    <row r="27" spans="1:43" x14ac:dyDescent="0.2">
      <c r="A27" s="118" t="s">
        <v>17</v>
      </c>
      <c r="B27" s="209">
        <f>SUM(B4:B25)</f>
        <v>6661</v>
      </c>
      <c r="C27" s="209">
        <f t="shared" ref="C27:N27" si="3">SUM(C4:C25)</f>
        <v>5830</v>
      </c>
      <c r="D27" s="209">
        <f t="shared" si="3"/>
        <v>7389</v>
      </c>
      <c r="E27" s="209">
        <f t="shared" si="3"/>
        <v>7962</v>
      </c>
      <c r="F27" s="209">
        <f t="shared" si="3"/>
        <v>8212</v>
      </c>
      <c r="G27" s="209">
        <f t="shared" si="3"/>
        <v>7300</v>
      </c>
      <c r="H27" s="209">
        <f t="shared" si="3"/>
        <v>7326</v>
      </c>
      <c r="I27" s="209">
        <f t="shared" si="3"/>
        <v>7104</v>
      </c>
      <c r="J27" s="209">
        <f t="shared" si="3"/>
        <v>6199</v>
      </c>
      <c r="K27" s="209">
        <f t="shared" si="3"/>
        <v>6048</v>
      </c>
      <c r="L27" s="209">
        <f t="shared" si="3"/>
        <v>5645</v>
      </c>
      <c r="M27" s="209">
        <f t="shared" si="3"/>
        <v>5456</v>
      </c>
      <c r="N27" s="209">
        <f t="shared" si="3"/>
        <v>81132</v>
      </c>
      <c r="P27" s="205" t="s">
        <v>17</v>
      </c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7">
        <f>SUM(AC4:AC25)</f>
        <v>71671</v>
      </c>
      <c r="AE27" s="208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7">
        <f>SUM(AQ4:AQ25)</f>
        <v>75422</v>
      </c>
    </row>
  </sheetData>
  <mergeCells count="3">
    <mergeCell ref="P2:AC2"/>
    <mergeCell ref="AE2:AQ2"/>
    <mergeCell ref="A2:M2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Q26"/>
  <sheetViews>
    <sheetView topLeftCell="W1" zoomScale="70" zoomScaleNormal="70" workbookViewId="0">
      <selection activeCell="O26" sqref="O26"/>
    </sheetView>
  </sheetViews>
  <sheetFormatPr defaultColWidth="10.76171875" defaultRowHeight="15" x14ac:dyDescent="0.2"/>
  <sheetData>
    <row r="1" spans="1:43" ht="15.75" x14ac:dyDescent="0.2">
      <c r="A1" s="281">
        <v>2019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42"/>
      <c r="P1" s="283">
        <v>2020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E1" s="283">
        <v>2021</v>
      </c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</row>
    <row r="2" spans="1:43" x14ac:dyDescent="0.2">
      <c r="A2" s="198" t="s">
        <v>52</v>
      </c>
      <c r="B2" s="244" t="s">
        <v>53</v>
      </c>
      <c r="C2" s="244" t="s">
        <v>54</v>
      </c>
      <c r="D2" s="244" t="s">
        <v>55</v>
      </c>
      <c r="E2" s="244" t="s">
        <v>56</v>
      </c>
      <c r="F2" s="244" t="s">
        <v>57</v>
      </c>
      <c r="G2" s="244" t="s">
        <v>58</v>
      </c>
      <c r="H2" s="244" t="s">
        <v>59</v>
      </c>
      <c r="I2" s="244" t="s">
        <v>60</v>
      </c>
      <c r="J2" s="244" t="s">
        <v>61</v>
      </c>
      <c r="K2" s="244" t="s">
        <v>62</v>
      </c>
      <c r="L2" s="244" t="s">
        <v>63</v>
      </c>
      <c r="M2" s="244" t="s">
        <v>64</v>
      </c>
      <c r="N2" s="244" t="s">
        <v>17</v>
      </c>
      <c r="P2" s="254" t="s">
        <v>52</v>
      </c>
      <c r="Q2" s="255" t="s">
        <v>53</v>
      </c>
      <c r="R2" s="255" t="s">
        <v>54</v>
      </c>
      <c r="S2" s="255" t="s">
        <v>55</v>
      </c>
      <c r="T2" s="255" t="s">
        <v>56</v>
      </c>
      <c r="U2" s="255" t="s">
        <v>57</v>
      </c>
      <c r="V2" s="255" t="s">
        <v>58</v>
      </c>
      <c r="W2" s="255" t="s">
        <v>59</v>
      </c>
      <c r="X2" s="255" t="s">
        <v>60</v>
      </c>
      <c r="Y2" s="255" t="s">
        <v>61</v>
      </c>
      <c r="Z2" s="255" t="s">
        <v>62</v>
      </c>
      <c r="AA2" s="255" t="s">
        <v>63</v>
      </c>
      <c r="AB2" s="255" t="s">
        <v>64</v>
      </c>
      <c r="AC2" s="255" t="s">
        <v>17</v>
      </c>
      <c r="AE2" s="255" t="s">
        <v>53</v>
      </c>
      <c r="AF2" s="255" t="s">
        <v>54</v>
      </c>
      <c r="AG2" s="255" t="s">
        <v>55</v>
      </c>
      <c r="AH2" s="255" t="s">
        <v>56</v>
      </c>
      <c r="AI2" s="255" t="s">
        <v>57</v>
      </c>
      <c r="AJ2" s="255" t="s">
        <v>58</v>
      </c>
      <c r="AK2" s="255" t="s">
        <v>59</v>
      </c>
      <c r="AL2" s="255" t="s">
        <v>60</v>
      </c>
      <c r="AM2" s="255" t="s">
        <v>61</v>
      </c>
      <c r="AN2" s="255" t="s">
        <v>62</v>
      </c>
      <c r="AO2" s="255" t="s">
        <v>63</v>
      </c>
      <c r="AP2" s="255" t="s">
        <v>64</v>
      </c>
      <c r="AQ2" s="255" t="s">
        <v>17</v>
      </c>
    </row>
    <row r="3" spans="1:43" x14ac:dyDescent="0.2">
      <c r="A3" s="122" t="s">
        <v>11</v>
      </c>
      <c r="B3" s="241">
        <v>1222</v>
      </c>
      <c r="C3" s="241">
        <v>1007</v>
      </c>
      <c r="D3" s="241">
        <v>1349</v>
      </c>
      <c r="E3" s="241">
        <v>1409</v>
      </c>
      <c r="F3" s="241">
        <v>1448</v>
      </c>
      <c r="G3" s="241">
        <v>1297</v>
      </c>
      <c r="H3" s="241">
        <v>1309</v>
      </c>
      <c r="I3" s="241">
        <v>1232</v>
      </c>
      <c r="J3" s="241">
        <v>1023</v>
      </c>
      <c r="K3" s="241">
        <v>878</v>
      </c>
      <c r="L3" s="241">
        <v>751</v>
      </c>
      <c r="M3" s="241">
        <v>751</v>
      </c>
      <c r="N3" s="241">
        <f>SUM(B3:M3)</f>
        <v>13676</v>
      </c>
      <c r="P3" s="256" t="s">
        <v>11</v>
      </c>
      <c r="Q3" s="257">
        <v>746</v>
      </c>
      <c r="R3" s="257">
        <v>715</v>
      </c>
      <c r="S3" s="257">
        <v>867</v>
      </c>
      <c r="T3" s="257">
        <v>460</v>
      </c>
      <c r="U3" s="257">
        <v>0</v>
      </c>
      <c r="V3" s="257">
        <v>328</v>
      </c>
      <c r="W3" s="257">
        <v>552</v>
      </c>
      <c r="X3" s="257">
        <v>539</v>
      </c>
      <c r="Y3" s="257">
        <v>541</v>
      </c>
      <c r="Z3" s="257">
        <v>508</v>
      </c>
      <c r="AA3" s="257">
        <v>416</v>
      </c>
      <c r="AB3" s="257">
        <v>475</v>
      </c>
      <c r="AC3" s="257">
        <f>SUM(Q3:AB3)</f>
        <v>6147</v>
      </c>
      <c r="AE3" s="257">
        <v>509</v>
      </c>
      <c r="AF3" s="257">
        <v>605</v>
      </c>
      <c r="AG3" s="257">
        <v>758</v>
      </c>
      <c r="AH3" s="257">
        <v>795</v>
      </c>
      <c r="AI3" s="257">
        <v>863</v>
      </c>
      <c r="AJ3" s="257">
        <v>727</v>
      </c>
      <c r="AK3" s="257">
        <v>759</v>
      </c>
      <c r="AL3" s="257">
        <v>612</v>
      </c>
      <c r="AM3" s="257">
        <v>603</v>
      </c>
      <c r="AN3" s="257">
        <v>559</v>
      </c>
      <c r="AO3" s="257">
        <v>575</v>
      </c>
      <c r="AP3" s="257">
        <v>603</v>
      </c>
      <c r="AQ3" s="257">
        <f>SUM(AE3:AP3)</f>
        <v>7968</v>
      </c>
    </row>
    <row r="4" spans="1:43" x14ac:dyDescent="0.2">
      <c r="A4" s="122" t="s">
        <v>6</v>
      </c>
      <c r="B4" s="241">
        <v>939</v>
      </c>
      <c r="C4" s="241">
        <v>731</v>
      </c>
      <c r="D4" s="241">
        <v>3004</v>
      </c>
      <c r="E4" s="241">
        <v>1017</v>
      </c>
      <c r="F4" s="241">
        <v>1095</v>
      </c>
      <c r="G4" s="241">
        <v>972</v>
      </c>
      <c r="H4" s="241">
        <v>937</v>
      </c>
      <c r="I4" s="241">
        <v>871</v>
      </c>
      <c r="J4" s="241">
        <v>803</v>
      </c>
      <c r="K4" s="241">
        <v>634</v>
      </c>
      <c r="L4" s="241">
        <v>432</v>
      </c>
      <c r="M4" s="241">
        <v>439</v>
      </c>
      <c r="N4" s="241">
        <f t="shared" ref="N4:N24" si="0">SUM(B4:M4)</f>
        <v>11874</v>
      </c>
      <c r="P4" s="256" t="s">
        <v>6</v>
      </c>
      <c r="Q4" s="257">
        <v>427</v>
      </c>
      <c r="R4" s="257">
        <v>455</v>
      </c>
      <c r="S4" s="257">
        <v>621</v>
      </c>
      <c r="T4" s="257">
        <v>546</v>
      </c>
      <c r="U4" s="257">
        <v>616</v>
      </c>
      <c r="V4" s="257">
        <v>533</v>
      </c>
      <c r="W4" s="257">
        <v>417</v>
      </c>
      <c r="X4" s="257">
        <v>432</v>
      </c>
      <c r="Y4" s="257">
        <v>378</v>
      </c>
      <c r="Z4" s="257">
        <v>384</v>
      </c>
      <c r="AA4" s="257">
        <v>355</v>
      </c>
      <c r="AB4" s="257">
        <v>395</v>
      </c>
      <c r="AC4" s="257">
        <f t="shared" ref="AC4:AC24" si="1">SUM(Q4:AB4)</f>
        <v>5559</v>
      </c>
      <c r="AE4" s="257">
        <v>388</v>
      </c>
      <c r="AF4" s="257">
        <v>451</v>
      </c>
      <c r="AG4" s="257">
        <v>643</v>
      </c>
      <c r="AH4" s="257">
        <v>638</v>
      </c>
      <c r="AI4" s="257">
        <v>618</v>
      </c>
      <c r="AJ4" s="257">
        <v>606</v>
      </c>
      <c r="AK4" s="257">
        <v>614</v>
      </c>
      <c r="AL4" s="257">
        <v>514</v>
      </c>
      <c r="AM4" s="257">
        <v>250</v>
      </c>
      <c r="AN4" s="257">
        <v>500</v>
      </c>
      <c r="AO4" s="257">
        <v>447</v>
      </c>
      <c r="AP4" s="257">
        <v>396</v>
      </c>
      <c r="AQ4" s="257">
        <f t="shared" ref="AQ4:AQ24" si="2">SUM(AE4:AP4)</f>
        <v>6065</v>
      </c>
    </row>
    <row r="5" spans="1:43" x14ac:dyDescent="0.2">
      <c r="A5" s="122" t="s">
        <v>0</v>
      </c>
      <c r="B5" s="241">
        <v>902</v>
      </c>
      <c r="C5" s="241">
        <v>851</v>
      </c>
      <c r="D5" s="241">
        <v>1002</v>
      </c>
      <c r="E5" s="241">
        <v>1122</v>
      </c>
      <c r="F5" s="241">
        <v>1118</v>
      </c>
      <c r="G5" s="241">
        <v>952</v>
      </c>
      <c r="H5" s="241">
        <v>1025</v>
      </c>
      <c r="I5" s="241">
        <v>871</v>
      </c>
      <c r="J5" s="241">
        <v>848</v>
      </c>
      <c r="K5" s="241">
        <v>847</v>
      </c>
      <c r="L5" s="241">
        <v>828</v>
      </c>
      <c r="M5" s="241">
        <v>716</v>
      </c>
      <c r="N5" s="241">
        <f t="shared" si="0"/>
        <v>11082</v>
      </c>
      <c r="P5" s="256" t="s">
        <v>0</v>
      </c>
      <c r="Q5" s="257">
        <v>684</v>
      </c>
      <c r="R5" s="257">
        <v>724</v>
      </c>
      <c r="S5" s="257">
        <v>888</v>
      </c>
      <c r="T5" s="257">
        <v>970</v>
      </c>
      <c r="U5" s="257">
        <v>792</v>
      </c>
      <c r="V5" s="257">
        <v>759</v>
      </c>
      <c r="W5" s="257">
        <v>710</v>
      </c>
      <c r="X5" s="257">
        <v>623</v>
      </c>
      <c r="Y5" s="257">
        <v>509</v>
      </c>
      <c r="Z5" s="257">
        <v>473</v>
      </c>
      <c r="AA5" s="257">
        <v>369</v>
      </c>
      <c r="AB5" s="257">
        <v>457</v>
      </c>
      <c r="AC5" s="257">
        <f t="shared" si="1"/>
        <v>7958</v>
      </c>
      <c r="AE5" s="257">
        <v>473</v>
      </c>
      <c r="AF5" s="257">
        <v>588</v>
      </c>
      <c r="AG5" s="257">
        <v>777</v>
      </c>
      <c r="AH5" s="257">
        <v>782</v>
      </c>
      <c r="AI5" s="257">
        <v>803</v>
      </c>
      <c r="AJ5" s="257">
        <v>717</v>
      </c>
      <c r="AK5" s="257">
        <v>666</v>
      </c>
      <c r="AL5" s="257">
        <v>541</v>
      </c>
      <c r="AM5" s="257">
        <v>519</v>
      </c>
      <c r="AN5" s="257">
        <v>461</v>
      </c>
      <c r="AO5" s="257">
        <v>525</v>
      </c>
      <c r="AP5" s="257">
        <v>493</v>
      </c>
      <c r="AQ5" s="257">
        <f t="shared" si="2"/>
        <v>7345</v>
      </c>
    </row>
    <row r="6" spans="1:43" x14ac:dyDescent="0.2">
      <c r="A6" s="122" t="s">
        <v>1</v>
      </c>
      <c r="B6" s="241">
        <v>873</v>
      </c>
      <c r="C6" s="241">
        <v>767</v>
      </c>
      <c r="D6" s="241">
        <v>931</v>
      </c>
      <c r="E6" s="241">
        <v>989</v>
      </c>
      <c r="F6" s="241">
        <v>947</v>
      </c>
      <c r="G6" s="241">
        <v>885</v>
      </c>
      <c r="H6" s="241">
        <v>854</v>
      </c>
      <c r="I6" s="241">
        <v>771</v>
      </c>
      <c r="J6" s="241">
        <v>604</v>
      </c>
      <c r="K6" s="241">
        <v>573</v>
      </c>
      <c r="L6" s="241">
        <v>575</v>
      </c>
      <c r="M6" s="241">
        <v>620</v>
      </c>
      <c r="N6" s="241">
        <f t="shared" si="0"/>
        <v>9389</v>
      </c>
      <c r="P6" s="256" t="s">
        <v>1</v>
      </c>
      <c r="Q6" s="257">
        <v>583</v>
      </c>
      <c r="R6" s="257">
        <v>580</v>
      </c>
      <c r="S6" s="257">
        <v>775</v>
      </c>
      <c r="T6" s="257">
        <v>863</v>
      </c>
      <c r="U6" s="257">
        <v>928</v>
      </c>
      <c r="V6" s="257">
        <v>782</v>
      </c>
      <c r="W6" s="257">
        <v>723</v>
      </c>
      <c r="X6" s="257">
        <v>603</v>
      </c>
      <c r="Y6" s="257">
        <v>554</v>
      </c>
      <c r="Z6" s="257">
        <v>571</v>
      </c>
      <c r="AA6" s="257">
        <v>574</v>
      </c>
      <c r="AB6" s="257">
        <v>517</v>
      </c>
      <c r="AC6" s="257">
        <f t="shared" si="1"/>
        <v>8053</v>
      </c>
      <c r="AE6" s="257">
        <v>576</v>
      </c>
      <c r="AF6" s="257">
        <v>640</v>
      </c>
      <c r="AG6" s="257">
        <v>784</v>
      </c>
      <c r="AH6" s="257">
        <v>823</v>
      </c>
      <c r="AI6" s="257">
        <v>774</v>
      </c>
      <c r="AJ6" s="257">
        <v>704</v>
      </c>
      <c r="AK6" s="257">
        <v>697</v>
      </c>
      <c r="AL6" s="257">
        <v>639</v>
      </c>
      <c r="AM6" s="257">
        <v>581</v>
      </c>
      <c r="AN6" s="257">
        <v>616</v>
      </c>
      <c r="AO6" s="257">
        <v>527</v>
      </c>
      <c r="AP6" s="257">
        <v>561</v>
      </c>
      <c r="AQ6" s="257">
        <f t="shared" si="2"/>
        <v>7922</v>
      </c>
    </row>
    <row r="7" spans="1:43" x14ac:dyDescent="0.2">
      <c r="A7" s="122" t="s">
        <v>65</v>
      </c>
      <c r="B7" s="241">
        <v>1092</v>
      </c>
      <c r="C7" s="241">
        <v>875</v>
      </c>
      <c r="D7" s="241">
        <v>1101</v>
      </c>
      <c r="E7" s="241">
        <v>1204</v>
      </c>
      <c r="F7" s="241">
        <v>1267</v>
      </c>
      <c r="G7" s="241">
        <v>954</v>
      </c>
      <c r="H7" s="241">
        <v>1079</v>
      </c>
      <c r="I7" s="241">
        <v>1068</v>
      </c>
      <c r="J7" s="241">
        <v>846</v>
      </c>
      <c r="K7" s="241">
        <v>941</v>
      </c>
      <c r="L7" s="241">
        <v>838</v>
      </c>
      <c r="M7" s="241">
        <v>820</v>
      </c>
      <c r="N7" s="241">
        <f t="shared" si="0"/>
        <v>12085</v>
      </c>
      <c r="P7" s="256" t="s">
        <v>65</v>
      </c>
      <c r="Q7" s="257">
        <v>789</v>
      </c>
      <c r="R7" s="257">
        <v>754</v>
      </c>
      <c r="S7" s="257">
        <v>1013</v>
      </c>
      <c r="T7" s="257">
        <v>1090</v>
      </c>
      <c r="U7" s="257">
        <v>1113</v>
      </c>
      <c r="V7" s="257">
        <v>998</v>
      </c>
      <c r="W7" s="257">
        <v>884</v>
      </c>
      <c r="X7" s="257">
        <v>728</v>
      </c>
      <c r="Y7" s="257">
        <v>679</v>
      </c>
      <c r="Z7" s="257">
        <v>673</v>
      </c>
      <c r="AA7" s="257">
        <v>642</v>
      </c>
      <c r="AB7" s="257">
        <v>605</v>
      </c>
      <c r="AC7" s="257">
        <f t="shared" si="1"/>
        <v>9968</v>
      </c>
      <c r="AE7" s="257">
        <v>593</v>
      </c>
      <c r="AF7" s="257">
        <v>698</v>
      </c>
      <c r="AG7" s="257">
        <v>903</v>
      </c>
      <c r="AH7" s="257">
        <v>868</v>
      </c>
      <c r="AI7" s="257">
        <v>953</v>
      </c>
      <c r="AJ7" s="257">
        <v>875</v>
      </c>
      <c r="AK7" s="257">
        <v>776</v>
      </c>
      <c r="AL7" s="257">
        <v>748</v>
      </c>
      <c r="AM7" s="257">
        <v>691</v>
      </c>
      <c r="AN7" s="257">
        <v>743</v>
      </c>
      <c r="AO7" s="257">
        <v>649</v>
      </c>
      <c r="AP7" s="257">
        <v>648</v>
      </c>
      <c r="AQ7" s="257">
        <f t="shared" si="2"/>
        <v>9145</v>
      </c>
    </row>
    <row r="8" spans="1:43" x14ac:dyDescent="0.2">
      <c r="A8" s="122" t="s">
        <v>15</v>
      </c>
      <c r="B8" s="241">
        <v>317</v>
      </c>
      <c r="C8" s="241">
        <v>287</v>
      </c>
      <c r="D8" s="241">
        <v>363</v>
      </c>
      <c r="E8" s="241">
        <v>399</v>
      </c>
      <c r="F8" s="241">
        <v>433</v>
      </c>
      <c r="G8" s="241">
        <v>336</v>
      </c>
      <c r="H8" s="241">
        <v>308</v>
      </c>
      <c r="I8" s="241">
        <v>353</v>
      </c>
      <c r="J8" s="241">
        <v>252</v>
      </c>
      <c r="K8" s="241">
        <v>295</v>
      </c>
      <c r="L8" s="241">
        <v>327</v>
      </c>
      <c r="M8" s="241">
        <v>302</v>
      </c>
      <c r="N8" s="241">
        <f t="shared" si="0"/>
        <v>3972</v>
      </c>
      <c r="P8" s="256" t="s">
        <v>15</v>
      </c>
      <c r="Q8" s="257">
        <v>319</v>
      </c>
      <c r="R8" s="257">
        <v>366</v>
      </c>
      <c r="S8" s="257">
        <v>548</v>
      </c>
      <c r="T8" s="257">
        <v>574</v>
      </c>
      <c r="U8" s="257">
        <v>691</v>
      </c>
      <c r="V8" s="257">
        <v>563</v>
      </c>
      <c r="W8" s="257">
        <v>470</v>
      </c>
      <c r="X8" s="257">
        <v>319</v>
      </c>
      <c r="Y8" s="257">
        <v>336</v>
      </c>
      <c r="Z8" s="257">
        <v>298</v>
      </c>
      <c r="AA8" s="257">
        <v>291</v>
      </c>
      <c r="AB8" s="257">
        <v>304</v>
      </c>
      <c r="AC8" s="257">
        <f t="shared" si="1"/>
        <v>5079</v>
      </c>
      <c r="AE8" s="257">
        <v>279</v>
      </c>
      <c r="AF8" s="257">
        <v>389</v>
      </c>
      <c r="AG8" s="257">
        <v>476</v>
      </c>
      <c r="AH8" s="257">
        <v>481</v>
      </c>
      <c r="AI8" s="257">
        <v>538</v>
      </c>
      <c r="AJ8" s="257">
        <v>480</v>
      </c>
      <c r="AK8" s="257">
        <v>434</v>
      </c>
      <c r="AL8" s="257">
        <v>368</v>
      </c>
      <c r="AM8" s="257">
        <v>314</v>
      </c>
      <c r="AN8" s="257">
        <v>362</v>
      </c>
      <c r="AO8" s="257">
        <v>403</v>
      </c>
      <c r="AP8" s="257">
        <v>359</v>
      </c>
      <c r="AQ8" s="257">
        <f t="shared" si="2"/>
        <v>4883</v>
      </c>
    </row>
    <row r="9" spans="1:43" x14ac:dyDescent="0.2">
      <c r="A9" s="122" t="s">
        <v>10</v>
      </c>
      <c r="B9" s="241">
        <v>284</v>
      </c>
      <c r="C9" s="241">
        <v>251</v>
      </c>
      <c r="D9" s="241">
        <v>342</v>
      </c>
      <c r="E9" s="241">
        <v>387</v>
      </c>
      <c r="F9" s="241">
        <v>349</v>
      </c>
      <c r="G9" s="241">
        <v>293</v>
      </c>
      <c r="H9" s="241">
        <v>341</v>
      </c>
      <c r="I9" s="241">
        <v>335</v>
      </c>
      <c r="J9" s="241">
        <v>257</v>
      </c>
      <c r="K9" s="241">
        <v>268</v>
      </c>
      <c r="L9" s="241">
        <v>245</v>
      </c>
      <c r="M9" s="241">
        <v>231</v>
      </c>
      <c r="N9" s="241">
        <f t="shared" si="0"/>
        <v>3583</v>
      </c>
      <c r="P9" s="256" t="s">
        <v>10</v>
      </c>
      <c r="Q9" s="257">
        <v>206</v>
      </c>
      <c r="R9" s="257">
        <v>193</v>
      </c>
      <c r="S9" s="257">
        <v>233</v>
      </c>
      <c r="T9" s="257">
        <v>266</v>
      </c>
      <c r="U9" s="257">
        <v>255</v>
      </c>
      <c r="V9" s="257">
        <v>273</v>
      </c>
      <c r="W9" s="257">
        <v>253</v>
      </c>
      <c r="X9" s="257">
        <v>191</v>
      </c>
      <c r="Y9" s="257">
        <v>178</v>
      </c>
      <c r="Z9" s="257">
        <v>159</v>
      </c>
      <c r="AA9" s="257">
        <v>192</v>
      </c>
      <c r="AB9" s="257">
        <v>170</v>
      </c>
      <c r="AC9" s="257">
        <f t="shared" si="1"/>
        <v>2569</v>
      </c>
      <c r="AE9" s="257">
        <v>211</v>
      </c>
      <c r="AF9" s="257">
        <v>212</v>
      </c>
      <c r="AG9" s="257">
        <v>258</v>
      </c>
      <c r="AH9" s="257">
        <v>287</v>
      </c>
      <c r="AI9" s="257">
        <v>311</v>
      </c>
      <c r="AJ9" s="257">
        <v>263</v>
      </c>
      <c r="AK9" s="257">
        <v>265</v>
      </c>
      <c r="AL9" s="257">
        <v>270</v>
      </c>
      <c r="AM9" s="257">
        <v>219</v>
      </c>
      <c r="AN9" s="257">
        <v>205</v>
      </c>
      <c r="AO9" s="257">
        <v>218</v>
      </c>
      <c r="AP9" s="257">
        <v>273</v>
      </c>
      <c r="AQ9" s="257">
        <f t="shared" si="2"/>
        <v>2992</v>
      </c>
    </row>
    <row r="10" spans="1:43" x14ac:dyDescent="0.2">
      <c r="A10" s="122" t="s">
        <v>12</v>
      </c>
      <c r="B10" s="241">
        <v>40</v>
      </c>
      <c r="C10" s="241">
        <v>91</v>
      </c>
      <c r="D10" s="241">
        <v>114</v>
      </c>
      <c r="E10" s="241">
        <v>98</v>
      </c>
      <c r="F10" s="241">
        <v>133</v>
      </c>
      <c r="G10" s="241">
        <v>94</v>
      </c>
      <c r="H10" s="241">
        <v>114</v>
      </c>
      <c r="I10" s="241">
        <v>94</v>
      </c>
      <c r="J10" s="241">
        <v>104</v>
      </c>
      <c r="K10" s="241">
        <v>126</v>
      </c>
      <c r="L10" s="241">
        <v>155</v>
      </c>
      <c r="M10" s="241">
        <v>149</v>
      </c>
      <c r="N10" s="241">
        <f t="shared" si="0"/>
        <v>1312</v>
      </c>
      <c r="P10" s="256" t="s">
        <v>12</v>
      </c>
      <c r="Q10" s="257">
        <v>137</v>
      </c>
      <c r="R10" s="257">
        <v>136</v>
      </c>
      <c r="S10" s="257">
        <v>228</v>
      </c>
      <c r="T10" s="257">
        <v>293</v>
      </c>
      <c r="U10" s="257">
        <v>329</v>
      </c>
      <c r="V10" s="257">
        <v>254</v>
      </c>
      <c r="W10" s="257">
        <v>227</v>
      </c>
      <c r="X10" s="257">
        <v>183</v>
      </c>
      <c r="Y10" s="257">
        <v>185</v>
      </c>
      <c r="Z10" s="257">
        <v>189</v>
      </c>
      <c r="AA10" s="257">
        <v>169</v>
      </c>
      <c r="AB10" s="257">
        <v>133</v>
      </c>
      <c r="AC10" s="257">
        <f t="shared" si="1"/>
        <v>2463</v>
      </c>
      <c r="AE10" s="257">
        <v>159</v>
      </c>
      <c r="AF10" s="257">
        <v>198</v>
      </c>
      <c r="AG10" s="257">
        <v>250</v>
      </c>
      <c r="AH10" s="257">
        <v>264</v>
      </c>
      <c r="AI10" s="257">
        <v>278</v>
      </c>
      <c r="AJ10" s="257">
        <v>232</v>
      </c>
      <c r="AK10" s="257">
        <v>209</v>
      </c>
      <c r="AL10" s="257">
        <v>245</v>
      </c>
      <c r="AM10" s="257">
        <v>224</v>
      </c>
      <c r="AN10" s="257">
        <v>225</v>
      </c>
      <c r="AO10" s="257">
        <v>236</v>
      </c>
      <c r="AP10" s="257">
        <v>225</v>
      </c>
      <c r="AQ10" s="257">
        <f t="shared" si="2"/>
        <v>2745</v>
      </c>
    </row>
    <row r="11" spans="1:43" x14ac:dyDescent="0.2">
      <c r="A11" s="122" t="s">
        <v>7</v>
      </c>
      <c r="B11" s="241">
        <v>40</v>
      </c>
      <c r="C11" s="241">
        <v>49</v>
      </c>
      <c r="D11" s="241">
        <v>54</v>
      </c>
      <c r="E11" s="241">
        <v>63</v>
      </c>
      <c r="F11" s="241">
        <v>71</v>
      </c>
      <c r="G11" s="241">
        <v>76</v>
      </c>
      <c r="H11" s="241">
        <v>66</v>
      </c>
      <c r="I11" s="241">
        <v>44</v>
      </c>
      <c r="J11" s="241">
        <v>49</v>
      </c>
      <c r="K11" s="241">
        <v>58</v>
      </c>
      <c r="L11" s="241">
        <v>78</v>
      </c>
      <c r="M11" s="241">
        <v>83</v>
      </c>
      <c r="N11" s="241">
        <f t="shared" si="0"/>
        <v>731</v>
      </c>
      <c r="P11" s="256" t="s">
        <v>7</v>
      </c>
      <c r="Q11" s="257">
        <v>117</v>
      </c>
      <c r="R11" s="257">
        <v>88</v>
      </c>
      <c r="S11" s="257">
        <v>152</v>
      </c>
      <c r="T11" s="257">
        <v>203</v>
      </c>
      <c r="U11" s="257">
        <v>182</v>
      </c>
      <c r="V11" s="257">
        <v>196</v>
      </c>
      <c r="W11" s="257">
        <v>184</v>
      </c>
      <c r="X11" s="257">
        <v>134</v>
      </c>
      <c r="Y11" s="257">
        <v>140</v>
      </c>
      <c r="Z11" s="257">
        <v>137</v>
      </c>
      <c r="AA11" s="257">
        <v>136</v>
      </c>
      <c r="AB11" s="257">
        <v>132</v>
      </c>
      <c r="AC11" s="257">
        <f t="shared" si="1"/>
        <v>1801</v>
      </c>
      <c r="AE11" s="257">
        <v>129</v>
      </c>
      <c r="AF11" s="257">
        <v>139</v>
      </c>
      <c r="AG11" s="257">
        <v>197</v>
      </c>
      <c r="AH11" s="257">
        <v>200</v>
      </c>
      <c r="AI11" s="257">
        <v>206</v>
      </c>
      <c r="AJ11" s="257">
        <v>206</v>
      </c>
      <c r="AK11" s="257">
        <v>174</v>
      </c>
      <c r="AL11" s="257">
        <v>185</v>
      </c>
      <c r="AM11" s="257">
        <v>148</v>
      </c>
      <c r="AN11" s="257">
        <v>159</v>
      </c>
      <c r="AO11" s="257">
        <v>150</v>
      </c>
      <c r="AP11" s="257">
        <v>157</v>
      </c>
      <c r="AQ11" s="257">
        <f t="shared" si="2"/>
        <v>2050</v>
      </c>
    </row>
    <row r="12" spans="1:43" x14ac:dyDescent="0.2">
      <c r="A12" s="122" t="s">
        <v>8</v>
      </c>
      <c r="B12" s="241">
        <v>153</v>
      </c>
      <c r="C12" s="241">
        <v>155</v>
      </c>
      <c r="D12" s="241">
        <v>200</v>
      </c>
      <c r="E12" s="241">
        <v>232</v>
      </c>
      <c r="F12" s="241">
        <v>249</v>
      </c>
      <c r="G12" s="241">
        <v>357</v>
      </c>
      <c r="H12" s="241">
        <v>206</v>
      </c>
      <c r="I12" s="241">
        <v>261</v>
      </c>
      <c r="J12" s="241">
        <v>221</v>
      </c>
      <c r="K12" s="241">
        <v>173</v>
      </c>
      <c r="L12" s="241">
        <v>143</v>
      </c>
      <c r="M12" s="241">
        <v>130</v>
      </c>
      <c r="N12" s="241">
        <f t="shared" si="0"/>
        <v>2480</v>
      </c>
      <c r="P12" s="256" t="s">
        <v>8</v>
      </c>
      <c r="Q12" s="257">
        <v>145</v>
      </c>
      <c r="R12" s="257">
        <v>148</v>
      </c>
      <c r="S12" s="257">
        <v>191</v>
      </c>
      <c r="T12" s="257">
        <v>216</v>
      </c>
      <c r="U12" s="257">
        <v>256</v>
      </c>
      <c r="V12" s="257">
        <v>217</v>
      </c>
      <c r="W12" s="257">
        <v>229</v>
      </c>
      <c r="X12" s="257">
        <v>203</v>
      </c>
      <c r="Y12" s="257">
        <v>176</v>
      </c>
      <c r="Z12" s="257">
        <v>178</v>
      </c>
      <c r="AA12" s="257">
        <v>165</v>
      </c>
      <c r="AB12" s="257">
        <v>153</v>
      </c>
      <c r="AC12" s="257">
        <f t="shared" si="1"/>
        <v>2277</v>
      </c>
      <c r="AE12" s="257">
        <v>145</v>
      </c>
      <c r="AF12" s="257">
        <v>200</v>
      </c>
      <c r="AG12" s="257">
        <v>229</v>
      </c>
      <c r="AH12" s="257">
        <v>277</v>
      </c>
      <c r="AI12" s="257">
        <v>209</v>
      </c>
      <c r="AJ12" s="257">
        <v>248</v>
      </c>
      <c r="AK12" s="257">
        <v>190</v>
      </c>
      <c r="AL12" s="257">
        <v>212</v>
      </c>
      <c r="AM12" s="257">
        <v>162</v>
      </c>
      <c r="AN12" s="257">
        <v>164</v>
      </c>
      <c r="AO12" s="257">
        <v>153</v>
      </c>
      <c r="AP12" s="257">
        <v>159</v>
      </c>
      <c r="AQ12" s="257">
        <f t="shared" si="2"/>
        <v>2348</v>
      </c>
    </row>
    <row r="13" spans="1:43" x14ac:dyDescent="0.2">
      <c r="A13" s="122" t="s">
        <v>14</v>
      </c>
      <c r="B13" s="241">
        <v>456</v>
      </c>
      <c r="C13" s="241">
        <v>426</v>
      </c>
      <c r="D13" s="241">
        <v>557</v>
      </c>
      <c r="E13" s="241">
        <v>601</v>
      </c>
      <c r="F13" s="241">
        <v>660</v>
      </c>
      <c r="G13" s="241">
        <v>609</v>
      </c>
      <c r="H13" s="241">
        <v>593</v>
      </c>
      <c r="I13" s="241">
        <v>599</v>
      </c>
      <c r="J13" s="241">
        <v>571</v>
      </c>
      <c r="K13" s="241">
        <v>589</v>
      </c>
      <c r="L13" s="241">
        <v>620</v>
      </c>
      <c r="M13" s="241">
        <v>585</v>
      </c>
      <c r="N13" s="241">
        <f t="shared" si="0"/>
        <v>6866</v>
      </c>
      <c r="P13" s="256" t="s">
        <v>14</v>
      </c>
      <c r="Q13" s="257">
        <v>627</v>
      </c>
      <c r="R13" s="257">
        <v>557</v>
      </c>
      <c r="S13" s="257">
        <v>822</v>
      </c>
      <c r="T13" s="257">
        <v>734</v>
      </c>
      <c r="U13" s="257">
        <v>1010</v>
      </c>
      <c r="V13" s="257">
        <v>875</v>
      </c>
      <c r="W13" s="257">
        <v>798</v>
      </c>
      <c r="X13" s="257">
        <v>709</v>
      </c>
      <c r="Y13" s="257">
        <v>605</v>
      </c>
      <c r="Z13" s="257">
        <v>582</v>
      </c>
      <c r="AA13" s="257">
        <v>554</v>
      </c>
      <c r="AB13" s="257">
        <v>547</v>
      </c>
      <c r="AC13" s="257">
        <f t="shared" si="1"/>
        <v>8420</v>
      </c>
      <c r="AE13" s="257">
        <v>577</v>
      </c>
      <c r="AF13" s="257">
        <v>662</v>
      </c>
      <c r="AG13" s="257">
        <v>872</v>
      </c>
      <c r="AH13" s="257">
        <v>936</v>
      </c>
      <c r="AI13" s="257">
        <v>963</v>
      </c>
      <c r="AJ13" s="257">
        <v>898</v>
      </c>
      <c r="AK13" s="257">
        <v>880</v>
      </c>
      <c r="AL13" s="257">
        <v>793</v>
      </c>
      <c r="AM13" s="257">
        <v>706</v>
      </c>
      <c r="AN13" s="257">
        <v>756</v>
      </c>
      <c r="AO13" s="257">
        <v>690</v>
      </c>
      <c r="AP13" s="257">
        <v>716</v>
      </c>
      <c r="AQ13" s="257">
        <f t="shared" si="2"/>
        <v>9449</v>
      </c>
    </row>
    <row r="14" spans="1:43" x14ac:dyDescent="0.2">
      <c r="A14" s="122" t="s">
        <v>2</v>
      </c>
      <c r="B14" s="241">
        <v>101</v>
      </c>
      <c r="C14" s="241">
        <v>80</v>
      </c>
      <c r="D14" s="241">
        <v>96</v>
      </c>
      <c r="E14" s="241">
        <v>93</v>
      </c>
      <c r="F14" s="241">
        <v>105</v>
      </c>
      <c r="G14" s="241">
        <v>94</v>
      </c>
      <c r="H14" s="241">
        <v>126</v>
      </c>
      <c r="I14" s="241">
        <v>137</v>
      </c>
      <c r="J14" s="241">
        <v>128</v>
      </c>
      <c r="K14" s="241">
        <v>117</v>
      </c>
      <c r="L14" s="241">
        <v>109</v>
      </c>
      <c r="M14" s="241">
        <v>109</v>
      </c>
      <c r="N14" s="241">
        <f t="shared" si="0"/>
        <v>1295</v>
      </c>
      <c r="P14" s="256" t="s">
        <v>2</v>
      </c>
      <c r="Q14" s="257">
        <v>112</v>
      </c>
      <c r="R14" s="257">
        <v>145</v>
      </c>
      <c r="S14" s="257">
        <v>144</v>
      </c>
      <c r="T14" s="257">
        <v>159</v>
      </c>
      <c r="U14" s="257">
        <v>168</v>
      </c>
      <c r="V14" s="257">
        <v>149</v>
      </c>
      <c r="W14" s="257">
        <v>155</v>
      </c>
      <c r="X14" s="257">
        <v>142</v>
      </c>
      <c r="Y14" s="257">
        <v>138</v>
      </c>
      <c r="Z14" s="257">
        <v>123</v>
      </c>
      <c r="AA14" s="257">
        <v>124</v>
      </c>
      <c r="AB14" s="257">
        <v>142</v>
      </c>
      <c r="AC14" s="257">
        <f t="shared" si="1"/>
        <v>1701</v>
      </c>
      <c r="AE14" s="257">
        <v>145</v>
      </c>
      <c r="AF14" s="257">
        <v>141</v>
      </c>
      <c r="AG14" s="257">
        <v>167</v>
      </c>
      <c r="AH14" s="257">
        <v>147</v>
      </c>
      <c r="AI14" s="257">
        <v>159</v>
      </c>
      <c r="AJ14" s="257">
        <v>169</v>
      </c>
      <c r="AK14" s="257">
        <v>165</v>
      </c>
      <c r="AL14" s="257">
        <v>177</v>
      </c>
      <c r="AM14" s="257">
        <v>155</v>
      </c>
      <c r="AN14" s="257">
        <v>157</v>
      </c>
      <c r="AO14" s="257">
        <v>124</v>
      </c>
      <c r="AP14" s="257">
        <v>153</v>
      </c>
      <c r="AQ14" s="257">
        <f t="shared" si="2"/>
        <v>1859</v>
      </c>
    </row>
    <row r="15" spans="1:43" x14ac:dyDescent="0.2">
      <c r="A15" s="122" t="s">
        <v>22</v>
      </c>
      <c r="B15" s="241">
        <v>44</v>
      </c>
      <c r="C15" s="241">
        <v>40</v>
      </c>
      <c r="D15" s="241">
        <v>42</v>
      </c>
      <c r="E15" s="241">
        <v>39</v>
      </c>
      <c r="F15" s="241">
        <v>49</v>
      </c>
      <c r="G15" s="241">
        <v>46</v>
      </c>
      <c r="H15" s="241">
        <v>52</v>
      </c>
      <c r="I15" s="241">
        <v>38</v>
      </c>
      <c r="J15" s="241">
        <v>46</v>
      </c>
      <c r="K15" s="241">
        <v>35</v>
      </c>
      <c r="L15" s="241">
        <v>39</v>
      </c>
      <c r="M15" s="241">
        <v>35</v>
      </c>
      <c r="N15" s="241">
        <f t="shared" si="0"/>
        <v>505</v>
      </c>
      <c r="P15" s="256" t="s">
        <v>22</v>
      </c>
      <c r="Q15" s="257">
        <v>49</v>
      </c>
      <c r="R15" s="257">
        <v>38</v>
      </c>
      <c r="S15" s="257">
        <v>50</v>
      </c>
      <c r="T15" s="257">
        <v>58</v>
      </c>
      <c r="U15" s="257">
        <v>67</v>
      </c>
      <c r="V15" s="257">
        <v>54</v>
      </c>
      <c r="W15" s="257">
        <v>58</v>
      </c>
      <c r="X15" s="257">
        <v>30</v>
      </c>
      <c r="Y15" s="257">
        <v>30</v>
      </c>
      <c r="Z15" s="257">
        <v>36</v>
      </c>
      <c r="AA15" s="257">
        <v>29</v>
      </c>
      <c r="AB15" s="257">
        <v>34</v>
      </c>
      <c r="AC15" s="257">
        <f t="shared" si="1"/>
        <v>533</v>
      </c>
      <c r="AE15" s="257">
        <v>37</v>
      </c>
      <c r="AF15" s="257">
        <v>43</v>
      </c>
      <c r="AG15" s="257">
        <v>50</v>
      </c>
      <c r="AH15" s="257">
        <v>42</v>
      </c>
      <c r="AI15" s="257">
        <v>74</v>
      </c>
      <c r="AJ15" s="257">
        <v>26</v>
      </c>
      <c r="AK15" s="257">
        <v>37</v>
      </c>
      <c r="AL15" s="257">
        <v>34</v>
      </c>
      <c r="AM15" s="257">
        <v>30</v>
      </c>
      <c r="AN15" s="257">
        <v>35</v>
      </c>
      <c r="AO15" s="257">
        <v>20</v>
      </c>
      <c r="AP15" s="257">
        <v>31</v>
      </c>
      <c r="AQ15" s="257">
        <f t="shared" si="2"/>
        <v>459</v>
      </c>
    </row>
    <row r="16" spans="1:43" x14ac:dyDescent="0.2">
      <c r="A16" s="122" t="s">
        <v>3</v>
      </c>
      <c r="B16" s="241">
        <v>0</v>
      </c>
      <c r="C16" s="241">
        <v>0</v>
      </c>
      <c r="D16" s="241">
        <v>0</v>
      </c>
      <c r="E16" s="241">
        <v>0</v>
      </c>
      <c r="F16" s="241">
        <v>0</v>
      </c>
      <c r="G16" s="241">
        <v>0</v>
      </c>
      <c r="H16" s="241">
        <v>4</v>
      </c>
      <c r="I16" s="241">
        <v>84</v>
      </c>
      <c r="J16" s="241">
        <v>88</v>
      </c>
      <c r="K16" s="241">
        <v>115</v>
      </c>
      <c r="L16" s="241">
        <v>106</v>
      </c>
      <c r="M16" s="241">
        <v>93</v>
      </c>
      <c r="N16" s="241">
        <f t="shared" si="0"/>
        <v>490</v>
      </c>
      <c r="P16" s="256" t="s">
        <v>3</v>
      </c>
      <c r="Q16" s="257">
        <v>112</v>
      </c>
      <c r="R16" s="257">
        <v>181</v>
      </c>
      <c r="S16" s="257">
        <v>249</v>
      </c>
      <c r="T16" s="257">
        <v>281</v>
      </c>
      <c r="U16" s="257">
        <v>299</v>
      </c>
      <c r="V16" s="257">
        <v>338</v>
      </c>
      <c r="W16" s="257">
        <v>330</v>
      </c>
      <c r="X16" s="257">
        <v>306</v>
      </c>
      <c r="Y16" s="257">
        <v>302</v>
      </c>
      <c r="Z16" s="257">
        <v>309</v>
      </c>
      <c r="AA16" s="257">
        <v>277</v>
      </c>
      <c r="AB16" s="257">
        <v>278</v>
      </c>
      <c r="AC16" s="257">
        <f t="shared" si="1"/>
        <v>3262</v>
      </c>
      <c r="AE16" s="257">
        <v>280</v>
      </c>
      <c r="AF16" s="257">
        <v>336</v>
      </c>
      <c r="AG16" s="257">
        <v>414</v>
      </c>
      <c r="AH16" s="257">
        <v>432</v>
      </c>
      <c r="AI16" s="257">
        <v>440</v>
      </c>
      <c r="AJ16" s="257">
        <v>434</v>
      </c>
      <c r="AK16" s="257">
        <v>428</v>
      </c>
      <c r="AL16" s="257">
        <v>382</v>
      </c>
      <c r="AM16" s="257">
        <v>379</v>
      </c>
      <c r="AN16" s="257">
        <v>399</v>
      </c>
      <c r="AO16" s="257">
        <v>380</v>
      </c>
      <c r="AP16" s="257">
        <v>386</v>
      </c>
      <c r="AQ16" s="257">
        <f t="shared" si="2"/>
        <v>4690</v>
      </c>
    </row>
    <row r="17" spans="1:43" x14ac:dyDescent="0.2">
      <c r="A17" s="122" t="s">
        <v>4</v>
      </c>
      <c r="B17" s="241">
        <v>33</v>
      </c>
      <c r="C17" s="241">
        <v>50</v>
      </c>
      <c r="D17" s="241">
        <v>47</v>
      </c>
      <c r="E17" s="241">
        <v>44</v>
      </c>
      <c r="F17" s="241">
        <v>58</v>
      </c>
      <c r="G17" s="241">
        <v>51</v>
      </c>
      <c r="H17" s="241">
        <v>50</v>
      </c>
      <c r="I17" s="241">
        <v>64</v>
      </c>
      <c r="J17" s="241">
        <v>74</v>
      </c>
      <c r="K17" s="241">
        <v>72</v>
      </c>
      <c r="L17" s="241">
        <v>67</v>
      </c>
      <c r="M17" s="241">
        <v>71</v>
      </c>
      <c r="N17" s="241">
        <f t="shared" si="0"/>
        <v>681</v>
      </c>
      <c r="P17" s="256" t="s">
        <v>4</v>
      </c>
      <c r="Q17" s="257">
        <v>72</v>
      </c>
      <c r="R17" s="257">
        <v>65</v>
      </c>
      <c r="S17" s="257">
        <v>82</v>
      </c>
      <c r="T17" s="257">
        <v>85</v>
      </c>
      <c r="U17" s="257">
        <v>88</v>
      </c>
      <c r="V17" s="257">
        <v>98</v>
      </c>
      <c r="W17" s="257">
        <v>91</v>
      </c>
      <c r="X17" s="257">
        <v>96</v>
      </c>
      <c r="Y17" s="257">
        <v>93</v>
      </c>
      <c r="Z17" s="257">
        <v>84</v>
      </c>
      <c r="AA17" s="257">
        <v>64</v>
      </c>
      <c r="AB17" s="257">
        <v>65</v>
      </c>
      <c r="AC17" s="257">
        <f t="shared" si="1"/>
        <v>983</v>
      </c>
      <c r="AE17" s="257">
        <v>72</v>
      </c>
      <c r="AF17" s="257">
        <v>74</v>
      </c>
      <c r="AG17" s="257">
        <v>65</v>
      </c>
      <c r="AH17" s="257">
        <v>62</v>
      </c>
      <c r="AI17" s="257">
        <v>23</v>
      </c>
      <c r="AJ17" s="257">
        <v>39</v>
      </c>
      <c r="AK17" s="257">
        <v>30</v>
      </c>
      <c r="AL17" s="257">
        <v>10</v>
      </c>
      <c r="AM17" s="257">
        <v>5</v>
      </c>
      <c r="AN17" s="257">
        <v>5</v>
      </c>
      <c r="AO17" s="257">
        <v>4</v>
      </c>
      <c r="AP17" s="257">
        <v>5</v>
      </c>
      <c r="AQ17" s="257">
        <f t="shared" si="2"/>
        <v>394</v>
      </c>
    </row>
    <row r="18" spans="1:43" x14ac:dyDescent="0.2">
      <c r="A18" s="122" t="s">
        <v>13</v>
      </c>
      <c r="B18" s="241">
        <v>27</v>
      </c>
      <c r="C18" s="241">
        <v>30</v>
      </c>
      <c r="D18" s="241">
        <v>41</v>
      </c>
      <c r="E18" s="241">
        <v>34</v>
      </c>
      <c r="F18" s="241">
        <v>31</v>
      </c>
      <c r="G18" s="241">
        <v>34</v>
      </c>
      <c r="H18" s="241">
        <v>31</v>
      </c>
      <c r="I18" s="241">
        <v>32</v>
      </c>
      <c r="J18" s="241">
        <v>34</v>
      </c>
      <c r="K18" s="241">
        <v>36</v>
      </c>
      <c r="L18" s="241">
        <v>30</v>
      </c>
      <c r="M18" s="241">
        <v>32</v>
      </c>
      <c r="N18" s="241">
        <f t="shared" si="0"/>
        <v>392</v>
      </c>
      <c r="P18" s="256" t="s">
        <v>13</v>
      </c>
      <c r="Q18" s="257">
        <v>20</v>
      </c>
      <c r="R18" s="257">
        <v>21</v>
      </c>
      <c r="S18" s="257">
        <v>51</v>
      </c>
      <c r="T18" s="257">
        <v>54</v>
      </c>
      <c r="U18" s="257">
        <v>51</v>
      </c>
      <c r="V18" s="257">
        <v>40</v>
      </c>
      <c r="W18" s="257">
        <v>43</v>
      </c>
      <c r="X18" s="257">
        <v>38</v>
      </c>
      <c r="Y18" s="257">
        <v>25</v>
      </c>
      <c r="Z18" s="257">
        <v>28</v>
      </c>
      <c r="AA18" s="257">
        <v>23</v>
      </c>
      <c r="AB18" s="257">
        <v>34</v>
      </c>
      <c r="AC18" s="257">
        <f t="shared" si="1"/>
        <v>428</v>
      </c>
      <c r="AE18" s="257">
        <v>38</v>
      </c>
      <c r="AF18" s="257">
        <v>34</v>
      </c>
      <c r="AG18" s="257">
        <v>45</v>
      </c>
      <c r="AH18" s="257">
        <v>47</v>
      </c>
      <c r="AI18" s="257">
        <v>56</v>
      </c>
      <c r="AJ18" s="257">
        <v>36</v>
      </c>
      <c r="AK18" s="257">
        <v>25</v>
      </c>
      <c r="AL18" s="257">
        <v>29</v>
      </c>
      <c r="AM18" s="257">
        <v>25</v>
      </c>
      <c r="AN18" s="257">
        <v>31</v>
      </c>
      <c r="AO18" s="257">
        <v>30</v>
      </c>
      <c r="AP18" s="257">
        <v>20</v>
      </c>
      <c r="AQ18" s="257">
        <f t="shared" si="2"/>
        <v>416</v>
      </c>
    </row>
    <row r="19" spans="1:43" x14ac:dyDescent="0.2">
      <c r="A19" s="122" t="s">
        <v>5</v>
      </c>
      <c r="B19" s="241">
        <v>21</v>
      </c>
      <c r="C19" s="241">
        <v>12</v>
      </c>
      <c r="D19" s="241">
        <v>13</v>
      </c>
      <c r="E19" s="241">
        <v>28</v>
      </c>
      <c r="F19" s="241">
        <v>21</v>
      </c>
      <c r="G19" s="241">
        <v>25</v>
      </c>
      <c r="H19" s="241">
        <v>18</v>
      </c>
      <c r="I19" s="241">
        <v>16</v>
      </c>
      <c r="J19" s="241">
        <v>15</v>
      </c>
      <c r="K19" s="241">
        <v>31</v>
      </c>
      <c r="L19" s="241">
        <v>28</v>
      </c>
      <c r="M19" s="241">
        <v>20</v>
      </c>
      <c r="N19" s="241">
        <f t="shared" si="0"/>
        <v>248</v>
      </c>
      <c r="P19" s="256" t="s">
        <v>5</v>
      </c>
      <c r="Q19" s="257">
        <v>26</v>
      </c>
      <c r="R19" s="257">
        <v>15</v>
      </c>
      <c r="S19" s="257">
        <v>32</v>
      </c>
      <c r="T19" s="257">
        <v>34</v>
      </c>
      <c r="U19" s="257">
        <v>39</v>
      </c>
      <c r="V19" s="257">
        <v>41</v>
      </c>
      <c r="W19" s="257">
        <v>36</v>
      </c>
      <c r="X19" s="257">
        <v>38</v>
      </c>
      <c r="Y19" s="257">
        <v>34</v>
      </c>
      <c r="Z19" s="257">
        <v>30</v>
      </c>
      <c r="AA19" s="257">
        <v>32</v>
      </c>
      <c r="AB19" s="257">
        <v>18</v>
      </c>
      <c r="AC19" s="257">
        <f t="shared" si="1"/>
        <v>375</v>
      </c>
      <c r="AE19" s="257">
        <v>20</v>
      </c>
      <c r="AF19" s="257">
        <v>24</v>
      </c>
      <c r="AG19" s="257">
        <v>27</v>
      </c>
      <c r="AH19" s="257">
        <v>34</v>
      </c>
      <c r="AI19" s="257">
        <v>48</v>
      </c>
      <c r="AJ19" s="257">
        <v>48</v>
      </c>
      <c r="AK19" s="257">
        <v>59</v>
      </c>
      <c r="AL19" s="257">
        <v>40</v>
      </c>
      <c r="AM19" s="257">
        <v>26</v>
      </c>
      <c r="AN19" s="257">
        <v>39</v>
      </c>
      <c r="AO19" s="257">
        <v>36</v>
      </c>
      <c r="AP19" s="257">
        <v>38</v>
      </c>
      <c r="AQ19" s="257">
        <f t="shared" si="2"/>
        <v>439</v>
      </c>
    </row>
    <row r="20" spans="1:43" x14ac:dyDescent="0.2">
      <c r="A20" s="122" t="s">
        <v>21</v>
      </c>
      <c r="B20" s="241">
        <v>28</v>
      </c>
      <c r="C20" s="241">
        <v>18</v>
      </c>
      <c r="D20" s="241">
        <v>19</v>
      </c>
      <c r="E20" s="241">
        <v>34</v>
      </c>
      <c r="F20" s="241">
        <v>20</v>
      </c>
      <c r="G20" s="241">
        <v>32</v>
      </c>
      <c r="H20" s="241">
        <v>23</v>
      </c>
      <c r="I20" s="241">
        <v>33</v>
      </c>
      <c r="J20" s="241">
        <v>21</v>
      </c>
      <c r="K20" s="241">
        <v>23</v>
      </c>
      <c r="L20" s="241">
        <v>25</v>
      </c>
      <c r="M20" s="241">
        <v>29</v>
      </c>
      <c r="N20" s="241">
        <f t="shared" si="0"/>
        <v>305</v>
      </c>
      <c r="P20" s="256" t="s">
        <v>21</v>
      </c>
      <c r="Q20" s="257">
        <v>24</v>
      </c>
      <c r="R20" s="257">
        <v>21</v>
      </c>
      <c r="S20" s="257">
        <v>40</v>
      </c>
      <c r="T20" s="257">
        <v>34</v>
      </c>
      <c r="U20" s="257">
        <v>30</v>
      </c>
      <c r="V20" s="257">
        <v>40</v>
      </c>
      <c r="W20" s="257">
        <v>34</v>
      </c>
      <c r="X20" s="257">
        <v>36</v>
      </c>
      <c r="Y20" s="257">
        <v>14</v>
      </c>
      <c r="Z20" s="257">
        <v>22</v>
      </c>
      <c r="AA20" s="257">
        <v>22</v>
      </c>
      <c r="AB20" s="257">
        <v>17</v>
      </c>
      <c r="AC20" s="257">
        <f t="shared" si="1"/>
        <v>334</v>
      </c>
      <c r="AE20" s="257">
        <v>28</v>
      </c>
      <c r="AF20" s="257">
        <v>38</v>
      </c>
      <c r="AG20" s="257">
        <v>30</v>
      </c>
      <c r="AH20" s="257">
        <v>27</v>
      </c>
      <c r="AI20" s="257">
        <v>34</v>
      </c>
      <c r="AJ20" s="257">
        <v>28</v>
      </c>
      <c r="AK20" s="257">
        <v>20</v>
      </c>
      <c r="AL20" s="257">
        <v>16</v>
      </c>
      <c r="AM20" s="257">
        <v>23</v>
      </c>
      <c r="AN20" s="257">
        <v>30</v>
      </c>
      <c r="AO20" s="257">
        <v>24</v>
      </c>
      <c r="AP20" s="257">
        <v>24</v>
      </c>
      <c r="AQ20" s="257">
        <f t="shared" si="2"/>
        <v>322</v>
      </c>
    </row>
    <row r="21" spans="1:43" x14ac:dyDescent="0.2">
      <c r="A21" s="122" t="s">
        <v>27</v>
      </c>
      <c r="B21" s="241">
        <v>46</v>
      </c>
      <c r="C21" s="241">
        <v>41</v>
      </c>
      <c r="D21" s="241">
        <v>46</v>
      </c>
      <c r="E21" s="241">
        <v>86</v>
      </c>
      <c r="F21" s="241">
        <v>116</v>
      </c>
      <c r="G21" s="241">
        <v>119</v>
      </c>
      <c r="H21" s="241">
        <v>144</v>
      </c>
      <c r="I21" s="241">
        <v>151</v>
      </c>
      <c r="J21" s="241">
        <v>156</v>
      </c>
      <c r="K21" s="241">
        <v>177</v>
      </c>
      <c r="L21" s="241">
        <v>187</v>
      </c>
      <c r="M21" s="241">
        <v>165</v>
      </c>
      <c r="N21" s="241">
        <f t="shared" si="0"/>
        <v>1434</v>
      </c>
      <c r="P21" s="256" t="s">
        <v>27</v>
      </c>
      <c r="Q21" s="257">
        <v>158</v>
      </c>
      <c r="R21" s="257">
        <v>153</v>
      </c>
      <c r="S21" s="257">
        <v>226</v>
      </c>
      <c r="T21" s="257">
        <v>230</v>
      </c>
      <c r="U21" s="257">
        <v>292</v>
      </c>
      <c r="V21" s="257">
        <v>265</v>
      </c>
      <c r="W21" s="257">
        <v>236</v>
      </c>
      <c r="X21" s="257">
        <v>245</v>
      </c>
      <c r="Y21" s="257">
        <v>220</v>
      </c>
      <c r="Z21" s="257">
        <v>175</v>
      </c>
      <c r="AA21" s="257">
        <v>181</v>
      </c>
      <c r="AB21" s="257">
        <v>161</v>
      </c>
      <c r="AC21" s="257">
        <f t="shared" si="1"/>
        <v>2542</v>
      </c>
      <c r="AE21" s="257">
        <v>179</v>
      </c>
      <c r="AF21" s="257">
        <v>163</v>
      </c>
      <c r="AG21" s="257">
        <v>284</v>
      </c>
      <c r="AH21" s="257">
        <v>325</v>
      </c>
      <c r="AI21" s="257">
        <v>308</v>
      </c>
      <c r="AJ21" s="257">
        <v>229</v>
      </c>
      <c r="AK21" s="257">
        <v>279</v>
      </c>
      <c r="AL21" s="257">
        <v>229</v>
      </c>
      <c r="AM21" s="257">
        <v>232</v>
      </c>
      <c r="AN21" s="257">
        <v>202</v>
      </c>
      <c r="AO21" s="257">
        <v>223</v>
      </c>
      <c r="AP21" s="257">
        <v>209</v>
      </c>
      <c r="AQ21" s="257">
        <f t="shared" si="2"/>
        <v>2862</v>
      </c>
    </row>
    <row r="22" spans="1:43" x14ac:dyDescent="0.2">
      <c r="A22" s="122" t="s">
        <v>23</v>
      </c>
      <c r="B22" s="241">
        <v>27</v>
      </c>
      <c r="C22" s="241">
        <v>15</v>
      </c>
      <c r="D22" s="241">
        <v>22</v>
      </c>
      <c r="E22" s="241">
        <v>24</v>
      </c>
      <c r="F22" s="241">
        <v>19</v>
      </c>
      <c r="G22" s="241">
        <v>25</v>
      </c>
      <c r="H22" s="241">
        <v>30</v>
      </c>
      <c r="I22" s="241">
        <v>34</v>
      </c>
      <c r="J22" s="241">
        <v>20</v>
      </c>
      <c r="K22" s="241">
        <v>24</v>
      </c>
      <c r="L22" s="241">
        <v>24</v>
      </c>
      <c r="M22" s="241">
        <v>22</v>
      </c>
      <c r="N22" s="241">
        <f t="shared" si="0"/>
        <v>286</v>
      </c>
      <c r="P22" s="256" t="s">
        <v>23</v>
      </c>
      <c r="Q22" s="257">
        <v>34</v>
      </c>
      <c r="R22" s="257">
        <v>16</v>
      </c>
      <c r="S22" s="257">
        <v>37</v>
      </c>
      <c r="T22" s="257">
        <v>41</v>
      </c>
      <c r="U22" s="257">
        <v>35</v>
      </c>
      <c r="V22" s="257">
        <v>48</v>
      </c>
      <c r="W22" s="257">
        <v>43</v>
      </c>
      <c r="X22" s="257">
        <v>37</v>
      </c>
      <c r="Y22" s="257">
        <v>41</v>
      </c>
      <c r="Z22" s="257">
        <v>55</v>
      </c>
      <c r="AA22" s="257">
        <v>54</v>
      </c>
      <c r="AB22" s="257">
        <v>42</v>
      </c>
      <c r="AC22" s="257">
        <f t="shared" si="1"/>
        <v>483</v>
      </c>
      <c r="AE22" s="257">
        <v>36</v>
      </c>
      <c r="AF22" s="257">
        <v>47</v>
      </c>
      <c r="AG22" s="257">
        <v>40</v>
      </c>
      <c r="AH22" s="257">
        <v>38</v>
      </c>
      <c r="AI22" s="257">
        <v>52</v>
      </c>
      <c r="AJ22" s="257">
        <v>42</v>
      </c>
      <c r="AK22" s="257">
        <v>50</v>
      </c>
      <c r="AL22" s="257">
        <v>46</v>
      </c>
      <c r="AM22" s="257">
        <v>47</v>
      </c>
      <c r="AN22" s="257">
        <v>43</v>
      </c>
      <c r="AO22" s="257">
        <v>44</v>
      </c>
      <c r="AP22" s="257">
        <v>42</v>
      </c>
      <c r="AQ22" s="257">
        <f t="shared" si="2"/>
        <v>527</v>
      </c>
    </row>
    <row r="23" spans="1:43" x14ac:dyDescent="0.2">
      <c r="A23" s="122" t="s">
        <v>24</v>
      </c>
      <c r="B23" s="241">
        <v>11</v>
      </c>
      <c r="C23" s="241">
        <v>13</v>
      </c>
      <c r="D23" s="241">
        <v>16</v>
      </c>
      <c r="E23" s="241">
        <v>18</v>
      </c>
      <c r="F23" s="241">
        <v>18</v>
      </c>
      <c r="G23" s="241">
        <v>9</v>
      </c>
      <c r="H23" s="241">
        <v>9</v>
      </c>
      <c r="I23" s="241">
        <v>4</v>
      </c>
      <c r="J23" s="241">
        <v>11</v>
      </c>
      <c r="K23" s="241">
        <v>13</v>
      </c>
      <c r="L23" s="241">
        <v>11</v>
      </c>
      <c r="M23" s="241">
        <v>9</v>
      </c>
      <c r="N23" s="241">
        <f t="shared" si="0"/>
        <v>142</v>
      </c>
      <c r="P23" s="256" t="s">
        <v>24</v>
      </c>
      <c r="Q23" s="257">
        <v>20</v>
      </c>
      <c r="R23" s="257">
        <v>26</v>
      </c>
      <c r="S23" s="257">
        <v>41</v>
      </c>
      <c r="T23" s="257">
        <v>33</v>
      </c>
      <c r="U23" s="257">
        <v>49</v>
      </c>
      <c r="V23" s="257">
        <v>28</v>
      </c>
      <c r="W23" s="257">
        <v>33</v>
      </c>
      <c r="X23" s="257">
        <v>25</v>
      </c>
      <c r="Y23" s="257">
        <v>21</v>
      </c>
      <c r="Z23" s="257">
        <v>16</v>
      </c>
      <c r="AA23" s="257">
        <v>16</v>
      </c>
      <c r="AB23" s="257">
        <v>9</v>
      </c>
      <c r="AC23" s="257">
        <f t="shared" si="1"/>
        <v>317</v>
      </c>
      <c r="AE23" s="257">
        <v>12</v>
      </c>
      <c r="AF23" s="257">
        <v>10</v>
      </c>
      <c r="AG23" s="257">
        <v>16</v>
      </c>
      <c r="AH23" s="257">
        <v>18</v>
      </c>
      <c r="AI23" s="257">
        <v>19</v>
      </c>
      <c r="AJ23" s="257">
        <v>21</v>
      </c>
      <c r="AK23" s="257">
        <v>17</v>
      </c>
      <c r="AL23" s="257">
        <v>9</v>
      </c>
      <c r="AM23" s="257">
        <v>12</v>
      </c>
      <c r="AN23" s="257">
        <v>13</v>
      </c>
      <c r="AO23" s="257">
        <v>10</v>
      </c>
      <c r="AP23" s="257">
        <v>18</v>
      </c>
      <c r="AQ23" s="257">
        <f t="shared" si="2"/>
        <v>175</v>
      </c>
    </row>
    <row r="24" spans="1:43" x14ac:dyDescent="0.2">
      <c r="A24" s="122" t="s">
        <v>25</v>
      </c>
      <c r="B24" s="241">
        <v>22</v>
      </c>
      <c r="C24" s="241">
        <v>19</v>
      </c>
      <c r="D24" s="241">
        <v>21</v>
      </c>
      <c r="E24" s="241">
        <v>20</v>
      </c>
      <c r="F24" s="241">
        <v>23</v>
      </c>
      <c r="G24" s="241">
        <v>21</v>
      </c>
      <c r="H24" s="241">
        <v>22</v>
      </c>
      <c r="I24" s="241">
        <v>21</v>
      </c>
      <c r="J24" s="241">
        <v>18</v>
      </c>
      <c r="K24" s="241">
        <v>22</v>
      </c>
      <c r="L24" s="241">
        <v>20</v>
      </c>
      <c r="M24" s="241">
        <v>0</v>
      </c>
      <c r="N24" s="241">
        <f t="shared" si="0"/>
        <v>229</v>
      </c>
      <c r="P24" s="256" t="s">
        <v>25</v>
      </c>
      <c r="Q24" s="257">
        <v>26</v>
      </c>
      <c r="R24" s="257">
        <v>27</v>
      </c>
      <c r="S24" s="257">
        <v>27</v>
      </c>
      <c r="T24" s="257">
        <v>24</v>
      </c>
      <c r="U24" s="257">
        <v>28</v>
      </c>
      <c r="V24" s="257">
        <v>36</v>
      </c>
      <c r="W24" s="257">
        <v>31</v>
      </c>
      <c r="X24" s="257">
        <v>32</v>
      </c>
      <c r="Y24" s="257">
        <v>33</v>
      </c>
      <c r="Z24" s="257">
        <v>30</v>
      </c>
      <c r="AA24" s="257">
        <v>27</v>
      </c>
      <c r="AB24" s="257">
        <v>30</v>
      </c>
      <c r="AC24" s="257">
        <f t="shared" si="1"/>
        <v>351</v>
      </c>
      <c r="AE24" s="257">
        <v>32</v>
      </c>
      <c r="AF24" s="257">
        <v>30</v>
      </c>
      <c r="AG24" s="257">
        <v>30</v>
      </c>
      <c r="AH24" s="257">
        <v>31</v>
      </c>
      <c r="AI24" s="257">
        <v>36</v>
      </c>
      <c r="AJ24" s="257">
        <v>38</v>
      </c>
      <c r="AK24" s="257">
        <v>40</v>
      </c>
      <c r="AL24" s="257">
        <v>41</v>
      </c>
      <c r="AM24" s="257">
        <v>40</v>
      </c>
      <c r="AN24" s="257">
        <v>39</v>
      </c>
      <c r="AO24" s="257">
        <v>38</v>
      </c>
      <c r="AP24" s="257">
        <v>40</v>
      </c>
      <c r="AQ24" s="257">
        <f t="shared" si="2"/>
        <v>435</v>
      </c>
    </row>
    <row r="25" spans="1:43" x14ac:dyDescent="0.2">
      <c r="A25" s="122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P25" s="214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6"/>
      <c r="AE25" s="217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6"/>
    </row>
    <row r="26" spans="1:43" x14ac:dyDescent="0.2">
      <c r="A26" s="118" t="s">
        <v>17</v>
      </c>
      <c r="B26" s="117">
        <f>SUM(B3:B24)</f>
        <v>6678</v>
      </c>
      <c r="C26" s="117">
        <f t="shared" ref="C26:AP26" si="3">SUM(C3:C24)</f>
        <v>5808</v>
      </c>
      <c r="D26" s="117">
        <f t="shared" si="3"/>
        <v>9380</v>
      </c>
      <c r="E26" s="117">
        <f t="shared" si="3"/>
        <v>7941</v>
      </c>
      <c r="F26" s="117">
        <f t="shared" si="3"/>
        <v>8230</v>
      </c>
      <c r="G26" s="117">
        <f t="shared" si="3"/>
        <v>7281</v>
      </c>
      <c r="H26" s="117">
        <f t="shared" si="3"/>
        <v>7341</v>
      </c>
      <c r="I26" s="117">
        <f t="shared" si="3"/>
        <v>7113</v>
      </c>
      <c r="J26" s="117">
        <f t="shared" si="3"/>
        <v>6189</v>
      </c>
      <c r="K26" s="117">
        <f t="shared" si="3"/>
        <v>6047</v>
      </c>
      <c r="L26" s="117">
        <f t="shared" si="3"/>
        <v>5638</v>
      </c>
      <c r="M26" s="117">
        <f t="shared" si="3"/>
        <v>5411</v>
      </c>
      <c r="N26" s="117">
        <f t="shared" si="3"/>
        <v>83057</v>
      </c>
      <c r="O26" s="117"/>
      <c r="P26" s="241" t="s">
        <v>66</v>
      </c>
      <c r="Q26" s="117">
        <f t="shared" si="3"/>
        <v>5433</v>
      </c>
      <c r="R26" s="117">
        <f t="shared" si="3"/>
        <v>5424</v>
      </c>
      <c r="S26" s="117">
        <f t="shared" si="3"/>
        <v>7317</v>
      </c>
      <c r="T26" s="117">
        <f t="shared" si="3"/>
        <v>7248</v>
      </c>
      <c r="U26" s="117">
        <f t="shared" si="3"/>
        <v>7318</v>
      </c>
      <c r="V26" s="117">
        <f t="shared" si="3"/>
        <v>6915</v>
      </c>
      <c r="W26" s="117">
        <f t="shared" si="3"/>
        <v>6537</v>
      </c>
      <c r="X26" s="117">
        <f t="shared" si="3"/>
        <v>5689</v>
      </c>
      <c r="Y26" s="117">
        <f t="shared" si="3"/>
        <v>5232</v>
      </c>
      <c r="Z26" s="117">
        <f t="shared" si="3"/>
        <v>5060</v>
      </c>
      <c r="AA26" s="117">
        <f t="shared" si="3"/>
        <v>4712</v>
      </c>
      <c r="AB26" s="117">
        <f t="shared" si="3"/>
        <v>4718</v>
      </c>
      <c r="AC26" s="117">
        <f>SUM(AC3:AC24)</f>
        <v>71603</v>
      </c>
      <c r="AD26" s="117"/>
      <c r="AE26" s="117">
        <f t="shared" si="3"/>
        <v>4918</v>
      </c>
      <c r="AF26" s="117">
        <f t="shared" si="3"/>
        <v>5722</v>
      </c>
      <c r="AG26" s="117">
        <f t="shared" si="3"/>
        <v>7315</v>
      </c>
      <c r="AH26" s="117">
        <f t="shared" si="3"/>
        <v>7554</v>
      </c>
      <c r="AI26" s="117">
        <f t="shared" si="3"/>
        <v>7765</v>
      </c>
      <c r="AJ26" s="117">
        <f t="shared" si="3"/>
        <v>7066</v>
      </c>
      <c r="AK26" s="117">
        <f t="shared" si="3"/>
        <v>6814</v>
      </c>
      <c r="AL26" s="117">
        <f t="shared" si="3"/>
        <v>6140</v>
      </c>
      <c r="AM26" s="117">
        <f t="shared" si="3"/>
        <v>5391</v>
      </c>
      <c r="AN26" s="117">
        <f t="shared" si="3"/>
        <v>5743</v>
      </c>
      <c r="AO26" s="117">
        <f t="shared" si="3"/>
        <v>5506</v>
      </c>
      <c r="AP26" s="117">
        <f t="shared" si="3"/>
        <v>5556</v>
      </c>
      <c r="AQ26" s="220">
        <f>SUM(AQ3:AQ24)</f>
        <v>75490</v>
      </c>
    </row>
  </sheetData>
  <mergeCells count="3">
    <mergeCell ref="A1:M1"/>
    <mergeCell ref="P1:AC1"/>
    <mergeCell ref="AE1:A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Q26"/>
  <sheetViews>
    <sheetView zoomScale="91" workbookViewId="0">
      <selection activeCell="AB13" sqref="P1:AC24"/>
    </sheetView>
  </sheetViews>
  <sheetFormatPr defaultColWidth="10.76171875" defaultRowHeight="15" x14ac:dyDescent="0.2"/>
  <sheetData>
    <row r="1" spans="1:43" ht="15.75" x14ac:dyDescent="0.2">
      <c r="A1" s="284">
        <v>2019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45"/>
      <c r="P1" s="283">
        <v>2020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E1" s="283">
        <v>2021</v>
      </c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</row>
    <row r="2" spans="1:43" x14ac:dyDescent="0.2">
      <c r="A2" s="246" t="s">
        <v>52</v>
      </c>
      <c r="B2" s="244" t="s">
        <v>53</v>
      </c>
      <c r="C2" s="244" t="s">
        <v>54</v>
      </c>
      <c r="D2" s="244" t="s">
        <v>55</v>
      </c>
      <c r="E2" s="244" t="s">
        <v>56</v>
      </c>
      <c r="F2" s="244" t="s">
        <v>57</v>
      </c>
      <c r="G2" s="244" t="s">
        <v>58</v>
      </c>
      <c r="H2" s="244" t="s">
        <v>59</v>
      </c>
      <c r="I2" s="244" t="s">
        <v>60</v>
      </c>
      <c r="J2" s="244" t="s">
        <v>61</v>
      </c>
      <c r="K2" s="244" t="s">
        <v>62</v>
      </c>
      <c r="L2" s="244" t="s">
        <v>63</v>
      </c>
      <c r="M2" s="244" t="s">
        <v>64</v>
      </c>
      <c r="N2" s="247" t="s">
        <v>17</v>
      </c>
      <c r="P2" s="254" t="s">
        <v>52</v>
      </c>
      <c r="Q2" s="255" t="s">
        <v>53</v>
      </c>
      <c r="R2" s="255" t="s">
        <v>54</v>
      </c>
      <c r="S2" s="255" t="s">
        <v>55</v>
      </c>
      <c r="T2" s="255" t="s">
        <v>56</v>
      </c>
      <c r="U2" s="255" t="s">
        <v>57</v>
      </c>
      <c r="V2" s="255" t="s">
        <v>58</v>
      </c>
      <c r="W2" s="255" t="s">
        <v>59</v>
      </c>
      <c r="X2" s="255" t="s">
        <v>60</v>
      </c>
      <c r="Y2" s="255" t="s">
        <v>61</v>
      </c>
      <c r="Z2" s="255" t="s">
        <v>62</v>
      </c>
      <c r="AA2" s="255" t="s">
        <v>63</v>
      </c>
      <c r="AB2" s="255" t="s">
        <v>64</v>
      </c>
      <c r="AC2" s="255" t="s">
        <v>17</v>
      </c>
      <c r="AE2" s="255" t="s">
        <v>53</v>
      </c>
      <c r="AF2" s="255" t="s">
        <v>54</v>
      </c>
      <c r="AG2" s="255" t="s">
        <v>55</v>
      </c>
      <c r="AH2" s="255" t="s">
        <v>56</v>
      </c>
      <c r="AI2" s="255" t="s">
        <v>57</v>
      </c>
      <c r="AJ2" s="255" t="s">
        <v>58</v>
      </c>
      <c r="AK2" s="255" t="s">
        <v>59</v>
      </c>
      <c r="AL2" s="255" t="s">
        <v>60</v>
      </c>
      <c r="AM2" s="255" t="s">
        <v>61</v>
      </c>
      <c r="AN2" s="255" t="s">
        <v>62</v>
      </c>
      <c r="AO2" s="255" t="s">
        <v>63</v>
      </c>
      <c r="AP2" s="255" t="s">
        <v>64</v>
      </c>
      <c r="AQ2" s="255" t="s">
        <v>17</v>
      </c>
    </row>
    <row r="3" spans="1:43" x14ac:dyDescent="0.2">
      <c r="A3" s="248" t="s">
        <v>11</v>
      </c>
      <c r="B3" s="209">
        <v>10</v>
      </c>
      <c r="C3" s="209">
        <v>14</v>
      </c>
      <c r="D3" s="209">
        <v>12</v>
      </c>
      <c r="E3" s="209">
        <v>12</v>
      </c>
      <c r="F3" s="209">
        <v>14</v>
      </c>
      <c r="G3" s="209">
        <v>9</v>
      </c>
      <c r="H3" s="210">
        <v>10</v>
      </c>
      <c r="I3" s="210">
        <v>9</v>
      </c>
      <c r="J3" s="210">
        <v>13</v>
      </c>
      <c r="K3" s="210">
        <v>9</v>
      </c>
      <c r="L3" s="210">
        <v>14</v>
      </c>
      <c r="M3" s="210">
        <v>10</v>
      </c>
      <c r="N3" s="249">
        <f>SUM(B3:M3)</f>
        <v>136</v>
      </c>
      <c r="P3" s="256" t="s">
        <v>11</v>
      </c>
      <c r="Q3" s="257">
        <v>7</v>
      </c>
      <c r="R3" s="257">
        <v>8</v>
      </c>
      <c r="S3" s="257">
        <v>14</v>
      </c>
      <c r="T3" s="257">
        <v>8</v>
      </c>
      <c r="U3" s="257">
        <v>0</v>
      </c>
      <c r="V3" s="257">
        <v>14</v>
      </c>
      <c r="W3" s="257">
        <v>7</v>
      </c>
      <c r="X3" s="257">
        <v>5</v>
      </c>
      <c r="Y3" s="257">
        <v>5</v>
      </c>
      <c r="Z3" s="257">
        <v>9</v>
      </c>
      <c r="AA3" s="257">
        <v>6</v>
      </c>
      <c r="AB3" s="257">
        <v>8</v>
      </c>
      <c r="AC3" s="257">
        <f>SUM(Q3:AB3)</f>
        <v>91</v>
      </c>
      <c r="AE3" s="257">
        <v>15</v>
      </c>
      <c r="AF3" s="257">
        <v>16</v>
      </c>
      <c r="AG3" s="257">
        <v>22</v>
      </c>
      <c r="AH3" s="257">
        <v>8</v>
      </c>
      <c r="AI3" s="257">
        <v>14</v>
      </c>
      <c r="AJ3" s="257">
        <v>6</v>
      </c>
      <c r="AK3" s="257">
        <v>8</v>
      </c>
      <c r="AL3" s="257">
        <v>8</v>
      </c>
      <c r="AM3" s="257">
        <v>5</v>
      </c>
      <c r="AN3" s="257">
        <v>7</v>
      </c>
      <c r="AO3" s="257">
        <v>14</v>
      </c>
      <c r="AP3" s="257">
        <v>10</v>
      </c>
      <c r="AQ3" s="257">
        <f>SUM(AE3:AP3)</f>
        <v>133</v>
      </c>
    </row>
    <row r="4" spans="1:43" x14ac:dyDescent="0.2">
      <c r="A4" s="248" t="s">
        <v>6</v>
      </c>
      <c r="B4" s="209">
        <v>5</v>
      </c>
      <c r="C4" s="209">
        <v>10</v>
      </c>
      <c r="D4" s="209">
        <v>6</v>
      </c>
      <c r="E4" s="209">
        <v>13</v>
      </c>
      <c r="F4" s="209">
        <v>9</v>
      </c>
      <c r="G4" s="209">
        <v>13</v>
      </c>
      <c r="H4" s="210">
        <v>15</v>
      </c>
      <c r="I4" s="210">
        <v>23</v>
      </c>
      <c r="J4" s="210">
        <v>7</v>
      </c>
      <c r="K4" s="210">
        <v>7</v>
      </c>
      <c r="L4" s="210">
        <v>6</v>
      </c>
      <c r="M4" s="210">
        <v>9</v>
      </c>
      <c r="N4" s="249">
        <f t="shared" ref="N4:N24" si="0">SUM(B4:M4)</f>
        <v>123</v>
      </c>
      <c r="P4" s="256" t="s">
        <v>6</v>
      </c>
      <c r="Q4" s="257">
        <v>10</v>
      </c>
      <c r="R4" s="257">
        <v>4</v>
      </c>
      <c r="S4" s="257">
        <v>10</v>
      </c>
      <c r="T4" s="257">
        <v>13</v>
      </c>
      <c r="U4" s="257">
        <v>13</v>
      </c>
      <c r="V4" s="257">
        <v>8</v>
      </c>
      <c r="W4" s="257">
        <v>9</v>
      </c>
      <c r="X4" s="257">
        <v>3</v>
      </c>
      <c r="Y4" s="257">
        <v>4</v>
      </c>
      <c r="Z4" s="257">
        <v>5</v>
      </c>
      <c r="AA4" s="257">
        <v>4</v>
      </c>
      <c r="AB4" s="257">
        <v>4</v>
      </c>
      <c r="AC4" s="257">
        <f t="shared" ref="AC4:AC24" si="1">SUM(Q4:AB4)</f>
        <v>87</v>
      </c>
      <c r="AE4" s="257">
        <v>3</v>
      </c>
      <c r="AF4" s="257">
        <v>4</v>
      </c>
      <c r="AG4" s="257">
        <v>5</v>
      </c>
      <c r="AH4" s="257">
        <v>7</v>
      </c>
      <c r="AI4" s="257">
        <v>5</v>
      </c>
      <c r="AJ4" s="257">
        <v>7</v>
      </c>
      <c r="AK4" s="257">
        <v>5</v>
      </c>
      <c r="AL4" s="257">
        <v>8</v>
      </c>
      <c r="AM4" s="257">
        <v>10</v>
      </c>
      <c r="AN4" s="257">
        <v>12</v>
      </c>
      <c r="AO4" s="257">
        <v>8</v>
      </c>
      <c r="AP4" s="257">
        <v>10</v>
      </c>
      <c r="AQ4" s="257">
        <f t="shared" ref="AQ4:AQ24" si="2">SUM(AE4:AP4)</f>
        <v>84</v>
      </c>
    </row>
    <row r="5" spans="1:43" x14ac:dyDescent="0.2">
      <c r="A5" s="248" t="s">
        <v>0</v>
      </c>
      <c r="B5" s="211">
        <v>8</v>
      </c>
      <c r="C5" s="211">
        <v>9</v>
      </c>
      <c r="D5" s="211">
        <v>8</v>
      </c>
      <c r="E5" s="211">
        <v>11</v>
      </c>
      <c r="F5" s="211">
        <v>14</v>
      </c>
      <c r="G5" s="209">
        <v>6</v>
      </c>
      <c r="H5" s="210">
        <v>8</v>
      </c>
      <c r="I5" s="210">
        <v>8</v>
      </c>
      <c r="J5" s="210">
        <v>5</v>
      </c>
      <c r="K5" s="210">
        <v>3</v>
      </c>
      <c r="L5" s="210">
        <v>7</v>
      </c>
      <c r="M5" s="210">
        <v>6</v>
      </c>
      <c r="N5" s="249">
        <f t="shared" si="0"/>
        <v>93</v>
      </c>
      <c r="P5" s="256" t="s">
        <v>0</v>
      </c>
      <c r="Q5" s="257">
        <v>4</v>
      </c>
      <c r="R5" s="257">
        <v>6</v>
      </c>
      <c r="S5" s="257">
        <v>10</v>
      </c>
      <c r="T5" s="257">
        <v>7</v>
      </c>
      <c r="U5" s="257">
        <v>12</v>
      </c>
      <c r="V5" s="257">
        <v>11</v>
      </c>
      <c r="W5" s="257">
        <v>9</v>
      </c>
      <c r="X5" s="257">
        <v>7</v>
      </c>
      <c r="Y5" s="257">
        <v>5</v>
      </c>
      <c r="Z5" s="257">
        <v>5</v>
      </c>
      <c r="AA5" s="257">
        <v>5</v>
      </c>
      <c r="AB5" s="257">
        <v>3</v>
      </c>
      <c r="AC5" s="257">
        <f t="shared" si="1"/>
        <v>84</v>
      </c>
      <c r="AE5" s="257">
        <v>10</v>
      </c>
      <c r="AF5" s="257">
        <v>8</v>
      </c>
      <c r="AG5" s="257">
        <v>16</v>
      </c>
      <c r="AH5" s="257">
        <v>7</v>
      </c>
      <c r="AI5" s="257">
        <v>9</v>
      </c>
      <c r="AJ5" s="257">
        <v>11</v>
      </c>
      <c r="AK5" s="257">
        <v>4</v>
      </c>
      <c r="AL5" s="257">
        <v>9</v>
      </c>
      <c r="AM5" s="257">
        <v>9</v>
      </c>
      <c r="AN5" s="257">
        <v>4</v>
      </c>
      <c r="AO5" s="257">
        <v>4</v>
      </c>
      <c r="AP5" s="257">
        <v>7</v>
      </c>
      <c r="AQ5" s="257">
        <f t="shared" si="2"/>
        <v>98</v>
      </c>
    </row>
    <row r="6" spans="1:43" x14ac:dyDescent="0.2">
      <c r="A6" s="248" t="s">
        <v>1</v>
      </c>
      <c r="B6" s="211">
        <v>4</v>
      </c>
      <c r="C6" s="211">
        <v>2</v>
      </c>
      <c r="D6" s="211">
        <v>4</v>
      </c>
      <c r="E6" s="211">
        <v>5</v>
      </c>
      <c r="F6" s="211">
        <v>3</v>
      </c>
      <c r="G6" s="211">
        <v>6</v>
      </c>
      <c r="H6" s="210">
        <v>2</v>
      </c>
      <c r="I6" s="210">
        <v>3</v>
      </c>
      <c r="J6" s="210">
        <v>4</v>
      </c>
      <c r="K6" s="211">
        <v>3</v>
      </c>
      <c r="L6" s="211">
        <v>1</v>
      </c>
      <c r="M6" s="211">
        <v>3</v>
      </c>
      <c r="N6" s="249">
        <f t="shared" si="0"/>
        <v>40</v>
      </c>
      <c r="P6" s="256" t="s">
        <v>1</v>
      </c>
      <c r="Q6" s="257">
        <v>0</v>
      </c>
      <c r="R6" s="257">
        <v>5</v>
      </c>
      <c r="S6" s="257">
        <v>1</v>
      </c>
      <c r="T6" s="257">
        <v>1</v>
      </c>
      <c r="U6" s="257">
        <v>0</v>
      </c>
      <c r="V6" s="257">
        <v>3</v>
      </c>
      <c r="W6" s="257">
        <v>4</v>
      </c>
      <c r="X6" s="257">
        <v>5</v>
      </c>
      <c r="Y6" s="257">
        <v>2</v>
      </c>
      <c r="Z6" s="257">
        <v>0</v>
      </c>
      <c r="AA6" s="257">
        <v>1</v>
      </c>
      <c r="AB6" s="257">
        <v>1</v>
      </c>
      <c r="AC6" s="257">
        <f t="shared" si="1"/>
        <v>23</v>
      </c>
      <c r="AE6" s="257">
        <v>0</v>
      </c>
      <c r="AF6" s="257">
        <v>1</v>
      </c>
      <c r="AG6" s="257">
        <v>2</v>
      </c>
      <c r="AH6" s="257">
        <v>4</v>
      </c>
      <c r="AI6" s="257">
        <v>2</v>
      </c>
      <c r="AJ6" s="257">
        <v>2</v>
      </c>
      <c r="AK6" s="257">
        <v>3</v>
      </c>
      <c r="AL6" s="257">
        <v>1</v>
      </c>
      <c r="AM6" s="257">
        <v>1</v>
      </c>
      <c r="AN6" s="257">
        <v>0</v>
      </c>
      <c r="AO6" s="257">
        <v>2</v>
      </c>
      <c r="AP6" s="257">
        <v>1</v>
      </c>
      <c r="AQ6" s="257">
        <f t="shared" si="2"/>
        <v>19</v>
      </c>
    </row>
    <row r="7" spans="1:43" x14ac:dyDescent="0.2">
      <c r="A7" s="248" t="s">
        <v>65</v>
      </c>
      <c r="B7" s="211">
        <v>6</v>
      </c>
      <c r="C7" s="211">
        <v>4</v>
      </c>
      <c r="D7" s="211">
        <v>7</v>
      </c>
      <c r="E7" s="211">
        <v>7</v>
      </c>
      <c r="F7" s="211">
        <v>12</v>
      </c>
      <c r="G7" s="211">
        <v>4</v>
      </c>
      <c r="H7" s="210">
        <v>6</v>
      </c>
      <c r="I7" s="210">
        <v>9</v>
      </c>
      <c r="J7" s="210">
        <v>6</v>
      </c>
      <c r="K7" s="211">
        <v>6</v>
      </c>
      <c r="L7" s="211">
        <v>2</v>
      </c>
      <c r="M7" s="211">
        <v>5</v>
      </c>
      <c r="N7" s="249">
        <f t="shared" si="0"/>
        <v>74</v>
      </c>
      <c r="P7" s="256" t="s">
        <v>65</v>
      </c>
      <c r="Q7" s="257">
        <v>4</v>
      </c>
      <c r="R7" s="257">
        <v>6</v>
      </c>
      <c r="S7" s="257">
        <v>5</v>
      </c>
      <c r="T7" s="257">
        <v>9</v>
      </c>
      <c r="U7" s="257">
        <v>31</v>
      </c>
      <c r="V7" s="257">
        <v>6</v>
      </c>
      <c r="W7" s="257">
        <v>6</v>
      </c>
      <c r="X7" s="257">
        <v>6</v>
      </c>
      <c r="Y7" s="257">
        <v>7</v>
      </c>
      <c r="Z7" s="257">
        <v>2</v>
      </c>
      <c r="AA7" s="257">
        <v>0</v>
      </c>
      <c r="AB7" s="257">
        <v>8</v>
      </c>
      <c r="AC7" s="257">
        <f t="shared" si="1"/>
        <v>90</v>
      </c>
      <c r="AE7" s="257">
        <v>5</v>
      </c>
      <c r="AF7" s="257">
        <v>7</v>
      </c>
      <c r="AG7" s="257">
        <v>6</v>
      </c>
      <c r="AH7" s="257">
        <v>4</v>
      </c>
      <c r="AI7" s="257">
        <v>9</v>
      </c>
      <c r="AJ7" s="257">
        <v>5</v>
      </c>
      <c r="AK7" s="257">
        <v>2</v>
      </c>
      <c r="AL7" s="257">
        <v>2</v>
      </c>
      <c r="AM7" s="257">
        <v>7</v>
      </c>
      <c r="AN7" s="257">
        <v>7</v>
      </c>
      <c r="AO7" s="257">
        <v>3</v>
      </c>
      <c r="AP7" s="257">
        <v>1</v>
      </c>
      <c r="AQ7" s="257">
        <f t="shared" si="2"/>
        <v>58</v>
      </c>
    </row>
    <row r="8" spans="1:43" x14ac:dyDescent="0.2">
      <c r="A8" s="248" t="s">
        <v>15</v>
      </c>
      <c r="B8" s="211">
        <v>2</v>
      </c>
      <c r="C8" s="211">
        <v>2</v>
      </c>
      <c r="D8" s="211">
        <v>3</v>
      </c>
      <c r="E8" s="211">
        <v>0</v>
      </c>
      <c r="F8" s="211">
        <v>2</v>
      </c>
      <c r="G8" s="211">
        <v>3</v>
      </c>
      <c r="H8" s="210">
        <v>0</v>
      </c>
      <c r="I8" s="210">
        <v>0</v>
      </c>
      <c r="J8" s="210">
        <v>1</v>
      </c>
      <c r="K8" s="211">
        <v>1</v>
      </c>
      <c r="L8" s="211">
        <v>0</v>
      </c>
      <c r="M8" s="211">
        <v>3</v>
      </c>
      <c r="N8" s="249">
        <f t="shared" si="0"/>
        <v>17</v>
      </c>
      <c r="P8" s="256" t="s">
        <v>15</v>
      </c>
      <c r="Q8" s="257">
        <v>2</v>
      </c>
      <c r="R8" s="257">
        <v>1</v>
      </c>
      <c r="S8" s="257">
        <v>2</v>
      </c>
      <c r="T8" s="257">
        <v>0</v>
      </c>
      <c r="U8" s="257">
        <v>4</v>
      </c>
      <c r="V8" s="257">
        <v>4</v>
      </c>
      <c r="W8" s="257">
        <v>2</v>
      </c>
      <c r="X8" s="257">
        <v>2</v>
      </c>
      <c r="Y8" s="257">
        <v>4</v>
      </c>
      <c r="Z8" s="257">
        <v>2</v>
      </c>
      <c r="AA8" s="257">
        <v>2</v>
      </c>
      <c r="AB8" s="257">
        <v>0</v>
      </c>
      <c r="AC8" s="257">
        <f t="shared" si="1"/>
        <v>25</v>
      </c>
      <c r="AE8" s="257">
        <v>1</v>
      </c>
      <c r="AF8" s="257">
        <v>2</v>
      </c>
      <c r="AG8" s="257">
        <v>2</v>
      </c>
      <c r="AH8" s="257">
        <v>0</v>
      </c>
      <c r="AI8" s="257">
        <v>1</v>
      </c>
      <c r="AJ8" s="257">
        <v>2</v>
      </c>
      <c r="AK8" s="257">
        <v>1</v>
      </c>
      <c r="AL8" s="257">
        <v>2</v>
      </c>
      <c r="AM8" s="257">
        <v>1</v>
      </c>
      <c r="AN8" s="257">
        <v>3</v>
      </c>
      <c r="AO8" s="257">
        <v>0</v>
      </c>
      <c r="AP8" s="257">
        <v>0</v>
      </c>
      <c r="AQ8" s="257">
        <f t="shared" si="2"/>
        <v>15</v>
      </c>
    </row>
    <row r="9" spans="1:43" x14ac:dyDescent="0.2">
      <c r="A9" s="248" t="s">
        <v>10</v>
      </c>
      <c r="B9" s="211">
        <v>2</v>
      </c>
      <c r="C9" s="211">
        <v>1</v>
      </c>
      <c r="D9" s="211">
        <v>0</v>
      </c>
      <c r="E9" s="211">
        <v>4</v>
      </c>
      <c r="F9" s="211">
        <v>3</v>
      </c>
      <c r="G9" s="211">
        <v>1</v>
      </c>
      <c r="H9" s="210">
        <v>2</v>
      </c>
      <c r="I9" s="210">
        <v>3</v>
      </c>
      <c r="J9" s="210">
        <v>6</v>
      </c>
      <c r="K9" s="211">
        <v>3</v>
      </c>
      <c r="L9" s="211">
        <v>2</v>
      </c>
      <c r="M9" s="211">
        <v>1</v>
      </c>
      <c r="N9" s="249">
        <f t="shared" si="0"/>
        <v>28</v>
      </c>
      <c r="P9" s="256" t="s">
        <v>10</v>
      </c>
      <c r="Q9" s="257">
        <v>0</v>
      </c>
      <c r="R9" s="257">
        <v>0</v>
      </c>
      <c r="S9" s="257">
        <v>6</v>
      </c>
      <c r="T9" s="257">
        <v>1</v>
      </c>
      <c r="U9" s="257">
        <v>2</v>
      </c>
      <c r="V9" s="257">
        <v>1</v>
      </c>
      <c r="W9" s="257">
        <v>2</v>
      </c>
      <c r="X9" s="257">
        <v>0</v>
      </c>
      <c r="Y9" s="257">
        <v>0</v>
      </c>
      <c r="Z9" s="257">
        <v>2</v>
      </c>
      <c r="AA9" s="257">
        <v>1</v>
      </c>
      <c r="AB9" s="257">
        <v>3</v>
      </c>
      <c r="AC9" s="257">
        <f t="shared" si="1"/>
        <v>18</v>
      </c>
      <c r="AE9" s="257">
        <v>0</v>
      </c>
      <c r="AF9" s="257">
        <v>2</v>
      </c>
      <c r="AG9" s="257">
        <v>1</v>
      </c>
      <c r="AH9" s="257">
        <v>2</v>
      </c>
      <c r="AI9" s="257">
        <v>3</v>
      </c>
      <c r="AJ9" s="257">
        <v>2</v>
      </c>
      <c r="AK9" s="257">
        <v>2</v>
      </c>
      <c r="AL9" s="257">
        <v>2</v>
      </c>
      <c r="AM9" s="257">
        <v>0</v>
      </c>
      <c r="AN9" s="257">
        <v>2</v>
      </c>
      <c r="AO9" s="257">
        <v>2</v>
      </c>
      <c r="AP9" s="257">
        <v>4</v>
      </c>
      <c r="AQ9" s="257">
        <f t="shared" si="2"/>
        <v>22</v>
      </c>
    </row>
    <row r="10" spans="1:43" x14ac:dyDescent="0.2">
      <c r="A10" s="248" t="s">
        <v>12</v>
      </c>
      <c r="B10" s="211">
        <v>1</v>
      </c>
      <c r="C10" s="211">
        <v>0</v>
      </c>
      <c r="D10" s="211">
        <v>0</v>
      </c>
      <c r="E10" s="211">
        <v>1</v>
      </c>
      <c r="F10" s="211">
        <v>0</v>
      </c>
      <c r="G10" s="211">
        <v>0</v>
      </c>
      <c r="H10" s="210">
        <v>0</v>
      </c>
      <c r="I10" s="210">
        <v>0</v>
      </c>
      <c r="J10" s="210">
        <v>1</v>
      </c>
      <c r="K10" s="211">
        <v>1</v>
      </c>
      <c r="L10" s="211">
        <v>0</v>
      </c>
      <c r="M10" s="211">
        <v>1</v>
      </c>
      <c r="N10" s="249">
        <f t="shared" si="0"/>
        <v>5</v>
      </c>
      <c r="P10" s="256" t="s">
        <v>12</v>
      </c>
      <c r="Q10" s="257">
        <v>1</v>
      </c>
      <c r="R10" s="257">
        <v>1</v>
      </c>
      <c r="S10" s="257">
        <v>1</v>
      </c>
      <c r="T10" s="257">
        <v>1</v>
      </c>
      <c r="U10" s="257">
        <v>1</v>
      </c>
      <c r="V10" s="257">
        <v>1</v>
      </c>
      <c r="W10" s="257">
        <v>0</v>
      </c>
      <c r="X10" s="257">
        <v>0</v>
      </c>
      <c r="Y10" s="257">
        <v>0</v>
      </c>
      <c r="Z10" s="257">
        <v>2</v>
      </c>
      <c r="AA10" s="257">
        <v>0</v>
      </c>
      <c r="AB10" s="257">
        <v>1</v>
      </c>
      <c r="AC10" s="257">
        <f t="shared" si="1"/>
        <v>9</v>
      </c>
      <c r="AE10" s="257">
        <v>0</v>
      </c>
      <c r="AF10" s="257">
        <v>0</v>
      </c>
      <c r="AG10" s="257">
        <v>0</v>
      </c>
      <c r="AH10" s="257">
        <v>0</v>
      </c>
      <c r="AI10" s="257">
        <v>0</v>
      </c>
      <c r="AJ10" s="257">
        <v>1</v>
      </c>
      <c r="AK10" s="257">
        <v>1</v>
      </c>
      <c r="AL10" s="257">
        <v>0</v>
      </c>
      <c r="AM10" s="257">
        <v>1</v>
      </c>
      <c r="AN10" s="257">
        <v>0</v>
      </c>
      <c r="AO10" s="257">
        <v>1</v>
      </c>
      <c r="AP10" s="257">
        <v>0</v>
      </c>
      <c r="AQ10" s="257">
        <f t="shared" si="2"/>
        <v>4</v>
      </c>
    </row>
    <row r="11" spans="1:43" x14ac:dyDescent="0.2">
      <c r="A11" s="248" t="s">
        <v>7</v>
      </c>
      <c r="B11" s="211">
        <v>1</v>
      </c>
      <c r="C11" s="211">
        <v>0</v>
      </c>
      <c r="D11" s="211">
        <v>1</v>
      </c>
      <c r="E11" s="211">
        <v>0</v>
      </c>
      <c r="F11" s="211">
        <v>0</v>
      </c>
      <c r="G11" s="211">
        <v>0</v>
      </c>
      <c r="H11" s="210">
        <v>0</v>
      </c>
      <c r="I11" s="210">
        <v>0</v>
      </c>
      <c r="J11" s="210">
        <v>0</v>
      </c>
      <c r="K11" s="209">
        <v>0</v>
      </c>
      <c r="L11" s="209">
        <v>0</v>
      </c>
      <c r="M11" s="209">
        <v>0</v>
      </c>
      <c r="N11" s="249">
        <f t="shared" si="0"/>
        <v>2</v>
      </c>
      <c r="P11" s="256" t="s">
        <v>7</v>
      </c>
      <c r="Q11" s="257">
        <v>1</v>
      </c>
      <c r="R11" s="257">
        <v>3</v>
      </c>
      <c r="S11" s="257">
        <v>0</v>
      </c>
      <c r="T11" s="257">
        <v>3</v>
      </c>
      <c r="U11" s="257">
        <v>1</v>
      </c>
      <c r="V11" s="257">
        <v>1</v>
      </c>
      <c r="W11" s="257">
        <v>0</v>
      </c>
      <c r="X11" s="257">
        <v>0</v>
      </c>
      <c r="Y11" s="257">
        <v>1</v>
      </c>
      <c r="Z11" s="257">
        <v>0</v>
      </c>
      <c r="AA11" s="257">
        <v>1</v>
      </c>
      <c r="AB11" s="257">
        <v>0</v>
      </c>
      <c r="AC11" s="257">
        <f t="shared" si="1"/>
        <v>11</v>
      </c>
      <c r="AE11" s="257">
        <v>2</v>
      </c>
      <c r="AF11" s="257">
        <v>0</v>
      </c>
      <c r="AG11" s="257">
        <v>1</v>
      </c>
      <c r="AH11" s="257">
        <v>0</v>
      </c>
      <c r="AI11" s="257">
        <v>0</v>
      </c>
      <c r="AJ11" s="257">
        <v>0</v>
      </c>
      <c r="AK11" s="257">
        <v>1</v>
      </c>
      <c r="AL11" s="257">
        <v>1</v>
      </c>
      <c r="AM11" s="257">
        <v>1</v>
      </c>
      <c r="AN11" s="257">
        <v>0</v>
      </c>
      <c r="AO11" s="257">
        <v>0</v>
      </c>
      <c r="AP11" s="257">
        <v>0</v>
      </c>
      <c r="AQ11" s="257">
        <f t="shared" si="2"/>
        <v>6</v>
      </c>
    </row>
    <row r="12" spans="1:43" x14ac:dyDescent="0.2">
      <c r="A12" s="248" t="s">
        <v>8</v>
      </c>
      <c r="B12" s="209">
        <v>3</v>
      </c>
      <c r="C12" s="209">
        <v>1</v>
      </c>
      <c r="D12" s="209">
        <v>2</v>
      </c>
      <c r="E12" s="209">
        <v>1</v>
      </c>
      <c r="F12" s="209">
        <v>0</v>
      </c>
      <c r="G12" s="209">
        <v>1</v>
      </c>
      <c r="H12" s="210">
        <v>1</v>
      </c>
      <c r="I12" s="210">
        <v>1</v>
      </c>
      <c r="J12" s="210">
        <v>0</v>
      </c>
      <c r="K12" s="211">
        <v>2</v>
      </c>
      <c r="L12" s="211">
        <v>0</v>
      </c>
      <c r="M12" s="211">
        <v>1</v>
      </c>
      <c r="N12" s="249">
        <f t="shared" si="0"/>
        <v>13</v>
      </c>
      <c r="P12" s="256" t="s">
        <v>8</v>
      </c>
      <c r="Q12" s="257">
        <v>0</v>
      </c>
      <c r="R12" s="257">
        <v>2</v>
      </c>
      <c r="S12" s="257">
        <v>0</v>
      </c>
      <c r="T12" s="257">
        <v>1</v>
      </c>
      <c r="U12" s="257">
        <v>1</v>
      </c>
      <c r="V12" s="257">
        <v>2</v>
      </c>
      <c r="W12" s="257">
        <v>0</v>
      </c>
      <c r="X12" s="257">
        <v>0</v>
      </c>
      <c r="Y12" s="257">
        <v>0</v>
      </c>
      <c r="Z12" s="257">
        <v>0</v>
      </c>
      <c r="AA12" s="257">
        <v>0</v>
      </c>
      <c r="AB12" s="257">
        <v>1</v>
      </c>
      <c r="AC12" s="257">
        <f t="shared" si="1"/>
        <v>7</v>
      </c>
      <c r="AE12" s="257">
        <v>0</v>
      </c>
      <c r="AF12" s="257">
        <v>0</v>
      </c>
      <c r="AG12" s="257">
        <v>0</v>
      </c>
      <c r="AH12" s="257">
        <v>0</v>
      </c>
      <c r="AI12" s="257">
        <v>0</v>
      </c>
      <c r="AJ12" s="257">
        <v>1</v>
      </c>
      <c r="AK12" s="257">
        <v>1</v>
      </c>
      <c r="AL12" s="257">
        <v>0</v>
      </c>
      <c r="AM12" s="257">
        <v>0</v>
      </c>
      <c r="AN12" s="257">
        <v>1</v>
      </c>
      <c r="AO12" s="257">
        <v>0</v>
      </c>
      <c r="AP12" s="257">
        <v>0</v>
      </c>
      <c r="AQ12" s="257">
        <f t="shared" si="2"/>
        <v>3</v>
      </c>
    </row>
    <row r="13" spans="1:43" x14ac:dyDescent="0.2">
      <c r="A13" s="248" t="s">
        <v>14</v>
      </c>
      <c r="B13" s="211">
        <v>4</v>
      </c>
      <c r="C13" s="211">
        <v>0</v>
      </c>
      <c r="D13" s="211">
        <v>4</v>
      </c>
      <c r="E13" s="211">
        <v>6</v>
      </c>
      <c r="F13" s="211">
        <v>1</v>
      </c>
      <c r="G13" s="211">
        <v>1</v>
      </c>
      <c r="H13" s="210">
        <v>2</v>
      </c>
      <c r="I13" s="210">
        <v>2</v>
      </c>
      <c r="J13" s="210">
        <v>4</v>
      </c>
      <c r="K13" s="211">
        <v>3</v>
      </c>
      <c r="L13" s="211">
        <v>1</v>
      </c>
      <c r="M13" s="211">
        <v>2</v>
      </c>
      <c r="N13" s="249">
        <f t="shared" si="0"/>
        <v>30</v>
      </c>
      <c r="P13" s="256" t="s">
        <v>14</v>
      </c>
      <c r="Q13" s="257">
        <v>4</v>
      </c>
      <c r="R13" s="257">
        <v>3</v>
      </c>
      <c r="S13" s="257">
        <v>4</v>
      </c>
      <c r="T13" s="257">
        <v>2</v>
      </c>
      <c r="U13" s="257">
        <v>3</v>
      </c>
      <c r="V13" s="257">
        <v>6</v>
      </c>
      <c r="W13" s="257">
        <v>10</v>
      </c>
      <c r="X13" s="257">
        <v>5</v>
      </c>
      <c r="Y13" s="257">
        <v>0</v>
      </c>
      <c r="Z13" s="257">
        <v>2</v>
      </c>
      <c r="AA13" s="257">
        <v>2</v>
      </c>
      <c r="AB13" s="257">
        <v>2</v>
      </c>
      <c r="AC13" s="257">
        <f t="shared" si="1"/>
        <v>43</v>
      </c>
      <c r="AE13" s="257">
        <v>1</v>
      </c>
      <c r="AF13" s="257">
        <v>4</v>
      </c>
      <c r="AG13" s="257">
        <v>4</v>
      </c>
      <c r="AH13" s="257">
        <v>5</v>
      </c>
      <c r="AI13" s="257">
        <v>6</v>
      </c>
      <c r="AJ13" s="257">
        <v>6</v>
      </c>
      <c r="AK13" s="257">
        <v>6</v>
      </c>
      <c r="AL13" s="257">
        <v>6</v>
      </c>
      <c r="AM13" s="257">
        <v>1</v>
      </c>
      <c r="AN13" s="257">
        <v>2</v>
      </c>
      <c r="AO13" s="257">
        <v>2</v>
      </c>
      <c r="AP13" s="257">
        <v>1</v>
      </c>
      <c r="AQ13" s="257">
        <f t="shared" si="2"/>
        <v>44</v>
      </c>
    </row>
    <row r="14" spans="1:43" x14ac:dyDescent="0.2">
      <c r="A14" s="248" t="s">
        <v>2</v>
      </c>
      <c r="B14" s="211">
        <v>0</v>
      </c>
      <c r="C14" s="211">
        <v>0</v>
      </c>
      <c r="D14" s="211">
        <v>0</v>
      </c>
      <c r="E14" s="211">
        <v>0</v>
      </c>
      <c r="F14" s="211">
        <v>1</v>
      </c>
      <c r="G14" s="211">
        <v>0</v>
      </c>
      <c r="H14" s="210">
        <v>0</v>
      </c>
      <c r="I14" s="210">
        <v>2</v>
      </c>
      <c r="J14" s="210">
        <v>0</v>
      </c>
      <c r="K14" s="211">
        <v>0</v>
      </c>
      <c r="L14" s="211">
        <v>0</v>
      </c>
      <c r="M14" s="211">
        <v>0</v>
      </c>
      <c r="N14" s="249">
        <f t="shared" si="0"/>
        <v>3</v>
      </c>
      <c r="P14" s="256" t="s">
        <v>2</v>
      </c>
      <c r="Q14" s="257">
        <v>0</v>
      </c>
      <c r="R14" s="257">
        <v>0</v>
      </c>
      <c r="S14" s="257">
        <v>0</v>
      </c>
      <c r="T14" s="257">
        <v>1</v>
      </c>
      <c r="U14" s="257">
        <v>0</v>
      </c>
      <c r="V14" s="257">
        <v>0</v>
      </c>
      <c r="W14" s="257">
        <v>1</v>
      </c>
      <c r="X14" s="257">
        <v>0</v>
      </c>
      <c r="Y14" s="257">
        <v>0</v>
      </c>
      <c r="Z14" s="257">
        <v>0</v>
      </c>
      <c r="AA14" s="257">
        <v>0</v>
      </c>
      <c r="AB14" s="257">
        <v>0</v>
      </c>
      <c r="AC14" s="257">
        <f t="shared" si="1"/>
        <v>2</v>
      </c>
      <c r="AE14" s="257">
        <v>0</v>
      </c>
      <c r="AF14" s="257">
        <v>0</v>
      </c>
      <c r="AG14" s="257">
        <v>0</v>
      </c>
      <c r="AH14" s="257">
        <v>0</v>
      </c>
      <c r="AI14" s="257">
        <v>0</v>
      </c>
      <c r="AJ14" s="257">
        <v>0</v>
      </c>
      <c r="AK14" s="257">
        <v>0</v>
      </c>
      <c r="AL14" s="257">
        <v>0</v>
      </c>
      <c r="AM14" s="257">
        <v>0</v>
      </c>
      <c r="AN14" s="257">
        <v>0</v>
      </c>
      <c r="AO14" s="257">
        <v>0</v>
      </c>
      <c r="AP14" s="257">
        <v>0</v>
      </c>
      <c r="AQ14" s="257">
        <f t="shared" si="2"/>
        <v>0</v>
      </c>
    </row>
    <row r="15" spans="1:43" x14ac:dyDescent="0.2">
      <c r="A15" s="248" t="s">
        <v>22</v>
      </c>
      <c r="B15" s="211">
        <v>0</v>
      </c>
      <c r="C15" s="211">
        <v>0</v>
      </c>
      <c r="D15" s="211">
        <v>0</v>
      </c>
      <c r="E15" s="211">
        <v>0</v>
      </c>
      <c r="F15" s="211">
        <v>0</v>
      </c>
      <c r="G15" s="211">
        <v>0</v>
      </c>
      <c r="H15" s="210">
        <v>1</v>
      </c>
      <c r="I15" s="210">
        <v>0</v>
      </c>
      <c r="J15" s="210">
        <v>0</v>
      </c>
      <c r="K15" s="209">
        <v>0</v>
      </c>
      <c r="L15" s="209">
        <v>0</v>
      </c>
      <c r="M15" s="209">
        <v>0</v>
      </c>
      <c r="N15" s="249">
        <f t="shared" si="0"/>
        <v>1</v>
      </c>
      <c r="P15" s="256" t="s">
        <v>22</v>
      </c>
      <c r="Q15" s="257">
        <v>0</v>
      </c>
      <c r="R15" s="257">
        <v>0</v>
      </c>
      <c r="S15" s="257">
        <v>0</v>
      </c>
      <c r="T15" s="257">
        <v>0</v>
      </c>
      <c r="U15" s="257">
        <v>0</v>
      </c>
      <c r="V15" s="257">
        <v>0</v>
      </c>
      <c r="W15" s="257">
        <v>0</v>
      </c>
      <c r="X15" s="257">
        <v>1</v>
      </c>
      <c r="Y15" s="257">
        <v>1</v>
      </c>
      <c r="Z15" s="257">
        <v>0</v>
      </c>
      <c r="AA15" s="257">
        <v>0</v>
      </c>
      <c r="AB15" s="257">
        <v>0</v>
      </c>
      <c r="AC15" s="257">
        <f t="shared" si="1"/>
        <v>2</v>
      </c>
      <c r="AE15" s="257">
        <v>0</v>
      </c>
      <c r="AF15" s="257">
        <v>0</v>
      </c>
      <c r="AG15" s="257">
        <v>0</v>
      </c>
      <c r="AH15" s="257">
        <v>0</v>
      </c>
      <c r="AI15" s="257">
        <v>1</v>
      </c>
      <c r="AJ15" s="257">
        <v>0</v>
      </c>
      <c r="AK15" s="257">
        <v>0</v>
      </c>
      <c r="AL15" s="257">
        <v>0</v>
      </c>
      <c r="AM15" s="257">
        <v>0</v>
      </c>
      <c r="AN15" s="257">
        <v>0</v>
      </c>
      <c r="AO15" s="257">
        <v>0</v>
      </c>
      <c r="AP15" s="257">
        <v>0</v>
      </c>
      <c r="AQ15" s="257">
        <f t="shared" si="2"/>
        <v>1</v>
      </c>
    </row>
    <row r="16" spans="1:43" x14ac:dyDescent="0.2">
      <c r="A16" s="248" t="s">
        <v>3</v>
      </c>
      <c r="B16" s="209">
        <v>0</v>
      </c>
      <c r="C16" s="209">
        <v>0</v>
      </c>
      <c r="D16" s="209">
        <v>0</v>
      </c>
      <c r="E16" s="209">
        <v>0</v>
      </c>
      <c r="F16" s="209">
        <v>0</v>
      </c>
      <c r="G16" s="211">
        <v>0</v>
      </c>
      <c r="H16" s="210">
        <v>0</v>
      </c>
      <c r="I16" s="209">
        <v>0</v>
      </c>
      <c r="J16" s="209">
        <v>1</v>
      </c>
      <c r="K16" s="209">
        <v>0</v>
      </c>
      <c r="L16" s="209">
        <v>0</v>
      </c>
      <c r="M16" s="209">
        <v>0</v>
      </c>
      <c r="N16" s="249">
        <f t="shared" si="0"/>
        <v>1</v>
      </c>
      <c r="P16" s="256" t="s">
        <v>3</v>
      </c>
      <c r="Q16" s="257">
        <v>1</v>
      </c>
      <c r="R16" s="257">
        <v>1</v>
      </c>
      <c r="S16" s="257">
        <v>0</v>
      </c>
      <c r="T16" s="257">
        <v>1</v>
      </c>
      <c r="U16" s="257">
        <v>3</v>
      </c>
      <c r="V16" s="257">
        <v>0</v>
      </c>
      <c r="W16" s="257">
        <v>2</v>
      </c>
      <c r="X16" s="257">
        <v>3</v>
      </c>
      <c r="Y16" s="257">
        <v>3</v>
      </c>
      <c r="Z16" s="257">
        <v>0</v>
      </c>
      <c r="AA16" s="257">
        <v>2</v>
      </c>
      <c r="AB16" s="257">
        <v>1</v>
      </c>
      <c r="AC16" s="257">
        <f t="shared" si="1"/>
        <v>17</v>
      </c>
      <c r="AE16" s="257">
        <v>0</v>
      </c>
      <c r="AF16" s="257">
        <v>2</v>
      </c>
      <c r="AG16" s="257">
        <v>0</v>
      </c>
      <c r="AH16" s="257">
        <v>3</v>
      </c>
      <c r="AI16" s="257">
        <v>2</v>
      </c>
      <c r="AJ16" s="257">
        <v>1</v>
      </c>
      <c r="AK16" s="257">
        <v>2</v>
      </c>
      <c r="AL16" s="257">
        <v>0</v>
      </c>
      <c r="AM16" s="257">
        <v>4</v>
      </c>
      <c r="AN16" s="257">
        <v>1</v>
      </c>
      <c r="AO16" s="257">
        <v>4</v>
      </c>
      <c r="AP16" s="257">
        <v>1</v>
      </c>
      <c r="AQ16" s="257">
        <f t="shared" si="2"/>
        <v>20</v>
      </c>
    </row>
    <row r="17" spans="1:43" x14ac:dyDescent="0.2">
      <c r="A17" s="248" t="s">
        <v>4</v>
      </c>
      <c r="B17" s="209">
        <v>0</v>
      </c>
      <c r="C17" s="209">
        <v>0</v>
      </c>
      <c r="D17" s="209">
        <v>0</v>
      </c>
      <c r="E17" s="209">
        <v>0</v>
      </c>
      <c r="F17" s="209">
        <v>0</v>
      </c>
      <c r="G17" s="209">
        <v>0</v>
      </c>
      <c r="H17" s="210">
        <v>0</v>
      </c>
      <c r="I17" s="210">
        <v>0</v>
      </c>
      <c r="J17" s="210">
        <v>0</v>
      </c>
      <c r="K17" s="211">
        <v>0</v>
      </c>
      <c r="L17" s="211">
        <v>0</v>
      </c>
      <c r="M17" s="211">
        <v>0</v>
      </c>
      <c r="N17" s="249">
        <f t="shared" si="0"/>
        <v>0</v>
      </c>
      <c r="P17" s="256" t="s">
        <v>4</v>
      </c>
      <c r="Q17" s="257">
        <v>0</v>
      </c>
      <c r="R17" s="257">
        <v>0</v>
      </c>
      <c r="S17" s="257">
        <v>0</v>
      </c>
      <c r="T17" s="257">
        <v>0</v>
      </c>
      <c r="U17" s="257">
        <v>0</v>
      </c>
      <c r="V17" s="257">
        <v>0</v>
      </c>
      <c r="W17" s="257">
        <v>0</v>
      </c>
      <c r="X17" s="257">
        <v>0</v>
      </c>
      <c r="Y17" s="257">
        <v>0</v>
      </c>
      <c r="Z17" s="257">
        <v>0</v>
      </c>
      <c r="AA17" s="257">
        <v>0</v>
      </c>
      <c r="AB17" s="257">
        <v>0</v>
      </c>
      <c r="AC17" s="257">
        <f t="shared" si="1"/>
        <v>0</v>
      </c>
      <c r="AE17" s="257">
        <v>0</v>
      </c>
      <c r="AF17" s="257">
        <v>0</v>
      </c>
      <c r="AG17" s="257">
        <v>0</v>
      </c>
      <c r="AH17" s="257">
        <v>0</v>
      </c>
      <c r="AI17" s="257">
        <v>0</v>
      </c>
      <c r="AJ17" s="257">
        <v>0</v>
      </c>
      <c r="AK17" s="257">
        <v>0</v>
      </c>
      <c r="AL17" s="257">
        <v>0</v>
      </c>
      <c r="AM17" s="257">
        <v>0</v>
      </c>
      <c r="AN17" s="257">
        <v>0</v>
      </c>
      <c r="AO17" s="257">
        <v>0</v>
      </c>
      <c r="AP17" s="257">
        <v>0</v>
      </c>
      <c r="AQ17" s="257">
        <f t="shared" si="2"/>
        <v>0</v>
      </c>
    </row>
    <row r="18" spans="1:43" x14ac:dyDescent="0.2">
      <c r="A18" s="248" t="s">
        <v>13</v>
      </c>
      <c r="B18" s="211">
        <v>0</v>
      </c>
      <c r="C18" s="211">
        <v>0</v>
      </c>
      <c r="D18" s="211">
        <v>0</v>
      </c>
      <c r="E18" s="211">
        <v>0</v>
      </c>
      <c r="F18" s="211">
        <v>0</v>
      </c>
      <c r="G18" s="211">
        <v>0</v>
      </c>
      <c r="H18" s="210">
        <v>0</v>
      </c>
      <c r="I18" s="210">
        <v>0</v>
      </c>
      <c r="J18" s="210">
        <v>0</v>
      </c>
      <c r="K18" s="209">
        <v>0</v>
      </c>
      <c r="L18" s="209">
        <v>0</v>
      </c>
      <c r="M18" s="209">
        <v>0</v>
      </c>
      <c r="N18" s="249">
        <f t="shared" si="0"/>
        <v>0</v>
      </c>
      <c r="P18" s="256" t="s">
        <v>13</v>
      </c>
      <c r="Q18" s="257">
        <v>0</v>
      </c>
      <c r="R18" s="257">
        <v>0</v>
      </c>
      <c r="S18" s="257">
        <v>0</v>
      </c>
      <c r="T18" s="257">
        <v>0</v>
      </c>
      <c r="U18" s="257">
        <v>0</v>
      </c>
      <c r="V18" s="257">
        <v>0</v>
      </c>
      <c r="W18" s="257">
        <v>0</v>
      </c>
      <c r="X18" s="257">
        <v>0</v>
      </c>
      <c r="Y18" s="257">
        <v>0</v>
      </c>
      <c r="Z18" s="257">
        <v>0</v>
      </c>
      <c r="AA18" s="257">
        <v>0</v>
      </c>
      <c r="AB18" s="257">
        <v>0</v>
      </c>
      <c r="AC18" s="257">
        <f t="shared" si="1"/>
        <v>0</v>
      </c>
      <c r="AE18" s="257">
        <v>0</v>
      </c>
      <c r="AF18" s="257">
        <v>0</v>
      </c>
      <c r="AG18" s="257">
        <v>0</v>
      </c>
      <c r="AH18" s="257">
        <v>0</v>
      </c>
      <c r="AI18" s="257">
        <v>0</v>
      </c>
      <c r="AJ18" s="257">
        <v>0</v>
      </c>
      <c r="AK18" s="257">
        <v>0</v>
      </c>
      <c r="AL18" s="257">
        <v>0</v>
      </c>
      <c r="AM18" s="257">
        <v>0</v>
      </c>
      <c r="AN18" s="257">
        <v>0</v>
      </c>
      <c r="AO18" s="257">
        <v>0</v>
      </c>
      <c r="AP18" s="257">
        <v>0</v>
      </c>
      <c r="AQ18" s="257">
        <f t="shared" si="2"/>
        <v>0</v>
      </c>
    </row>
    <row r="19" spans="1:43" x14ac:dyDescent="0.2">
      <c r="A19" s="248" t="s">
        <v>5</v>
      </c>
      <c r="B19" s="209">
        <v>0</v>
      </c>
      <c r="C19" s="209">
        <v>0</v>
      </c>
      <c r="D19" s="209">
        <v>1</v>
      </c>
      <c r="E19" s="209">
        <v>0</v>
      </c>
      <c r="F19" s="209">
        <v>0</v>
      </c>
      <c r="G19" s="211">
        <v>0</v>
      </c>
      <c r="H19" s="210">
        <v>0</v>
      </c>
      <c r="I19" s="210">
        <v>0</v>
      </c>
      <c r="J19" s="210">
        <v>0</v>
      </c>
      <c r="K19" s="209">
        <v>0</v>
      </c>
      <c r="L19" s="209">
        <v>0</v>
      </c>
      <c r="M19" s="209">
        <v>0</v>
      </c>
      <c r="N19" s="249">
        <f t="shared" si="0"/>
        <v>1</v>
      </c>
      <c r="P19" s="256" t="s">
        <v>5</v>
      </c>
      <c r="Q19" s="257">
        <v>0</v>
      </c>
      <c r="R19" s="257">
        <v>0</v>
      </c>
      <c r="S19" s="257">
        <v>0</v>
      </c>
      <c r="T19" s="257">
        <v>0</v>
      </c>
      <c r="U19" s="257">
        <v>0</v>
      </c>
      <c r="V19" s="257">
        <v>0</v>
      </c>
      <c r="W19" s="257">
        <v>0</v>
      </c>
      <c r="X19" s="257">
        <v>0</v>
      </c>
      <c r="Y19" s="257">
        <v>0</v>
      </c>
      <c r="Z19" s="257">
        <v>0</v>
      </c>
      <c r="AA19" s="257">
        <v>0</v>
      </c>
      <c r="AB19" s="257">
        <v>1</v>
      </c>
      <c r="AC19" s="257">
        <f t="shared" si="1"/>
        <v>1</v>
      </c>
      <c r="AE19" s="257">
        <v>0</v>
      </c>
      <c r="AF19" s="257">
        <v>0</v>
      </c>
      <c r="AG19" s="257">
        <v>0</v>
      </c>
      <c r="AH19" s="257">
        <v>0</v>
      </c>
      <c r="AI19" s="257">
        <v>0</v>
      </c>
      <c r="AJ19" s="257">
        <v>1</v>
      </c>
      <c r="AK19" s="257">
        <v>0</v>
      </c>
      <c r="AL19" s="257">
        <v>0</v>
      </c>
      <c r="AM19" s="257">
        <v>0</v>
      </c>
      <c r="AN19" s="257">
        <v>0</v>
      </c>
      <c r="AO19" s="257">
        <v>0</v>
      </c>
      <c r="AP19" s="257">
        <v>0</v>
      </c>
      <c r="AQ19" s="257">
        <f t="shared" si="2"/>
        <v>1</v>
      </c>
    </row>
    <row r="20" spans="1:43" x14ac:dyDescent="0.2">
      <c r="A20" s="248" t="s">
        <v>21</v>
      </c>
      <c r="B20" s="209">
        <v>0</v>
      </c>
      <c r="C20" s="209">
        <v>0</v>
      </c>
      <c r="D20" s="209">
        <v>0</v>
      </c>
      <c r="E20" s="209">
        <v>0</v>
      </c>
      <c r="F20" s="209">
        <v>0</v>
      </c>
      <c r="G20" s="209">
        <v>0</v>
      </c>
      <c r="H20" s="210">
        <v>0</v>
      </c>
      <c r="I20" s="210">
        <v>0</v>
      </c>
      <c r="J20" s="210">
        <v>0</v>
      </c>
      <c r="K20" s="209">
        <v>0</v>
      </c>
      <c r="L20" s="209">
        <v>0</v>
      </c>
      <c r="M20" s="209">
        <v>0</v>
      </c>
      <c r="N20" s="249">
        <f t="shared" si="0"/>
        <v>0</v>
      </c>
      <c r="P20" s="256" t="s">
        <v>21</v>
      </c>
      <c r="Q20" s="257">
        <v>0</v>
      </c>
      <c r="R20" s="257">
        <v>0</v>
      </c>
      <c r="S20" s="257">
        <v>0</v>
      </c>
      <c r="T20" s="257">
        <v>0</v>
      </c>
      <c r="U20" s="257">
        <v>0</v>
      </c>
      <c r="V20" s="257">
        <v>0</v>
      </c>
      <c r="W20" s="257">
        <v>0</v>
      </c>
      <c r="X20" s="257">
        <v>0</v>
      </c>
      <c r="Y20" s="257">
        <v>0</v>
      </c>
      <c r="Z20" s="257">
        <v>0</v>
      </c>
      <c r="AA20" s="257">
        <v>0</v>
      </c>
      <c r="AB20" s="257">
        <v>0</v>
      </c>
      <c r="AC20" s="257">
        <f t="shared" si="1"/>
        <v>0</v>
      </c>
      <c r="AE20" s="257">
        <v>0</v>
      </c>
      <c r="AF20" s="257">
        <v>0</v>
      </c>
      <c r="AG20" s="257">
        <v>0</v>
      </c>
      <c r="AH20" s="257">
        <v>0</v>
      </c>
      <c r="AI20" s="257">
        <v>0</v>
      </c>
      <c r="AJ20" s="257">
        <v>0</v>
      </c>
      <c r="AK20" s="257">
        <v>0</v>
      </c>
      <c r="AL20" s="257">
        <v>0</v>
      </c>
      <c r="AM20" s="257">
        <v>0</v>
      </c>
      <c r="AN20" s="257">
        <v>0</v>
      </c>
      <c r="AO20" s="257">
        <v>0</v>
      </c>
      <c r="AP20" s="257">
        <v>0</v>
      </c>
      <c r="AQ20" s="257">
        <f t="shared" si="2"/>
        <v>0</v>
      </c>
    </row>
    <row r="21" spans="1:43" x14ac:dyDescent="0.2">
      <c r="A21" s="248" t="s">
        <v>27</v>
      </c>
      <c r="B21" s="209">
        <v>0</v>
      </c>
      <c r="C21" s="209">
        <v>0</v>
      </c>
      <c r="D21" s="209">
        <v>0</v>
      </c>
      <c r="E21" s="209">
        <v>0</v>
      </c>
      <c r="F21" s="209">
        <v>0</v>
      </c>
      <c r="G21" s="209">
        <v>0</v>
      </c>
      <c r="H21" s="210">
        <v>0</v>
      </c>
      <c r="I21" s="210">
        <v>0</v>
      </c>
      <c r="J21" s="210">
        <v>1</v>
      </c>
      <c r="K21" s="209">
        <v>0</v>
      </c>
      <c r="L21" s="209">
        <v>0</v>
      </c>
      <c r="M21" s="209">
        <v>0</v>
      </c>
      <c r="N21" s="249">
        <f t="shared" si="0"/>
        <v>1</v>
      </c>
      <c r="P21" s="256" t="s">
        <v>27</v>
      </c>
      <c r="Q21" s="257">
        <v>2</v>
      </c>
      <c r="R21" s="257">
        <v>0</v>
      </c>
      <c r="S21" s="257">
        <v>0</v>
      </c>
      <c r="T21" s="257">
        <v>1</v>
      </c>
      <c r="U21" s="257">
        <v>0</v>
      </c>
      <c r="V21" s="257">
        <v>1</v>
      </c>
      <c r="W21" s="257">
        <v>1</v>
      </c>
      <c r="X21" s="257">
        <v>0</v>
      </c>
      <c r="Y21" s="257">
        <v>0</v>
      </c>
      <c r="Z21" s="257">
        <v>0</v>
      </c>
      <c r="AA21" s="257">
        <v>0</v>
      </c>
      <c r="AB21" s="257">
        <v>0</v>
      </c>
      <c r="AC21" s="257">
        <f t="shared" si="1"/>
        <v>5</v>
      </c>
      <c r="AE21" s="257">
        <v>0</v>
      </c>
      <c r="AF21" s="257">
        <v>0</v>
      </c>
      <c r="AG21" s="257">
        <v>1</v>
      </c>
      <c r="AH21" s="257">
        <v>1</v>
      </c>
      <c r="AI21" s="257">
        <v>0</v>
      </c>
      <c r="AJ21" s="257">
        <v>1</v>
      </c>
      <c r="AK21" s="257">
        <v>0</v>
      </c>
      <c r="AL21" s="257">
        <v>0</v>
      </c>
      <c r="AM21" s="257">
        <v>0</v>
      </c>
      <c r="AN21" s="257">
        <v>0</v>
      </c>
      <c r="AO21" s="257">
        <v>0</v>
      </c>
      <c r="AP21" s="257">
        <v>0</v>
      </c>
      <c r="AQ21" s="257">
        <f t="shared" si="2"/>
        <v>3</v>
      </c>
    </row>
    <row r="22" spans="1:43" x14ac:dyDescent="0.2">
      <c r="A22" s="248" t="s">
        <v>23</v>
      </c>
      <c r="B22" s="209">
        <v>0</v>
      </c>
      <c r="C22" s="209">
        <v>0</v>
      </c>
      <c r="D22" s="209">
        <v>0</v>
      </c>
      <c r="E22" s="209">
        <v>0</v>
      </c>
      <c r="F22" s="209">
        <v>0</v>
      </c>
      <c r="G22" s="209">
        <v>0</v>
      </c>
      <c r="H22" s="210">
        <v>0</v>
      </c>
      <c r="I22" s="210">
        <v>0</v>
      </c>
      <c r="J22" s="210">
        <v>0</v>
      </c>
      <c r="K22" s="209">
        <v>0</v>
      </c>
      <c r="L22" s="209">
        <v>0</v>
      </c>
      <c r="M22" s="209">
        <v>0</v>
      </c>
      <c r="N22" s="249">
        <f t="shared" si="0"/>
        <v>0</v>
      </c>
      <c r="P22" s="256" t="s">
        <v>23</v>
      </c>
      <c r="Q22" s="257">
        <v>0</v>
      </c>
      <c r="R22" s="257">
        <v>0</v>
      </c>
      <c r="S22" s="257">
        <v>0</v>
      </c>
      <c r="T22" s="257">
        <v>0</v>
      </c>
      <c r="U22" s="257">
        <v>0</v>
      </c>
      <c r="V22" s="257">
        <v>0</v>
      </c>
      <c r="W22" s="257">
        <v>0</v>
      </c>
      <c r="X22" s="257">
        <v>0</v>
      </c>
      <c r="Y22" s="257">
        <v>0</v>
      </c>
      <c r="Z22" s="257">
        <v>0</v>
      </c>
      <c r="AA22" s="257">
        <v>1</v>
      </c>
      <c r="AB22" s="257">
        <v>1</v>
      </c>
      <c r="AC22" s="257">
        <f t="shared" si="1"/>
        <v>2</v>
      </c>
      <c r="AE22" s="257">
        <v>0</v>
      </c>
      <c r="AF22" s="257">
        <v>1</v>
      </c>
      <c r="AG22" s="257">
        <v>0</v>
      </c>
      <c r="AH22" s="257">
        <v>0</v>
      </c>
      <c r="AI22" s="257">
        <v>0</v>
      </c>
      <c r="AJ22" s="257">
        <v>0</v>
      </c>
      <c r="AK22" s="257">
        <v>0</v>
      </c>
      <c r="AL22" s="257">
        <v>0</v>
      </c>
      <c r="AM22" s="257">
        <v>0</v>
      </c>
      <c r="AN22" s="257">
        <v>0</v>
      </c>
      <c r="AO22" s="257">
        <v>0</v>
      </c>
      <c r="AP22" s="257">
        <v>1</v>
      </c>
      <c r="AQ22" s="257">
        <f t="shared" si="2"/>
        <v>2</v>
      </c>
    </row>
    <row r="23" spans="1:43" x14ac:dyDescent="0.2">
      <c r="A23" s="248" t="s">
        <v>24</v>
      </c>
      <c r="B23" s="209">
        <v>0</v>
      </c>
      <c r="C23" s="209">
        <v>0</v>
      </c>
      <c r="D23" s="209">
        <v>0</v>
      </c>
      <c r="E23" s="209">
        <v>1</v>
      </c>
      <c r="F23" s="209">
        <v>0</v>
      </c>
      <c r="G23" s="209">
        <v>0</v>
      </c>
      <c r="H23" s="210">
        <v>0</v>
      </c>
      <c r="I23" s="210">
        <v>0</v>
      </c>
      <c r="J23" s="210">
        <v>0</v>
      </c>
      <c r="K23" s="209">
        <v>0</v>
      </c>
      <c r="L23" s="209">
        <v>0</v>
      </c>
      <c r="M23" s="209">
        <v>0</v>
      </c>
      <c r="N23" s="249">
        <f t="shared" si="0"/>
        <v>1</v>
      </c>
      <c r="P23" s="256" t="s">
        <v>24</v>
      </c>
      <c r="Q23" s="257">
        <v>0</v>
      </c>
      <c r="R23" s="257">
        <v>0</v>
      </c>
      <c r="S23" s="257">
        <v>0</v>
      </c>
      <c r="T23" s="257">
        <v>1</v>
      </c>
      <c r="U23" s="257">
        <v>0</v>
      </c>
      <c r="V23" s="257">
        <v>0</v>
      </c>
      <c r="W23" s="257">
        <v>0</v>
      </c>
      <c r="X23" s="257">
        <v>0</v>
      </c>
      <c r="Y23" s="257">
        <v>0</v>
      </c>
      <c r="Z23" s="257">
        <v>0</v>
      </c>
      <c r="AA23" s="257">
        <v>0</v>
      </c>
      <c r="AB23" s="257">
        <v>0</v>
      </c>
      <c r="AC23" s="257">
        <f t="shared" si="1"/>
        <v>1</v>
      </c>
      <c r="AE23" s="257">
        <v>0</v>
      </c>
      <c r="AF23" s="257">
        <v>0</v>
      </c>
      <c r="AG23" s="257">
        <v>0</v>
      </c>
      <c r="AH23" s="257">
        <v>0</v>
      </c>
      <c r="AI23" s="257">
        <v>0</v>
      </c>
      <c r="AJ23" s="257">
        <v>0</v>
      </c>
      <c r="AK23" s="257">
        <v>0</v>
      </c>
      <c r="AL23" s="257">
        <v>0</v>
      </c>
      <c r="AM23" s="257">
        <v>0</v>
      </c>
      <c r="AN23" s="257">
        <v>0</v>
      </c>
      <c r="AO23" s="257">
        <v>0</v>
      </c>
      <c r="AP23" s="257">
        <v>0</v>
      </c>
      <c r="AQ23" s="257">
        <f t="shared" si="2"/>
        <v>0</v>
      </c>
    </row>
    <row r="24" spans="1:43" x14ac:dyDescent="0.2">
      <c r="A24" s="248" t="s">
        <v>25</v>
      </c>
      <c r="B24" s="209">
        <v>0</v>
      </c>
      <c r="C24" s="209">
        <v>0</v>
      </c>
      <c r="D24" s="209">
        <v>0</v>
      </c>
      <c r="E24" s="209">
        <v>0</v>
      </c>
      <c r="F24" s="209">
        <v>0</v>
      </c>
      <c r="G24" s="209">
        <v>0</v>
      </c>
      <c r="H24" s="211">
        <v>0</v>
      </c>
      <c r="I24" s="211">
        <v>0</v>
      </c>
      <c r="J24" s="211">
        <v>0</v>
      </c>
      <c r="K24" s="211">
        <v>0</v>
      </c>
      <c r="L24" s="211">
        <v>0</v>
      </c>
      <c r="M24" s="211">
        <v>0</v>
      </c>
      <c r="N24" s="249">
        <f t="shared" si="0"/>
        <v>0</v>
      </c>
      <c r="P24" s="256" t="s">
        <v>25</v>
      </c>
      <c r="Q24" s="257">
        <v>0</v>
      </c>
      <c r="R24" s="257">
        <v>0</v>
      </c>
      <c r="S24" s="257">
        <v>0</v>
      </c>
      <c r="T24" s="257">
        <v>0</v>
      </c>
      <c r="U24" s="257">
        <v>0</v>
      </c>
      <c r="V24" s="257">
        <v>0</v>
      </c>
      <c r="W24" s="257">
        <v>0</v>
      </c>
      <c r="X24" s="257">
        <v>0</v>
      </c>
      <c r="Y24" s="257">
        <v>0</v>
      </c>
      <c r="Z24" s="257">
        <v>0</v>
      </c>
      <c r="AA24" s="257">
        <v>0</v>
      </c>
      <c r="AB24" s="257">
        <v>0</v>
      </c>
      <c r="AC24" s="257">
        <f t="shared" si="1"/>
        <v>0</v>
      </c>
      <c r="AE24" s="257">
        <v>0</v>
      </c>
      <c r="AF24" s="257">
        <v>0</v>
      </c>
      <c r="AG24" s="257">
        <v>0</v>
      </c>
      <c r="AH24" s="257">
        <v>0</v>
      </c>
      <c r="AI24" s="257">
        <v>0</v>
      </c>
      <c r="AJ24" s="257">
        <v>0</v>
      </c>
      <c r="AK24" s="257">
        <v>0</v>
      </c>
      <c r="AL24" s="257">
        <v>0</v>
      </c>
      <c r="AM24" s="257">
        <v>0</v>
      </c>
      <c r="AN24" s="257">
        <v>0</v>
      </c>
      <c r="AO24" s="257">
        <v>0</v>
      </c>
      <c r="AP24" s="257">
        <v>0</v>
      </c>
      <c r="AQ24" s="257">
        <f t="shared" si="2"/>
        <v>0</v>
      </c>
    </row>
    <row r="25" spans="1:43" x14ac:dyDescent="0.2">
      <c r="A25" s="248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9"/>
      <c r="P25" s="214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6"/>
      <c r="AE25" s="217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6"/>
    </row>
    <row r="26" spans="1:43" ht="15.75" thickBot="1" x14ac:dyDescent="0.25">
      <c r="A26" s="251" t="s">
        <v>17</v>
      </c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3">
        <f>SUM(N3:N24)</f>
        <v>569</v>
      </c>
      <c r="P26" s="218" t="s">
        <v>17</v>
      </c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20">
        <f>SUM(AC3:AC24)</f>
        <v>518</v>
      </c>
      <c r="AE26" s="221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20">
        <f>SUM(AQ3:AQ24)</f>
        <v>513</v>
      </c>
    </row>
  </sheetData>
  <mergeCells count="3">
    <mergeCell ref="A1:M1"/>
    <mergeCell ref="P1:AC1"/>
    <mergeCell ref="AE1:A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Q26"/>
  <sheetViews>
    <sheetView topLeftCell="AA1" zoomScale="50" workbookViewId="0">
      <selection activeCell="AG21" sqref="AE1:AQ24"/>
    </sheetView>
  </sheetViews>
  <sheetFormatPr defaultColWidth="10.76171875" defaultRowHeight="15" x14ac:dyDescent="0.2"/>
  <sheetData>
    <row r="1" spans="1:43" ht="15.75" x14ac:dyDescent="0.2">
      <c r="A1" s="284">
        <v>2019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45"/>
      <c r="P1" s="283">
        <v>2020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E1" s="286">
        <v>2021</v>
      </c>
      <c r="AF1" s="286"/>
      <c r="AG1" s="286"/>
      <c r="AH1" s="286"/>
      <c r="AI1" s="286"/>
      <c r="AJ1" s="286"/>
      <c r="AK1" s="286"/>
      <c r="AL1" s="286"/>
      <c r="AM1" s="286"/>
      <c r="AN1" s="286"/>
      <c r="AO1" s="286"/>
      <c r="AP1" s="286"/>
      <c r="AQ1" s="286"/>
    </row>
    <row r="2" spans="1:43" x14ac:dyDescent="0.2">
      <c r="A2" s="246" t="s">
        <v>52</v>
      </c>
      <c r="B2" s="244" t="s">
        <v>53</v>
      </c>
      <c r="C2" s="244" t="s">
        <v>54</v>
      </c>
      <c r="D2" s="244" t="s">
        <v>55</v>
      </c>
      <c r="E2" s="244" t="s">
        <v>56</v>
      </c>
      <c r="F2" s="244" t="s">
        <v>57</v>
      </c>
      <c r="G2" s="244" t="s">
        <v>58</v>
      </c>
      <c r="H2" s="244" t="s">
        <v>59</v>
      </c>
      <c r="I2" s="244" t="s">
        <v>60</v>
      </c>
      <c r="J2" s="244" t="s">
        <v>61</v>
      </c>
      <c r="K2" s="244" t="s">
        <v>62</v>
      </c>
      <c r="L2" s="244" t="s">
        <v>63</v>
      </c>
      <c r="M2" s="244" t="s">
        <v>64</v>
      </c>
      <c r="N2" s="247" t="s">
        <v>17</v>
      </c>
      <c r="P2" s="254" t="s">
        <v>52</v>
      </c>
      <c r="Q2" s="255" t="s">
        <v>53</v>
      </c>
      <c r="R2" s="255" t="s">
        <v>54</v>
      </c>
      <c r="S2" s="255" t="s">
        <v>55</v>
      </c>
      <c r="T2" s="255" t="s">
        <v>56</v>
      </c>
      <c r="U2" s="255" t="s">
        <v>57</v>
      </c>
      <c r="V2" s="255" t="s">
        <v>58</v>
      </c>
      <c r="W2" s="255" t="s">
        <v>59</v>
      </c>
      <c r="X2" s="255" t="s">
        <v>60</v>
      </c>
      <c r="Y2" s="255" t="s">
        <v>61</v>
      </c>
      <c r="Z2" s="255" t="s">
        <v>62</v>
      </c>
      <c r="AA2" s="255" t="s">
        <v>63</v>
      </c>
      <c r="AB2" s="255" t="s">
        <v>64</v>
      </c>
      <c r="AC2" s="255" t="s">
        <v>17</v>
      </c>
      <c r="AE2" s="255" t="s">
        <v>53</v>
      </c>
      <c r="AF2" s="255" t="s">
        <v>54</v>
      </c>
      <c r="AG2" s="255" t="s">
        <v>55</v>
      </c>
      <c r="AH2" s="255" t="s">
        <v>56</v>
      </c>
      <c r="AI2" s="255" t="s">
        <v>57</v>
      </c>
      <c r="AJ2" s="255" t="s">
        <v>58</v>
      </c>
      <c r="AK2" s="255" t="s">
        <v>59</v>
      </c>
      <c r="AL2" s="255" t="s">
        <v>60</v>
      </c>
      <c r="AM2" s="255" t="s">
        <v>61</v>
      </c>
      <c r="AN2" s="255" t="s">
        <v>62</v>
      </c>
      <c r="AO2" s="255" t="s">
        <v>63</v>
      </c>
      <c r="AP2" s="255" t="s">
        <v>64</v>
      </c>
      <c r="AQ2" s="255" t="s">
        <v>17</v>
      </c>
    </row>
    <row r="3" spans="1:43" x14ac:dyDescent="0.2">
      <c r="A3" s="248" t="s">
        <v>11</v>
      </c>
      <c r="B3" s="209">
        <v>20</v>
      </c>
      <c r="C3" s="209">
        <v>28</v>
      </c>
      <c r="D3" s="209">
        <v>26</v>
      </c>
      <c r="E3" s="209">
        <v>24</v>
      </c>
      <c r="F3" s="209">
        <v>15</v>
      </c>
      <c r="G3" s="209">
        <v>23</v>
      </c>
      <c r="H3" s="210">
        <v>14</v>
      </c>
      <c r="I3" s="210">
        <v>14</v>
      </c>
      <c r="J3" s="210">
        <v>19</v>
      </c>
      <c r="K3" s="210">
        <v>22</v>
      </c>
      <c r="L3" s="210">
        <v>13</v>
      </c>
      <c r="M3" s="210">
        <v>16</v>
      </c>
      <c r="N3" s="250">
        <f>SUM(B3:M3)</f>
        <v>234</v>
      </c>
      <c r="P3" s="256" t="s">
        <v>11</v>
      </c>
      <c r="Q3" s="257">
        <v>18</v>
      </c>
      <c r="R3" s="257">
        <v>16</v>
      </c>
      <c r="S3" s="257">
        <v>23</v>
      </c>
      <c r="T3" s="257">
        <v>8</v>
      </c>
      <c r="U3" s="257">
        <v>0</v>
      </c>
      <c r="V3" s="257">
        <v>10</v>
      </c>
      <c r="W3" s="257">
        <v>7</v>
      </c>
      <c r="X3" s="257">
        <v>9</v>
      </c>
      <c r="Y3" s="257">
        <v>12</v>
      </c>
      <c r="Z3" s="257">
        <v>13</v>
      </c>
      <c r="AA3" s="257">
        <v>7</v>
      </c>
      <c r="AB3" s="257">
        <v>8</v>
      </c>
      <c r="AC3" s="257">
        <f>SUM(Q3:AB3)</f>
        <v>131</v>
      </c>
      <c r="AE3" s="257">
        <v>16</v>
      </c>
      <c r="AF3" s="257">
        <v>16</v>
      </c>
      <c r="AG3" s="257">
        <v>17</v>
      </c>
      <c r="AH3" s="257">
        <v>19</v>
      </c>
      <c r="AI3" s="257">
        <v>19</v>
      </c>
      <c r="AJ3" s="257">
        <v>8</v>
      </c>
      <c r="AK3" s="257">
        <v>13</v>
      </c>
      <c r="AL3" s="257">
        <v>16</v>
      </c>
      <c r="AM3" s="257">
        <v>16</v>
      </c>
      <c r="AN3" s="257">
        <v>22</v>
      </c>
      <c r="AO3" s="257">
        <v>25</v>
      </c>
      <c r="AP3" s="257">
        <v>15</v>
      </c>
      <c r="AQ3" s="257">
        <v>202</v>
      </c>
    </row>
    <row r="4" spans="1:43" x14ac:dyDescent="0.2">
      <c r="A4" s="248" t="s">
        <v>6</v>
      </c>
      <c r="B4" s="209">
        <v>15</v>
      </c>
      <c r="C4" s="209">
        <v>22</v>
      </c>
      <c r="D4" s="209">
        <v>12</v>
      </c>
      <c r="E4" s="209">
        <v>30</v>
      </c>
      <c r="F4" s="209">
        <v>19</v>
      </c>
      <c r="G4" s="209">
        <v>23</v>
      </c>
      <c r="H4" s="210">
        <v>8</v>
      </c>
      <c r="I4" s="210">
        <v>4</v>
      </c>
      <c r="J4" s="210">
        <v>12</v>
      </c>
      <c r="K4" s="210">
        <v>15</v>
      </c>
      <c r="L4" s="210">
        <v>14</v>
      </c>
      <c r="M4" s="210">
        <v>12</v>
      </c>
      <c r="N4" s="250">
        <f t="shared" ref="N4:N24" si="0">SUM(B4:M4)</f>
        <v>186</v>
      </c>
      <c r="P4" s="256" t="s">
        <v>6</v>
      </c>
      <c r="Q4" s="257">
        <v>9</v>
      </c>
      <c r="R4" s="257">
        <v>9</v>
      </c>
      <c r="S4" s="257">
        <v>17</v>
      </c>
      <c r="T4" s="257">
        <v>22</v>
      </c>
      <c r="U4" s="257">
        <v>18</v>
      </c>
      <c r="V4" s="257">
        <v>17</v>
      </c>
      <c r="W4" s="257">
        <v>11</v>
      </c>
      <c r="X4" s="257">
        <v>15</v>
      </c>
      <c r="Y4" s="257">
        <v>7</v>
      </c>
      <c r="Z4" s="257">
        <v>11</v>
      </c>
      <c r="AA4" s="257">
        <v>8</v>
      </c>
      <c r="AB4" s="257">
        <v>9</v>
      </c>
      <c r="AC4" s="257">
        <f t="shared" ref="AC4:AC24" si="1">SUM(Q4:AB4)</f>
        <v>153</v>
      </c>
      <c r="AE4" s="257">
        <v>16</v>
      </c>
      <c r="AF4" s="257">
        <v>22</v>
      </c>
      <c r="AG4" s="257">
        <v>14</v>
      </c>
      <c r="AH4" s="257">
        <v>13</v>
      </c>
      <c r="AI4" s="257">
        <v>15</v>
      </c>
      <c r="AJ4" s="257">
        <v>21</v>
      </c>
      <c r="AK4" s="257">
        <v>22</v>
      </c>
      <c r="AL4" s="257">
        <v>18</v>
      </c>
      <c r="AM4" s="257">
        <v>19</v>
      </c>
      <c r="AN4" s="257">
        <v>21</v>
      </c>
      <c r="AO4" s="257">
        <v>19</v>
      </c>
      <c r="AP4" s="257">
        <v>12</v>
      </c>
      <c r="AQ4" s="257">
        <v>212</v>
      </c>
    </row>
    <row r="5" spans="1:43" x14ac:dyDescent="0.2">
      <c r="A5" s="248" t="s">
        <v>0</v>
      </c>
      <c r="B5" s="211">
        <v>21</v>
      </c>
      <c r="C5" s="211">
        <v>20</v>
      </c>
      <c r="D5" s="211">
        <v>13</v>
      </c>
      <c r="E5" s="211">
        <v>22</v>
      </c>
      <c r="F5" s="211">
        <v>23</v>
      </c>
      <c r="G5" s="209">
        <v>19</v>
      </c>
      <c r="H5" s="210">
        <v>16</v>
      </c>
      <c r="I5" s="210">
        <v>17</v>
      </c>
      <c r="J5" s="210">
        <v>22</v>
      </c>
      <c r="K5" s="210">
        <v>18</v>
      </c>
      <c r="L5" s="210">
        <v>8</v>
      </c>
      <c r="M5" s="210">
        <v>12</v>
      </c>
      <c r="N5" s="250">
        <f t="shared" si="0"/>
        <v>211</v>
      </c>
      <c r="P5" s="256" t="s">
        <v>0</v>
      </c>
      <c r="Q5" s="257">
        <v>18</v>
      </c>
      <c r="R5" s="257">
        <v>16</v>
      </c>
      <c r="S5" s="257">
        <v>23</v>
      </c>
      <c r="T5" s="257">
        <v>8</v>
      </c>
      <c r="U5" s="257">
        <v>20</v>
      </c>
      <c r="V5" s="257">
        <v>21</v>
      </c>
      <c r="W5" s="257">
        <v>14</v>
      </c>
      <c r="X5" s="257">
        <v>15</v>
      </c>
      <c r="Y5" s="257">
        <v>17</v>
      </c>
      <c r="Z5" s="257">
        <v>14</v>
      </c>
      <c r="AA5" s="257">
        <v>13</v>
      </c>
      <c r="AB5" s="257">
        <v>13</v>
      </c>
      <c r="AC5" s="257">
        <f t="shared" si="1"/>
        <v>192</v>
      </c>
      <c r="AE5" s="257">
        <v>18</v>
      </c>
      <c r="AF5" s="257">
        <v>28</v>
      </c>
      <c r="AG5" s="257">
        <v>29</v>
      </c>
      <c r="AH5" s="257">
        <v>25</v>
      </c>
      <c r="AI5" s="257">
        <v>13</v>
      </c>
      <c r="AJ5" s="257">
        <v>17</v>
      </c>
      <c r="AK5" s="257">
        <v>24</v>
      </c>
      <c r="AL5" s="257">
        <v>17</v>
      </c>
      <c r="AM5" s="257">
        <v>18</v>
      </c>
      <c r="AN5" s="257">
        <v>13</v>
      </c>
      <c r="AO5" s="257">
        <v>11</v>
      </c>
      <c r="AP5" s="257">
        <v>14</v>
      </c>
      <c r="AQ5" s="257">
        <v>227</v>
      </c>
    </row>
    <row r="6" spans="1:43" x14ac:dyDescent="0.2">
      <c r="A6" s="248" t="s">
        <v>1</v>
      </c>
      <c r="B6" s="211">
        <v>8</v>
      </c>
      <c r="C6" s="211">
        <v>10</v>
      </c>
      <c r="D6" s="211">
        <v>12</v>
      </c>
      <c r="E6" s="211">
        <v>11</v>
      </c>
      <c r="F6" s="211">
        <v>16</v>
      </c>
      <c r="G6" s="211">
        <v>11</v>
      </c>
      <c r="H6" s="210">
        <v>4</v>
      </c>
      <c r="I6" s="210">
        <v>9</v>
      </c>
      <c r="J6" s="210">
        <v>10</v>
      </c>
      <c r="K6" s="211">
        <v>15</v>
      </c>
      <c r="L6" s="211">
        <v>13</v>
      </c>
      <c r="M6" s="211">
        <v>11</v>
      </c>
      <c r="N6" s="250">
        <f t="shared" si="0"/>
        <v>130</v>
      </c>
      <c r="P6" s="256" t="s">
        <v>1</v>
      </c>
      <c r="Q6" s="257">
        <v>8</v>
      </c>
      <c r="R6" s="257">
        <v>13</v>
      </c>
      <c r="S6" s="257">
        <v>7</v>
      </c>
      <c r="T6" s="257">
        <v>16</v>
      </c>
      <c r="U6" s="257">
        <v>19</v>
      </c>
      <c r="V6" s="257">
        <v>15</v>
      </c>
      <c r="W6" s="257">
        <v>9</v>
      </c>
      <c r="X6" s="257">
        <v>15</v>
      </c>
      <c r="Y6" s="257">
        <v>12</v>
      </c>
      <c r="Z6" s="257">
        <v>10</v>
      </c>
      <c r="AA6" s="257">
        <v>9</v>
      </c>
      <c r="AB6" s="257">
        <v>7</v>
      </c>
      <c r="AC6" s="257">
        <f t="shared" si="1"/>
        <v>140</v>
      </c>
      <c r="AE6" s="257">
        <v>15</v>
      </c>
      <c r="AF6" s="257">
        <v>18</v>
      </c>
      <c r="AG6" s="257">
        <v>19</v>
      </c>
      <c r="AH6" s="257">
        <v>14</v>
      </c>
      <c r="AI6" s="257">
        <v>9</v>
      </c>
      <c r="AJ6" s="257">
        <v>7</v>
      </c>
      <c r="AK6" s="257">
        <v>12</v>
      </c>
      <c r="AL6" s="257">
        <v>9</v>
      </c>
      <c r="AM6" s="257">
        <v>14</v>
      </c>
      <c r="AN6" s="257">
        <v>14</v>
      </c>
      <c r="AO6" s="257">
        <v>11</v>
      </c>
      <c r="AP6" s="257">
        <v>9</v>
      </c>
      <c r="AQ6" s="257">
        <v>151</v>
      </c>
    </row>
    <row r="7" spans="1:43" x14ac:dyDescent="0.2">
      <c r="A7" s="248" t="s">
        <v>65</v>
      </c>
      <c r="B7" s="211">
        <v>8</v>
      </c>
      <c r="C7" s="211">
        <v>4</v>
      </c>
      <c r="D7" s="211">
        <v>15</v>
      </c>
      <c r="E7" s="211">
        <v>11</v>
      </c>
      <c r="F7" s="211">
        <v>14</v>
      </c>
      <c r="G7" s="211">
        <v>12</v>
      </c>
      <c r="H7" s="210">
        <v>12</v>
      </c>
      <c r="I7" s="210">
        <v>8</v>
      </c>
      <c r="J7" s="210">
        <v>10</v>
      </c>
      <c r="K7" s="211">
        <v>12</v>
      </c>
      <c r="L7" s="211">
        <v>21</v>
      </c>
      <c r="M7" s="211">
        <v>11</v>
      </c>
      <c r="N7" s="250">
        <f t="shared" si="0"/>
        <v>138</v>
      </c>
      <c r="P7" s="256" t="s">
        <v>65</v>
      </c>
      <c r="Q7" s="257">
        <v>5</v>
      </c>
      <c r="R7" s="257">
        <v>7</v>
      </c>
      <c r="S7" s="257">
        <v>7</v>
      </c>
      <c r="T7" s="257">
        <v>13</v>
      </c>
      <c r="U7" s="257">
        <v>10</v>
      </c>
      <c r="V7" s="257">
        <v>14</v>
      </c>
      <c r="W7" s="257">
        <v>14</v>
      </c>
      <c r="X7" s="257">
        <v>15</v>
      </c>
      <c r="Y7" s="257">
        <v>6</v>
      </c>
      <c r="Z7" s="257">
        <v>12</v>
      </c>
      <c r="AA7" s="257">
        <v>12</v>
      </c>
      <c r="AB7" s="257">
        <v>9</v>
      </c>
      <c r="AC7" s="257">
        <f t="shared" si="1"/>
        <v>124</v>
      </c>
      <c r="AE7" s="257">
        <v>13</v>
      </c>
      <c r="AF7" s="257">
        <v>9</v>
      </c>
      <c r="AG7" s="257">
        <v>14</v>
      </c>
      <c r="AH7" s="257">
        <v>13</v>
      </c>
      <c r="AI7" s="257">
        <v>9</v>
      </c>
      <c r="AJ7" s="257">
        <v>7</v>
      </c>
      <c r="AK7" s="257">
        <v>5</v>
      </c>
      <c r="AL7" s="257">
        <v>12</v>
      </c>
      <c r="AM7" s="257">
        <v>8</v>
      </c>
      <c r="AN7" s="257">
        <v>6</v>
      </c>
      <c r="AO7" s="257">
        <v>9</v>
      </c>
      <c r="AP7" s="257">
        <v>8</v>
      </c>
      <c r="AQ7" s="257">
        <v>113</v>
      </c>
    </row>
    <row r="8" spans="1:43" x14ac:dyDescent="0.2">
      <c r="A8" s="248" t="s">
        <v>15</v>
      </c>
      <c r="B8" s="211">
        <v>1</v>
      </c>
      <c r="C8" s="211">
        <v>3</v>
      </c>
      <c r="D8" s="211">
        <v>2</v>
      </c>
      <c r="E8" s="211">
        <v>3</v>
      </c>
      <c r="F8" s="211">
        <v>3</v>
      </c>
      <c r="G8" s="211">
        <v>2</v>
      </c>
      <c r="H8" s="210">
        <v>4</v>
      </c>
      <c r="I8" s="210">
        <v>2</v>
      </c>
      <c r="J8" s="210">
        <v>1</v>
      </c>
      <c r="K8" s="211">
        <v>2</v>
      </c>
      <c r="L8" s="211">
        <v>3</v>
      </c>
      <c r="M8" s="211">
        <v>2</v>
      </c>
      <c r="N8" s="250">
        <f t="shared" si="0"/>
        <v>28</v>
      </c>
      <c r="P8" s="256" t="s">
        <v>15</v>
      </c>
      <c r="Q8" s="257">
        <v>4</v>
      </c>
      <c r="R8" s="257">
        <v>2</v>
      </c>
      <c r="S8" s="257">
        <v>4</v>
      </c>
      <c r="T8" s="257">
        <v>11</v>
      </c>
      <c r="U8" s="257">
        <v>9</v>
      </c>
      <c r="V8" s="257">
        <v>6</v>
      </c>
      <c r="W8" s="257">
        <v>3</v>
      </c>
      <c r="X8" s="257">
        <v>2</v>
      </c>
      <c r="Y8" s="257">
        <v>5</v>
      </c>
      <c r="Z8" s="257">
        <v>4</v>
      </c>
      <c r="AA8" s="257">
        <v>4</v>
      </c>
      <c r="AB8" s="257">
        <v>0</v>
      </c>
      <c r="AC8" s="257">
        <f t="shared" si="1"/>
        <v>54</v>
      </c>
      <c r="AE8" s="257">
        <v>5</v>
      </c>
      <c r="AF8" s="257">
        <v>1</v>
      </c>
      <c r="AG8" s="257">
        <v>3</v>
      </c>
      <c r="AH8" s="257">
        <v>2</v>
      </c>
      <c r="AI8" s="257">
        <v>2</v>
      </c>
      <c r="AJ8" s="257">
        <v>3</v>
      </c>
      <c r="AK8" s="257">
        <v>6</v>
      </c>
      <c r="AL8" s="257">
        <v>4</v>
      </c>
      <c r="AM8" s="257">
        <v>3</v>
      </c>
      <c r="AN8" s="257">
        <v>4</v>
      </c>
      <c r="AO8" s="257">
        <v>2</v>
      </c>
      <c r="AP8" s="257">
        <v>5</v>
      </c>
      <c r="AQ8" s="257">
        <v>40</v>
      </c>
    </row>
    <row r="9" spans="1:43" x14ac:dyDescent="0.2">
      <c r="A9" s="248" t="s">
        <v>10</v>
      </c>
      <c r="B9" s="211">
        <v>1</v>
      </c>
      <c r="C9" s="211">
        <v>2</v>
      </c>
      <c r="D9" s="211">
        <v>2</v>
      </c>
      <c r="E9" s="211">
        <v>2</v>
      </c>
      <c r="F9" s="211">
        <v>2</v>
      </c>
      <c r="G9" s="211">
        <v>4</v>
      </c>
      <c r="H9" s="210">
        <v>7</v>
      </c>
      <c r="I9" s="210">
        <v>0</v>
      </c>
      <c r="J9" s="210">
        <v>1</v>
      </c>
      <c r="K9" s="211">
        <v>3</v>
      </c>
      <c r="L9" s="211">
        <v>3</v>
      </c>
      <c r="M9" s="211">
        <v>2</v>
      </c>
      <c r="N9" s="250">
        <f t="shared" si="0"/>
        <v>29</v>
      </c>
      <c r="P9" s="256" t="s">
        <v>10</v>
      </c>
      <c r="Q9" s="257">
        <v>3</v>
      </c>
      <c r="R9" s="257">
        <v>0</v>
      </c>
      <c r="S9" s="257">
        <v>4</v>
      </c>
      <c r="T9" s="257">
        <v>5</v>
      </c>
      <c r="U9" s="257">
        <v>4</v>
      </c>
      <c r="V9" s="257">
        <v>4</v>
      </c>
      <c r="W9" s="257">
        <v>2</v>
      </c>
      <c r="X9" s="257">
        <v>2</v>
      </c>
      <c r="Y9" s="257">
        <v>1</v>
      </c>
      <c r="Z9" s="257">
        <v>1</v>
      </c>
      <c r="AA9" s="257">
        <v>0</v>
      </c>
      <c r="AB9" s="257">
        <v>0</v>
      </c>
      <c r="AC9" s="257">
        <f t="shared" si="1"/>
        <v>26</v>
      </c>
      <c r="AE9" s="257">
        <v>4</v>
      </c>
      <c r="AF9" s="257">
        <v>1</v>
      </c>
      <c r="AG9" s="257">
        <v>2</v>
      </c>
      <c r="AH9" s="257">
        <v>3</v>
      </c>
      <c r="AI9" s="257">
        <v>1</v>
      </c>
      <c r="AJ9" s="257">
        <v>5</v>
      </c>
      <c r="AK9" s="257">
        <v>1</v>
      </c>
      <c r="AL9" s="257">
        <v>1</v>
      </c>
      <c r="AM9" s="257">
        <v>4</v>
      </c>
      <c r="AN9" s="257">
        <v>1</v>
      </c>
      <c r="AO9" s="257">
        <v>6</v>
      </c>
      <c r="AP9" s="257">
        <v>2</v>
      </c>
      <c r="AQ9" s="257">
        <v>31</v>
      </c>
    </row>
    <row r="10" spans="1:43" x14ac:dyDescent="0.2">
      <c r="A10" s="248" t="s">
        <v>12</v>
      </c>
      <c r="B10" s="211">
        <v>0</v>
      </c>
      <c r="C10" s="211">
        <v>0</v>
      </c>
      <c r="D10" s="211">
        <v>1</v>
      </c>
      <c r="E10" s="211">
        <v>0</v>
      </c>
      <c r="F10" s="211">
        <v>3</v>
      </c>
      <c r="G10" s="211">
        <v>3</v>
      </c>
      <c r="H10" s="210">
        <v>0</v>
      </c>
      <c r="I10" s="210">
        <v>0</v>
      </c>
      <c r="J10" s="210">
        <v>1</v>
      </c>
      <c r="K10" s="211">
        <v>2</v>
      </c>
      <c r="L10" s="211">
        <v>1</v>
      </c>
      <c r="M10" s="211">
        <v>1</v>
      </c>
      <c r="N10" s="250">
        <f t="shared" si="0"/>
        <v>12</v>
      </c>
      <c r="P10" s="256" t="s">
        <v>12</v>
      </c>
      <c r="Q10" s="257">
        <v>1</v>
      </c>
      <c r="R10" s="257">
        <v>2</v>
      </c>
      <c r="S10" s="257">
        <v>1</v>
      </c>
      <c r="T10" s="257">
        <v>1</v>
      </c>
      <c r="U10" s="257">
        <v>2</v>
      </c>
      <c r="V10" s="257">
        <v>1</v>
      </c>
      <c r="W10" s="257">
        <v>2</v>
      </c>
      <c r="X10" s="257">
        <v>0</v>
      </c>
      <c r="Y10" s="257">
        <v>0</v>
      </c>
      <c r="Z10" s="257">
        <v>0</v>
      </c>
      <c r="AA10" s="257">
        <v>1</v>
      </c>
      <c r="AB10" s="257">
        <v>0</v>
      </c>
      <c r="AC10" s="257">
        <f t="shared" si="1"/>
        <v>11</v>
      </c>
      <c r="AE10" s="257">
        <v>0</v>
      </c>
      <c r="AF10" s="257">
        <v>1</v>
      </c>
      <c r="AG10" s="257">
        <v>1</v>
      </c>
      <c r="AH10" s="257">
        <v>1</v>
      </c>
      <c r="AI10" s="257">
        <v>1</v>
      </c>
      <c r="AJ10" s="257">
        <v>0</v>
      </c>
      <c r="AK10" s="257">
        <v>0</v>
      </c>
      <c r="AL10" s="257">
        <v>0</v>
      </c>
      <c r="AM10" s="257">
        <v>0</v>
      </c>
      <c r="AN10" s="257">
        <v>0</v>
      </c>
      <c r="AO10" s="257">
        <v>0</v>
      </c>
      <c r="AP10" s="257">
        <v>0</v>
      </c>
      <c r="AQ10" s="257">
        <v>4</v>
      </c>
    </row>
    <row r="11" spans="1:43" x14ac:dyDescent="0.2">
      <c r="A11" s="248" t="s">
        <v>7</v>
      </c>
      <c r="B11" s="211">
        <v>1</v>
      </c>
      <c r="C11" s="211">
        <v>0</v>
      </c>
      <c r="D11" s="211">
        <v>1</v>
      </c>
      <c r="E11" s="211">
        <v>0</v>
      </c>
      <c r="F11" s="211">
        <v>1</v>
      </c>
      <c r="G11" s="211">
        <v>0</v>
      </c>
      <c r="H11" s="210">
        <v>0</v>
      </c>
      <c r="I11" s="210">
        <v>1</v>
      </c>
      <c r="J11" s="210">
        <v>0</v>
      </c>
      <c r="K11" s="209">
        <v>0</v>
      </c>
      <c r="L11" s="209">
        <v>0</v>
      </c>
      <c r="M11" s="209">
        <v>0</v>
      </c>
      <c r="N11" s="250">
        <f t="shared" si="0"/>
        <v>4</v>
      </c>
      <c r="P11" s="256" t="s">
        <v>7</v>
      </c>
      <c r="Q11" s="257">
        <v>2</v>
      </c>
      <c r="R11" s="257">
        <v>3</v>
      </c>
      <c r="S11" s="257">
        <v>1</v>
      </c>
      <c r="T11" s="257">
        <v>0</v>
      </c>
      <c r="U11" s="257">
        <v>1</v>
      </c>
      <c r="V11" s="257">
        <v>2</v>
      </c>
      <c r="W11" s="257">
        <v>2</v>
      </c>
      <c r="X11" s="257">
        <v>2</v>
      </c>
      <c r="Y11" s="257">
        <v>1</v>
      </c>
      <c r="Z11" s="257">
        <v>3</v>
      </c>
      <c r="AA11" s="257">
        <v>4</v>
      </c>
      <c r="AB11" s="257">
        <v>2</v>
      </c>
      <c r="AC11" s="257">
        <f t="shared" si="1"/>
        <v>23</v>
      </c>
      <c r="AE11" s="257">
        <v>1</v>
      </c>
      <c r="AF11" s="257">
        <v>4</v>
      </c>
      <c r="AG11" s="257">
        <v>2</v>
      </c>
      <c r="AH11" s="257">
        <v>2</v>
      </c>
      <c r="AI11" s="257">
        <v>1</v>
      </c>
      <c r="AJ11" s="257">
        <v>2</v>
      </c>
      <c r="AK11" s="257">
        <v>1</v>
      </c>
      <c r="AL11" s="257">
        <v>2</v>
      </c>
      <c r="AM11" s="257">
        <v>2</v>
      </c>
      <c r="AN11" s="257">
        <v>1</v>
      </c>
      <c r="AO11" s="257">
        <v>0</v>
      </c>
      <c r="AP11" s="257">
        <v>2</v>
      </c>
      <c r="AQ11" s="257">
        <v>20</v>
      </c>
    </row>
    <row r="12" spans="1:43" x14ac:dyDescent="0.2">
      <c r="A12" s="248" t="s">
        <v>8</v>
      </c>
      <c r="B12" s="209">
        <v>1</v>
      </c>
      <c r="C12" s="209">
        <v>1</v>
      </c>
      <c r="D12" s="209">
        <v>3</v>
      </c>
      <c r="E12" s="209">
        <v>2</v>
      </c>
      <c r="F12" s="209">
        <v>0</v>
      </c>
      <c r="G12" s="209">
        <v>3</v>
      </c>
      <c r="H12" s="210">
        <v>1</v>
      </c>
      <c r="I12" s="210">
        <v>4</v>
      </c>
      <c r="J12" s="210">
        <v>1</v>
      </c>
      <c r="K12" s="211">
        <v>1</v>
      </c>
      <c r="L12" s="211">
        <v>0</v>
      </c>
      <c r="M12" s="211">
        <v>1</v>
      </c>
      <c r="N12" s="250">
        <f t="shared" si="0"/>
        <v>18</v>
      </c>
      <c r="P12" s="256" t="s">
        <v>8</v>
      </c>
      <c r="Q12" s="257">
        <v>0</v>
      </c>
      <c r="R12" s="257">
        <v>3</v>
      </c>
      <c r="S12" s="257">
        <v>2</v>
      </c>
      <c r="T12" s="257">
        <v>3</v>
      </c>
      <c r="U12" s="257">
        <v>3</v>
      </c>
      <c r="V12" s="257">
        <v>4</v>
      </c>
      <c r="W12" s="257">
        <v>2</v>
      </c>
      <c r="X12" s="257">
        <v>2</v>
      </c>
      <c r="Y12" s="257">
        <v>0</v>
      </c>
      <c r="Z12" s="257">
        <v>0</v>
      </c>
      <c r="AA12" s="257">
        <v>0</v>
      </c>
      <c r="AB12" s="257">
        <v>0</v>
      </c>
      <c r="AC12" s="257">
        <f t="shared" si="1"/>
        <v>19</v>
      </c>
      <c r="AE12" s="257">
        <v>0</v>
      </c>
      <c r="AF12" s="257">
        <v>1</v>
      </c>
      <c r="AG12" s="257">
        <v>1</v>
      </c>
      <c r="AH12" s="257">
        <v>2</v>
      </c>
      <c r="AI12" s="257">
        <v>4</v>
      </c>
      <c r="AJ12" s="257">
        <v>0</v>
      </c>
      <c r="AK12" s="257">
        <v>0</v>
      </c>
      <c r="AL12" s="257">
        <v>3</v>
      </c>
      <c r="AM12" s="257">
        <v>1</v>
      </c>
      <c r="AN12" s="257">
        <v>2</v>
      </c>
      <c r="AO12" s="257">
        <v>1</v>
      </c>
      <c r="AP12" s="257">
        <v>0</v>
      </c>
      <c r="AQ12" s="257">
        <v>15</v>
      </c>
    </row>
    <row r="13" spans="1:43" x14ac:dyDescent="0.2">
      <c r="A13" s="248" t="s">
        <v>14</v>
      </c>
      <c r="B13" s="211">
        <v>4</v>
      </c>
      <c r="C13" s="211">
        <v>2</v>
      </c>
      <c r="D13" s="211">
        <v>5</v>
      </c>
      <c r="E13" s="211">
        <v>7</v>
      </c>
      <c r="F13" s="211">
        <v>5</v>
      </c>
      <c r="G13" s="211">
        <v>5</v>
      </c>
      <c r="H13" s="210">
        <v>9</v>
      </c>
      <c r="I13" s="210">
        <v>6</v>
      </c>
      <c r="J13" s="210">
        <v>12</v>
      </c>
      <c r="K13" s="211">
        <v>8</v>
      </c>
      <c r="L13" s="211">
        <v>10</v>
      </c>
      <c r="M13" s="211">
        <v>7</v>
      </c>
      <c r="N13" s="250">
        <f t="shared" si="0"/>
        <v>80</v>
      </c>
      <c r="P13" s="256" t="s">
        <v>14</v>
      </c>
      <c r="Q13" s="257">
        <v>9</v>
      </c>
      <c r="R13" s="257">
        <v>6</v>
      </c>
      <c r="S13" s="257">
        <v>5</v>
      </c>
      <c r="T13" s="257">
        <v>14</v>
      </c>
      <c r="U13" s="257">
        <v>17</v>
      </c>
      <c r="V13" s="257">
        <v>20</v>
      </c>
      <c r="W13" s="257">
        <v>10</v>
      </c>
      <c r="X13" s="257">
        <v>4</v>
      </c>
      <c r="Y13" s="257">
        <v>5</v>
      </c>
      <c r="Z13" s="257">
        <v>10</v>
      </c>
      <c r="AA13" s="257">
        <v>4</v>
      </c>
      <c r="AB13" s="257">
        <v>4</v>
      </c>
      <c r="AC13" s="257">
        <f t="shared" si="1"/>
        <v>108</v>
      </c>
      <c r="AE13" s="257">
        <v>4</v>
      </c>
      <c r="AF13" s="257">
        <v>8</v>
      </c>
      <c r="AG13" s="257">
        <v>12</v>
      </c>
      <c r="AH13" s="257">
        <v>7</v>
      </c>
      <c r="AI13" s="257">
        <v>8</v>
      </c>
      <c r="AJ13" s="257">
        <v>6</v>
      </c>
      <c r="AK13" s="257">
        <v>10</v>
      </c>
      <c r="AL13" s="257">
        <v>9</v>
      </c>
      <c r="AM13" s="257">
        <v>8</v>
      </c>
      <c r="AN13" s="257">
        <v>8</v>
      </c>
      <c r="AO13" s="257">
        <v>9</v>
      </c>
      <c r="AP13" s="257">
        <v>9</v>
      </c>
      <c r="AQ13" s="257">
        <v>98</v>
      </c>
    </row>
    <row r="14" spans="1:43" x14ac:dyDescent="0.2">
      <c r="A14" s="248" t="s">
        <v>2</v>
      </c>
      <c r="B14" s="211">
        <v>0</v>
      </c>
      <c r="C14" s="211">
        <v>0</v>
      </c>
      <c r="D14" s="211">
        <v>0</v>
      </c>
      <c r="E14" s="211">
        <v>0</v>
      </c>
      <c r="F14" s="211">
        <v>0</v>
      </c>
      <c r="G14" s="211">
        <v>0</v>
      </c>
      <c r="H14" s="210">
        <v>0</v>
      </c>
      <c r="I14" s="210">
        <v>1</v>
      </c>
      <c r="J14" s="210">
        <v>0</v>
      </c>
      <c r="K14" s="211">
        <v>0</v>
      </c>
      <c r="L14" s="211">
        <v>0</v>
      </c>
      <c r="M14" s="211">
        <v>0</v>
      </c>
      <c r="N14" s="250">
        <f t="shared" si="0"/>
        <v>1</v>
      </c>
      <c r="P14" s="256" t="s">
        <v>2</v>
      </c>
      <c r="Q14" s="257">
        <v>0</v>
      </c>
      <c r="R14" s="257">
        <v>1</v>
      </c>
      <c r="S14" s="257">
        <v>1</v>
      </c>
      <c r="T14" s="257">
        <v>0</v>
      </c>
      <c r="U14" s="257">
        <v>1</v>
      </c>
      <c r="V14" s="257">
        <v>0</v>
      </c>
      <c r="W14" s="257">
        <v>1</v>
      </c>
      <c r="X14" s="257">
        <v>0</v>
      </c>
      <c r="Y14" s="257">
        <v>0</v>
      </c>
      <c r="Z14" s="257">
        <v>0</v>
      </c>
      <c r="AA14" s="257">
        <v>0</v>
      </c>
      <c r="AB14" s="257">
        <v>0</v>
      </c>
      <c r="AC14" s="257">
        <f t="shared" si="1"/>
        <v>4</v>
      </c>
      <c r="AE14" s="257">
        <v>0</v>
      </c>
      <c r="AF14" s="257">
        <v>4</v>
      </c>
      <c r="AG14" s="257">
        <v>2</v>
      </c>
      <c r="AH14" s="257">
        <v>0</v>
      </c>
      <c r="AI14" s="257">
        <v>0</v>
      </c>
      <c r="AJ14" s="257">
        <v>0</v>
      </c>
      <c r="AK14" s="257">
        <v>0</v>
      </c>
      <c r="AL14" s="257">
        <v>0</v>
      </c>
      <c r="AM14" s="257">
        <v>0</v>
      </c>
      <c r="AN14" s="257">
        <v>0</v>
      </c>
      <c r="AO14" s="257">
        <v>0</v>
      </c>
      <c r="AP14" s="257">
        <v>1</v>
      </c>
      <c r="AQ14" s="257">
        <v>7</v>
      </c>
    </row>
    <row r="15" spans="1:43" x14ac:dyDescent="0.2">
      <c r="A15" s="248" t="s">
        <v>22</v>
      </c>
      <c r="B15" s="211">
        <v>1</v>
      </c>
      <c r="C15" s="211">
        <v>1</v>
      </c>
      <c r="D15" s="211">
        <v>0</v>
      </c>
      <c r="E15" s="211">
        <v>0</v>
      </c>
      <c r="F15" s="211">
        <v>0</v>
      </c>
      <c r="G15" s="211">
        <v>0</v>
      </c>
      <c r="H15" s="210">
        <v>0</v>
      </c>
      <c r="I15" s="210">
        <v>1</v>
      </c>
      <c r="J15" s="210">
        <v>0</v>
      </c>
      <c r="K15" s="209">
        <v>0</v>
      </c>
      <c r="L15" s="209">
        <v>1</v>
      </c>
      <c r="M15" s="209">
        <v>0</v>
      </c>
      <c r="N15" s="250">
        <f t="shared" si="0"/>
        <v>4</v>
      </c>
      <c r="P15" s="256" t="s">
        <v>22</v>
      </c>
      <c r="Q15" s="257">
        <v>0</v>
      </c>
      <c r="R15" s="257">
        <v>0</v>
      </c>
      <c r="S15" s="257">
        <v>0</v>
      </c>
      <c r="T15" s="257">
        <v>0</v>
      </c>
      <c r="U15" s="257">
        <v>0</v>
      </c>
      <c r="V15" s="257">
        <v>0</v>
      </c>
      <c r="W15" s="257">
        <v>0</v>
      </c>
      <c r="X15" s="257">
        <v>0</v>
      </c>
      <c r="Y15" s="257">
        <v>0</v>
      </c>
      <c r="Z15" s="257">
        <v>0</v>
      </c>
      <c r="AA15" s="257">
        <v>0</v>
      </c>
      <c r="AB15" s="257">
        <v>1</v>
      </c>
      <c r="AC15" s="257">
        <f t="shared" si="1"/>
        <v>1</v>
      </c>
      <c r="AE15" s="257">
        <v>0</v>
      </c>
      <c r="AF15" s="257">
        <v>1</v>
      </c>
      <c r="AG15" s="257">
        <v>1</v>
      </c>
      <c r="AH15" s="257">
        <v>1</v>
      </c>
      <c r="AI15" s="257">
        <v>0</v>
      </c>
      <c r="AJ15" s="257">
        <v>0</v>
      </c>
      <c r="AK15" s="257">
        <v>1</v>
      </c>
      <c r="AL15" s="257">
        <v>0</v>
      </c>
      <c r="AM15" s="257">
        <v>0</v>
      </c>
      <c r="AN15" s="257">
        <v>0</v>
      </c>
      <c r="AO15" s="257">
        <v>0</v>
      </c>
      <c r="AP15" s="257">
        <v>0</v>
      </c>
      <c r="AQ15" s="257">
        <v>4</v>
      </c>
    </row>
    <row r="16" spans="1:43" x14ac:dyDescent="0.2">
      <c r="A16" s="248" t="s">
        <v>3</v>
      </c>
      <c r="B16" s="209">
        <v>0</v>
      </c>
      <c r="C16" s="209">
        <v>0</v>
      </c>
      <c r="D16" s="209">
        <v>0</v>
      </c>
      <c r="E16" s="209">
        <v>0</v>
      </c>
      <c r="F16" s="209">
        <v>0</v>
      </c>
      <c r="G16" s="211">
        <v>0</v>
      </c>
      <c r="H16" s="210">
        <v>0</v>
      </c>
      <c r="I16" s="209">
        <v>0</v>
      </c>
      <c r="J16" s="209">
        <v>0</v>
      </c>
      <c r="K16" s="209">
        <v>0</v>
      </c>
      <c r="L16" s="209">
        <v>1</v>
      </c>
      <c r="M16" s="209">
        <v>0</v>
      </c>
      <c r="N16" s="250">
        <f t="shared" si="0"/>
        <v>1</v>
      </c>
      <c r="P16" s="256" t="s">
        <v>3</v>
      </c>
      <c r="Q16" s="257">
        <v>1</v>
      </c>
      <c r="R16" s="257">
        <v>0</v>
      </c>
      <c r="S16" s="257">
        <v>0</v>
      </c>
      <c r="T16" s="257">
        <v>1</v>
      </c>
      <c r="U16" s="257">
        <v>2</v>
      </c>
      <c r="V16" s="257">
        <v>1</v>
      </c>
      <c r="W16" s="257">
        <v>4</v>
      </c>
      <c r="X16" s="257">
        <v>3</v>
      </c>
      <c r="Y16" s="257">
        <v>3</v>
      </c>
      <c r="Z16" s="257">
        <v>3</v>
      </c>
      <c r="AA16" s="257">
        <v>2</v>
      </c>
      <c r="AB16" s="257">
        <v>4</v>
      </c>
      <c r="AC16" s="257">
        <f t="shared" si="1"/>
        <v>24</v>
      </c>
      <c r="AE16" s="257">
        <v>0</v>
      </c>
      <c r="AF16" s="257">
        <v>4</v>
      </c>
      <c r="AG16" s="257">
        <v>1</v>
      </c>
      <c r="AH16" s="257">
        <v>4</v>
      </c>
      <c r="AI16" s="257">
        <v>6</v>
      </c>
      <c r="AJ16" s="257">
        <v>4</v>
      </c>
      <c r="AK16" s="257">
        <v>3</v>
      </c>
      <c r="AL16" s="257">
        <v>4</v>
      </c>
      <c r="AM16" s="257">
        <v>2</v>
      </c>
      <c r="AN16" s="257">
        <v>1</v>
      </c>
      <c r="AO16" s="257">
        <v>5</v>
      </c>
      <c r="AP16" s="257">
        <v>8</v>
      </c>
      <c r="AQ16" s="257">
        <v>42</v>
      </c>
    </row>
    <row r="17" spans="1:43" x14ac:dyDescent="0.2">
      <c r="A17" s="248" t="s">
        <v>4</v>
      </c>
      <c r="B17" s="209">
        <v>0</v>
      </c>
      <c r="C17" s="209">
        <v>0</v>
      </c>
      <c r="D17" s="209">
        <v>1</v>
      </c>
      <c r="E17" s="209">
        <v>0</v>
      </c>
      <c r="F17" s="209">
        <v>1</v>
      </c>
      <c r="G17" s="209">
        <v>1</v>
      </c>
      <c r="H17" s="210">
        <v>2</v>
      </c>
      <c r="I17" s="210">
        <v>1</v>
      </c>
      <c r="J17" s="210">
        <v>0</v>
      </c>
      <c r="K17" s="211">
        <v>0</v>
      </c>
      <c r="L17" s="211">
        <v>1</v>
      </c>
      <c r="M17" s="211">
        <v>0</v>
      </c>
      <c r="N17" s="250">
        <f t="shared" si="0"/>
        <v>7</v>
      </c>
      <c r="P17" s="256" t="s">
        <v>4</v>
      </c>
      <c r="Q17" s="257">
        <v>0</v>
      </c>
      <c r="R17" s="257">
        <v>0</v>
      </c>
      <c r="S17" s="257">
        <v>0</v>
      </c>
      <c r="T17" s="257">
        <v>0</v>
      </c>
      <c r="U17" s="257">
        <v>0</v>
      </c>
      <c r="V17" s="257">
        <v>0</v>
      </c>
      <c r="W17" s="257">
        <v>0</v>
      </c>
      <c r="X17" s="257">
        <v>0</v>
      </c>
      <c r="Y17" s="257">
        <v>0</v>
      </c>
      <c r="Z17" s="257">
        <v>0</v>
      </c>
      <c r="AA17" s="257">
        <v>1</v>
      </c>
      <c r="AB17" s="257">
        <v>0</v>
      </c>
      <c r="AC17" s="257">
        <f t="shared" si="1"/>
        <v>1</v>
      </c>
      <c r="AE17" s="257">
        <v>0</v>
      </c>
      <c r="AF17" s="257">
        <v>0</v>
      </c>
      <c r="AG17" s="257">
        <v>0</v>
      </c>
      <c r="AH17" s="257">
        <v>0</v>
      </c>
      <c r="AI17" s="257">
        <v>0</v>
      </c>
      <c r="AJ17" s="257">
        <v>0</v>
      </c>
      <c r="AK17" s="257">
        <v>0</v>
      </c>
      <c r="AL17" s="257">
        <v>0</v>
      </c>
      <c r="AM17" s="257">
        <v>0</v>
      </c>
      <c r="AN17" s="257">
        <v>0</v>
      </c>
      <c r="AO17" s="257">
        <v>0</v>
      </c>
      <c r="AP17" s="257">
        <v>0</v>
      </c>
      <c r="AQ17" s="257">
        <v>0</v>
      </c>
    </row>
    <row r="18" spans="1:43" x14ac:dyDescent="0.2">
      <c r="A18" s="248" t="s">
        <v>13</v>
      </c>
      <c r="B18" s="211">
        <v>1</v>
      </c>
      <c r="C18" s="211">
        <v>1</v>
      </c>
      <c r="D18" s="211">
        <v>0</v>
      </c>
      <c r="E18" s="211">
        <v>0</v>
      </c>
      <c r="F18" s="211">
        <v>0</v>
      </c>
      <c r="G18" s="211">
        <v>1</v>
      </c>
      <c r="H18" s="210">
        <v>0</v>
      </c>
      <c r="I18" s="210">
        <v>0</v>
      </c>
      <c r="J18" s="210">
        <v>0</v>
      </c>
      <c r="K18" s="209">
        <v>0</v>
      </c>
      <c r="L18" s="209">
        <v>0</v>
      </c>
      <c r="M18" s="209">
        <v>0</v>
      </c>
      <c r="N18" s="250">
        <f t="shared" si="0"/>
        <v>3</v>
      </c>
      <c r="P18" s="256" t="s">
        <v>13</v>
      </c>
      <c r="Q18" s="257">
        <v>0</v>
      </c>
      <c r="R18" s="257">
        <v>1</v>
      </c>
      <c r="S18" s="257">
        <v>0</v>
      </c>
      <c r="T18" s="257">
        <v>0</v>
      </c>
      <c r="U18" s="257">
        <v>0</v>
      </c>
      <c r="V18" s="257">
        <v>2</v>
      </c>
      <c r="W18" s="257">
        <v>0</v>
      </c>
      <c r="X18" s="257">
        <v>0</v>
      </c>
      <c r="Y18" s="257">
        <v>1</v>
      </c>
      <c r="Z18" s="257">
        <v>0</v>
      </c>
      <c r="AA18" s="257">
        <v>0</v>
      </c>
      <c r="AB18" s="257">
        <v>0</v>
      </c>
      <c r="AC18" s="257">
        <f t="shared" si="1"/>
        <v>4</v>
      </c>
      <c r="AE18" s="257">
        <v>0</v>
      </c>
      <c r="AF18" s="257">
        <v>0</v>
      </c>
      <c r="AG18" s="257">
        <v>0</v>
      </c>
      <c r="AH18" s="257">
        <v>0</v>
      </c>
      <c r="AI18" s="257">
        <v>0</v>
      </c>
      <c r="AJ18" s="257">
        <v>0</v>
      </c>
      <c r="AK18" s="257">
        <v>0</v>
      </c>
      <c r="AL18" s="257">
        <v>0</v>
      </c>
      <c r="AM18" s="257">
        <v>0</v>
      </c>
      <c r="AN18" s="257">
        <v>0</v>
      </c>
      <c r="AO18" s="257">
        <v>0</v>
      </c>
      <c r="AP18" s="257">
        <v>0</v>
      </c>
      <c r="AQ18" s="257">
        <v>0</v>
      </c>
    </row>
    <row r="19" spans="1:43" x14ac:dyDescent="0.2">
      <c r="A19" s="248" t="s">
        <v>5</v>
      </c>
      <c r="B19" s="209">
        <v>1</v>
      </c>
      <c r="C19" s="209">
        <v>0</v>
      </c>
      <c r="D19" s="209">
        <v>0</v>
      </c>
      <c r="E19" s="209">
        <v>1</v>
      </c>
      <c r="F19" s="209">
        <v>1</v>
      </c>
      <c r="G19" s="211">
        <v>0</v>
      </c>
      <c r="H19" s="210">
        <v>0</v>
      </c>
      <c r="I19" s="210">
        <v>0</v>
      </c>
      <c r="J19" s="210">
        <v>0</v>
      </c>
      <c r="K19" s="209">
        <v>0</v>
      </c>
      <c r="L19" s="209">
        <v>1</v>
      </c>
      <c r="M19" s="209">
        <v>0</v>
      </c>
      <c r="N19" s="250">
        <f t="shared" si="0"/>
        <v>4</v>
      </c>
      <c r="P19" s="256" t="s">
        <v>5</v>
      </c>
      <c r="Q19" s="257">
        <v>1</v>
      </c>
      <c r="R19" s="257">
        <v>0</v>
      </c>
      <c r="S19" s="257">
        <v>0</v>
      </c>
      <c r="T19" s="257">
        <v>0</v>
      </c>
      <c r="U19" s="257">
        <v>1</v>
      </c>
      <c r="V19" s="257">
        <v>0</v>
      </c>
      <c r="W19" s="257">
        <v>1</v>
      </c>
      <c r="X19" s="257">
        <v>0</v>
      </c>
      <c r="Y19" s="257">
        <v>0</v>
      </c>
      <c r="Z19" s="257">
        <v>0</v>
      </c>
      <c r="AA19" s="257">
        <v>0</v>
      </c>
      <c r="AB19" s="257">
        <v>0</v>
      </c>
      <c r="AC19" s="257">
        <f t="shared" si="1"/>
        <v>3</v>
      </c>
      <c r="AE19" s="257">
        <v>0</v>
      </c>
      <c r="AF19" s="257">
        <v>0</v>
      </c>
      <c r="AG19" s="257">
        <v>0</v>
      </c>
      <c r="AH19" s="257">
        <v>0</v>
      </c>
      <c r="AI19" s="257">
        <v>2</v>
      </c>
      <c r="AJ19" s="257">
        <v>0</v>
      </c>
      <c r="AK19" s="257">
        <v>2</v>
      </c>
      <c r="AL19" s="257">
        <v>0</v>
      </c>
      <c r="AM19" s="257">
        <v>1</v>
      </c>
      <c r="AN19" s="257">
        <v>0</v>
      </c>
      <c r="AO19" s="257">
        <v>0</v>
      </c>
      <c r="AP19" s="257">
        <v>1</v>
      </c>
      <c r="AQ19" s="257">
        <v>6</v>
      </c>
    </row>
    <row r="20" spans="1:43" x14ac:dyDescent="0.2">
      <c r="A20" s="248" t="s">
        <v>21</v>
      </c>
      <c r="B20" s="209">
        <v>0</v>
      </c>
      <c r="C20" s="209">
        <v>0</v>
      </c>
      <c r="D20" s="209">
        <v>2</v>
      </c>
      <c r="E20" s="209">
        <v>0</v>
      </c>
      <c r="F20" s="209">
        <v>0</v>
      </c>
      <c r="G20" s="209">
        <v>0</v>
      </c>
      <c r="H20" s="210">
        <v>0</v>
      </c>
      <c r="I20" s="210">
        <v>0</v>
      </c>
      <c r="J20" s="210">
        <v>0</v>
      </c>
      <c r="K20" s="209">
        <v>0</v>
      </c>
      <c r="L20" s="209">
        <v>0</v>
      </c>
      <c r="M20" s="209">
        <v>0</v>
      </c>
      <c r="N20" s="250">
        <f t="shared" si="0"/>
        <v>2</v>
      </c>
      <c r="P20" s="256" t="s">
        <v>21</v>
      </c>
      <c r="Q20" s="257">
        <v>0</v>
      </c>
      <c r="R20" s="257">
        <v>0</v>
      </c>
      <c r="S20" s="257">
        <v>0</v>
      </c>
      <c r="T20" s="257">
        <v>0</v>
      </c>
      <c r="U20" s="257">
        <v>0</v>
      </c>
      <c r="V20" s="257">
        <v>0</v>
      </c>
      <c r="W20" s="257">
        <v>0</v>
      </c>
      <c r="X20" s="257">
        <v>0</v>
      </c>
      <c r="Y20" s="257">
        <v>0</v>
      </c>
      <c r="Z20" s="257">
        <v>0</v>
      </c>
      <c r="AA20" s="257">
        <v>0</v>
      </c>
      <c r="AB20" s="257">
        <v>0</v>
      </c>
      <c r="AC20" s="257">
        <f t="shared" si="1"/>
        <v>0</v>
      </c>
      <c r="AE20" s="257">
        <v>0</v>
      </c>
      <c r="AF20" s="257">
        <v>0</v>
      </c>
      <c r="AG20" s="257">
        <v>0</v>
      </c>
      <c r="AH20" s="257">
        <v>0</v>
      </c>
      <c r="AI20" s="257">
        <v>0</v>
      </c>
      <c r="AJ20" s="257">
        <v>0</v>
      </c>
      <c r="AK20" s="257">
        <v>0</v>
      </c>
      <c r="AL20" s="257">
        <v>0</v>
      </c>
      <c r="AM20" s="257">
        <v>0</v>
      </c>
      <c r="AN20" s="257">
        <v>0</v>
      </c>
      <c r="AO20" s="257">
        <v>0</v>
      </c>
      <c r="AP20" s="257">
        <v>0</v>
      </c>
      <c r="AQ20" s="257">
        <v>0</v>
      </c>
    </row>
    <row r="21" spans="1:43" x14ac:dyDescent="0.2">
      <c r="A21" s="248" t="s">
        <v>27</v>
      </c>
      <c r="B21" s="209">
        <v>0</v>
      </c>
      <c r="C21" s="209">
        <v>0</v>
      </c>
      <c r="D21" s="209">
        <v>0</v>
      </c>
      <c r="E21" s="209">
        <v>0</v>
      </c>
      <c r="F21" s="209">
        <v>0</v>
      </c>
      <c r="G21" s="209">
        <v>0</v>
      </c>
      <c r="H21" s="210">
        <v>1</v>
      </c>
      <c r="I21" s="210">
        <v>1</v>
      </c>
      <c r="J21" s="210">
        <v>0</v>
      </c>
      <c r="K21" s="209">
        <v>0</v>
      </c>
      <c r="L21" s="209">
        <v>0</v>
      </c>
      <c r="M21" s="209">
        <v>1</v>
      </c>
      <c r="N21" s="250">
        <f t="shared" si="0"/>
        <v>3</v>
      </c>
      <c r="P21" s="256" t="s">
        <v>27</v>
      </c>
      <c r="Q21" s="257">
        <v>2</v>
      </c>
      <c r="R21" s="257">
        <v>0</v>
      </c>
      <c r="S21" s="257">
        <v>0</v>
      </c>
      <c r="T21" s="257">
        <v>0</v>
      </c>
      <c r="U21" s="257">
        <v>1</v>
      </c>
      <c r="V21" s="257">
        <v>0</v>
      </c>
      <c r="W21" s="257">
        <v>0</v>
      </c>
      <c r="X21" s="257">
        <v>0</v>
      </c>
      <c r="Y21" s="257">
        <v>0</v>
      </c>
      <c r="Z21" s="257">
        <v>0</v>
      </c>
      <c r="AA21" s="257">
        <v>1</v>
      </c>
      <c r="AB21" s="257">
        <v>1</v>
      </c>
      <c r="AC21" s="257">
        <f t="shared" si="1"/>
        <v>5</v>
      </c>
      <c r="AE21" s="257">
        <v>1</v>
      </c>
      <c r="AF21" s="257">
        <v>0</v>
      </c>
      <c r="AG21" s="257">
        <v>0</v>
      </c>
      <c r="AH21" s="257">
        <v>0</v>
      </c>
      <c r="AI21" s="257">
        <v>0</v>
      </c>
      <c r="AJ21" s="257">
        <v>0</v>
      </c>
      <c r="AK21" s="257">
        <v>0</v>
      </c>
      <c r="AL21" s="257">
        <v>1</v>
      </c>
      <c r="AM21" s="257">
        <v>0</v>
      </c>
      <c r="AN21" s="257">
        <v>0</v>
      </c>
      <c r="AO21" s="257">
        <v>1</v>
      </c>
      <c r="AP21" s="257">
        <v>1</v>
      </c>
      <c r="AQ21" s="257">
        <v>4</v>
      </c>
    </row>
    <row r="22" spans="1:43" x14ac:dyDescent="0.2">
      <c r="A22" s="248" t="s">
        <v>23</v>
      </c>
      <c r="B22" s="209">
        <v>0</v>
      </c>
      <c r="C22" s="209">
        <v>0</v>
      </c>
      <c r="D22" s="209">
        <v>0</v>
      </c>
      <c r="E22" s="209">
        <v>0</v>
      </c>
      <c r="F22" s="209">
        <v>1</v>
      </c>
      <c r="G22" s="209">
        <v>0</v>
      </c>
      <c r="H22" s="210">
        <v>0</v>
      </c>
      <c r="I22" s="210">
        <v>0</v>
      </c>
      <c r="J22" s="210">
        <v>0</v>
      </c>
      <c r="K22" s="209">
        <v>0</v>
      </c>
      <c r="L22" s="209">
        <v>0</v>
      </c>
      <c r="M22" s="209">
        <v>0</v>
      </c>
      <c r="N22" s="250">
        <f t="shared" si="0"/>
        <v>1</v>
      </c>
      <c r="P22" s="256" t="s">
        <v>23</v>
      </c>
      <c r="Q22" s="257">
        <v>0</v>
      </c>
      <c r="R22" s="257">
        <v>0</v>
      </c>
      <c r="S22" s="257">
        <v>0</v>
      </c>
      <c r="T22" s="257">
        <v>0</v>
      </c>
      <c r="U22" s="257">
        <v>0</v>
      </c>
      <c r="V22" s="257">
        <v>0</v>
      </c>
      <c r="W22" s="257">
        <v>0</v>
      </c>
      <c r="X22" s="257">
        <v>0</v>
      </c>
      <c r="Y22" s="257">
        <v>0</v>
      </c>
      <c r="Z22" s="257">
        <v>0</v>
      </c>
      <c r="AA22" s="257">
        <v>0</v>
      </c>
      <c r="AB22" s="257">
        <v>0</v>
      </c>
      <c r="AC22" s="257">
        <f t="shared" si="1"/>
        <v>0</v>
      </c>
      <c r="AE22" s="257">
        <v>0</v>
      </c>
      <c r="AF22" s="257">
        <v>1</v>
      </c>
      <c r="AG22" s="257">
        <v>0</v>
      </c>
      <c r="AH22" s="257">
        <v>0</v>
      </c>
      <c r="AI22" s="257">
        <v>0</v>
      </c>
      <c r="AJ22" s="257">
        <v>0</v>
      </c>
      <c r="AK22" s="257">
        <v>0</v>
      </c>
      <c r="AL22" s="257">
        <v>0</v>
      </c>
      <c r="AM22" s="257">
        <v>1</v>
      </c>
      <c r="AN22" s="257">
        <v>3</v>
      </c>
      <c r="AO22" s="257">
        <v>0</v>
      </c>
      <c r="AP22" s="257">
        <v>0</v>
      </c>
      <c r="AQ22" s="257">
        <v>5</v>
      </c>
    </row>
    <row r="23" spans="1:43" x14ac:dyDescent="0.2">
      <c r="A23" s="248" t="s">
        <v>24</v>
      </c>
      <c r="B23" s="209">
        <v>0</v>
      </c>
      <c r="C23" s="209">
        <v>0</v>
      </c>
      <c r="D23" s="209">
        <v>0</v>
      </c>
      <c r="E23" s="209">
        <v>0</v>
      </c>
      <c r="F23" s="209">
        <v>1</v>
      </c>
      <c r="G23" s="209">
        <v>0</v>
      </c>
      <c r="H23" s="210">
        <v>0</v>
      </c>
      <c r="I23" s="210">
        <v>0</v>
      </c>
      <c r="J23" s="210">
        <v>1</v>
      </c>
      <c r="K23" s="209">
        <v>0</v>
      </c>
      <c r="L23" s="209">
        <v>0</v>
      </c>
      <c r="M23" s="209">
        <v>0</v>
      </c>
      <c r="N23" s="250">
        <f t="shared" si="0"/>
        <v>2</v>
      </c>
      <c r="P23" s="256" t="s">
        <v>24</v>
      </c>
      <c r="Q23" s="257">
        <v>0</v>
      </c>
      <c r="R23" s="257">
        <v>0</v>
      </c>
      <c r="S23" s="257">
        <v>1</v>
      </c>
      <c r="T23" s="257">
        <v>0</v>
      </c>
      <c r="U23" s="257">
        <v>0</v>
      </c>
      <c r="V23" s="257">
        <v>1</v>
      </c>
      <c r="W23" s="257">
        <v>0</v>
      </c>
      <c r="X23" s="257">
        <v>0</v>
      </c>
      <c r="Y23" s="257">
        <v>0</v>
      </c>
      <c r="Z23" s="257">
        <v>0</v>
      </c>
      <c r="AA23" s="257">
        <v>0</v>
      </c>
      <c r="AB23" s="257">
        <v>0</v>
      </c>
      <c r="AC23" s="257">
        <f t="shared" si="1"/>
        <v>2</v>
      </c>
      <c r="AE23" s="257">
        <v>0</v>
      </c>
      <c r="AF23" s="257">
        <v>0</v>
      </c>
      <c r="AG23" s="257">
        <v>0</v>
      </c>
      <c r="AH23" s="257">
        <v>0</v>
      </c>
      <c r="AI23" s="257">
        <v>0</v>
      </c>
      <c r="AJ23" s="257">
        <v>0</v>
      </c>
      <c r="AK23" s="257">
        <v>0</v>
      </c>
      <c r="AL23" s="257">
        <v>0</v>
      </c>
      <c r="AM23" s="257">
        <v>0</v>
      </c>
      <c r="AN23" s="257">
        <v>0</v>
      </c>
      <c r="AO23" s="257">
        <v>0</v>
      </c>
      <c r="AP23" s="257">
        <v>0</v>
      </c>
      <c r="AQ23" s="257">
        <v>0</v>
      </c>
    </row>
    <row r="24" spans="1:43" x14ac:dyDescent="0.2">
      <c r="A24" s="248" t="s">
        <v>25</v>
      </c>
      <c r="B24" s="209">
        <v>0</v>
      </c>
      <c r="C24" s="209">
        <v>0</v>
      </c>
      <c r="D24" s="209">
        <v>0</v>
      </c>
      <c r="E24" s="209">
        <v>0</v>
      </c>
      <c r="F24" s="209">
        <v>0</v>
      </c>
      <c r="G24" s="209">
        <v>0</v>
      </c>
      <c r="H24" s="211">
        <v>0</v>
      </c>
      <c r="I24" s="211">
        <v>0</v>
      </c>
      <c r="J24" s="211">
        <v>0</v>
      </c>
      <c r="K24" s="211">
        <v>0</v>
      </c>
      <c r="L24" s="211">
        <v>0</v>
      </c>
      <c r="M24" s="211">
        <v>0</v>
      </c>
      <c r="N24" s="250">
        <f t="shared" si="0"/>
        <v>0</v>
      </c>
      <c r="P24" s="256" t="s">
        <v>25</v>
      </c>
      <c r="Q24" s="257">
        <v>0</v>
      </c>
      <c r="R24" s="257">
        <v>0</v>
      </c>
      <c r="S24" s="257">
        <v>0</v>
      </c>
      <c r="T24" s="257">
        <v>0</v>
      </c>
      <c r="U24" s="257">
        <v>0</v>
      </c>
      <c r="V24" s="257">
        <v>0</v>
      </c>
      <c r="W24" s="257">
        <v>0</v>
      </c>
      <c r="X24" s="257">
        <v>0</v>
      </c>
      <c r="Y24" s="257">
        <v>0</v>
      </c>
      <c r="Z24" s="257">
        <v>0</v>
      </c>
      <c r="AA24" s="257">
        <v>0</v>
      </c>
      <c r="AB24" s="257">
        <v>0</v>
      </c>
      <c r="AC24" s="257">
        <f t="shared" si="1"/>
        <v>0</v>
      </c>
      <c r="AE24" s="257">
        <v>0</v>
      </c>
      <c r="AF24" s="257">
        <v>0</v>
      </c>
      <c r="AG24" s="257">
        <v>0</v>
      </c>
      <c r="AH24" s="257">
        <v>0</v>
      </c>
      <c r="AI24" s="257">
        <v>0</v>
      </c>
      <c r="AJ24" s="257">
        <v>0</v>
      </c>
      <c r="AK24" s="257">
        <v>0</v>
      </c>
      <c r="AL24" s="257">
        <v>0</v>
      </c>
      <c r="AM24" s="257">
        <v>0</v>
      </c>
      <c r="AN24" s="257">
        <v>0</v>
      </c>
      <c r="AO24" s="257">
        <v>0</v>
      </c>
      <c r="AP24" s="257">
        <v>0</v>
      </c>
      <c r="AQ24" s="257">
        <v>0</v>
      </c>
    </row>
    <row r="25" spans="1:43" x14ac:dyDescent="0.2">
      <c r="A25" s="248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9"/>
      <c r="P25" s="214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6"/>
      <c r="AE25" s="22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223"/>
    </row>
    <row r="26" spans="1:43" ht="15.75" thickBot="1" x14ac:dyDescent="0.25">
      <c r="A26" s="251" t="s">
        <v>17</v>
      </c>
      <c r="B26" s="252"/>
      <c r="C26" s="252"/>
      <c r="D26" s="252"/>
      <c r="E26" s="252"/>
      <c r="F26" s="252"/>
      <c r="G26" s="252"/>
      <c r="H26" s="252"/>
      <c r="I26" s="252"/>
      <c r="J26" s="252"/>
      <c r="K26" s="252"/>
      <c r="L26" s="252"/>
      <c r="M26" s="252"/>
      <c r="N26" s="253">
        <f>SUM(N3:N24)</f>
        <v>1098</v>
      </c>
      <c r="P26" s="218" t="s">
        <v>17</v>
      </c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20">
        <f>SUM(AC3:AC24)</f>
        <v>1025</v>
      </c>
      <c r="AE26" s="224"/>
      <c r="AF26" s="225"/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6">
        <v>1181</v>
      </c>
    </row>
  </sheetData>
  <mergeCells count="3">
    <mergeCell ref="A1:M1"/>
    <mergeCell ref="P1:AC1"/>
    <mergeCell ref="AE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Yearly Del </vt:lpstr>
      <vt:lpstr>Indicator Aggregate 2011-2021 </vt:lpstr>
      <vt:lpstr>Yearly rates</vt:lpstr>
      <vt:lpstr>2019_2020_2021 </vt:lpstr>
      <vt:lpstr>2019 2020 2021_Rates </vt:lpstr>
      <vt:lpstr>monthly_number-of-delivery</vt:lpstr>
      <vt:lpstr>monthly_number_live_birth</vt:lpstr>
      <vt:lpstr>monthly_fresh_stillbirth</vt:lpstr>
      <vt:lpstr>monthly_macerrated_stillbirth</vt:lpstr>
      <vt:lpstr>monthly_maternal_death</vt:lpstr>
      <vt:lpstr>monthly_neonatal_death</vt:lpstr>
      <vt:lpstr>monthly_Vaccum_delivery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Mangalu</dc:creator>
  <cp:lastModifiedBy>Microsoft Office User</cp:lastModifiedBy>
  <cp:lastPrinted>2019-06-07T09:52:01Z</cp:lastPrinted>
  <dcterms:created xsi:type="dcterms:W3CDTF">2012-06-12T04:37:13Z</dcterms:created>
  <dcterms:modified xsi:type="dcterms:W3CDTF">2022-11-29T13:35:57Z</dcterms:modified>
</cp:coreProperties>
</file>