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c7905cadcdaee8/Desktop/Financial_statements_analysis/"/>
    </mc:Choice>
  </mc:AlternateContent>
  <xr:revisionPtr revIDLastSave="384" documentId="8_{277D3185-F22B-4520-B8E9-C158CAB110ED}" xr6:coauthVersionLast="47" xr6:coauthVersionMax="47" xr10:uidLastSave="{1C43367C-4E9C-4B8A-82B9-EC2AA1435C8A}"/>
  <bookViews>
    <workbookView xWindow="-96" yWindow="-96" windowWidth="23232" windowHeight="12432" activeTab="3" xr2:uid="{E5FD84FF-7C30-40DB-8D94-CD339CDD2B3E}"/>
  </bookViews>
  <sheets>
    <sheet name="Balance_sheet" sheetId="1" r:id="rId1"/>
    <sheet name="IncomeStatement" sheetId="2" r:id="rId2"/>
    <sheet name="CashFlowStatements" sheetId="3" r:id="rId3"/>
    <sheet name="Ratios" sheetId="4" r:id="rId4"/>
  </sheets>
  <definedNames>
    <definedName name="ExternalData_1" localSheetId="2" hidden="1">CashFlowStatements!$A$1:$D$40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4" l="1"/>
  <c r="B22" i="4"/>
  <c r="C22" i="4"/>
  <c r="D22" i="4"/>
  <c r="E22" i="4"/>
  <c r="B23" i="4"/>
  <c r="C48" i="4"/>
  <c r="C23" i="4"/>
  <c r="D48" i="4"/>
  <c r="D23" i="4"/>
  <c r="E23" i="4"/>
  <c r="B24" i="4"/>
  <c r="C24" i="4"/>
  <c r="D24" i="4"/>
  <c r="E24" i="4"/>
  <c r="B21" i="4"/>
  <c r="C21" i="4"/>
  <c r="D21" i="4"/>
  <c r="E21" i="4"/>
  <c r="B47" i="4"/>
  <c r="B5" i="4"/>
  <c r="C47" i="4"/>
  <c r="C5" i="4"/>
  <c r="D47" i="4"/>
  <c r="D5" i="4"/>
  <c r="E5" i="4"/>
  <c r="B6" i="4"/>
  <c r="C6" i="4"/>
  <c r="D6" i="4"/>
  <c r="E6" i="4"/>
  <c r="B7" i="4"/>
  <c r="C7" i="4"/>
  <c r="D7" i="4"/>
  <c r="E7" i="4"/>
  <c r="B10" i="4"/>
  <c r="C10" i="4"/>
  <c r="D10" i="4"/>
  <c r="E10" i="4"/>
  <c r="B11" i="4"/>
  <c r="C11" i="4"/>
  <c r="D11" i="4"/>
  <c r="E11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3" i="4"/>
  <c r="C33" i="4"/>
  <c r="D33" i="4"/>
  <c r="E33" i="4"/>
  <c r="B34" i="4"/>
  <c r="C34" i="4"/>
  <c r="D34" i="4"/>
  <c r="E34" i="4"/>
  <c r="B35" i="4"/>
  <c r="C35" i="4"/>
  <c r="D35" i="4"/>
  <c r="E35" i="4"/>
  <c r="B37" i="4"/>
  <c r="C37" i="4"/>
  <c r="D37" i="4"/>
  <c r="E37" i="4"/>
  <c r="B40" i="4"/>
  <c r="C40" i="4"/>
  <c r="D40" i="4"/>
  <c r="E40" i="4"/>
  <c r="B41" i="4"/>
  <c r="C41" i="4"/>
  <c r="D41" i="4"/>
  <c r="E41" i="4"/>
  <c r="B42" i="4"/>
  <c r="C42" i="4"/>
  <c r="D42" i="4"/>
  <c r="E42" i="4"/>
  <c r="B45" i="4"/>
  <c r="C45" i="4"/>
  <c r="D45" i="4"/>
  <c r="E45" i="4"/>
  <c r="E46" i="4"/>
  <c r="B50" i="4"/>
  <c r="C50" i="4"/>
  <c r="D50" i="4"/>
  <c r="E50" i="4"/>
  <c r="B3" i="4"/>
  <c r="C3" i="4"/>
  <c r="D3" i="4"/>
  <c r="E3" i="4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2C0BEF-8697-4C07-8D67-6A69FDEB42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B939BAB3-F786-4708-A186-E744AE9A7C0C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  <connection id="3" xr16:uid="{1E51DAC2-C40D-4614-AA9E-51B3755ACCC9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4" xr16:uid="{B93F7BF3-A2E1-4C65-ACBD-53189036787B}" keepAlive="1" name="Query - Table014 (Page 11)" description="Connection to the 'Table014 (Page 11)' query in the workbook." type="5" refreshedVersion="0" background="1" saveData="1">
    <dbPr connection="Provider=Microsoft.Mashup.OleDb.1;Data Source=$Workbook$;Location=&quot;Table014 (Page 11)&quot;;Extended Properties=&quot;&quot;" command="SELECT * FROM [Table014 (Page 11)]"/>
  </connection>
  <connection id="5" xr16:uid="{0ADDFB6F-9880-499E-A6A2-4D062A3A907A}" keepAlive="1" name="Query - Table042 (Page 62)" description="Connection to the 'Table042 (Page 62)' query in the workbook." type="5" refreshedVersion="8" background="1" saveData="1">
    <dbPr connection="Provider=Microsoft.Mashup.OleDb.1;Data Source=$Workbook$;Location=&quot;Table042 (Page 62)&quot;;Extended Properties=&quot;&quot;" command="SELECT * FROM [Table042 (Page 62)]"/>
  </connection>
  <connection id="6" xr16:uid="{6808099D-B919-4334-8E73-A02D8EA4B2DF}" keepAlive="1" name="Query - Table044 (Page 64)" description="Connection to the 'Table044 (Page 64)' query in the workbook." type="5" refreshedVersion="0" background="1" saveData="1">
    <dbPr connection="Provider=Microsoft.Mashup.OleDb.1;Data Source=$Workbook$;Location=&quot;Table044 (Page 64)&quot;;Extended Properties=&quot;&quot;" command="SELECT * FROM [Table044 (Page 64)]"/>
  </connection>
</connections>
</file>

<file path=xl/sharedStrings.xml><?xml version="1.0" encoding="utf-8"?>
<sst xmlns="http://schemas.openxmlformats.org/spreadsheetml/2006/main" count="323" uniqueCount="277">
  <si>
    <t>CONSOLIDATED BALANCE SHEETS - USD ($) $ in Millions</t>
  </si>
  <si>
    <t>Dec. 31, 2022</t>
  </si>
  <si>
    <t>Dec. 31, 2021</t>
  </si>
  <si>
    <t>CONSOLIDATED BALANCE SHEETS - USD ($)_x000D_
$ in Millions</t>
  </si>
  <si>
    <t>CURRENT ASSETS</t>
  </si>
  <si>
    <t/>
  </si>
  <si>
    <t>Cash and cash equivalents</t>
  </si>
  <si>
    <t>$ 9,519</t>
  </si>
  <si>
    <t>$ 9,684</t>
  </si>
  <si>
    <t>Short-term investments</t>
  </si>
  <si>
    <t>Total Cash, Cash Equivalents and Short-Term Investments</t>
  </si>
  <si>
    <t>Marketable securities</t>
  </si>
  <si>
    <t>Trade accounts receivable, less allowances of $516 and $516, respectively</t>
  </si>
  <si>
    <t>Inventories</t>
  </si>
  <si>
    <t>Prepaid expenses and other current assets</t>
  </si>
  <si>
    <t>Total Current Assets</t>
  </si>
  <si>
    <t>Equity method investments</t>
  </si>
  <si>
    <t>Other investments</t>
  </si>
  <si>
    <t>Other noncurrent assets</t>
  </si>
  <si>
    <t>Deferred income tax assets</t>
  </si>
  <si>
    <t>Property, plant and equipment — net</t>
  </si>
  <si>
    <t>Trademarks with indefinite lives</t>
  </si>
  <si>
    <t>Goodwill</t>
  </si>
  <si>
    <t>Other intangible assets</t>
  </si>
  <si>
    <t>Total Assets</t>
  </si>
  <si>
    <t>CURRENT LIABILITIES</t>
  </si>
  <si>
    <t>Accounts payable and accrued expenses</t>
  </si>
  <si>
    <t>Loans and notes payable</t>
  </si>
  <si>
    <t>Current maturities of long-term debt</t>
  </si>
  <si>
    <t>Accrued income taxes</t>
  </si>
  <si>
    <t>Total Current Liabilities</t>
  </si>
  <si>
    <t>Long-term debt</t>
  </si>
  <si>
    <t>Other noncurrent liabilities</t>
  </si>
  <si>
    <t>Deferred income tax liabilities</t>
  </si>
  <si>
    <t>THE COCA-COLA COMPANY SHAREOWNERS' EQUITY</t>
  </si>
  <si>
    <t>Common stock, $0.25 par value; authorized — 11,200 shares; issued — 7,040 shares</t>
  </si>
  <si>
    <t>Capital surplus</t>
  </si>
  <si>
    <t>Reinvested earnings</t>
  </si>
  <si>
    <t>Accumulated other comprehensive income (loss)</t>
  </si>
  <si>
    <t>Treasury stock, at cost — 2,712 and 2,715 shares, respectively</t>
  </si>
  <si>
    <t>Equity Attributable to Shareowners of The Coca-Cola Company</t>
  </si>
  <si>
    <t>Equity attributable to noncontrolling interests</t>
  </si>
  <si>
    <t>Total Equity</t>
  </si>
  <si>
    <t>Total Liabilities and Equity</t>
  </si>
  <si>
    <t>CONSOLIDATED STATEMENTS OF INCOME - USD ($) shares in Millions, $ in Millions</t>
  </si>
  <si>
    <t>12 Months Ended Dec. 31, 2022</t>
  </si>
  <si>
    <t>12 Months Ended Dec. 31, 2021</t>
  </si>
  <si>
    <t>12 Months Ended Dec. 31, 2020</t>
  </si>
  <si>
    <t>CONSOLIDATED STATEMENTS OF INCOME - USD ($)_x000D_
shares in Millions, $ in Millions</t>
  </si>
  <si>
    <t>12 Months Ended</t>
  </si>
  <si>
    <t>Dec. 31, 2020</t>
  </si>
  <si>
    <t>Net Operating Revenues</t>
  </si>
  <si>
    <t>Cost of goods sold</t>
  </si>
  <si>
    <t>Gross Profit</t>
  </si>
  <si>
    <t>Selling, general and administrative expenses</t>
  </si>
  <si>
    <t>Other operating charges</t>
  </si>
  <si>
    <t>Operating Income</t>
  </si>
  <si>
    <t>Interest income</t>
  </si>
  <si>
    <t>Interest expense</t>
  </si>
  <si>
    <t>Equity income (loss) — net</t>
  </si>
  <si>
    <t>Other income (loss) — net</t>
  </si>
  <si>
    <t>Income Before Income Taxes</t>
  </si>
  <si>
    <t>Income taxes</t>
  </si>
  <si>
    <t>Consolidated Net Income</t>
  </si>
  <si>
    <t>Net Income (Loss) Attributable to Noncontrolling Interest</t>
  </si>
  <si>
    <t>Net Income Attributable to Shareowners of The Coca-Cola Company</t>
  </si>
  <si>
    <t>Basic Net Income Per Share1</t>
  </si>
  <si>
    <t>Diluted Net Income Per Share1</t>
  </si>
  <si>
    <t>Average Shares Outstanding — Basic</t>
  </si>
  <si>
    <t>Effect of dilutive securities</t>
  </si>
  <si>
    <t>Average Shares Outstanding — Diluted</t>
  </si>
  <si>
    <t>CONSOLIDATED STATEMENTS OF CASH FLOWS - USD ($) $ in Millions</t>
  </si>
  <si>
    <t>CONSOLIDATED STATEMENTS OF CASH FLOWS - USD ($)_x000D_
$ in Millions</t>
  </si>
  <si>
    <t>OPERATING ACTIVITIES</t>
  </si>
  <si>
    <t>$ 9,571</t>
  </si>
  <si>
    <t>$ 9,804</t>
  </si>
  <si>
    <t>$ 7,768</t>
  </si>
  <si>
    <t>Depreciation and amortization</t>
  </si>
  <si>
    <t>1,260</t>
  </si>
  <si>
    <t>1,452</t>
  </si>
  <si>
    <t>1,536</t>
  </si>
  <si>
    <t>Stock-based compensation expense</t>
  </si>
  <si>
    <t>356</t>
  </si>
  <si>
    <t>337</t>
  </si>
  <si>
    <t>126</t>
  </si>
  <si>
    <t>Deferred income taxes</t>
  </si>
  <si>
    <t>(122)</t>
  </si>
  <si>
    <t>894</t>
  </si>
  <si>
    <t>(18)</t>
  </si>
  <si>
    <t>Equity (income) loss — net of dividends</t>
  </si>
  <si>
    <t>(838)</t>
  </si>
  <si>
    <t>(615)</t>
  </si>
  <si>
    <t>(511)</t>
  </si>
  <si>
    <t>Foreign currency adjustments</t>
  </si>
  <si>
    <t>203</t>
  </si>
  <si>
    <t>86</t>
  </si>
  <si>
    <t>(88)</t>
  </si>
  <si>
    <t>Significant (gains) losses — net</t>
  </si>
  <si>
    <t>(129)</t>
  </si>
  <si>
    <t>(1,365)</t>
  </si>
  <si>
    <t>(914)</t>
  </si>
  <si>
    <t>1,086</t>
  </si>
  <si>
    <t>506</t>
  </si>
  <si>
    <t>556</t>
  </si>
  <si>
    <t>Other items</t>
  </si>
  <si>
    <t>236</t>
  </si>
  <si>
    <t>201</t>
  </si>
  <si>
    <t>699</t>
  </si>
  <si>
    <t>Net change in operating assets and liabilities</t>
  </si>
  <si>
    <t>(605)</t>
  </si>
  <si>
    <t>1,325</t>
  </si>
  <si>
    <t>690</t>
  </si>
  <si>
    <t>Net Cash Provided by Operating Activities</t>
  </si>
  <si>
    <t>11,018</t>
  </si>
  <si>
    <t>12,625</t>
  </si>
  <si>
    <t>9,844</t>
  </si>
  <si>
    <t>INVESTING ACTIVITIES</t>
  </si>
  <si>
    <t>Purchases of investments</t>
  </si>
  <si>
    <t>(3,751)</t>
  </si>
  <si>
    <t>(6,030)</t>
  </si>
  <si>
    <t>(13,583)</t>
  </si>
  <si>
    <t>Proceeds from disposals of investments</t>
  </si>
  <si>
    <t>4,771</t>
  </si>
  <si>
    <t>7,059</t>
  </si>
  <si>
    <t>13,835</t>
  </si>
  <si>
    <t>Acquisitions of businesses, equity method investments and nonmarketable securities</t>
  </si>
  <si>
    <t>(73)</t>
  </si>
  <si>
    <t>(4,766)</t>
  </si>
  <si>
    <t>(1,052)</t>
  </si>
  <si>
    <t>Proceeds from disposals of businesses, equity method investments and nonmarketable securities</t>
  </si>
  <si>
    <t>458</t>
  </si>
  <si>
    <t>2,180</t>
  </si>
  <si>
    <t>189</t>
  </si>
  <si>
    <t>Purchases of property, plant and equipment</t>
  </si>
  <si>
    <t>(1,484)</t>
  </si>
  <si>
    <t>(1,367)</t>
  </si>
  <si>
    <t>(1,177)</t>
  </si>
  <si>
    <t>Proceeds from disposals of property, plant and equipment</t>
  </si>
  <si>
    <t>75</t>
  </si>
  <si>
    <t>108</t>
  </si>
  <si>
    <t>Collateral (paid) received associated with hedging activities — net</t>
  </si>
  <si>
    <t>(1,465)</t>
  </si>
  <si>
    <t>0</t>
  </si>
  <si>
    <t>Other investing activities</t>
  </si>
  <si>
    <t>706</t>
  </si>
  <si>
    <t>51</t>
  </si>
  <si>
    <t>122</t>
  </si>
  <si>
    <t>Net Cash Provided by (Used in) Investing Activities</t>
  </si>
  <si>
    <t>(763)</t>
  </si>
  <si>
    <t>(2,765)</t>
  </si>
  <si>
    <t>(1,477)</t>
  </si>
  <si>
    <t>FINANCING ACTIVITIES</t>
  </si>
  <si>
    <t>Issuances of debt</t>
  </si>
  <si>
    <t>3,972</t>
  </si>
  <si>
    <t>13,094</t>
  </si>
  <si>
    <t>26,934</t>
  </si>
  <si>
    <t>Payments of debt</t>
  </si>
  <si>
    <t>(4,930)</t>
  </si>
  <si>
    <t>(12,866)</t>
  </si>
  <si>
    <t>(28,796)</t>
  </si>
  <si>
    <t>Issuances of stock</t>
  </si>
  <si>
    <t>837</t>
  </si>
  <si>
    <t>702</t>
  </si>
  <si>
    <t>647</t>
  </si>
  <si>
    <t>Purchases of stock for treasury</t>
  </si>
  <si>
    <t>(1,418)</t>
  </si>
  <si>
    <t>(111)</t>
  </si>
  <si>
    <t>(118)</t>
  </si>
  <si>
    <t>Dividends</t>
  </si>
  <si>
    <t>(7,616)</t>
  </si>
  <si>
    <t>(7,252)</t>
  </si>
  <si>
    <t>(7,047)</t>
  </si>
  <si>
    <t>Other financing activities</t>
  </si>
  <si>
    <t>(1,095)</t>
  </si>
  <si>
    <t>(353)</t>
  </si>
  <si>
    <t>310</t>
  </si>
  <si>
    <t>Net Cash Provided by (Used in) Financing Activities</t>
  </si>
  <si>
    <t>(10,250)</t>
  </si>
  <si>
    <t>(6,786)</t>
  </si>
  <si>
    <t>(8,070)</t>
  </si>
  <si>
    <t>CASH AND CASH EQUIVALENTS</t>
  </si>
  <si>
    <t>Effect of Exchange Rate Changes on Cash, Cash Equivalents, Restricted Cash, and Restricted Cash Equivalents</t>
  </si>
  <si>
    <t>(205)</t>
  </si>
  <si>
    <t>(159)</t>
  </si>
  <si>
    <t>76</t>
  </si>
  <si>
    <t>Net increase (decrease) in cash, cash equivalents, restricted cash and restricted cash equivalents during the year</t>
  </si>
  <si>
    <t>(200)</t>
  </si>
  <si>
    <t>2,915</t>
  </si>
  <si>
    <t>373</t>
  </si>
  <si>
    <t>Cash, cash equivalents, restricted cash and restricted cash equivalents at beginning of year</t>
  </si>
  <si>
    <t>10,025</t>
  </si>
  <si>
    <t>7,110</t>
  </si>
  <si>
    <t>6,737</t>
  </si>
  <si>
    <t>Cash, Cash Equivalents, Restricted Cash and Restricted Cash Equivalents at End of Year</t>
  </si>
  <si>
    <t>9,825</t>
  </si>
  <si>
    <t>Restricted Cash and Restricted Cash Equivalents</t>
  </si>
  <si>
    <t>306</t>
  </si>
  <si>
    <t>341</t>
  </si>
  <si>
    <t>315</t>
  </si>
  <si>
    <t>$ 6,795</t>
  </si>
  <si>
    <t>Dec. 31, 2019</t>
  </si>
  <si>
    <t>Ratio Analysis</t>
  </si>
  <si>
    <t>Return on Equity</t>
  </si>
  <si>
    <t>Return on Assets</t>
  </si>
  <si>
    <t>Financial Leverage</t>
  </si>
  <si>
    <t>Correction Factor</t>
  </si>
  <si>
    <t>Return on Sales</t>
  </si>
  <si>
    <t xml:space="preserve">Asset turnover </t>
  </si>
  <si>
    <t>Profitability</t>
  </si>
  <si>
    <t>Gross margin</t>
  </si>
  <si>
    <t>SG&amp;A as % of Sales</t>
  </si>
  <si>
    <t>Operating Margin</t>
  </si>
  <si>
    <t>Interest Expense as % of Sales</t>
  </si>
  <si>
    <t>Effective Tax Rate</t>
  </si>
  <si>
    <t>Asset Turnover Ratios</t>
  </si>
  <si>
    <t>Accounts Receivable Turnover</t>
  </si>
  <si>
    <t>Inventory Turnover</t>
  </si>
  <si>
    <t>Accounts Payable Turnover</t>
  </si>
  <si>
    <t>Fixed Asset Turnover</t>
  </si>
  <si>
    <t>Days Turnover Ratios</t>
  </si>
  <si>
    <t>Days Receivables</t>
  </si>
  <si>
    <t>Days Inventory</t>
  </si>
  <si>
    <t>Days Payables</t>
  </si>
  <si>
    <t>Net Trade Cycle</t>
  </si>
  <si>
    <t>Liquidity Analysis</t>
  </si>
  <si>
    <t>Current Ratio</t>
  </si>
  <si>
    <t>Quick Ratio</t>
  </si>
  <si>
    <t>CFO-to-Current Liabilities</t>
  </si>
  <si>
    <t xml:space="preserve">Interest Coverage </t>
  </si>
  <si>
    <t xml:space="preserve">Cash Interest Coverage </t>
  </si>
  <si>
    <t xml:space="preserve">Debt to Equity </t>
  </si>
  <si>
    <t xml:space="preserve">Long-Term-Debt to Equity </t>
  </si>
  <si>
    <t>Long-Term Debt to Tangible Assets</t>
  </si>
  <si>
    <t>Other Information</t>
  </si>
  <si>
    <t>Sales Growth</t>
  </si>
  <si>
    <t>Statutory Tax Rate</t>
  </si>
  <si>
    <t xml:space="preserve">De-levered Net Income </t>
  </si>
  <si>
    <t>Purchases</t>
  </si>
  <si>
    <t>Weighted Avg Depreciation Rate</t>
  </si>
  <si>
    <t>Weighted Avg Interest Rate</t>
  </si>
  <si>
    <t xml:space="preserve"> Dec. 31, 2020</t>
  </si>
  <si>
    <t xml:space="preserve"> Dec. 31, 2019</t>
  </si>
  <si>
    <t>Bottlers' franchise rights with indefinite lives</t>
  </si>
  <si>
    <t>Return on Equity = Net Income / Avg. Stockholders' Equity</t>
  </si>
  <si>
    <t>Return on Assets = De-levered Net Income / Avg. Total Assets</t>
  </si>
  <si>
    <t>Financial Leverage = Avg. Total Assets / Avg. Stockholders’ Equity</t>
  </si>
  <si>
    <t>Correction Factor = Net Income / De-levered Net Income</t>
  </si>
  <si>
    <t>Return on Sales =  De-levered Net Income / Sales</t>
  </si>
  <si>
    <t>Asset turnover = Sales / Avg. Total Assets</t>
  </si>
  <si>
    <t>Gross Margin = (Sales - Cost of Goods Sold) / Sales</t>
  </si>
  <si>
    <t>SG&amp;A as a % of Sales = SG&amp;A Expense / Sales</t>
  </si>
  <si>
    <t>Operating Margin = Operating Income / Sales</t>
  </si>
  <si>
    <t>Interest Expense as % of Sales = Interest Expense / Sales</t>
  </si>
  <si>
    <t>Effective Tax Rate = Income Taxes / Pre-tax Income</t>
  </si>
  <si>
    <t>Accounts Receivables Turnover = Sales / Avg. Accounts Receivable</t>
  </si>
  <si>
    <t>Inventory Turnover = Cost of Goods Sold / Avg. Inventory</t>
  </si>
  <si>
    <t>Accounts Payable Turnover = Purchases / Avg. Accounts Payable</t>
  </si>
  <si>
    <t>Fixed Asset Turnover = Sales / Avg. Net Property, Plant and Equipment</t>
  </si>
  <si>
    <t>Days Receivables =  365 * (Avg. Accounts Receivable / Sales)</t>
  </si>
  <si>
    <t>Days Inventory = 365 * (Avg. Inventory / Cost of Goods Sold)</t>
  </si>
  <si>
    <t>Days Payable = 365 * (Avg. Accounts Payable / Purchases)</t>
  </si>
  <si>
    <t>Net Trade Cycle = Days Receivable + Days Inventory - Days Payable</t>
  </si>
  <si>
    <t>Current Ratio = Current Assets / Current Liabilities</t>
  </si>
  <si>
    <t>Quick Ratio = (Cash + Accts Rec) / Current Liabilities</t>
  </si>
  <si>
    <t>CFO-to-Current Liabilities = Cash from Operations / Avg. Current Laibilities</t>
  </si>
  <si>
    <t>Interest Coverage = Operating Income before Depreciation / Interest Expense</t>
  </si>
  <si>
    <t>Cash Interest Coverage = (Cash from Operations + Cash Interest + Cash Taxes) / Cash Interest Paid</t>
  </si>
  <si>
    <t>Debt to Equity = Total Liabilities / Total Stockholders’ Equity</t>
  </si>
  <si>
    <t>Long-Term-Debt to Equity = Total Long-Term Debt / Total Stockholders’ Equity</t>
  </si>
  <si>
    <t>Long-Term Debt to Tangible Assets = Total Long-Term Debt / (Total Assets - Intangible Assets)</t>
  </si>
  <si>
    <t>Sales Growth = Change in Sales / Prior Year Sales</t>
  </si>
  <si>
    <t>Federal Statutory Rate + State and Foreign Statutory Rates (excludes permanent differences)</t>
  </si>
  <si>
    <t>De-levered Net Income = Net Income + (Interest Exp. * (1 - Statutory Tax Rate))</t>
  </si>
  <si>
    <t>Purchases = Ending Inventory + COGS – Beginning Inventory</t>
  </si>
  <si>
    <t>Weighted Avg Depreciation Rate = Depreciation &amp; Amortization / (Avg. Gross PP&amp;E + Avg. Intangible Assets)</t>
  </si>
  <si>
    <t>Weighted Avg Interest Rate = Interest Expense / Avg. Long-Term Debt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</si>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</sst>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Geneva"/>
    </font>
    <font>
      <b/>
      <sz val="10"/>
      <name val="Geneva"/>
    </font>
    <font>
      <sz val="10"/>
      <name val="Arial"/>
      <family val="2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2" borderId="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5" fillId="0" borderId="0" xfId="0" applyFont="1"/>
    <xf numFmtId="0" fontId="6" fillId="0" borderId="0" xfId="0" applyFont="1"/>
    <xf numFmtId="10" fontId="5" fillId="0" borderId="0" xfId="0" applyNumberFormat="1" applyFont="1"/>
    <xf numFmtId="0" fontId="7" fillId="0" borderId="0" xfId="0" applyFont="1"/>
    <xf numFmtId="0" fontId="8" fillId="0" borderId="0" xfId="0" applyFont="1"/>
    <xf numFmtId="2" fontId="0" fillId="3" borderId="7" xfId="0" applyNumberFormat="1" applyFill="1" applyBorder="1" applyAlignment="1">
      <alignment horizontal="right"/>
    </xf>
    <xf numFmtId="2" fontId="0" fillId="3" borderId="8" xfId="0" applyNumberFormat="1" applyFill="1" applyBorder="1" applyAlignment="1">
      <alignment horizontal="right"/>
    </xf>
    <xf numFmtId="2" fontId="0" fillId="3" borderId="5" xfId="0" applyNumberFormat="1" applyFill="1" applyBorder="1" applyAlignment="1">
      <alignment horizontal="right"/>
    </xf>
    <xf numFmtId="2" fontId="0" fillId="0" borderId="7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0" fillId="3" borderId="7" xfId="0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1" fontId="0" fillId="3" borderId="8" xfId="0" applyNumberForma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1" fontId="0" fillId="0" borderId="7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7" xfId="1" applyNumberFormat="1" applyFont="1" applyBorder="1" applyAlignment="1">
      <alignment horizontal="right"/>
    </xf>
    <xf numFmtId="3" fontId="0" fillId="0" borderId="7" xfId="1" applyNumberFormat="1" applyFon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0" fillId="3" borderId="7" xfId="1" applyNumberFormat="1" applyFont="1" applyFill="1" applyBorder="1" applyAlignment="1">
      <alignment horizontal="right"/>
    </xf>
    <xf numFmtId="3" fontId="0" fillId="3" borderId="7" xfId="1" applyNumberFormat="1" applyFont="1" applyFill="1" applyBorder="1" applyAlignment="1">
      <alignment horizontal="right"/>
    </xf>
    <xf numFmtId="3" fontId="0" fillId="3" borderId="7" xfId="0" applyNumberFormat="1" applyFill="1" applyBorder="1" applyAlignment="1">
      <alignment horizontal="right"/>
    </xf>
    <xf numFmtId="3" fontId="0" fillId="3" borderId="8" xfId="0" applyNumberFormat="1" applyFill="1" applyBorder="1" applyAlignment="1">
      <alignment horizontal="right"/>
    </xf>
    <xf numFmtId="3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9" fontId="0" fillId="0" borderId="0" xfId="2" applyFont="1"/>
    <xf numFmtId="0" fontId="3" fillId="2" borderId="0" xfId="0" applyFont="1" applyFill="1"/>
    <xf numFmtId="0" fontId="3" fillId="2" borderId="9" xfId="0" applyFont="1" applyFill="1" applyBorder="1"/>
    <xf numFmtId="0" fontId="0" fillId="3" borderId="9" xfId="0" applyFill="1" applyBorder="1"/>
    <xf numFmtId="0" fontId="0" fillId="0" borderId="9" xfId="0" applyBorder="1"/>
    <xf numFmtId="1" fontId="0" fillId="3" borderId="7" xfId="2" applyNumberFormat="1" applyFont="1" applyFill="1" applyBorder="1" applyAlignment="1">
      <alignment horizontal="right"/>
    </xf>
    <xf numFmtId="3" fontId="0" fillId="0" borderId="7" xfId="2" applyNumberFormat="1" applyFont="1" applyBorder="1" applyAlignment="1">
      <alignment horizontal="right"/>
    </xf>
    <xf numFmtId="1" fontId="0" fillId="0" borderId="7" xfId="2" applyNumberFormat="1" applyFont="1" applyBorder="1" applyAlignment="1">
      <alignment horizontal="right"/>
    </xf>
    <xf numFmtId="3" fontId="0" fillId="3" borderId="7" xfId="2" applyNumberFormat="1" applyFont="1" applyFill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3" borderId="7" xfId="0" applyNumberFormat="1" applyFill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9" fillId="3" borderId="6" xfId="0" applyFont="1" applyFill="1" applyBorder="1"/>
    <xf numFmtId="3" fontId="9" fillId="3" borderId="7" xfId="1" applyNumberFormat="1" applyFont="1" applyFill="1" applyBorder="1" applyAlignment="1">
      <alignment horizontal="right"/>
    </xf>
    <xf numFmtId="3" fontId="9" fillId="3" borderId="7" xfId="0" applyNumberFormat="1" applyFont="1" applyFill="1" applyBorder="1" applyAlignment="1">
      <alignment horizontal="right"/>
    </xf>
    <xf numFmtId="3" fontId="9" fillId="3" borderId="8" xfId="0" applyNumberFormat="1" applyFont="1" applyFill="1" applyBorder="1" applyAlignment="1">
      <alignment horizontal="right"/>
    </xf>
    <xf numFmtId="2" fontId="9" fillId="3" borderId="5" xfId="0" applyNumberFormat="1" applyFont="1" applyFill="1" applyBorder="1" applyAlignment="1">
      <alignment horizontal="right"/>
    </xf>
    <xf numFmtId="0" fontId="9" fillId="0" borderId="0" xfId="0" applyFont="1"/>
    <xf numFmtId="0" fontId="9" fillId="3" borderId="7" xfId="0" applyFont="1" applyFill="1" applyBorder="1"/>
    <xf numFmtId="1" fontId="9" fillId="3" borderId="7" xfId="0" applyNumberFormat="1" applyFont="1" applyFill="1" applyBorder="1" applyAlignment="1">
      <alignment horizontal="right"/>
    </xf>
    <xf numFmtId="2" fontId="0" fillId="0" borderId="0" xfId="2" applyNumberFormat="1" applyFont="1"/>
    <xf numFmtId="1" fontId="0" fillId="0" borderId="0" xfId="2" applyNumberFormat="1" applyFont="1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9" fontId="0" fillId="0" borderId="0" xfId="0" applyNumberFormat="1"/>
    <xf numFmtId="0" fontId="10" fillId="4" borderId="0" xfId="0" applyFont="1" applyFill="1"/>
    <xf numFmtId="0" fontId="10" fillId="4" borderId="0" xfId="0" applyFont="1" applyFill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1BEC328-1C26-496C-B305-8D4F921F82B9}" autoFormatId="16" applyNumberFormats="0" applyBorderFormats="0" applyFontFormats="0" applyPatternFormats="0" applyAlignmentFormats="0" applyWidthHeightFormats="0">
  <queryTableRefresh nextId="5">
    <queryTableFields count="4">
      <queryTableField id="1" name="CONSOLIDATED STATEMENTS OF CASH FLOWS - USD ($) $ in Millions" tableColumnId="1"/>
      <queryTableField id="2" name="12 Months Ended Dec. 31, 2022" tableColumnId="2"/>
      <queryTableField id="3" name="12 Months Ended Dec. 31, 2021" tableColumnId="3"/>
      <queryTableField id="4" name="12 Months Ended Dec. 31, 2020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758C4F-EB84-4994-A04E-D23E6728619A}" name="Table7" displayName="Table7" ref="A1:E1048576" totalsRowShown="0" headerRowDxfId="11" dataDxfId="10" tableBorderDxfId="9">
  <autoFilter ref="A1:E1048576" xr:uid="{07758C4F-EB84-4994-A04E-D23E6728619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A94D679-E5D7-4A59-935E-9B62631214AF}" name="CONSOLIDATED BALANCE SHEETS - USD ($) $ in Millions" dataDxfId="8"/>
    <tableColumn id="7" xr3:uid="{E8FD1B07-2ED3-4090-874A-D3BBAC56CEC6}" name="Dec. 31, 2019" dataDxfId="7"/>
    <tableColumn id="8" xr3:uid="{7462AA84-941A-45C2-9E28-303FA42D1BEB}" name="Dec. 31, 2020" dataDxfId="6"/>
    <tableColumn id="3" xr3:uid="{FF720DD4-9F80-4388-9C96-F4706EB6281B}" name="Dec. 31, 2021" dataDxfId="5"/>
    <tableColumn id="2" xr3:uid="{E1491047-8B58-43B8-9B46-64EF89A95FA3}" name="Dec. 31, 2022" dataDxfId="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8C66D7-AD45-4449-B560-DFED86F7ABB0}" name="Table_0__3" displayName="Table_0__3" ref="A1:D40" tableType="queryTable" totalsRowShown="0">
  <autoFilter ref="A1:D40" xr:uid="{9D8C66D7-AD45-4449-B560-DFED86F7ABB0}"/>
  <tableColumns count="4">
    <tableColumn id="1" xr3:uid="{F961C43F-A3F1-4294-A7DA-1DF6EF1B84F7}" uniqueName="1" name="CONSOLIDATED STATEMENTS OF CASH FLOWS - USD ($) $ in Millions" queryTableFieldId="1" dataDxfId="3"/>
    <tableColumn id="2" xr3:uid="{BFE1E67B-EEFB-47FC-B14F-3CBE850D5633}" uniqueName="2" name="12 Months Ended Dec. 31, 2022" queryTableFieldId="2" dataDxfId="2"/>
    <tableColumn id="3" xr3:uid="{816E496F-F62E-4C43-AF38-39CF3671E97F}" uniqueName="3" name="12 Months Ended Dec. 31, 2021" queryTableFieldId="3" dataDxfId="1"/>
    <tableColumn id="4" xr3:uid="{EBAE76FA-FF88-487C-B593-5044E9677847}" uniqueName="4" name="12 Months Ended Dec. 31, 2020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443E-5191-4CFF-8D54-D2A255424571}">
  <sheetPr codeName="Sheet1"/>
  <dimension ref="A1:H41"/>
  <sheetViews>
    <sheetView zoomScale="115" zoomScaleNormal="115" workbookViewId="0">
      <pane ySplit="1" topLeftCell="A8" activePane="bottomLeft" state="frozen"/>
      <selection pane="bottomLeft" activeCell="H30" sqref="H30"/>
    </sheetView>
  </sheetViews>
  <sheetFormatPr defaultRowHeight="14.4"/>
  <cols>
    <col min="1" max="1" width="67.734375" style="9" bestFit="1" customWidth="1"/>
    <col min="2" max="2" width="11.578125" bestFit="1" customWidth="1"/>
    <col min="3" max="3" width="13.7890625" style="53" customWidth="1"/>
    <col min="4" max="4" width="13.7890625" style="9" bestFit="1" customWidth="1"/>
    <col min="5" max="5" width="13.3671875" style="9" customWidth="1"/>
  </cols>
  <sheetData>
    <row r="1" spans="1:8">
      <c r="A1" s="45" t="s">
        <v>0</v>
      </c>
      <c r="B1" s="46" t="s">
        <v>200</v>
      </c>
      <c r="C1" s="45" t="s">
        <v>50</v>
      </c>
      <c r="D1" s="45" t="s">
        <v>2</v>
      </c>
      <c r="E1" s="45" t="s">
        <v>1</v>
      </c>
    </row>
    <row r="2" spans="1:8">
      <c r="A2" s="6" t="s">
        <v>3</v>
      </c>
      <c r="B2" s="47" t="s">
        <v>200</v>
      </c>
      <c r="C2" s="6" t="s">
        <v>50</v>
      </c>
      <c r="D2" s="6" t="s">
        <v>2</v>
      </c>
      <c r="E2" s="6" t="s">
        <v>1</v>
      </c>
    </row>
    <row r="3" spans="1:8">
      <c r="A3" s="9" t="s">
        <v>4</v>
      </c>
      <c r="B3" s="48"/>
      <c r="C3" s="9"/>
      <c r="D3" s="9" t="s">
        <v>5</v>
      </c>
      <c r="E3" s="9" t="s">
        <v>5</v>
      </c>
    </row>
    <row r="4" spans="1:8">
      <c r="A4" s="6" t="s">
        <v>6</v>
      </c>
      <c r="B4" s="5">
        <v>6480</v>
      </c>
      <c r="C4" s="49">
        <v>6795</v>
      </c>
      <c r="D4" s="49">
        <v>9684</v>
      </c>
      <c r="E4" s="26">
        <v>9519</v>
      </c>
      <c r="H4" s="68">
        <f>C9-B9</f>
        <v>-113</v>
      </c>
    </row>
    <row r="5" spans="1:8">
      <c r="A5" s="9" t="s">
        <v>9</v>
      </c>
      <c r="B5" s="8">
        <v>1467</v>
      </c>
      <c r="C5" s="51">
        <v>1771</v>
      </c>
      <c r="D5" s="50">
        <v>1242</v>
      </c>
      <c r="E5" s="32">
        <v>1043</v>
      </c>
    </row>
    <row r="6" spans="1:8">
      <c r="A6" s="6" t="s">
        <v>10</v>
      </c>
      <c r="B6" s="5">
        <v>7947</v>
      </c>
      <c r="C6" s="49">
        <v>8566</v>
      </c>
      <c r="D6" s="52">
        <v>10926</v>
      </c>
      <c r="E6" s="39">
        <v>10562</v>
      </c>
    </row>
    <row r="7" spans="1:8">
      <c r="A7" s="9" t="s">
        <v>11</v>
      </c>
      <c r="B7" s="8">
        <v>3228</v>
      </c>
      <c r="C7" s="51">
        <v>2348</v>
      </c>
      <c r="D7" s="50">
        <v>1699</v>
      </c>
      <c r="E7" s="32">
        <v>1069</v>
      </c>
    </row>
    <row r="8" spans="1:8">
      <c r="A8" s="6" t="s">
        <v>12</v>
      </c>
      <c r="B8" s="5">
        <v>3971</v>
      </c>
      <c r="C8" s="49">
        <v>3144</v>
      </c>
      <c r="D8" s="52">
        <v>3512</v>
      </c>
      <c r="E8" s="39">
        <v>3487</v>
      </c>
    </row>
    <row r="9" spans="1:8">
      <c r="A9" s="9" t="s">
        <v>13</v>
      </c>
      <c r="B9" s="8">
        <v>3379</v>
      </c>
      <c r="C9" s="51">
        <v>3266</v>
      </c>
      <c r="D9" s="50">
        <v>3414</v>
      </c>
      <c r="E9" s="32">
        <v>4233</v>
      </c>
    </row>
    <row r="10" spans="1:8">
      <c r="A10" s="6" t="s">
        <v>14</v>
      </c>
      <c r="B10" s="5">
        <v>1886</v>
      </c>
      <c r="C10" s="49">
        <v>1916</v>
      </c>
      <c r="D10" s="52">
        <v>2994</v>
      </c>
      <c r="E10" s="39">
        <v>3240</v>
      </c>
    </row>
    <row r="11" spans="1:8">
      <c r="A11" s="9" t="s">
        <v>15</v>
      </c>
      <c r="B11" s="8">
        <v>20411</v>
      </c>
      <c r="C11" s="51">
        <v>19240</v>
      </c>
      <c r="D11" s="50">
        <v>22545</v>
      </c>
      <c r="E11" s="32">
        <v>22591</v>
      </c>
    </row>
    <row r="12" spans="1:8">
      <c r="A12" s="6" t="s">
        <v>16</v>
      </c>
      <c r="B12" s="5">
        <v>19025</v>
      </c>
      <c r="C12" s="26">
        <v>19273</v>
      </c>
      <c r="D12" s="39">
        <v>17598</v>
      </c>
      <c r="E12" s="39">
        <v>18264</v>
      </c>
    </row>
    <row r="13" spans="1:8">
      <c r="A13" s="9" t="s">
        <v>17</v>
      </c>
      <c r="B13" s="8">
        <v>854</v>
      </c>
      <c r="C13" s="31">
        <v>812</v>
      </c>
      <c r="D13" s="29">
        <v>818</v>
      </c>
      <c r="E13" s="29">
        <v>501</v>
      </c>
    </row>
    <row r="14" spans="1:8">
      <c r="A14" s="6" t="s">
        <v>18</v>
      </c>
      <c r="B14" s="5">
        <v>6075</v>
      </c>
      <c r="C14" s="26">
        <v>6184</v>
      </c>
      <c r="D14" s="39">
        <v>6731</v>
      </c>
      <c r="E14" s="39">
        <v>6189</v>
      </c>
    </row>
    <row r="15" spans="1:8">
      <c r="A15" s="9" t="s">
        <v>19</v>
      </c>
      <c r="B15" s="8">
        <v>2412</v>
      </c>
      <c r="C15" s="31">
        <v>2460</v>
      </c>
      <c r="D15" s="32">
        <v>2129</v>
      </c>
      <c r="E15" s="32">
        <v>1746</v>
      </c>
    </row>
    <row r="16" spans="1:8">
      <c r="A16" s="6" t="s">
        <v>20</v>
      </c>
      <c r="B16" s="5">
        <v>10838</v>
      </c>
      <c r="C16" s="26">
        <v>10777</v>
      </c>
      <c r="D16" s="39">
        <v>9920</v>
      </c>
      <c r="E16" s="39">
        <v>9841</v>
      </c>
    </row>
    <row r="17" spans="1:8">
      <c r="A17" t="s">
        <v>242</v>
      </c>
      <c r="B17" s="5">
        <v>109</v>
      </c>
      <c r="C17" s="54">
        <v>0</v>
      </c>
      <c r="D17" s="25">
        <v>0</v>
      </c>
      <c r="E17" s="25">
        <v>0</v>
      </c>
    </row>
    <row r="18" spans="1:8">
      <c r="A18" s="9" t="s">
        <v>21</v>
      </c>
      <c r="B18" s="8">
        <v>9266</v>
      </c>
      <c r="C18" s="31">
        <v>10395</v>
      </c>
      <c r="D18" s="32">
        <v>14465</v>
      </c>
      <c r="E18" s="32">
        <v>14214</v>
      </c>
    </row>
    <row r="19" spans="1:8">
      <c r="A19" s="6" t="s">
        <v>22</v>
      </c>
      <c r="B19" s="5">
        <v>16764</v>
      </c>
      <c r="C19" s="26">
        <v>17506</v>
      </c>
      <c r="D19" s="39">
        <v>19363</v>
      </c>
      <c r="E19" s="39">
        <v>18782</v>
      </c>
    </row>
    <row r="20" spans="1:8">
      <c r="A20" s="9" t="s">
        <v>23</v>
      </c>
      <c r="B20" s="8">
        <v>627</v>
      </c>
      <c r="C20" s="31">
        <v>649</v>
      </c>
      <c r="D20" s="29">
        <v>785</v>
      </c>
      <c r="E20" s="29">
        <v>635</v>
      </c>
    </row>
    <row r="21" spans="1:8">
      <c r="A21" s="6" t="s">
        <v>24</v>
      </c>
      <c r="B21" s="5">
        <v>86381</v>
      </c>
      <c r="C21" s="26">
        <v>87296</v>
      </c>
      <c r="D21" s="39">
        <v>94354</v>
      </c>
      <c r="E21" s="39">
        <v>92763</v>
      </c>
    </row>
    <row r="22" spans="1:8">
      <c r="A22" s="9" t="s">
        <v>25</v>
      </c>
      <c r="B22" s="8"/>
      <c r="C22" s="31"/>
      <c r="D22" s="53" t="s">
        <v>5</v>
      </c>
      <c r="E22" s="53" t="s">
        <v>5</v>
      </c>
    </row>
    <row r="23" spans="1:8">
      <c r="A23" s="6" t="s">
        <v>26</v>
      </c>
      <c r="B23" s="5">
        <v>11312</v>
      </c>
      <c r="C23" s="26">
        <v>11145</v>
      </c>
      <c r="D23" s="39">
        <v>14619</v>
      </c>
      <c r="E23" s="39">
        <v>15749</v>
      </c>
    </row>
    <row r="24" spans="1:8">
      <c r="A24" s="9" t="s">
        <v>27</v>
      </c>
      <c r="B24" s="8">
        <v>10994</v>
      </c>
      <c r="C24" s="31">
        <v>2183</v>
      </c>
      <c r="D24" s="32">
        <v>3307</v>
      </c>
      <c r="E24" s="32">
        <v>2373</v>
      </c>
    </row>
    <row r="25" spans="1:8">
      <c r="A25" s="6" t="s">
        <v>28</v>
      </c>
      <c r="B25" s="5">
        <v>4253</v>
      </c>
      <c r="C25" s="26">
        <v>485</v>
      </c>
      <c r="D25" s="39">
        <v>1338</v>
      </c>
      <c r="E25" s="25">
        <v>399</v>
      </c>
    </row>
    <row r="26" spans="1:8">
      <c r="A26" s="9" t="s">
        <v>29</v>
      </c>
      <c r="B26" s="8">
        <v>414</v>
      </c>
      <c r="C26" s="31">
        <v>788</v>
      </c>
      <c r="D26" s="29">
        <v>686</v>
      </c>
      <c r="E26" s="32">
        <v>1203</v>
      </c>
    </row>
    <row r="27" spans="1:8">
      <c r="A27" s="6" t="s">
        <v>30</v>
      </c>
      <c r="B27" s="5">
        <v>26973</v>
      </c>
      <c r="C27" s="26">
        <v>14601</v>
      </c>
      <c r="D27" s="39">
        <v>19950</v>
      </c>
      <c r="E27" s="39">
        <v>19724</v>
      </c>
    </row>
    <row r="28" spans="1:8">
      <c r="A28" s="9" t="s">
        <v>31</v>
      </c>
      <c r="B28" s="8">
        <v>27516</v>
      </c>
      <c r="C28" s="31">
        <v>40125</v>
      </c>
      <c r="D28" s="32">
        <v>38116</v>
      </c>
      <c r="E28" s="32">
        <v>36377</v>
      </c>
    </row>
    <row r="29" spans="1:8">
      <c r="A29" s="6" t="s">
        <v>32</v>
      </c>
      <c r="B29" s="5">
        <v>8510</v>
      </c>
      <c r="C29" s="26">
        <v>9453</v>
      </c>
      <c r="D29" s="39">
        <v>8607</v>
      </c>
      <c r="E29" s="39">
        <v>7922</v>
      </c>
    </row>
    <row r="30" spans="1:8">
      <c r="A30" s="9" t="s">
        <v>33</v>
      </c>
      <c r="B30" s="8">
        <v>2284</v>
      </c>
      <c r="C30" s="31">
        <v>1833</v>
      </c>
      <c r="D30" s="32">
        <v>2821</v>
      </c>
      <c r="E30" s="32">
        <v>2914</v>
      </c>
      <c r="H30" s="68"/>
    </row>
    <row r="31" spans="1:8">
      <c r="A31" s="6" t="s">
        <v>34</v>
      </c>
      <c r="B31" s="5"/>
      <c r="C31" s="26"/>
      <c r="D31" s="54" t="s">
        <v>5</v>
      </c>
      <c r="E31" s="54" t="s">
        <v>5</v>
      </c>
    </row>
    <row r="32" spans="1:8">
      <c r="A32" s="9" t="s">
        <v>35</v>
      </c>
      <c r="B32" s="8">
        <v>1760</v>
      </c>
      <c r="C32" s="31">
        <v>1760</v>
      </c>
      <c r="D32" s="32">
        <v>1760</v>
      </c>
      <c r="E32" s="32">
        <v>1760</v>
      </c>
    </row>
    <row r="33" spans="1:5">
      <c r="A33" s="6" t="s">
        <v>36</v>
      </c>
      <c r="B33" s="5">
        <v>17154</v>
      </c>
      <c r="C33" s="26">
        <v>17601</v>
      </c>
      <c r="D33" s="39">
        <v>18116</v>
      </c>
      <c r="E33" s="39">
        <v>18822</v>
      </c>
    </row>
    <row r="34" spans="1:5">
      <c r="A34" s="9" t="s">
        <v>37</v>
      </c>
      <c r="B34" s="8">
        <v>65810</v>
      </c>
      <c r="C34" s="31">
        <v>66555</v>
      </c>
      <c r="D34" s="32">
        <v>69094</v>
      </c>
      <c r="E34" s="32">
        <v>71019</v>
      </c>
    </row>
    <row r="35" spans="1:5">
      <c r="A35" s="6" t="s">
        <v>38</v>
      </c>
      <c r="B35" s="5">
        <v>-13499</v>
      </c>
      <c r="C35" s="26">
        <v>-14601</v>
      </c>
      <c r="D35" s="39">
        <v>-14330</v>
      </c>
      <c r="E35" s="39">
        <v>-14895</v>
      </c>
    </row>
    <row r="36" spans="1:5">
      <c r="A36" s="9" t="s">
        <v>39</v>
      </c>
      <c r="B36" s="8">
        <v>-52244</v>
      </c>
      <c r="C36" s="31">
        <v>-52016</v>
      </c>
      <c r="D36" s="32">
        <v>-51641</v>
      </c>
      <c r="E36" s="32">
        <v>-52601</v>
      </c>
    </row>
    <row r="37" spans="1:5">
      <c r="A37" s="6" t="s">
        <v>40</v>
      </c>
      <c r="B37" s="5">
        <v>18981</v>
      </c>
      <c r="C37" s="26">
        <v>19299</v>
      </c>
      <c r="D37" s="39">
        <v>22999</v>
      </c>
      <c r="E37" s="39">
        <v>24105</v>
      </c>
    </row>
    <row r="38" spans="1:5">
      <c r="A38" s="9" t="s">
        <v>41</v>
      </c>
      <c r="B38" s="8">
        <v>2117</v>
      </c>
      <c r="C38" s="31">
        <v>1985</v>
      </c>
      <c r="D38" s="32">
        <v>1861</v>
      </c>
      <c r="E38" s="32">
        <v>1721</v>
      </c>
    </row>
    <row r="39" spans="1:5" s="61" customFormat="1">
      <c r="A39" s="62" t="s">
        <v>42</v>
      </c>
      <c r="B39" s="56">
        <v>21098</v>
      </c>
      <c r="C39" s="63">
        <v>21284</v>
      </c>
      <c r="D39" s="58">
        <v>24860</v>
      </c>
      <c r="E39" s="58">
        <v>25826</v>
      </c>
    </row>
    <row r="40" spans="1:5">
      <c r="A40" s="9" t="s">
        <v>43</v>
      </c>
      <c r="B40" s="8">
        <v>86381</v>
      </c>
      <c r="C40" s="31">
        <v>87296</v>
      </c>
      <c r="D40" s="55">
        <v>94354</v>
      </c>
      <c r="E40" s="55">
        <v>92763</v>
      </c>
    </row>
    <row r="41" spans="1:5">
      <c r="B41" s="43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A78E-9724-4A5C-B372-98BDC55BA461}">
  <dimension ref="A1:E23"/>
  <sheetViews>
    <sheetView workbookViewId="0">
      <pane ySplit="1" topLeftCell="A2" activePane="bottomLeft" state="frozen"/>
      <selection pane="bottomLeft" sqref="A1:A1048576"/>
    </sheetView>
  </sheetViews>
  <sheetFormatPr defaultRowHeight="14.4"/>
  <cols>
    <col min="1" max="1" width="46" customWidth="1"/>
    <col min="2" max="2" width="15.26171875" customWidth="1"/>
    <col min="3" max="3" width="16.68359375" customWidth="1"/>
    <col min="4" max="4" width="15.9453125" customWidth="1"/>
    <col min="5" max="5" width="18.20703125" customWidth="1"/>
  </cols>
  <sheetData>
    <row r="1" spans="1:5">
      <c r="A1" s="2" t="s">
        <v>44</v>
      </c>
      <c r="B1" s="1" t="s">
        <v>241</v>
      </c>
      <c r="C1" s="4" t="s">
        <v>240</v>
      </c>
      <c r="D1" s="3" t="s">
        <v>2</v>
      </c>
      <c r="E1" s="3" t="s">
        <v>1</v>
      </c>
    </row>
    <row r="2" spans="1:5">
      <c r="A2" s="5" t="s">
        <v>48</v>
      </c>
      <c r="B2" s="7" t="s">
        <v>49</v>
      </c>
      <c r="C2" s="7" t="s">
        <v>49</v>
      </c>
      <c r="D2" s="6" t="s">
        <v>49</v>
      </c>
      <c r="E2" s="6" t="s">
        <v>49</v>
      </c>
    </row>
    <row r="3" spans="1:5">
      <c r="A3" s="8" t="s">
        <v>48</v>
      </c>
      <c r="B3" s="10" t="s">
        <v>200</v>
      </c>
      <c r="C3" s="10" t="s">
        <v>50</v>
      </c>
      <c r="D3" s="9" t="s">
        <v>2</v>
      </c>
      <c r="E3" s="9" t="s">
        <v>1</v>
      </c>
    </row>
    <row r="4" spans="1:5">
      <c r="A4" s="5" t="s">
        <v>51</v>
      </c>
      <c r="B4" s="19">
        <v>37266</v>
      </c>
      <c r="C4" s="28">
        <v>33014</v>
      </c>
      <c r="D4" s="26">
        <v>38655</v>
      </c>
      <c r="E4" s="26">
        <v>43004</v>
      </c>
    </row>
    <row r="5" spans="1:5">
      <c r="A5" s="8" t="s">
        <v>52</v>
      </c>
      <c r="B5" s="23">
        <v>14619</v>
      </c>
      <c r="C5" s="36">
        <v>13433</v>
      </c>
      <c r="D5" s="32">
        <v>15357</v>
      </c>
      <c r="E5" s="35">
        <v>18000</v>
      </c>
    </row>
    <row r="6" spans="1:5">
      <c r="A6" s="5" t="s">
        <v>53</v>
      </c>
      <c r="B6" s="19">
        <v>22647</v>
      </c>
      <c r="C6" s="40">
        <v>19581</v>
      </c>
      <c r="D6" s="39">
        <v>23298</v>
      </c>
      <c r="E6" s="38">
        <v>25004</v>
      </c>
    </row>
    <row r="7" spans="1:5">
      <c r="A7" s="8" t="s">
        <v>54</v>
      </c>
      <c r="B7" s="23">
        <v>12103</v>
      </c>
      <c r="C7" s="36">
        <v>9731</v>
      </c>
      <c r="D7" s="32">
        <v>12144</v>
      </c>
      <c r="E7" s="35">
        <v>12880</v>
      </c>
    </row>
    <row r="8" spans="1:5">
      <c r="A8" s="5" t="s">
        <v>55</v>
      </c>
      <c r="B8" s="19">
        <v>458</v>
      </c>
      <c r="C8" s="27">
        <v>853</v>
      </c>
      <c r="D8" s="25">
        <v>846</v>
      </c>
      <c r="E8" s="38">
        <v>1215</v>
      </c>
    </row>
    <row r="9" spans="1:5">
      <c r="A9" s="8" t="s">
        <v>56</v>
      </c>
      <c r="B9" s="23">
        <v>10086</v>
      </c>
      <c r="C9" s="36">
        <v>8997</v>
      </c>
      <c r="D9" s="32">
        <v>10308</v>
      </c>
      <c r="E9" s="35">
        <v>10909</v>
      </c>
    </row>
    <row r="10" spans="1:5">
      <c r="A10" s="5" t="s">
        <v>57</v>
      </c>
      <c r="B10" s="19">
        <v>563</v>
      </c>
      <c r="C10" s="27">
        <v>370</v>
      </c>
      <c r="D10" s="25">
        <v>276</v>
      </c>
      <c r="E10" s="37">
        <v>449</v>
      </c>
    </row>
    <row r="11" spans="1:5">
      <c r="A11" s="8" t="s">
        <v>58</v>
      </c>
      <c r="B11" s="23">
        <v>946</v>
      </c>
      <c r="C11" s="36">
        <v>1437</v>
      </c>
      <c r="D11" s="32">
        <v>1597</v>
      </c>
      <c r="E11" s="20">
        <v>882</v>
      </c>
    </row>
    <row r="12" spans="1:5">
      <c r="A12" s="5" t="s">
        <v>59</v>
      </c>
      <c r="B12" s="19">
        <v>1049</v>
      </c>
      <c r="C12" s="27">
        <v>978</v>
      </c>
      <c r="D12" s="39">
        <v>1438</v>
      </c>
      <c r="E12" s="38">
        <v>1472</v>
      </c>
    </row>
    <row r="13" spans="1:5">
      <c r="A13" s="8" t="s">
        <v>60</v>
      </c>
      <c r="B13" s="23">
        <v>34</v>
      </c>
      <c r="C13" s="30">
        <v>841</v>
      </c>
      <c r="D13" s="32">
        <v>2000</v>
      </c>
      <c r="E13" s="34">
        <v>-262</v>
      </c>
    </row>
    <row r="14" spans="1:5">
      <c r="A14" s="5" t="s">
        <v>61</v>
      </c>
      <c r="B14" s="19">
        <v>10786</v>
      </c>
      <c r="C14" s="40">
        <v>9749</v>
      </c>
      <c r="D14" s="39">
        <v>12425</v>
      </c>
      <c r="E14" s="38">
        <v>11686</v>
      </c>
    </row>
    <row r="15" spans="1:5">
      <c r="A15" s="8" t="s">
        <v>62</v>
      </c>
      <c r="B15" s="23">
        <v>1801</v>
      </c>
      <c r="C15" s="36">
        <v>1981</v>
      </c>
      <c r="D15" s="32">
        <v>2621</v>
      </c>
      <c r="E15" s="35">
        <v>2115</v>
      </c>
    </row>
    <row r="16" spans="1:5" s="61" customFormat="1">
      <c r="A16" s="56" t="s">
        <v>63</v>
      </c>
      <c r="B16" s="60">
        <v>8985</v>
      </c>
      <c r="C16" s="59">
        <v>7768</v>
      </c>
      <c r="D16" s="58">
        <v>9804</v>
      </c>
      <c r="E16" s="57">
        <v>9571</v>
      </c>
    </row>
    <row r="17" spans="1:5">
      <c r="A17" s="8" t="s">
        <v>64</v>
      </c>
      <c r="B17" s="23">
        <v>65</v>
      </c>
      <c r="C17" s="30">
        <v>21</v>
      </c>
      <c r="D17" s="29">
        <v>33</v>
      </c>
      <c r="E17" s="21">
        <v>29</v>
      </c>
    </row>
    <row r="18" spans="1:5">
      <c r="A18" s="5" t="s">
        <v>65</v>
      </c>
      <c r="B18" s="19">
        <v>8920</v>
      </c>
      <c r="C18" s="28">
        <v>7747</v>
      </c>
      <c r="D18" s="26">
        <v>9771</v>
      </c>
      <c r="E18" s="26">
        <v>9542</v>
      </c>
    </row>
    <row r="19" spans="1:5">
      <c r="A19" s="8" t="s">
        <v>66</v>
      </c>
      <c r="B19" s="23">
        <v>2.09</v>
      </c>
      <c r="C19" s="22">
        <v>1.8</v>
      </c>
      <c r="D19" s="21">
        <v>2.2599999999999998</v>
      </c>
      <c r="E19" s="21">
        <v>2.2000000000000002</v>
      </c>
    </row>
    <row r="20" spans="1:5">
      <c r="A20" s="5" t="s">
        <v>67</v>
      </c>
      <c r="B20" s="19">
        <v>2.0699999999999998</v>
      </c>
      <c r="C20" s="18">
        <v>1.79</v>
      </c>
      <c r="D20" s="17">
        <v>2.25</v>
      </c>
      <c r="E20" s="17">
        <v>2.19</v>
      </c>
    </row>
    <row r="21" spans="1:5">
      <c r="A21" s="8" t="s">
        <v>68</v>
      </c>
      <c r="B21" s="23">
        <v>4276</v>
      </c>
      <c r="C21" s="36">
        <v>4295</v>
      </c>
      <c r="D21" s="32">
        <v>4315</v>
      </c>
      <c r="E21" s="32">
        <v>4328</v>
      </c>
    </row>
    <row r="22" spans="1:5">
      <c r="A22" s="5" t="s">
        <v>69</v>
      </c>
      <c r="B22" s="19">
        <v>38</v>
      </c>
      <c r="C22" s="27">
        <v>28</v>
      </c>
      <c r="D22" s="25">
        <v>25</v>
      </c>
      <c r="E22" s="25">
        <v>22</v>
      </c>
    </row>
    <row r="23" spans="1:5">
      <c r="A23" s="11" t="s">
        <v>70</v>
      </c>
      <c r="B23" s="24">
        <v>4314</v>
      </c>
      <c r="C23" s="41">
        <v>4323</v>
      </c>
      <c r="D23" s="33">
        <v>4340</v>
      </c>
      <c r="E23" s="33">
        <v>4350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BE64-7676-4A31-B0AE-4F38C25B688F}">
  <dimension ref="A1:D40"/>
  <sheetViews>
    <sheetView topLeftCell="A16" workbookViewId="0">
      <selection activeCell="C15" sqref="C15"/>
    </sheetView>
  </sheetViews>
  <sheetFormatPr defaultRowHeight="14.4"/>
  <cols>
    <col min="1" max="1" width="80.83984375" bestFit="1" customWidth="1"/>
    <col min="2" max="4" width="28.68359375" bestFit="1" customWidth="1"/>
  </cols>
  <sheetData>
    <row r="1" spans="1:4">
      <c r="A1" t="s">
        <v>71</v>
      </c>
      <c r="B1" t="s">
        <v>45</v>
      </c>
      <c r="C1" t="s">
        <v>46</v>
      </c>
      <c r="D1" t="s">
        <v>47</v>
      </c>
    </row>
    <row r="2" spans="1:4">
      <c r="A2" t="s">
        <v>72</v>
      </c>
      <c r="B2" t="s">
        <v>49</v>
      </c>
      <c r="C2" t="s">
        <v>49</v>
      </c>
      <c r="D2" t="s">
        <v>49</v>
      </c>
    </row>
    <row r="3" spans="1:4">
      <c r="A3" t="s">
        <v>72</v>
      </c>
      <c r="B3" t="s">
        <v>1</v>
      </c>
      <c r="C3" t="s">
        <v>2</v>
      </c>
      <c r="D3" t="s">
        <v>50</v>
      </c>
    </row>
    <row r="4" spans="1:4">
      <c r="A4" t="s">
        <v>73</v>
      </c>
      <c r="B4" t="s">
        <v>5</v>
      </c>
      <c r="C4" t="s">
        <v>5</v>
      </c>
      <c r="D4" t="s">
        <v>5</v>
      </c>
    </row>
    <row r="5" spans="1:4">
      <c r="A5" t="s">
        <v>63</v>
      </c>
      <c r="B5" s="42" t="s">
        <v>74</v>
      </c>
      <c r="C5" s="42" t="s">
        <v>75</v>
      </c>
      <c r="D5" s="42" t="s">
        <v>76</v>
      </c>
    </row>
    <row r="6" spans="1:4">
      <c r="A6" t="s">
        <v>77</v>
      </c>
      <c r="B6" s="42" t="s">
        <v>78</v>
      </c>
      <c r="C6" s="42" t="s">
        <v>79</v>
      </c>
      <c r="D6" s="42" t="s">
        <v>80</v>
      </c>
    </row>
    <row r="7" spans="1:4">
      <c r="A7" t="s">
        <v>81</v>
      </c>
      <c r="B7" s="42" t="s">
        <v>82</v>
      </c>
      <c r="C7" s="42" t="s">
        <v>83</v>
      </c>
      <c r="D7" s="42" t="s">
        <v>84</v>
      </c>
    </row>
    <row r="8" spans="1:4">
      <c r="A8" t="s">
        <v>85</v>
      </c>
      <c r="B8" s="42" t="s">
        <v>86</v>
      </c>
      <c r="C8" s="42" t="s">
        <v>87</v>
      </c>
      <c r="D8" s="42" t="s">
        <v>88</v>
      </c>
    </row>
    <row r="9" spans="1:4">
      <c r="A9" t="s">
        <v>89</v>
      </c>
      <c r="B9" s="42" t="s">
        <v>90</v>
      </c>
      <c r="C9" s="42" t="s">
        <v>91</v>
      </c>
      <c r="D9" s="42" t="s">
        <v>92</v>
      </c>
    </row>
    <row r="10" spans="1:4">
      <c r="A10" t="s">
        <v>93</v>
      </c>
      <c r="B10" s="42" t="s">
        <v>94</v>
      </c>
      <c r="C10" s="42" t="s">
        <v>95</v>
      </c>
      <c r="D10" s="42" t="s">
        <v>96</v>
      </c>
    </row>
    <row r="11" spans="1:4">
      <c r="A11" t="s">
        <v>97</v>
      </c>
      <c r="B11" s="42" t="s">
        <v>98</v>
      </c>
      <c r="C11" s="42" t="s">
        <v>99</v>
      </c>
      <c r="D11" s="42" t="s">
        <v>100</v>
      </c>
    </row>
    <row r="12" spans="1:4">
      <c r="A12" t="s">
        <v>55</v>
      </c>
      <c r="B12" s="42" t="s">
        <v>101</v>
      </c>
      <c r="C12" s="42" t="s">
        <v>102</v>
      </c>
      <c r="D12" s="42" t="s">
        <v>103</v>
      </c>
    </row>
    <row r="13" spans="1:4">
      <c r="A13" t="s">
        <v>104</v>
      </c>
      <c r="B13" s="42" t="s">
        <v>105</v>
      </c>
      <c r="C13" s="42" t="s">
        <v>106</v>
      </c>
      <c r="D13" s="42" t="s">
        <v>107</v>
      </c>
    </row>
    <row r="14" spans="1:4">
      <c r="A14" t="s">
        <v>108</v>
      </c>
      <c r="B14" s="42" t="s">
        <v>109</v>
      </c>
      <c r="C14" s="42" t="s">
        <v>110</v>
      </c>
      <c r="D14" s="42" t="s">
        <v>111</v>
      </c>
    </row>
    <row r="15" spans="1:4">
      <c r="A15" t="s">
        <v>112</v>
      </c>
      <c r="B15" s="42" t="s">
        <v>113</v>
      </c>
      <c r="C15" s="42" t="s">
        <v>114</v>
      </c>
      <c r="D15" s="42" t="s">
        <v>115</v>
      </c>
    </row>
    <row r="16" spans="1:4">
      <c r="A16" t="s">
        <v>116</v>
      </c>
      <c r="B16" s="42" t="s">
        <v>5</v>
      </c>
      <c r="C16" s="42" t="s">
        <v>5</v>
      </c>
      <c r="D16" s="42" t="s">
        <v>5</v>
      </c>
    </row>
    <row r="17" spans="1:4">
      <c r="A17" t="s">
        <v>117</v>
      </c>
      <c r="B17" s="42" t="s">
        <v>118</v>
      </c>
      <c r="C17" s="42" t="s">
        <v>119</v>
      </c>
      <c r="D17" s="42" t="s">
        <v>120</v>
      </c>
    </row>
    <row r="18" spans="1:4">
      <c r="A18" t="s">
        <v>121</v>
      </c>
      <c r="B18" s="42" t="s">
        <v>122</v>
      </c>
      <c r="C18" s="42" t="s">
        <v>123</v>
      </c>
      <c r="D18" s="42" t="s">
        <v>124</v>
      </c>
    </row>
    <row r="19" spans="1:4">
      <c r="A19" t="s">
        <v>125</v>
      </c>
      <c r="B19" s="42" t="s">
        <v>126</v>
      </c>
      <c r="C19" s="42" t="s">
        <v>127</v>
      </c>
      <c r="D19" s="42" t="s">
        <v>128</v>
      </c>
    </row>
    <row r="20" spans="1:4">
      <c r="A20" t="s">
        <v>129</v>
      </c>
      <c r="B20" s="42" t="s">
        <v>130</v>
      </c>
      <c r="C20" s="42" t="s">
        <v>131</v>
      </c>
      <c r="D20" s="42" t="s">
        <v>132</v>
      </c>
    </row>
    <row r="21" spans="1:4">
      <c r="A21" t="s">
        <v>133</v>
      </c>
      <c r="B21" s="42" t="s">
        <v>134</v>
      </c>
      <c r="C21" s="42" t="s">
        <v>135</v>
      </c>
      <c r="D21" s="42" t="s">
        <v>136</v>
      </c>
    </row>
    <row r="22" spans="1:4">
      <c r="A22" t="s">
        <v>137</v>
      </c>
      <c r="B22" s="42" t="s">
        <v>138</v>
      </c>
      <c r="C22" s="42" t="s">
        <v>139</v>
      </c>
      <c r="D22" s="42" t="s">
        <v>132</v>
      </c>
    </row>
    <row r="23" spans="1:4">
      <c r="A23" t="s">
        <v>140</v>
      </c>
      <c r="B23" s="42" t="s">
        <v>141</v>
      </c>
      <c r="C23" s="42" t="s">
        <v>142</v>
      </c>
      <c r="D23" s="42" t="s">
        <v>142</v>
      </c>
    </row>
    <row r="24" spans="1:4">
      <c r="A24" t="s">
        <v>143</v>
      </c>
      <c r="B24" s="42" t="s">
        <v>144</v>
      </c>
      <c r="C24" s="42" t="s">
        <v>145</v>
      </c>
      <c r="D24" s="42" t="s">
        <v>146</v>
      </c>
    </row>
    <row r="25" spans="1:4">
      <c r="A25" t="s">
        <v>147</v>
      </c>
      <c r="B25" s="42" t="s">
        <v>148</v>
      </c>
      <c r="C25" s="42" t="s">
        <v>149</v>
      </c>
      <c r="D25" s="42" t="s">
        <v>150</v>
      </c>
    </row>
    <row r="26" spans="1:4">
      <c r="A26" t="s">
        <v>151</v>
      </c>
      <c r="B26" s="42" t="s">
        <v>5</v>
      </c>
      <c r="C26" s="42" t="s">
        <v>5</v>
      </c>
      <c r="D26" s="42" t="s">
        <v>5</v>
      </c>
    </row>
    <row r="27" spans="1:4">
      <c r="A27" t="s">
        <v>152</v>
      </c>
      <c r="B27" s="42" t="s">
        <v>153</v>
      </c>
      <c r="C27" s="42" t="s">
        <v>154</v>
      </c>
      <c r="D27" s="42" t="s">
        <v>155</v>
      </c>
    </row>
    <row r="28" spans="1:4">
      <c r="A28" t="s">
        <v>156</v>
      </c>
      <c r="B28" s="42" t="s">
        <v>157</v>
      </c>
      <c r="C28" s="42" t="s">
        <v>158</v>
      </c>
      <c r="D28" s="42" t="s">
        <v>159</v>
      </c>
    </row>
    <row r="29" spans="1:4">
      <c r="A29" t="s">
        <v>160</v>
      </c>
      <c r="B29" s="42" t="s">
        <v>161</v>
      </c>
      <c r="C29" s="42" t="s">
        <v>162</v>
      </c>
      <c r="D29" s="42" t="s">
        <v>163</v>
      </c>
    </row>
    <row r="30" spans="1:4">
      <c r="A30" t="s">
        <v>164</v>
      </c>
      <c r="B30" s="42" t="s">
        <v>165</v>
      </c>
      <c r="C30" s="42" t="s">
        <v>166</v>
      </c>
      <c r="D30" s="42" t="s">
        <v>167</v>
      </c>
    </row>
    <row r="31" spans="1:4">
      <c r="A31" t="s">
        <v>168</v>
      </c>
      <c r="B31" s="42" t="s">
        <v>169</v>
      </c>
      <c r="C31" s="42" t="s">
        <v>170</v>
      </c>
      <c r="D31" s="42" t="s">
        <v>171</v>
      </c>
    </row>
    <row r="32" spans="1:4">
      <c r="A32" t="s">
        <v>172</v>
      </c>
      <c r="B32" s="42" t="s">
        <v>173</v>
      </c>
      <c r="C32" s="42" t="s">
        <v>174</v>
      </c>
      <c r="D32" s="42" t="s">
        <v>175</v>
      </c>
    </row>
    <row r="33" spans="1:4">
      <c r="A33" t="s">
        <v>176</v>
      </c>
      <c r="B33" s="42" t="s">
        <v>177</v>
      </c>
      <c r="C33" s="42" t="s">
        <v>178</v>
      </c>
      <c r="D33" s="42" t="s">
        <v>179</v>
      </c>
    </row>
    <row r="34" spans="1:4">
      <c r="A34" t="s">
        <v>180</v>
      </c>
      <c r="B34" s="42" t="s">
        <v>5</v>
      </c>
      <c r="C34" s="42" t="s">
        <v>5</v>
      </c>
      <c r="D34" s="42" t="s">
        <v>5</v>
      </c>
    </row>
    <row r="35" spans="1:4">
      <c r="A35" t="s">
        <v>181</v>
      </c>
      <c r="B35" s="42" t="s">
        <v>182</v>
      </c>
      <c r="C35" s="42" t="s">
        <v>183</v>
      </c>
      <c r="D35" s="42" t="s">
        <v>184</v>
      </c>
    </row>
    <row r="36" spans="1:4">
      <c r="A36" t="s">
        <v>185</v>
      </c>
      <c r="B36" s="42" t="s">
        <v>186</v>
      </c>
      <c r="C36" s="42" t="s">
        <v>187</v>
      </c>
      <c r="D36" s="42" t="s">
        <v>188</v>
      </c>
    </row>
    <row r="37" spans="1:4">
      <c r="A37" t="s">
        <v>189</v>
      </c>
      <c r="B37" s="42" t="s">
        <v>190</v>
      </c>
      <c r="C37" s="42" t="s">
        <v>191</v>
      </c>
      <c r="D37" s="42" t="s">
        <v>192</v>
      </c>
    </row>
    <row r="38" spans="1:4">
      <c r="A38" t="s">
        <v>193</v>
      </c>
      <c r="B38" s="42" t="s">
        <v>194</v>
      </c>
      <c r="C38" s="42" t="s">
        <v>190</v>
      </c>
      <c r="D38" s="42" t="s">
        <v>191</v>
      </c>
    </row>
    <row r="39" spans="1:4">
      <c r="A39" t="s">
        <v>195</v>
      </c>
      <c r="B39" s="42" t="s">
        <v>196</v>
      </c>
      <c r="C39" s="42" t="s">
        <v>197</v>
      </c>
      <c r="D39" s="42" t="s">
        <v>198</v>
      </c>
    </row>
    <row r="40" spans="1:4">
      <c r="A40" t="s">
        <v>6</v>
      </c>
      <c r="B40" s="42" t="s">
        <v>7</v>
      </c>
      <c r="C40" s="42" t="s">
        <v>8</v>
      </c>
      <c r="D40" s="42" t="s">
        <v>199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4980-4E72-4261-B8D0-90B7E31B9C4A}">
  <dimension ref="A1:H54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4.4"/>
  <cols>
    <col min="1" max="1" width="27.734375" bestFit="1" customWidth="1"/>
    <col min="5" max="5" width="13.5234375" customWidth="1"/>
    <col min="8" max="8" width="8.83984375" style="12"/>
  </cols>
  <sheetData>
    <row r="1" spans="1:8">
      <c r="A1" s="12"/>
    </row>
    <row r="2" spans="1:8" ht="18.3">
      <c r="A2" s="70" t="s">
        <v>201</v>
      </c>
      <c r="B2" s="70">
        <v>2020</v>
      </c>
      <c r="C2" s="70">
        <v>2021</v>
      </c>
      <c r="D2" s="70">
        <v>2022</v>
      </c>
      <c r="E2" s="71" t="s">
        <v>276</v>
      </c>
    </row>
    <row r="3" spans="1:8">
      <c r="A3" s="13" t="s">
        <v>202</v>
      </c>
      <c r="B3" s="44">
        <f>IncomeStatement!C16/AVERAGE(Balance_sheet!B39:C39)</f>
        <v>0.36657071398235097</v>
      </c>
      <c r="C3" s="44">
        <f>IncomeStatement!D16/AVERAGE(Balance_sheet!C39:D39)</f>
        <v>0.42493065187239942</v>
      </c>
      <c r="D3" s="44">
        <f>IncomeStatement!E16/AVERAGE(Balance_sheet!D39:E39)</f>
        <v>0.37765852503649922</v>
      </c>
      <c r="E3" s="69">
        <f>AVERAGE(B3:D3)</f>
        <v>0.38971996363041655</v>
      </c>
      <c r="H3" s="15" t="s">
        <v>243</v>
      </c>
    </row>
    <row r="4" spans="1:8">
      <c r="A4" s="12"/>
      <c r="E4" s="69"/>
    </row>
    <row r="5" spans="1:8">
      <c r="A5" t="s">
        <v>203</v>
      </c>
      <c r="B5" s="44">
        <f>B47/AVERAGE(Balance_sheet!B21:C21)</f>
        <v>0.1026388249451568</v>
      </c>
      <c r="C5" s="44">
        <f>C47/AVERAGE(Balance_sheet!C21:D21)</f>
        <v>0.12195419322873659</v>
      </c>
      <c r="D5" s="44">
        <f>D47/AVERAGE(Balance_sheet!D21:E21)</f>
        <v>0.10981126888524291</v>
      </c>
      <c r="E5" s="69">
        <f t="shared" ref="E5:E50" si="0">AVERAGE(B5:D5)</f>
        <v>0.11146809568637876</v>
      </c>
      <c r="H5" s="15" t="s">
        <v>244</v>
      </c>
    </row>
    <row r="6" spans="1:8">
      <c r="A6" t="s">
        <v>204</v>
      </c>
      <c r="B6" s="64">
        <f>AVERAGE(Balance_sheet!B21:C21)/AVERAGE(Balance_sheet!B37:C37)</f>
        <v>4.5370167189132706</v>
      </c>
      <c r="C6" s="64">
        <f>AVERAGE(Balance_sheet!C21:D21)/AVERAGE(Balance_sheet!C37:D37)</f>
        <v>4.2945292921651141</v>
      </c>
      <c r="D6" s="64">
        <f>AVERAGE(Balance_sheet!D21:E21)/AVERAGE(Balance_sheet!D37:E37)</f>
        <v>3.9724227241847827</v>
      </c>
      <c r="E6" s="69">
        <f t="shared" si="0"/>
        <v>4.267989578421056</v>
      </c>
      <c r="H6" s="15" t="s">
        <v>245</v>
      </c>
    </row>
    <row r="7" spans="1:8">
      <c r="A7" t="s">
        <v>205</v>
      </c>
      <c r="B7" s="64">
        <f>IncomeStatement!C16/Ratios!B47</f>
        <v>0.87153580225992555</v>
      </c>
      <c r="C7" s="64">
        <f>IncomeStatement!D16/Ratios!C47</f>
        <v>0.88511797094992972</v>
      </c>
      <c r="D7" s="64">
        <f>IncomeStatement!E16/Ratios!D47</f>
        <v>0.93159501525514832</v>
      </c>
      <c r="E7" s="69">
        <f t="shared" si="0"/>
        <v>0.89608292948833457</v>
      </c>
      <c r="H7" s="15" t="s">
        <v>246</v>
      </c>
    </row>
    <row r="8" spans="1:8">
      <c r="A8" s="12"/>
      <c r="E8" s="69"/>
    </row>
    <row r="9" spans="1:8">
      <c r="A9" s="13" t="s">
        <v>203</v>
      </c>
      <c r="E9" s="69"/>
    </row>
    <row r="10" spans="1:8">
      <c r="A10" t="s">
        <v>206</v>
      </c>
      <c r="B10" s="44">
        <f>B47/IncomeStatement!C4</f>
        <v>0.2699764221239474</v>
      </c>
      <c r="C10" s="44">
        <f>C47/IncomeStatement!D4</f>
        <v>0.28654739619712849</v>
      </c>
      <c r="D10" s="44">
        <f>D47/IncomeStatement!E4</f>
        <v>0.2389028369454004</v>
      </c>
      <c r="E10" s="69">
        <f t="shared" si="0"/>
        <v>0.26514221842215874</v>
      </c>
      <c r="H10" s="15" t="s">
        <v>247</v>
      </c>
    </row>
    <row r="11" spans="1:8">
      <c r="A11" t="s">
        <v>207</v>
      </c>
      <c r="B11" s="66">
        <f>IncomeStatement!C4/AVERAGE(Balance_sheet!B21:C21)</f>
        <v>0.38017699522677151</v>
      </c>
      <c r="C11" s="66">
        <f>IncomeStatement!D4/AVERAGE(Balance_sheet!C21:D21)</f>
        <v>0.42559867877786955</v>
      </c>
      <c r="D11" s="66">
        <f>IncomeStatement!E4/AVERAGE(Balance_sheet!D21:E21)</f>
        <v>0.45964824147458544</v>
      </c>
      <c r="E11" s="69">
        <f t="shared" si="0"/>
        <v>0.42180797182640889</v>
      </c>
      <c r="H11" s="15" t="s">
        <v>248</v>
      </c>
    </row>
    <row r="12" spans="1:8">
      <c r="A12" s="12"/>
      <c r="E12" s="69"/>
    </row>
    <row r="13" spans="1:8">
      <c r="A13" s="13" t="s">
        <v>208</v>
      </c>
      <c r="E13" s="69"/>
    </row>
    <row r="14" spans="1:8">
      <c r="A14" t="s">
        <v>209</v>
      </c>
      <c r="B14" s="44">
        <f>IncomeStatement!C6/IncomeStatement!C4</f>
        <v>0.59311201308535777</v>
      </c>
      <c r="C14" s="44">
        <f>IncomeStatement!D6/IncomeStatement!D4</f>
        <v>0.60271633682576642</v>
      </c>
      <c r="D14" s="44">
        <f>IncomeStatement!E6/IncomeStatement!E4</f>
        <v>0.58143428518277374</v>
      </c>
      <c r="E14" s="69">
        <f t="shared" si="0"/>
        <v>0.59242087836463264</v>
      </c>
      <c r="H14" s="15" t="s">
        <v>249</v>
      </c>
    </row>
    <row r="15" spans="1:8">
      <c r="A15" s="14" t="s">
        <v>210</v>
      </c>
      <c r="B15" s="67">
        <f>IncomeStatement!C7/IncomeStatement!C4</f>
        <v>0.29475374083722056</v>
      </c>
      <c r="C15" s="67">
        <f>IncomeStatement!D7/IncomeStatement!D4</f>
        <v>0.31416375630578192</v>
      </c>
      <c r="D15" s="67">
        <f>IncomeStatement!E7/IncomeStatement!E4</f>
        <v>0.29950702260254858</v>
      </c>
      <c r="E15" s="69">
        <f t="shared" si="0"/>
        <v>0.302808173248517</v>
      </c>
      <c r="H15" s="15" t="s">
        <v>250</v>
      </c>
    </row>
    <row r="16" spans="1:8">
      <c r="A16" s="12" t="s">
        <v>211</v>
      </c>
      <c r="B16" s="44">
        <f>IncomeStatement!C9/IncomeStatement!C4</f>
        <v>0.27252074877324772</v>
      </c>
      <c r="C16" s="44">
        <f>IncomeStatement!D9/IncomeStatement!D4</f>
        <v>0.26666666666666666</v>
      </c>
      <c r="D16" s="44">
        <f>IncomeStatement!E9/IncomeStatement!E4</f>
        <v>0.25367407683006232</v>
      </c>
      <c r="E16" s="69">
        <f t="shared" si="0"/>
        <v>0.2642871640899922</v>
      </c>
      <c r="H16" s="15" t="s">
        <v>251</v>
      </c>
    </row>
    <row r="17" spans="1:8">
      <c r="A17" s="15" t="s">
        <v>212</v>
      </c>
      <c r="B17" s="44">
        <f>IncomeStatement!C11/IncomeStatement!C4</f>
        <v>4.3526988550311986E-2</v>
      </c>
      <c r="C17" s="44">
        <f>IncomeStatement!D11/IncomeStatement!D4</f>
        <v>4.131418962618031E-2</v>
      </c>
      <c r="D17" s="44">
        <f>IncomeStatement!E11/IncomeStatement!E4</f>
        <v>2.0509720026044089E-2</v>
      </c>
      <c r="E17" s="69">
        <f t="shared" si="0"/>
        <v>3.5116966067512127E-2</v>
      </c>
      <c r="H17" s="15" t="s">
        <v>252</v>
      </c>
    </row>
    <row r="18" spans="1:8">
      <c r="A18" s="15" t="s">
        <v>213</v>
      </c>
      <c r="B18" s="44">
        <f>IncomeStatement!C15/IncomeStatement!C14</f>
        <v>0.20320032823879372</v>
      </c>
      <c r="C18" s="44">
        <f>IncomeStatement!D15/IncomeStatement!D14</f>
        <v>0.21094567404426559</v>
      </c>
      <c r="D18" s="44">
        <f>IncomeStatement!E15/IncomeStatement!E14</f>
        <v>0.18098579496833819</v>
      </c>
      <c r="E18" s="69">
        <f t="shared" si="0"/>
        <v>0.19837726575046585</v>
      </c>
      <c r="H18" s="15" t="s">
        <v>253</v>
      </c>
    </row>
    <row r="19" spans="1:8">
      <c r="A19" s="12"/>
      <c r="E19" s="69"/>
    </row>
    <row r="20" spans="1:8">
      <c r="A20" s="13" t="s">
        <v>214</v>
      </c>
      <c r="E20" s="69"/>
    </row>
    <row r="21" spans="1:8">
      <c r="A21" t="s">
        <v>215</v>
      </c>
      <c r="B21" s="64">
        <f>IncomeStatement!C4/AVERAGE(Balance_sheet!B8:C8)</f>
        <v>9.280112438510189</v>
      </c>
      <c r="C21" s="64">
        <f>IncomeStatement!D4/AVERAGE(Balance_sheet!C8:D8)</f>
        <v>11.615084134615385</v>
      </c>
      <c r="D21" s="64">
        <f>IncomeStatement!E4/AVERAGE(Balance_sheet!D8:E8)</f>
        <v>12.288612658951278</v>
      </c>
      <c r="E21" s="66">
        <f>AVERAGE(B21:D21)</f>
        <v>11.061269744025617</v>
      </c>
      <c r="H21" s="15" t="s">
        <v>254</v>
      </c>
    </row>
    <row r="22" spans="1:8">
      <c r="A22" s="12" t="s">
        <v>216</v>
      </c>
      <c r="B22" s="66">
        <f>IncomeStatement!C5/AVERAGE(Balance_sheet!B9:C9)</f>
        <v>4.0430398796087283</v>
      </c>
      <c r="C22" s="66">
        <f>IncomeStatement!D5/AVERAGE(Balance_sheet!C9:D9)</f>
        <v>4.5979041916167667</v>
      </c>
      <c r="D22" s="66">
        <f>IncomeStatement!E5/AVERAGE(Balance_sheet!D9:E9)</f>
        <v>4.7077285209886233</v>
      </c>
      <c r="E22" s="66">
        <f t="shared" ref="E22:E24" si="1">AVERAGE(B22:D22)</f>
        <v>4.4495575307380397</v>
      </c>
      <c r="H22" s="15" t="s">
        <v>255</v>
      </c>
    </row>
    <row r="23" spans="1:8">
      <c r="A23" t="s">
        <v>217</v>
      </c>
      <c r="B23" s="66">
        <f>B48/AVERAGE(Balance_sheet!B23:C23)</f>
        <v>1.1862670882130293</v>
      </c>
      <c r="C23" s="66">
        <f>C48/AVERAGE(Balance_sheet!C23:D23)</f>
        <v>1.2036174507064121</v>
      </c>
      <c r="D23" s="66">
        <f>D48/AVERAGE(Balance_sheet!D23:E23)</f>
        <v>1.2393967334035827</v>
      </c>
      <c r="E23" s="66">
        <f t="shared" si="1"/>
        <v>1.2097604241076747</v>
      </c>
      <c r="H23" s="15" t="s">
        <v>256</v>
      </c>
    </row>
    <row r="24" spans="1:8">
      <c r="A24" t="s">
        <v>218</v>
      </c>
      <c r="B24" s="66">
        <f>IncomeStatement!C4/AVERAGE(Balance_sheet!B16:C16)</f>
        <v>3.054730511219061</v>
      </c>
      <c r="C24" s="66">
        <f>IncomeStatement!D4/AVERAGE(Balance_sheet!C16:D16)</f>
        <v>3.7353239599942021</v>
      </c>
      <c r="D24" s="66">
        <f>IncomeStatement!E4/AVERAGE(Balance_sheet!D16:E16)</f>
        <v>4.3524113152168411</v>
      </c>
      <c r="E24" s="66">
        <f t="shared" si="1"/>
        <v>3.7141552621433682</v>
      </c>
      <c r="H24" s="15" t="s">
        <v>257</v>
      </c>
    </row>
    <row r="25" spans="1:8">
      <c r="A25" s="12"/>
      <c r="E25" s="69"/>
    </row>
    <row r="26" spans="1:8">
      <c r="A26" s="13" t="s">
        <v>219</v>
      </c>
      <c r="E26" s="69"/>
    </row>
    <row r="27" spans="1:8">
      <c r="A27" s="12" t="s">
        <v>220</v>
      </c>
      <c r="B27" s="66">
        <f>365/B21</f>
        <v>39.331420003634825</v>
      </c>
      <c r="C27" s="66">
        <f t="shared" ref="C27:D27" si="2">365/C21</f>
        <v>31.424653990428144</v>
      </c>
      <c r="D27" s="66">
        <f t="shared" si="2"/>
        <v>29.70229513533625</v>
      </c>
      <c r="E27" s="66">
        <f t="shared" si="0"/>
        <v>33.48612304313307</v>
      </c>
      <c r="H27" s="15" t="s">
        <v>258</v>
      </c>
    </row>
    <row r="28" spans="1:8">
      <c r="A28" s="12" t="s">
        <v>221</v>
      </c>
      <c r="B28" s="66">
        <f>365/B22</f>
        <v>90.278604928161982</v>
      </c>
      <c r="C28" s="66">
        <f t="shared" ref="C28:D28" si="3">365/C22</f>
        <v>79.383994269714137</v>
      </c>
      <c r="D28" s="66">
        <f t="shared" si="3"/>
        <v>77.532083333333333</v>
      </c>
      <c r="E28" s="66">
        <f t="shared" si="0"/>
        <v>82.398227510403146</v>
      </c>
      <c r="H28" s="15" t="s">
        <v>259</v>
      </c>
    </row>
    <row r="29" spans="1:8">
      <c r="A29" t="s">
        <v>222</v>
      </c>
      <c r="B29" s="66">
        <f>365/B23</f>
        <v>307.68787537537537</v>
      </c>
      <c r="C29" s="66">
        <f>365*AVERAGE(Balance_sheet!C23:D23)/Ratios!C48</f>
        <v>303.25249919380843</v>
      </c>
      <c r="D29" s="66">
        <f>365*AVERAGE(Balance_sheet!D23:E23)/Ratios!D48</f>
        <v>294.49811360858706</v>
      </c>
      <c r="E29" s="66">
        <f t="shared" si="0"/>
        <v>301.81282939259034</v>
      </c>
      <c r="H29" s="15" t="s">
        <v>260</v>
      </c>
    </row>
    <row r="30" spans="1:8">
      <c r="A30" t="s">
        <v>223</v>
      </c>
      <c r="B30" s="66">
        <f>B27+B28-B29</f>
        <v>-178.07785044357857</v>
      </c>
      <c r="C30" s="66">
        <f t="shared" ref="C30:D30" si="4">C27+C28-C29</f>
        <v>-192.44385093366617</v>
      </c>
      <c r="D30" s="66">
        <f t="shared" si="4"/>
        <v>-187.26373513991749</v>
      </c>
      <c r="E30" s="66">
        <f t="shared" si="0"/>
        <v>-185.92847883905407</v>
      </c>
      <c r="H30" s="15" t="s">
        <v>261</v>
      </c>
    </row>
    <row r="31" spans="1:8">
      <c r="E31" s="69"/>
    </row>
    <row r="32" spans="1:8">
      <c r="A32" s="16" t="s">
        <v>224</v>
      </c>
      <c r="E32" s="69"/>
    </row>
    <row r="33" spans="1:8">
      <c r="A33" s="15" t="s">
        <v>225</v>
      </c>
      <c r="B33" s="66">
        <f>Balance_sheet!C11/Balance_sheet!C27</f>
        <v>1.317717964522978</v>
      </c>
      <c r="C33" s="66">
        <f>Balance_sheet!D11/Balance_sheet!D27</f>
        <v>1.1300751879699249</v>
      </c>
      <c r="D33" s="66">
        <f>Balance_sheet!E11/Balance_sheet!E27</f>
        <v>1.1453559115798013</v>
      </c>
      <c r="E33" s="66">
        <f t="shared" si="0"/>
        <v>1.1977163546909013</v>
      </c>
      <c r="H33" s="15" t="s">
        <v>262</v>
      </c>
    </row>
    <row r="34" spans="1:8">
      <c r="A34" s="15" t="s">
        <v>226</v>
      </c>
      <c r="B34" s="66">
        <f>(Balance_sheet!C4+Balance_sheet!C8)/Balance_sheet!C27</f>
        <v>0.68070680090404767</v>
      </c>
      <c r="C34" s="66">
        <f>(Balance_sheet!D4+Balance_sheet!D8)/Balance_sheet!D27</f>
        <v>0.66145363408521307</v>
      </c>
      <c r="D34" s="66">
        <f>(Balance_sheet!E4+Balance_sheet!E8)/Balance_sheet!E27</f>
        <v>0.6593997160819306</v>
      </c>
      <c r="E34" s="66">
        <f t="shared" si="0"/>
        <v>0.66718671702373056</v>
      </c>
      <c r="H34" s="15" t="s">
        <v>263</v>
      </c>
    </row>
    <row r="35" spans="1:8">
      <c r="A35" s="15" t="s">
        <v>227</v>
      </c>
      <c r="B35" s="66">
        <f>CashFlowStatements!D15/AVERAGE(Balance_sheet!B27:C27)</f>
        <v>0.47356520902487131</v>
      </c>
      <c r="C35" s="66">
        <f>CashFlowStatements!C15/AVERAGE(Balance_sheet!C27:D27)</f>
        <v>0.73080373939972798</v>
      </c>
      <c r="D35" s="66">
        <f>CashFlowStatements!B15/AVERAGE(Balance_sheet!D27:E27)</f>
        <v>0.55542672783182945</v>
      </c>
      <c r="E35" s="66">
        <f t="shared" si="0"/>
        <v>0.58659855875214295</v>
      </c>
      <c r="H35" s="15" t="s">
        <v>264</v>
      </c>
    </row>
    <row r="36" spans="1:8">
      <c r="A36" s="15"/>
      <c r="E36" s="69"/>
    </row>
    <row r="37" spans="1:8">
      <c r="A37" s="15" t="s">
        <v>228</v>
      </c>
      <c r="B37" s="66">
        <f>IncomeStatement!C9/IncomeStatement!C11</f>
        <v>6.2609603340292272</v>
      </c>
      <c r="C37" s="66">
        <f>IncomeStatement!D9/IncomeStatement!D11</f>
        <v>6.4546023794614902</v>
      </c>
      <c r="D37" s="66">
        <f>IncomeStatement!E9/IncomeStatement!E11</f>
        <v>12.368480725623582</v>
      </c>
      <c r="E37" s="66">
        <f t="shared" si="0"/>
        <v>8.3613478130380994</v>
      </c>
      <c r="H37" s="15" t="s">
        <v>265</v>
      </c>
    </row>
    <row r="38" spans="1:8">
      <c r="A38" s="15" t="s">
        <v>229</v>
      </c>
      <c r="E38" s="69"/>
      <c r="H38" s="15" t="s">
        <v>266</v>
      </c>
    </row>
    <row r="39" spans="1:8">
      <c r="A39" s="12"/>
      <c r="E39" s="69"/>
    </row>
    <row r="40" spans="1:8">
      <c r="A40" s="15" t="s">
        <v>230</v>
      </c>
      <c r="B40" s="66">
        <f>(Balance_sheet!C27+Balance_sheet!C28+Balance_sheet!C29+Balance_sheet!C30)/Balance_sheet!C39</f>
        <v>3.101484683330201</v>
      </c>
      <c r="C40" s="66">
        <f>(Balance_sheet!D27+Balance_sheet!D28+Balance_sheet!D29+Balance_sheet!D30)/Balance_sheet!D39</f>
        <v>2.7954143201930814</v>
      </c>
      <c r="D40" s="66">
        <f>(Balance_sheet!E27+Balance_sheet!E28+Balance_sheet!E29+Balance_sheet!E30)/Balance_sheet!E39</f>
        <v>2.5918454270889799</v>
      </c>
      <c r="E40" s="66">
        <f t="shared" si="0"/>
        <v>2.8295814768707541</v>
      </c>
      <c r="H40" s="15" t="s">
        <v>267</v>
      </c>
    </row>
    <row r="41" spans="1:8">
      <c r="A41" s="15" t="s">
        <v>231</v>
      </c>
      <c r="B41" s="66">
        <f>Balance_sheet!C28/Balance_sheet!C39</f>
        <v>1.8852189438075551</v>
      </c>
      <c r="C41" s="66">
        <f>Balance_sheet!D28/Balance_sheet!D39</f>
        <v>1.5332260659694288</v>
      </c>
      <c r="D41" s="66">
        <f>Balance_sheet!E28/Balance_sheet!E39</f>
        <v>1.4085417796019515</v>
      </c>
      <c r="E41" s="66">
        <f t="shared" si="0"/>
        <v>1.6089955964596452</v>
      </c>
      <c r="H41" s="15" t="s">
        <v>268</v>
      </c>
    </row>
    <row r="42" spans="1:8">
      <c r="A42" s="15" t="s">
        <v>232</v>
      </c>
      <c r="B42" s="66">
        <f>Balance_sheet!C28/(Balance_sheet!C21-Balance_sheet!C19-Balance_sheet!C20)</f>
        <v>0.58033583546665513</v>
      </c>
      <c r="C42" s="66">
        <f>Balance_sheet!D28/(Balance_sheet!D21-Balance_sheet!D19-Balance_sheet!D20)</f>
        <v>0.51365118723553349</v>
      </c>
      <c r="D42" s="66">
        <f>Balance_sheet!E28/(Balance_sheet!E21-Balance_sheet!E19-Balance_sheet!E20)</f>
        <v>0.49596433343331608</v>
      </c>
      <c r="E42" s="66">
        <f t="shared" si="0"/>
        <v>0.52998378537850155</v>
      </c>
      <c r="H42" s="15" t="s">
        <v>269</v>
      </c>
    </row>
    <row r="43" spans="1:8">
      <c r="A43" s="15"/>
      <c r="E43" s="69"/>
    </row>
    <row r="44" spans="1:8">
      <c r="A44" s="13" t="s">
        <v>233</v>
      </c>
      <c r="E44" s="69"/>
    </row>
    <row r="45" spans="1:8">
      <c r="A45" s="12" t="s">
        <v>234</v>
      </c>
      <c r="B45" s="67">
        <f>(IncomeStatement!C4-IncomeStatement!B4)/IncomeStatement!B4</f>
        <v>-0.11409864219395696</v>
      </c>
      <c r="C45" s="67">
        <f>(IncomeStatement!D4-IncomeStatement!C4)/IncomeStatement!C4</f>
        <v>0.17086690494941539</v>
      </c>
      <c r="D45" s="67">
        <f>(IncomeStatement!E4-IncomeStatement!D4)/IncomeStatement!D4</f>
        <v>0.11250808433579097</v>
      </c>
      <c r="E45" s="69">
        <f t="shared" si="0"/>
        <v>5.6425449030416464E-2</v>
      </c>
      <c r="H45" t="s">
        <v>270</v>
      </c>
    </row>
    <row r="46" spans="1:8">
      <c r="A46" t="s">
        <v>235</v>
      </c>
      <c r="B46" s="44">
        <v>0.20319999999999999</v>
      </c>
      <c r="C46" s="44">
        <v>0.20319999999999999</v>
      </c>
      <c r="D46" s="44">
        <v>0.20319999999999999</v>
      </c>
      <c r="E46" s="69">
        <f t="shared" si="0"/>
        <v>0.20319999999999996</v>
      </c>
      <c r="H46" t="s">
        <v>271</v>
      </c>
    </row>
    <row r="47" spans="1:8">
      <c r="A47" t="s">
        <v>236</v>
      </c>
      <c r="B47" s="65">
        <f>IncomeStatement!C16+(IncomeStatement!C11*(1-Ratios!B46))</f>
        <v>8913.0015999999996</v>
      </c>
      <c r="C47" s="65">
        <f>IncomeStatement!D16+(IncomeStatement!D11*(1-Ratios!C46))</f>
        <v>11076.489600000001</v>
      </c>
      <c r="D47" s="65">
        <f>IncomeStatement!E16+(IncomeStatement!E11*(1-Ratios!D46))</f>
        <v>10273.777599999999</v>
      </c>
      <c r="E47" s="68"/>
      <c r="H47" s="15" t="s">
        <v>272</v>
      </c>
    </row>
    <row r="48" spans="1:8">
      <c r="A48" t="s">
        <v>237</v>
      </c>
      <c r="B48" s="68">
        <f>(Balance_sheet!C9+IncomeStatement!C5)-Balance_sheet!B9</f>
        <v>13320</v>
      </c>
      <c r="C48" s="68">
        <f>Balance_sheet!D9+IncomeStatement!D5-Balance_sheet!C9</f>
        <v>15505</v>
      </c>
      <c r="D48" s="68">
        <f>Balance_sheet!E9+IncomeStatement!E5-Balance_sheet!D9</f>
        <v>18819</v>
      </c>
      <c r="E48" s="68"/>
      <c r="H48" s="15" t="s">
        <v>273</v>
      </c>
    </row>
    <row r="49" spans="1:8">
      <c r="A49" t="s">
        <v>238</v>
      </c>
      <c r="E49" s="69"/>
      <c r="H49" t="s">
        <v>274</v>
      </c>
    </row>
    <row r="50" spans="1:8">
      <c r="A50" s="12" t="s">
        <v>239</v>
      </c>
      <c r="B50" s="44">
        <f>IncomeStatement!C11/AVERAGE(Balance_sheet!B28:C28)</f>
        <v>4.2489022929879806E-2</v>
      </c>
      <c r="C50" s="44">
        <f>IncomeStatement!D11/AVERAGE(Balance_sheet!C28:D28)</f>
        <v>4.0822586623381604E-2</v>
      </c>
      <c r="D50" s="44">
        <f>IncomeStatement!E11/AVERAGE(Balance_sheet!D28:E28)</f>
        <v>2.3680077322701464E-2</v>
      </c>
      <c r="E50" s="69">
        <f t="shared" si="0"/>
        <v>3.5663895625320963E-2</v>
      </c>
      <c r="H50" t="s">
        <v>275</v>
      </c>
    </row>
    <row r="54" spans="1:8">
      <c r="B54" s="68"/>
    </row>
  </sheetData>
  <pageMargins left="0.7" right="0.7" top="0.75" bottom="0.75" header="0.3" footer="0.3"/>
  <pageSetup orientation="portrait" r:id="rId1"/>
  <ignoredErrors>
    <ignoredError sqref="B3:D3 B5:D6 B11:D11 B21 C21:D21 B22:D22 B23:D23 B24:D24 C29:D29 B35:D35 B50:D5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T 4 F 2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T 4 F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B d l Z B + i f O 8 w I A A M M N A A A T A B w A R m 9 y b X V s Y X M v U 2 V j d G l v b j E u b S C i G A A o o B Q A A A A A A A A A A A A A A A A A A A A A A A A A A A D d V V 1 P 4 k A U f S f h P 0 z q P p S k X 9 N W k N 3 4 w B Z c S Q R c y 8 Y H Y 8 h Q B t p s O 9 N 0 B t E Q / v t O W 0 G E 4 q q 4 m r U P t J w 7 c + 6 9 c 8 5 t G f Z 4 Q A l w 8 z v 8 V i 6 V S 8 x H C R 6 B A 6 m P h i E G h g S O Q Y h 5 u Q T E 5 d J p 4 m G B X O K h d o 4 m W E 4 f H E o 4 J p z J k s 9 5 z L 7 q e k B u M O M 0 Y Z p H P a R 6 N E Q e j W J E 7 g Q Q 6 e O A I O I F K F Q D M q Z J h N L 0 + h C F A s U q 8 z H m U q W i 5 D m b i C N D p M x z z 4 3 F V Y p c 3 0 c P J M d H Z C I q 7 t / F O C 0 2 q 1 v r J 4 i w l N u h 4 T Q i a Z D J G Z U y n 0 t O r + v 2 z t r N R r / V B N 8 b Z 4 2 u 0 w L u a a v V d 4 E K f r l N I H + p g C 8 g I K A T h K G o j k k K 4 I I E c H z L F w q Y S 0 3 s a c C C C j A N 0 3 w y C h 9 F F 5 V y K S C F 1 R c K A G S z 8 n 4 i B E T E h A Y c c R w J v n f U w e 2 L W 6 f V F R r 0 T k C 7 6 / Q 6 r T U 1 s n N h 6 5 I o f 1 E I m q A j T s V n o E V G o r K n F X t q N X z R a m N P v a 1 3 1 N t D z F f H I Z 1 9 m N B O w z 0 F J 2 e 9 y + e P 3 v 8 o r G G b Q E 7 V A 9 V d 8 3 w + G m v Z W v Z a h c O A T J i a 4 J g m n O k o D F W G P f U e 1 7 2 c U D f S y 4 S W b a u m q W b / 6 o W g F o / G U k U B V + 0 o D r P X Q W a a Y w l q l n S 9 9 M u q v Z V l r t q j 4 1 X X 0 v U e B l q S Z B 7 K 8 G 3 F c n x b 9 x y 3 l j i Z R k O c r E X s H T s O d + 6 o 7 t h R 2 9 i x q K x 6 v c A R v R G 9 9 r i P E 5 A v Z w 9 N u z g U H 9 9 7 W N 4 4 G m W 9 5 1 W q A v I + j c E F n a 3 z / g 5 i e V d 2 B W 5 T b F W W B x 4 q 2 8 q 1 V t 3 j S d i k L B w G e z k M 9 q c c B r t 4 G O y 3 G A Z 7 v 2 F o E 1 6 1 t Z T x m b O w t u E f G v u w y N j P d u W G w f e x J l x a E 8 L X W n M E A 2 r d 0 Y l B p 7 e H m h f S 6 W i c i F U a w V w f 1 I 8 M B G 3 b q t W P h n b d r o 1 s r 1 q r o 7 E 1 N q p W F Q 7 1 1 M 9 r d t Y J n j E 9 / f y o B l Q t Y + C I u P g J 0 e A i N / f A 5 Y J + M v i R 0 B n 3 B w E Z n I h a x d P P K U o 4 T g Y i J 3 y J f 2 G x f + F b + B d + T v 9 a H + L f P 1 B L A Q I t A B Q A A g A I A E + B d l Z I s u X 4 p A A A A P Y A A A A S A A A A A A A A A A A A A A A A A A A A A A B D b 2 5 m a W c v U G F j a 2 F n Z S 5 4 b W x Q S w E C L Q A U A A I A C A B P g X Z W D 8 r p q 6 Q A A A D p A A A A E w A A A A A A A A A A A A A A A A D w A A A A W 0 N v b n R l b n R f V H l w Z X N d L n h t b F B L A Q I t A B Q A A g A I A E + B d l Z B + i f O 8 w I A A M M N A A A T A A A A A A A A A A A A A A A A A O E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8 A A A A A A A A r z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J U M T g 6 M T g 6 M z U u M j A 1 O D g y M V o i I C 8 + P E V u d H J 5 I F R 5 c G U 9 I k Z p b G x D b 2 x 1 b W 5 U e X B l c y I g V m F s d W U 9 I n N C Z 1 l H I i A v P j x F b n R y e S B U e X B l P S J G a W x s Q 2 9 s d W 1 u T m F t Z X M i I F Z h b H V l P S J z W y Z x d W 9 0 O 0 N P T l N P T E l E Q V R F R C B C Q U x B T k N F I F N I R U V U U y A t I F V T R C A o J C k g J C B p b i B N a W x s a W 9 u c y Z x d W 9 0 O y w m c X V v d D t E Z W M u I D M x L C A y M D I y J n F 1 b 3 Q 7 L C Z x d W 9 0 O 0 R l Y y 4 g M z E s I D I w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P T l N P T E l E Q V R F R C B C Q U x B T k N F I F N I R U V U U y A t I F V T R C A o J C k g J C B p b i B N a W x s a W 9 u c y w w f S Z x d W 9 0 O y w m c X V v d D t T Z W N 0 a W 9 u M S 9 U Y W J s Z S A w L 0 F 1 d G 9 S Z W 1 v d m V k Q 2 9 s d W 1 u c z E u e 0 R l Y y 4 g M z E s I D I w M j I s M X 0 m c X V v d D s s J n F 1 b 3 Q 7 U 2 V j d G l v b j E v V G F i b G U g M C 9 B d X R v U m V t b 3 Z l Z E N v b H V t b n M x L n t E Z W M u I D M x L C A y M D I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0 9 O U 0 9 M S U R B V E V E I E J B T E F O Q 0 U g U 0 h F R V R T I C 0 g V V N E I C g k K S A k I G l u I E 1 p b G x p b 2 5 z L D B 9 J n F 1 b 3 Q 7 L C Z x d W 9 0 O 1 N l Y 3 R p b 2 4 x L 1 R h Y m x l I D A v Q X V 0 b 1 J l b W 9 2 Z W R D b 2 x 1 b W 5 z M S 5 7 R G V j L i A z M S w g M j A y M i w x f S Z x d W 9 0 O y w m c X V v d D t T Z W N 0 a W 9 u M S 9 U Y W J s Z S A w L 0 F 1 d G 9 S Z W 1 v d m V k Q 2 9 s d W 1 u c z E u e 0 R l Y y 4 g M z E s I D I w M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W 5 j b 2 1 l U 3 R h d G V t Z W 5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y V D E 4 O j I x O j E 1 L j g w N j E 2 N z J a I i A v P j x F b n R y e S B U e X B l P S J G a W x s Q 2 9 s d W 1 u V H l w Z X M i I F Z h b H V l P S J z Q m d Z R 0 J n P T 0 i I C 8 + P E V u d H J 5 I F R 5 c G U 9 I k Z p b G x D b 2 x 1 b W 5 O Y W 1 l c y I g V m F s d W U 9 I n N b J n F 1 b 3 Q 7 Q 0 9 O U 0 9 M S U R B V E V E I F N U Q V R F T U V O V F M g T 0 Y g S U 5 D T 0 1 F I C 0 g V V N E I C g k K S B z a G F y Z X M g a W 4 g T W l s b G l v b n M s I C Q g a W 4 g T W l s b G l v b n M m c X V v d D s s J n F 1 b 3 Q 7 M T I g T W 9 u d G h z I E V u Z G V k I E R l Y y 4 g M z E s I D I w M j I m c X V v d D s s J n F 1 b 3 Q 7 M T I g T W 9 u d G h z I E V u Z G V k I E R l Y y 4 g M z E s I D I w M j E m c X V v d D s s J n F 1 b 3 Q 7 M T I g T W 9 u d G h z I E V u Z G V k I E R l Y y 4 g M z E s I D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B d X R v U m V t b 3 Z l Z E N v b H V t b n M x L n t D T 0 5 T T 0 x J R E F U R U Q g U 1 R B V E V N R U 5 U U y B P R i B J T k N P T U U g L S B V U 0 Q g K C Q p I H N o Y X J l c y B p b i B N a W x s a W 9 u c y w g J C B p b i B N a W x s a W 9 u c y w w f S Z x d W 9 0 O y w m c X V v d D t T Z W N 0 a W 9 u M S 9 U Y W J s Z S A w I C g y K S 9 B d X R v U m V t b 3 Z l Z E N v b H V t b n M x L n s x M i B N b 2 5 0 a H M g R W 5 k Z W Q g R G V j L i A z M S w g M j A y M i w x f S Z x d W 9 0 O y w m c X V v d D t T Z W N 0 a W 9 u M S 9 U Y W J s Z S A w I C g y K S 9 B d X R v U m V t b 3 Z l Z E N v b H V t b n M x L n s x M i B N b 2 5 0 a H M g R W 5 k Z W Q g R G V j L i A z M S w g M j A y M S w y f S Z x d W 9 0 O y w m c X V v d D t T Z W N 0 a W 9 u M S 9 U Y W J s Z S A w I C g y K S 9 B d X R v U m V t b 3 Z l Z E N v b H V t b n M x L n s x M i B N b 2 5 0 a H M g R W 5 k Z W Q g R G V j L i A z M S w g M j A y M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D T 0 5 T T 0 x J R E F U R U Q g U 1 R B V E V N R U 5 U U y B P R i B J T k N P T U U g L S B V U 0 Q g K C Q p I H N o Y X J l c y B p b i B N a W x s a W 9 u c y w g J C B p b i B N a W x s a W 9 u c y w w f S Z x d W 9 0 O y w m c X V v d D t T Z W N 0 a W 9 u M S 9 U Y W J s Z S A w I C g y K S 9 B d X R v U m V t b 3 Z l Z E N v b H V t b n M x L n s x M i B N b 2 5 0 a H M g R W 5 k Z W Q g R G V j L i A z M S w g M j A y M i w x f S Z x d W 9 0 O y w m c X V v d D t T Z W N 0 a W 9 u M S 9 U Y W J s Z S A w I C g y K S 9 B d X R v U m V t b 3 Z l Z E N v b H V t b n M x L n s x M i B N b 2 5 0 a H M g R W 5 k Z W Q g R G V j L i A z M S w g M j A y M S w y f S Z x d W 9 0 O y w m c X V v d D t T Z W N 0 a W 9 u M S 9 U Y W J s Z S A w I C g y K S 9 B d X R v U m V t b 3 Z l Z E N v b H V t b n M x L n s x M i B N b 2 5 0 a H M g R W 5 k Z W Q g R G V j L i A z M S w g M j A y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h c 2 h G b G 9 3 U 3 R h d G V t Z W 5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V 8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y V D E 4 O j I z O j A 2 L j U w M z M 2 N T d a I i A v P j x F b n R y e S B U e X B l P S J G a W x s Q 2 9 s d W 1 u V H l w Z X M i I F Z h b H V l P S J z Q m d Z R 0 J n P T 0 i I C 8 + P E V u d H J 5 I F R 5 c G U 9 I k Z p b G x D b 2 x 1 b W 5 O Y W 1 l c y I g V m F s d W U 9 I n N b J n F 1 b 3 Q 7 Q 0 9 O U 0 9 M S U R B V E V E I F N U Q V R F T U V O V F M g T 0 Y g Q 0 F T S C B G T E 9 X U y A t I F V T R C A o J C k g J C B p b i B N a W x s a W 9 u c y Z x d W 9 0 O y w m c X V v d D s x M i B N b 2 5 0 a H M g R W 5 k Z W Q g R G V j L i A z M S w g M j A y M i Z x d W 9 0 O y w m c X V v d D s x M i B N b 2 5 0 a H M g R W 5 k Z W Q g R G V j L i A z M S w g M j A y M S Z x d W 9 0 O y w m c X V v d D s x M i B N b 2 5 0 a H M g R W 5 k Z W Q g R G V j L i A z M S w g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F 1 d G 9 S Z W 1 v d m V k Q 2 9 s d W 1 u c z E u e 0 N P T l N P T E l E Q V R F R C B T V E F U R U 1 F T l R T I E 9 G I E N B U 0 g g R k x P V 1 M g L S B V U 0 Q g K C Q p I C Q g a W 4 g T W l s b G l v b n M s M H 0 m c X V v d D s s J n F 1 b 3 Q 7 U 2 V j d G l v b j E v V G F i b G U g M C A o M y k v Q X V 0 b 1 J l b W 9 2 Z W R D b 2 x 1 b W 5 z M S 5 7 M T I g T W 9 u d G h z I E V u Z G V k I E R l Y y 4 g M z E s I D I w M j I s M X 0 m c X V v d D s s J n F 1 b 3 Q 7 U 2 V j d G l v b j E v V G F i b G U g M C A o M y k v Q X V 0 b 1 J l b W 9 2 Z W R D b 2 x 1 b W 5 z M S 5 7 M T I g T W 9 u d G h z I E V u Z G V k I E R l Y y 4 g M z E s I D I w M j E s M n 0 m c X V v d D s s J n F 1 b 3 Q 7 U 2 V j d G l v b j E v V G F i b G U g M C A o M y k v Q X V 0 b 1 J l b W 9 2 Z W R D b 2 x 1 b W 5 z M S 5 7 M T I g T W 9 u d G h z I E V u Z G V k I E R l Y y 4 g M z E s I D I w M j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Q 0 9 O U 0 9 M S U R B V E V E I F N U Q V R F T U V O V F M g T 0 Y g Q 0 F T S C B G T E 9 X U y A t I F V T R C A o J C k g J C B p b i B N a W x s a W 9 u c y w w f S Z x d W 9 0 O y w m c X V v d D t T Z W N 0 a W 9 u M S 9 U Y W J s Z S A w I C g z K S 9 B d X R v U m V t b 3 Z l Z E N v b H V t b n M x L n s x M i B N b 2 5 0 a H M g R W 5 k Z W Q g R G V j L i A z M S w g M j A y M i w x f S Z x d W 9 0 O y w m c X V v d D t T Z W N 0 a W 9 u M S 9 U Y W J s Z S A w I C g z K S 9 B d X R v U m V t b 3 Z l Z E N v b H V t b n M x L n s x M i B N b 2 5 0 a H M g R W 5 k Z W Q g R G V j L i A z M S w g M j A y M S w y f S Z x d W 9 0 O y w m c X V v d D t T Z W N 0 a W 9 u M S 9 U Y W J s Z S A w I C g z K S 9 B d X R v U m V t b 3 Z l Z E N v b H V t b n M x L n s x M i B N b 2 5 0 a H M g R W 5 k Z W Q g R G V j L i A z M S w g M j A y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2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I g K F B h Z 2 U g N j I p L 0 F 1 d G 9 S Z W 1 v d m V k Q 2 9 s d W 1 u c z E u e 0 N v b H V t b j c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w N D I g K F B h Z 2 U g N j I p L 0 F 1 d G 9 S Z W 1 v d m V k Q 2 9 s d W 1 u c z E u e 0 N v b H V t b j c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D b 2 x 1 b W 4 3 J n F 1 b 3 Q 7 X S I g L z 4 8 R W 5 0 c n k g V H l w Z T 0 i R m l s b E N v b H V t b l R 5 c G V z I i B W Y W x 1 Z T 0 i c 0 J R P T 0 i I C 8 + P E V u d H J 5 I F R 5 c G U 9 I k Z p b G x M Y X N 0 V X B k Y X R l Z C I g V m F s d W U 9 I m Q y M D I z L T A z L T I y V D E 5 O j I 5 O j Q w L j E 5 O T k z O T h a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j A i I C 8 + P E V u d H J 5 I F R 5 c G U 9 I l J l Y 2 9 2 Z X J 5 V G F y Z 2 V 0 U m 9 3 I i B W Y W x 1 Z T 0 i b D Q i I C 8 + P E V u d H J 5 I F R 5 c G U 9 I l J l Y 2 9 2 Z X J 5 V G F y Z 2 V 0 Q 2 9 s d W 1 u I i B W Y W x 1 Z T 0 i b D U i I C 8 + P E V u d H J 5 I F R 5 c G U 9 I l J l Y 2 9 2 Z X J 5 V G F y Z 2 V 0 U 2 h l Z X Q i I F Z h b H V l P S J z S W 5 j b 2 1 l U 3 R h d G V t Z W 5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Q y J T I w K F B h Z 2 U l M j A 2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I l M j A o U G F n Z S U y M D Y y K S 9 U Y W J s Z T A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2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i U y M C h Q Y W d l J T I w N j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i U y M C h Q Y W d l J T I w N j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I l M j A o U G F n Z S U y M D Y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0 J T I w K F B h Z 2 U l M j A 2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m F s Y W 5 j Z V 9 z a G V l d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x O T o 0 O D o z O S 4 1 N D g w N D A z W i I g L z 4 8 R W 5 0 c n k g V H l w Z T 0 i R m l s b E N v b H V t b l R 5 c G V z I i B W Y W x 1 Z T 0 i c 0 F 3 P T 0 i I C 8 + P E V u d H J 5 I F R 5 c G U 9 I k Z p b G x D b 2 x 1 b W 5 O Y W 1 l c y I g V m F s d W U 9 I n N b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0 I C h Q Y W d l I D Y 0 K S 9 B d X R v U m V t b 3 Z l Z E N v b H V t b n M x L n t D b 2 x 1 b W 4 1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D Q 0 I C h Q Y W d l I D Y 0 K S 9 B d X R v U m V t b 3 Z l Z E N v b H V t b n M x L n t D b 2 x 1 b W 4 1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N C U y M C h Q Y W d l J T I w N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0 J T I w K F B h Z 2 U l M j A 2 N C k v V G F i b G U w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C U y M C h Q Y W d l J T I w N j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Q l M j A o U G F n Z S U y M D Y 0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Q l M j A o U G F n Z S U y M D Y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m F s Y W 5 j Z V 9 z a G V l d C I g L z 4 8 R W 5 0 c n k g V H l w Z T 0 i U m V j b 3 Z l c n l U Y X J n Z X R D b 2 x 1 b W 4 i I F Z h b H V l P S J s N S I g L z 4 8 R W 5 0 c n k g V H l w Z T 0 i U m V j b 3 Z l c n l U Y X J n Z X R S b 3 c i I F Z h b H V l P S J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y M z o w N D o x M S 4 1 M T Y 5 O D Q w W i I g L z 4 8 R W 5 0 c n k g V H l w Z T 0 i R m l s b E N v b H V t b l R 5 c G V z I i B W Y W x 1 Z T 0 i c 0 F 3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x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D E 0 I C h Q Y W d l I D E x K S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M S k v V G F i b G U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x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x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g O 1 E m x 2 H Q I f a X I h 1 K 1 6 G A A A A A A I A A A A A A B B m A A A A A Q A A I A A A A H c U X C G F 4 Y 1 0 g l k n G r b 3 + x D e 6 8 u q 9 R r V D f r 1 b n g 9 g 6 l c A A A A A A 6 A A A A A A g A A I A A A A L f 5 O a / 1 Y P 7 s w V w J i J 3 q T q Z 7 6 Q A 0 T I 8 O x T r t g c W 2 Q I V 5 U A A A A G M 8 q l 6 a F Z T W j E q G 6 U l d 0 c F q g q y C B R D Y q W e 2 C J z / L i + k v D s Z B X k A 9 0 7 9 E O V W O I M r 4 p s C N V 1 5 F g 0 W d W 1 C b h 3 R k 8 z T o e j F t x D A 6 c B c A W m 7 m j 3 3 Q A A A A L d H v t 8 v N 6 H W u c X Q E y B G K Q k X L M 5 / F X P K 2 c d s I W s i g 6 g O r j M a u W L Z S 0 s 7 c B T i v O e 0 T n k J H H B j 4 L R Z a s n l 4 l H l T f k = < / D a t a M a s h u p > 
</file>

<file path=customXml/itemProps1.xml><?xml version="1.0" encoding="utf-8"?>
<ds:datastoreItem xmlns:ds="http://schemas.openxmlformats.org/officeDocument/2006/customXml" ds:itemID="{4350A898-FE8A-4500-B2DE-0A6B1315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Balance_sheet</vt:lpstr>
      <vt:lpstr>IncomeStatement</vt:lpstr>
      <vt:lpstr>CashFlowStatements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Prithiani</dc:creator>
  <cp:lastModifiedBy>Amrita Prithiani</cp:lastModifiedBy>
  <dcterms:created xsi:type="dcterms:W3CDTF">2023-03-21T21:04:27Z</dcterms:created>
  <dcterms:modified xsi:type="dcterms:W3CDTF">2023-07-10T18:58:12Z</dcterms:modified>
</cp:coreProperties>
</file>